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2023\linktic\"/>
    </mc:Choice>
  </mc:AlternateContent>
  <xr:revisionPtr revIDLastSave="0" documentId="13_ncr:1_{A5CF3F8A-A029-4ACB-8039-FB69C899824B}" xr6:coauthVersionLast="47" xr6:coauthVersionMax="47" xr10:uidLastSave="{00000000-0000-0000-0000-000000000000}"/>
  <bookViews>
    <workbookView xWindow="-120" yWindow="-120" windowWidth="29040" windowHeight="15840" tabRatio="624" firstSheet="8" activeTab="16" xr2:uid="{7761B631-3ABF-4CFF-9C02-7F053731528C}"/>
  </bookViews>
  <sheets>
    <sheet name="PC Rentados" sheetId="1" r:id="rId1"/>
    <sheet name="Rentados_sql" sheetId="2" r:id="rId2"/>
    <sheet name="proveedor_rentado_id" sheetId="3" r:id="rId3"/>
    <sheet name="centro_costo_id" sheetId="4" r:id="rId4"/>
    <sheet name="centro_costo_id_2" sheetId="5" r:id="rId5"/>
    <sheet name="rentado_responsable_id" sheetId="6" r:id="rId6"/>
    <sheet name="rentado_tipo_id" sheetId="7" r:id="rId7"/>
    <sheet name="rentado_estado_id" sheetId="8" r:id="rId8"/>
    <sheet name="rentado_asignado_id" sheetId="9" r:id="rId9"/>
    <sheet name="asignacion_rentados" sheetId="10" r:id="rId10"/>
    <sheet name="dominio_correos" sheetId="12" r:id="rId11"/>
    <sheet name="correos" sheetId="11" r:id="rId12"/>
    <sheet name="Hoja13" sheetId="13" r:id="rId13"/>
    <sheet name="empleados" sheetId="14" r:id="rId14"/>
    <sheet name="gestiona" sheetId="16" r:id="rId15"/>
    <sheet name="contratos_id" sheetId="17" r:id="rId16"/>
    <sheet name="empleados_tabla" sheetId="15" r:id="rId17"/>
  </sheets>
  <definedNames>
    <definedName name="_xlnm._FilterDatabase" localSheetId="11" hidden="1">correos!$K$1:$K$1381</definedName>
    <definedName name="_xlnm._FilterDatabase" localSheetId="13" hidden="1">empleados!$C$1:$C$471</definedName>
    <definedName name="_xlnm._FilterDatabase" localSheetId="16" hidden="1">empleados_tabla!$C$1:$C$471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1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F174" i="15" s="1"/>
  <c r="B175" i="15"/>
  <c r="B176" i="15"/>
  <c r="B177" i="15"/>
  <c r="B178" i="15"/>
  <c r="F178" i="15" s="1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F190" i="15" s="1"/>
  <c r="B191" i="15"/>
  <c r="B192" i="15"/>
  <c r="B193" i="15"/>
  <c r="B194" i="15"/>
  <c r="F194" i="15" s="1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F206" i="15" s="1"/>
  <c r="B207" i="15"/>
  <c r="B208" i="15"/>
  <c r="B209" i="15"/>
  <c r="B210" i="15"/>
  <c r="F210" i="15" s="1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F226" i="15" s="1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F238" i="15" s="1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F342" i="15" s="1"/>
  <c r="B343" i="15"/>
  <c r="B344" i="15"/>
  <c r="B345" i="15"/>
  <c r="B346" i="15"/>
  <c r="B347" i="15"/>
  <c r="B348" i="15"/>
  <c r="B349" i="15"/>
  <c r="B350" i="15"/>
  <c r="F350" i="15" s="1"/>
  <c r="B351" i="15"/>
  <c r="B352" i="15"/>
  <c r="B353" i="15"/>
  <c r="B354" i="15"/>
  <c r="B355" i="15"/>
  <c r="B356" i="15"/>
  <c r="B357" i="15"/>
  <c r="B358" i="15"/>
  <c r="F358" i="15" s="1"/>
  <c r="B359" i="15"/>
  <c r="B360" i="15"/>
  <c r="B361" i="15"/>
  <c r="B362" i="15"/>
  <c r="F362" i="15" s="1"/>
  <c r="B363" i="15"/>
  <c r="B364" i="15"/>
  <c r="B365" i="15"/>
  <c r="B366" i="15"/>
  <c r="B367" i="15"/>
  <c r="B368" i="15"/>
  <c r="B369" i="15"/>
  <c r="B370" i="15"/>
  <c r="F370" i="15" s="1"/>
  <c r="B371" i="15"/>
  <c r="B372" i="15"/>
  <c r="B373" i="15"/>
  <c r="B374" i="15"/>
  <c r="B375" i="15"/>
  <c r="B376" i="15"/>
  <c r="B377" i="15"/>
  <c r="B378" i="15"/>
  <c r="F378" i="15" s="1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F390" i="15" s="1"/>
  <c r="B391" i="15"/>
  <c r="B392" i="15"/>
  <c r="B393" i="15"/>
  <c r="B394" i="15"/>
  <c r="B395" i="15"/>
  <c r="B396" i="15"/>
  <c r="B397" i="15"/>
  <c r="B398" i="15"/>
  <c r="F398" i="15" s="1"/>
  <c r="B399" i="15"/>
  <c r="B400" i="15"/>
  <c r="B401" i="15"/>
  <c r="B402" i="15"/>
  <c r="B403" i="15"/>
  <c r="B404" i="15"/>
  <c r="B405" i="15"/>
  <c r="B406" i="15"/>
  <c r="F406" i="15" s="1"/>
  <c r="B407" i="15"/>
  <c r="B408" i="15"/>
  <c r="B409" i="15"/>
  <c r="B410" i="15"/>
  <c r="B411" i="15"/>
  <c r="B412" i="15"/>
  <c r="B413" i="15"/>
  <c r="B414" i="15"/>
  <c r="F414" i="15" s="1"/>
  <c r="B415" i="15"/>
  <c r="B416" i="15"/>
  <c r="B417" i="15"/>
  <c r="B418" i="15"/>
  <c r="F418" i="15" s="1"/>
  <c r="B419" i="15"/>
  <c r="B420" i="15"/>
  <c r="B421" i="15"/>
  <c r="B422" i="15"/>
  <c r="F422" i="15" s="1"/>
  <c r="B423" i="15"/>
  <c r="B424" i="15"/>
  <c r="B425" i="15"/>
  <c r="B426" i="15"/>
  <c r="B427" i="15"/>
  <c r="B428" i="15"/>
  <c r="B429" i="15"/>
  <c r="B430" i="15"/>
  <c r="F430" i="15" s="1"/>
  <c r="B431" i="15"/>
  <c r="B432" i="15"/>
  <c r="B433" i="15"/>
  <c r="B434" i="15"/>
  <c r="B435" i="15"/>
  <c r="B436" i="15"/>
  <c r="B437" i="15"/>
  <c r="B438" i="15"/>
  <c r="F438" i="15" s="1"/>
  <c r="B439" i="15"/>
  <c r="B440" i="15"/>
  <c r="B441" i="15"/>
  <c r="B442" i="15"/>
  <c r="F442" i="15" s="1"/>
  <c r="B443" i="15"/>
  <c r="B444" i="15"/>
  <c r="B445" i="15"/>
  <c r="B446" i="15"/>
  <c r="B447" i="15"/>
  <c r="B448" i="15"/>
  <c r="B449" i="15"/>
  <c r="B450" i="15"/>
  <c r="F450" i="15" s="1"/>
  <c r="B451" i="15"/>
  <c r="B452" i="15"/>
  <c r="B453" i="15"/>
  <c r="B454" i="15"/>
  <c r="B455" i="15"/>
  <c r="B456" i="15"/>
  <c r="B457" i="15"/>
  <c r="B458" i="15"/>
  <c r="F458" i="15" s="1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1" i="15"/>
  <c r="B2" i="15"/>
  <c r="A10" i="15"/>
  <c r="A11" i="15"/>
  <c r="A12" i="15"/>
  <c r="E12" i="15" s="1"/>
  <c r="A13" i="15"/>
  <c r="E13" i="15" s="1"/>
  <c r="A14" i="15"/>
  <c r="A15" i="15"/>
  <c r="A16" i="15"/>
  <c r="A17" i="15"/>
  <c r="E17" i="15" s="1"/>
  <c r="A18" i="15"/>
  <c r="A19" i="15"/>
  <c r="E19" i="15" s="1"/>
  <c r="A20" i="15"/>
  <c r="E20" i="15" s="1"/>
  <c r="A21" i="15"/>
  <c r="E21" i="15" s="1"/>
  <c r="A22" i="15"/>
  <c r="A23" i="15"/>
  <c r="A24" i="15"/>
  <c r="A25" i="15"/>
  <c r="E25" i="15" s="1"/>
  <c r="A26" i="15"/>
  <c r="A27" i="15"/>
  <c r="A28" i="15"/>
  <c r="E28" i="15" s="1"/>
  <c r="A29" i="15"/>
  <c r="E29" i="15" s="1"/>
  <c r="A30" i="15"/>
  <c r="A31" i="15"/>
  <c r="A32" i="15"/>
  <c r="A33" i="15"/>
  <c r="E33" i="15" s="1"/>
  <c r="A34" i="15"/>
  <c r="A35" i="15"/>
  <c r="A36" i="15"/>
  <c r="E36" i="15" s="1"/>
  <c r="A37" i="15"/>
  <c r="A38" i="15"/>
  <c r="A39" i="15"/>
  <c r="E39" i="15" s="1"/>
  <c r="A40" i="15"/>
  <c r="A41" i="15"/>
  <c r="E41" i="15" s="1"/>
  <c r="A42" i="15"/>
  <c r="A43" i="15"/>
  <c r="E43" i="15" s="1"/>
  <c r="A44" i="15"/>
  <c r="A45" i="15"/>
  <c r="E45" i="15" s="1"/>
  <c r="A46" i="15"/>
  <c r="A47" i="15"/>
  <c r="A48" i="15"/>
  <c r="E48" i="15" s="1"/>
  <c r="A49" i="15"/>
  <c r="E49" i="15" s="1"/>
  <c r="A50" i="15"/>
  <c r="A51" i="15"/>
  <c r="A52" i="15"/>
  <c r="E52" i="15" s="1"/>
  <c r="A53" i="15"/>
  <c r="E53" i="15" s="1"/>
  <c r="A54" i="15"/>
  <c r="A55" i="15"/>
  <c r="A56" i="15"/>
  <c r="A57" i="15"/>
  <c r="E57" i="15" s="1"/>
  <c r="A58" i="15"/>
  <c r="A59" i="15"/>
  <c r="A60" i="15"/>
  <c r="A61" i="15"/>
  <c r="E61" i="15" s="1"/>
  <c r="A62" i="15"/>
  <c r="A63" i="15"/>
  <c r="E63" i="15" s="1"/>
  <c r="A64" i="15"/>
  <c r="A65" i="15"/>
  <c r="E65" i="15" s="1"/>
  <c r="A66" i="15"/>
  <c r="A67" i="15"/>
  <c r="A68" i="15"/>
  <c r="E68" i="15" s="1"/>
  <c r="A69" i="15"/>
  <c r="A70" i="15"/>
  <c r="A71" i="15"/>
  <c r="A72" i="15"/>
  <c r="A73" i="15"/>
  <c r="E73" i="15" s="1"/>
  <c r="A74" i="15"/>
  <c r="A75" i="15"/>
  <c r="A76" i="15"/>
  <c r="A77" i="15"/>
  <c r="E77" i="15" s="1"/>
  <c r="A78" i="15"/>
  <c r="A79" i="15"/>
  <c r="A80" i="15"/>
  <c r="A81" i="15"/>
  <c r="E81" i="15" s="1"/>
  <c r="A82" i="15"/>
  <c r="A83" i="15"/>
  <c r="E83" i="15" s="1"/>
  <c r="A84" i="15"/>
  <c r="A85" i="15"/>
  <c r="E85" i="15" s="1"/>
  <c r="A86" i="15"/>
  <c r="A87" i="15"/>
  <c r="A88" i="15"/>
  <c r="E88" i="15" s="1"/>
  <c r="A89" i="15"/>
  <c r="E89" i="15" s="1"/>
  <c r="A90" i="15"/>
  <c r="A91" i="15"/>
  <c r="A92" i="15"/>
  <c r="E92" i="15" s="1"/>
  <c r="A93" i="15"/>
  <c r="E93" i="15" s="1"/>
  <c r="A94" i="15"/>
  <c r="A95" i="15"/>
  <c r="A96" i="15"/>
  <c r="A97" i="15"/>
  <c r="A98" i="15"/>
  <c r="A99" i="15"/>
  <c r="E99" i="15" s="1"/>
  <c r="A100" i="15"/>
  <c r="A101" i="15"/>
  <c r="E101" i="15" s="1"/>
  <c r="A102" i="15"/>
  <c r="A103" i="15"/>
  <c r="A104" i="15"/>
  <c r="A105" i="15"/>
  <c r="E105" i="15" s="1"/>
  <c r="A106" i="15"/>
  <c r="A107" i="15"/>
  <c r="A108" i="15"/>
  <c r="A109" i="15"/>
  <c r="E109" i="15" s="1"/>
  <c r="A110" i="15"/>
  <c r="A111" i="15"/>
  <c r="A112" i="15"/>
  <c r="E112" i="15" s="1"/>
  <c r="A113" i="15"/>
  <c r="E113" i="15" s="1"/>
  <c r="A114" i="15"/>
  <c r="A115" i="15"/>
  <c r="A116" i="15"/>
  <c r="A117" i="15"/>
  <c r="A118" i="15"/>
  <c r="A119" i="15"/>
  <c r="E119" i="15" s="1"/>
  <c r="A120" i="15"/>
  <c r="A121" i="15"/>
  <c r="E121" i="15" s="1"/>
  <c r="A122" i="15"/>
  <c r="A123" i="15"/>
  <c r="A124" i="15"/>
  <c r="A125" i="15"/>
  <c r="E125" i="15" s="1"/>
  <c r="A126" i="15"/>
  <c r="A127" i="15"/>
  <c r="A128" i="15"/>
  <c r="A129" i="15"/>
  <c r="E129" i="15" s="1"/>
  <c r="A130" i="15"/>
  <c r="A131" i="15"/>
  <c r="E131" i="15" s="1"/>
  <c r="A132" i="15"/>
  <c r="A133" i="15"/>
  <c r="E133" i="15" s="1"/>
  <c r="A134" i="15"/>
  <c r="A135" i="15"/>
  <c r="A136" i="15"/>
  <c r="E136" i="15" s="1"/>
  <c r="A137" i="15"/>
  <c r="A138" i="15"/>
  <c r="A139" i="15"/>
  <c r="E139" i="15" s="1"/>
  <c r="A140" i="15"/>
  <c r="A141" i="15"/>
  <c r="E141" i="15" s="1"/>
  <c r="A142" i="15"/>
  <c r="A143" i="15"/>
  <c r="A144" i="15"/>
  <c r="A145" i="15"/>
  <c r="E145" i="15" s="1"/>
  <c r="A146" i="15"/>
  <c r="A147" i="15"/>
  <c r="A148" i="15"/>
  <c r="A149" i="15"/>
  <c r="E149" i="15" s="1"/>
  <c r="A150" i="15"/>
  <c r="A151" i="15"/>
  <c r="A152" i="15"/>
  <c r="E152" i="15" s="1"/>
  <c r="A153" i="15"/>
  <c r="E153" i="15" s="1"/>
  <c r="A154" i="15"/>
  <c r="A155" i="15"/>
  <c r="A156" i="15"/>
  <c r="E156" i="15" s="1"/>
  <c r="A157" i="15"/>
  <c r="E157" i="15" s="1"/>
  <c r="A158" i="15"/>
  <c r="A159" i="15"/>
  <c r="E159" i="15" s="1"/>
  <c r="A160" i="15"/>
  <c r="A161" i="15"/>
  <c r="A162" i="15"/>
  <c r="A163" i="15"/>
  <c r="A164" i="15"/>
  <c r="A165" i="15"/>
  <c r="E165" i="15" s="1"/>
  <c r="A166" i="15"/>
  <c r="A167" i="15"/>
  <c r="A168" i="15"/>
  <c r="A169" i="15"/>
  <c r="E169" i="15" s="1"/>
  <c r="A170" i="15"/>
  <c r="A171" i="15"/>
  <c r="A172" i="15"/>
  <c r="A173" i="15"/>
  <c r="E173" i="15" s="1"/>
  <c r="A174" i="15"/>
  <c r="A175" i="15"/>
  <c r="E175" i="15" s="1"/>
  <c r="A176" i="15"/>
  <c r="A177" i="15"/>
  <c r="E177" i="15" s="1"/>
  <c r="A178" i="15"/>
  <c r="A179" i="15"/>
  <c r="A180" i="15"/>
  <c r="A181" i="15"/>
  <c r="A182" i="15"/>
  <c r="A183" i="15"/>
  <c r="A184" i="15"/>
  <c r="A185" i="15"/>
  <c r="E185" i="15" s="1"/>
  <c r="A186" i="15"/>
  <c r="A187" i="15"/>
  <c r="A188" i="15"/>
  <c r="A189" i="15"/>
  <c r="E189" i="15" s="1"/>
  <c r="A190" i="15"/>
  <c r="A191" i="15"/>
  <c r="A192" i="15"/>
  <c r="A193" i="15"/>
  <c r="E193" i="15" s="1"/>
  <c r="A194" i="15"/>
  <c r="A195" i="15"/>
  <c r="A196" i="15"/>
  <c r="A197" i="15"/>
  <c r="E197" i="15" s="1"/>
  <c r="A198" i="15"/>
  <c r="A199" i="15"/>
  <c r="A200" i="15"/>
  <c r="E200" i="15" s="1"/>
  <c r="A201" i="15"/>
  <c r="A202" i="15"/>
  <c r="A203" i="15"/>
  <c r="E203" i="15" s="1"/>
  <c r="A204" i="15"/>
  <c r="A205" i="15"/>
  <c r="E205" i="15" s="1"/>
  <c r="A206" i="15"/>
  <c r="A207" i="15"/>
  <c r="A208" i="15"/>
  <c r="A209" i="15"/>
  <c r="E209" i="15" s="1"/>
  <c r="A210" i="15"/>
  <c r="A211" i="15"/>
  <c r="A212" i="15"/>
  <c r="A213" i="15"/>
  <c r="E213" i="15" s="1"/>
  <c r="A214" i="15"/>
  <c r="A215" i="15"/>
  <c r="A216" i="15"/>
  <c r="A217" i="15"/>
  <c r="E217" i="15" s="1"/>
  <c r="A218" i="15"/>
  <c r="A219" i="15"/>
  <c r="A220" i="15"/>
  <c r="A221" i="15"/>
  <c r="E221" i="15" s="1"/>
  <c r="A222" i="15"/>
  <c r="A223" i="15"/>
  <c r="E223" i="15" s="1"/>
  <c r="A224" i="15"/>
  <c r="E224" i="15" s="1"/>
  <c r="A225" i="15"/>
  <c r="A226" i="15"/>
  <c r="A227" i="15"/>
  <c r="A228" i="15"/>
  <c r="A229" i="15"/>
  <c r="E229" i="15" s="1"/>
  <c r="A230" i="15"/>
  <c r="A231" i="15"/>
  <c r="E231" i="15" s="1"/>
  <c r="A232" i="15"/>
  <c r="A233" i="15"/>
  <c r="E233" i="15" s="1"/>
  <c r="A234" i="15"/>
  <c r="A235" i="15"/>
  <c r="A236" i="15"/>
  <c r="A237" i="15"/>
  <c r="E237" i="15" s="1"/>
  <c r="A238" i="15"/>
  <c r="A239" i="15"/>
  <c r="A240" i="15"/>
  <c r="A241" i="15"/>
  <c r="E241" i="15" s="1"/>
  <c r="A242" i="15"/>
  <c r="A243" i="15"/>
  <c r="E243" i="15" s="1"/>
  <c r="A244" i="15"/>
  <c r="A245" i="15"/>
  <c r="A246" i="15"/>
  <c r="A247" i="15"/>
  <c r="A248" i="15"/>
  <c r="A249" i="15"/>
  <c r="E249" i="15" s="1"/>
  <c r="A250" i="15"/>
  <c r="A251" i="15"/>
  <c r="A252" i="15"/>
  <c r="A253" i="15"/>
  <c r="E253" i="15" s="1"/>
  <c r="A254" i="15"/>
  <c r="A255" i="15"/>
  <c r="A256" i="15"/>
  <c r="A257" i="15"/>
  <c r="E257" i="15" s="1"/>
  <c r="A258" i="15"/>
  <c r="A259" i="15"/>
  <c r="A260" i="15"/>
  <c r="A261" i="15"/>
  <c r="E261" i="15" s="1"/>
  <c r="A262" i="15"/>
  <c r="A263" i="15"/>
  <c r="A264" i="15"/>
  <c r="A265" i="15"/>
  <c r="A266" i="15"/>
  <c r="A267" i="15"/>
  <c r="E267" i="15" s="1"/>
  <c r="A268" i="15"/>
  <c r="A269" i="15"/>
  <c r="E269" i="15" s="1"/>
  <c r="A270" i="15"/>
  <c r="A271" i="15"/>
  <c r="A272" i="15"/>
  <c r="E272" i="15" s="1"/>
  <c r="A273" i="15"/>
  <c r="E273" i="15" s="1"/>
  <c r="A274" i="15"/>
  <c r="A275" i="15"/>
  <c r="A276" i="15"/>
  <c r="A277" i="15"/>
  <c r="E277" i="15" s="1"/>
  <c r="A278" i="15"/>
  <c r="A279" i="15"/>
  <c r="A280" i="15"/>
  <c r="A281" i="15"/>
  <c r="E281" i="15" s="1"/>
  <c r="A282" i="15"/>
  <c r="A283" i="15"/>
  <c r="A284" i="15"/>
  <c r="A285" i="15"/>
  <c r="E285" i="15" s="1"/>
  <c r="A286" i="15"/>
  <c r="A287" i="15"/>
  <c r="A288" i="15"/>
  <c r="A289" i="15"/>
  <c r="A290" i="15"/>
  <c r="A291" i="15"/>
  <c r="E291" i="15" s="1"/>
  <c r="A292" i="15"/>
  <c r="A293" i="15"/>
  <c r="E293" i="15" s="1"/>
  <c r="A294" i="15"/>
  <c r="A295" i="15"/>
  <c r="A296" i="15"/>
  <c r="E296" i="15" s="1"/>
  <c r="A297" i="15"/>
  <c r="E297" i="15" s="1"/>
  <c r="A298" i="15"/>
  <c r="A299" i="15"/>
  <c r="A300" i="15"/>
  <c r="A301" i="15"/>
  <c r="E301" i="15" s="1"/>
  <c r="A302" i="15"/>
  <c r="A303" i="15"/>
  <c r="A304" i="15"/>
  <c r="A305" i="15"/>
  <c r="E305" i="15" s="1"/>
  <c r="A306" i="15"/>
  <c r="A307" i="15"/>
  <c r="A308" i="15"/>
  <c r="E308" i="15" s="1"/>
  <c r="A309" i="15"/>
  <c r="A310" i="15"/>
  <c r="A311" i="15"/>
  <c r="E311" i="15" s="1"/>
  <c r="A312" i="15"/>
  <c r="A313" i="15"/>
  <c r="E313" i="15" s="1"/>
  <c r="A314" i="15"/>
  <c r="A315" i="15"/>
  <c r="E315" i="15" s="1"/>
  <c r="A316" i="15"/>
  <c r="A317" i="15"/>
  <c r="E317" i="15" s="1"/>
  <c r="A318" i="15"/>
  <c r="A319" i="15"/>
  <c r="A320" i="15"/>
  <c r="E320" i="15" s="1"/>
  <c r="A321" i="15"/>
  <c r="E321" i="15" s="1"/>
  <c r="A322" i="15"/>
  <c r="A323" i="15"/>
  <c r="A324" i="15"/>
  <c r="A325" i="15"/>
  <c r="E325" i="15" s="1"/>
  <c r="A326" i="15"/>
  <c r="A327" i="15"/>
  <c r="A328" i="15"/>
  <c r="A329" i="15"/>
  <c r="E329" i="15" s="1"/>
  <c r="A330" i="15"/>
  <c r="A331" i="15"/>
  <c r="A332" i="15"/>
  <c r="E332" i="15" s="1"/>
  <c r="A333" i="15"/>
  <c r="A334" i="15"/>
  <c r="A335" i="15"/>
  <c r="E335" i="15" s="1"/>
  <c r="A336" i="15"/>
  <c r="A337" i="15"/>
  <c r="E337" i="15" s="1"/>
  <c r="A338" i="15"/>
  <c r="A339" i="15"/>
  <c r="A340" i="15"/>
  <c r="A341" i="15"/>
  <c r="E341" i="15" s="1"/>
  <c r="A342" i="15"/>
  <c r="A343" i="15"/>
  <c r="A344" i="15"/>
  <c r="A345" i="15"/>
  <c r="E345" i="15" s="1"/>
  <c r="A346" i="15"/>
  <c r="A347" i="15"/>
  <c r="A348" i="15"/>
  <c r="A349" i="15"/>
  <c r="E349" i="15" s="1"/>
  <c r="A350" i="15"/>
  <c r="A351" i="15"/>
  <c r="E351" i="15" s="1"/>
  <c r="A352" i="15"/>
  <c r="E352" i="15" s="1"/>
  <c r="A353" i="15"/>
  <c r="E353" i="15" s="1"/>
  <c r="A354" i="15"/>
  <c r="A355" i="15"/>
  <c r="A356" i="15"/>
  <c r="A357" i="15"/>
  <c r="E357" i="15" s="1"/>
  <c r="A358" i="15"/>
  <c r="A359" i="15"/>
  <c r="A360" i="15"/>
  <c r="A361" i="15"/>
  <c r="A362" i="15"/>
  <c r="A363" i="15"/>
  <c r="A364" i="15"/>
  <c r="A365" i="15"/>
  <c r="E365" i="15" s="1"/>
  <c r="A366" i="15"/>
  <c r="A367" i="15"/>
  <c r="A368" i="15"/>
  <c r="A369" i="15"/>
  <c r="E369" i="15" s="1"/>
  <c r="A370" i="15"/>
  <c r="A371" i="15"/>
  <c r="A372" i="15"/>
  <c r="A373" i="15"/>
  <c r="E373" i="15" s="1"/>
  <c r="A374" i="15"/>
  <c r="A375" i="15"/>
  <c r="E375" i="15" s="1"/>
  <c r="A376" i="15"/>
  <c r="A377" i="15"/>
  <c r="E377" i="15" s="1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E389" i="15" s="1"/>
  <c r="A390" i="15"/>
  <c r="A391" i="15"/>
  <c r="E391" i="15" s="1"/>
  <c r="A392" i="15"/>
  <c r="E392" i="15" s="1"/>
  <c r="A393" i="15"/>
  <c r="E393" i="15" s="1"/>
  <c r="A394" i="15"/>
  <c r="A395" i="15"/>
  <c r="E395" i="15" s="1"/>
  <c r="A396" i="15"/>
  <c r="A397" i="15"/>
  <c r="E397" i="15" s="1"/>
  <c r="A398" i="15"/>
  <c r="A399" i="15"/>
  <c r="A400" i="15"/>
  <c r="A401" i="15"/>
  <c r="E401" i="15" s="1"/>
  <c r="A402" i="15"/>
  <c r="A403" i="15"/>
  <c r="A404" i="15"/>
  <c r="E404" i="15" s="1"/>
  <c r="A405" i="15"/>
  <c r="E405" i="15" s="1"/>
  <c r="A406" i="15"/>
  <c r="A407" i="15"/>
  <c r="A408" i="15"/>
  <c r="A409" i="15"/>
  <c r="E409" i="15" s="1"/>
  <c r="A410" i="15"/>
  <c r="A411" i="15"/>
  <c r="E411" i="15" s="1"/>
  <c r="A412" i="15"/>
  <c r="A413" i="15"/>
  <c r="E413" i="15" s="1"/>
  <c r="A414" i="15"/>
  <c r="A415" i="15"/>
  <c r="A416" i="15"/>
  <c r="E416" i="15" s="1"/>
  <c r="A417" i="15"/>
  <c r="E417" i="15" s="1"/>
  <c r="A418" i="15"/>
  <c r="A419" i="15"/>
  <c r="A420" i="15"/>
  <c r="A421" i="15"/>
  <c r="A422" i="15"/>
  <c r="A423" i="15"/>
  <c r="A424" i="15"/>
  <c r="A425" i="15"/>
  <c r="A426" i="15"/>
  <c r="A427" i="15"/>
  <c r="A428" i="15"/>
  <c r="E428" i="15" s="1"/>
  <c r="A429" i="15"/>
  <c r="E429" i="15" s="1"/>
  <c r="A430" i="15"/>
  <c r="A431" i="15"/>
  <c r="E431" i="15" s="1"/>
  <c r="A432" i="15"/>
  <c r="A433" i="15"/>
  <c r="E433" i="15" s="1"/>
  <c r="A434" i="15"/>
  <c r="A435" i="15"/>
  <c r="A436" i="15"/>
  <c r="A437" i="15"/>
  <c r="E437" i="15" s="1"/>
  <c r="A438" i="15"/>
  <c r="A439" i="15"/>
  <c r="A440" i="15"/>
  <c r="E440" i="15" s="1"/>
  <c r="A441" i="15"/>
  <c r="E441" i="15" s="1"/>
  <c r="A442" i="15"/>
  <c r="A443" i="15"/>
  <c r="A444" i="15"/>
  <c r="E444" i="15" s="1"/>
  <c r="A445" i="15"/>
  <c r="E445" i="15" s="1"/>
  <c r="A446" i="15"/>
  <c r="A447" i="15"/>
  <c r="E447" i="15" s="1"/>
  <c r="A448" i="15"/>
  <c r="A449" i="15"/>
  <c r="A450" i="15"/>
  <c r="A451" i="15"/>
  <c r="A452" i="15"/>
  <c r="A453" i="15"/>
  <c r="E453" i="15" s="1"/>
  <c r="A454" i="15"/>
  <c r="A455" i="15"/>
  <c r="A456" i="15"/>
  <c r="A457" i="15"/>
  <c r="E457" i="15" s="1"/>
  <c r="A458" i="15"/>
  <c r="A459" i="15"/>
  <c r="A460" i="15"/>
  <c r="A461" i="15"/>
  <c r="E461" i="15" s="1"/>
  <c r="A462" i="15"/>
  <c r="A463" i="15"/>
  <c r="A464" i="15"/>
  <c r="E464" i="15" s="1"/>
  <c r="A465" i="15"/>
  <c r="E465" i="15" s="1"/>
  <c r="A466" i="15"/>
  <c r="A467" i="15"/>
  <c r="A468" i="15"/>
  <c r="A469" i="15"/>
  <c r="E469" i="15" s="1"/>
  <c r="A470" i="15"/>
  <c r="A1" i="15"/>
  <c r="A2" i="15"/>
  <c r="A3" i="15"/>
  <c r="A4" i="15"/>
  <c r="E4" i="15" s="1"/>
  <c r="A5" i="15"/>
  <c r="A6" i="15"/>
  <c r="A7" i="15"/>
  <c r="A8" i="15"/>
  <c r="E8" i="15" s="1"/>
  <c r="A9" i="15"/>
  <c r="E11" i="15"/>
  <c r="E15" i="15"/>
  <c r="E27" i="15"/>
  <c r="E31" i="15"/>
  <c r="E35" i="15"/>
  <c r="E47" i="15"/>
  <c r="E51" i="15"/>
  <c r="E55" i="15"/>
  <c r="E67" i="15"/>
  <c r="E71" i="15"/>
  <c r="E79" i="15"/>
  <c r="E87" i="15"/>
  <c r="E91" i="15"/>
  <c r="E95" i="15"/>
  <c r="E107" i="15"/>
  <c r="E111" i="15"/>
  <c r="E115" i="15"/>
  <c r="E123" i="15"/>
  <c r="E127" i="15"/>
  <c r="E135" i="15"/>
  <c r="E143" i="15"/>
  <c r="E151" i="15"/>
  <c r="E155" i="15"/>
  <c r="E163" i="15"/>
  <c r="E167" i="15"/>
  <c r="E171" i="15"/>
  <c r="E187" i="15"/>
  <c r="E191" i="15"/>
  <c r="E195" i="15"/>
  <c r="E207" i="15"/>
  <c r="E215" i="15"/>
  <c r="E219" i="15"/>
  <c r="E227" i="15"/>
  <c r="E235" i="15"/>
  <c r="E239" i="15"/>
  <c r="E251" i="15"/>
  <c r="E255" i="15"/>
  <c r="E259" i="15"/>
  <c r="E275" i="15"/>
  <c r="E279" i="15"/>
  <c r="E287" i="15"/>
  <c r="E299" i="15"/>
  <c r="E303" i="15"/>
  <c r="E307" i="15"/>
  <c r="E319" i="15"/>
  <c r="E323" i="15"/>
  <c r="E327" i="15"/>
  <c r="E339" i="15"/>
  <c r="E343" i="15"/>
  <c r="E347" i="15"/>
  <c r="E359" i="15"/>
  <c r="E363" i="15"/>
  <c r="E367" i="15"/>
  <c r="E379" i="15"/>
  <c r="E383" i="15"/>
  <c r="E387" i="15"/>
  <c r="E399" i="15"/>
  <c r="E403" i="15"/>
  <c r="E407" i="15"/>
  <c r="E415" i="15"/>
  <c r="E423" i="15"/>
  <c r="E427" i="15"/>
  <c r="E435" i="15"/>
  <c r="E439" i="15"/>
  <c r="E443" i="15"/>
  <c r="E455" i="15"/>
  <c r="E459" i="15"/>
  <c r="E467" i="1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3" i="5"/>
  <c r="F45" i="15"/>
  <c r="F65" i="15"/>
  <c r="F77" i="15"/>
  <c r="F81" i="15"/>
  <c r="F97" i="15"/>
  <c r="F109" i="15"/>
  <c r="F113" i="15"/>
  <c r="F125" i="15"/>
  <c r="F141" i="15"/>
  <c r="F145" i="15"/>
  <c r="F157" i="15"/>
  <c r="F161" i="15"/>
  <c r="F169" i="15"/>
  <c r="F173" i="15"/>
  <c r="F177" i="15"/>
  <c r="F185" i="15"/>
  <c r="F189" i="15"/>
  <c r="F193" i="15"/>
  <c r="F205" i="15"/>
  <c r="F209" i="15"/>
  <c r="F213" i="15"/>
  <c r="F217" i="15"/>
  <c r="F229" i="15"/>
  <c r="F233" i="15"/>
  <c r="F237" i="15"/>
  <c r="F241" i="15"/>
  <c r="F245" i="15"/>
  <c r="F249" i="15"/>
  <c r="F257" i="15"/>
  <c r="F261" i="15"/>
  <c r="F265" i="15"/>
  <c r="F269" i="15"/>
  <c r="F281" i="15"/>
  <c r="F285" i="15"/>
  <c r="F289" i="15"/>
  <c r="F293" i="15"/>
  <c r="F301" i="15"/>
  <c r="F305" i="15"/>
  <c r="F309" i="15"/>
  <c r="F313" i="15"/>
  <c r="F321" i="15"/>
  <c r="F325" i="15"/>
  <c r="F329" i="15"/>
  <c r="F333" i="15"/>
  <c r="F341" i="15"/>
  <c r="F345" i="15"/>
  <c r="F349" i="15"/>
  <c r="F353" i="15"/>
  <c r="F365" i="15"/>
  <c r="F369" i="15"/>
  <c r="F373" i="15"/>
  <c r="F377" i="15"/>
  <c r="F385" i="15"/>
  <c r="F389" i="15"/>
  <c r="F393" i="15"/>
  <c r="F397" i="15"/>
  <c r="F405" i="15"/>
  <c r="F409" i="15"/>
  <c r="F413" i="15"/>
  <c r="F421" i="15"/>
  <c r="F425" i="15"/>
  <c r="F429" i="15"/>
  <c r="F433" i="15"/>
  <c r="F441" i="15"/>
  <c r="F449" i="15"/>
  <c r="F453" i="15"/>
  <c r="F461" i="15"/>
  <c r="F465" i="15"/>
  <c r="F469" i="15"/>
  <c r="F93" i="15"/>
  <c r="F129" i="15"/>
  <c r="F181" i="15"/>
  <c r="F201" i="15"/>
  <c r="F225" i="15"/>
  <c r="F253" i="15"/>
  <c r="F277" i="15"/>
  <c r="F297" i="15"/>
  <c r="F317" i="15"/>
  <c r="F361" i="15"/>
  <c r="F381" i="15"/>
  <c r="F401" i="15"/>
  <c r="F417" i="15"/>
  <c r="F437" i="15"/>
  <c r="F457" i="15"/>
  <c r="E7" i="15"/>
  <c r="E23" i="15"/>
  <c r="E59" i="15"/>
  <c r="E75" i="15"/>
  <c r="E103" i="15"/>
  <c r="E147" i="15"/>
  <c r="E183" i="15"/>
  <c r="E211" i="15"/>
  <c r="E247" i="15"/>
  <c r="E271" i="15"/>
  <c r="E295" i="15"/>
  <c r="E331" i="15"/>
  <c r="E355" i="15"/>
  <c r="E371" i="15"/>
  <c r="E419" i="15"/>
  <c r="E451" i="15"/>
  <c r="E6" i="15"/>
  <c r="E10" i="15"/>
  <c r="E14" i="15"/>
  <c r="E18" i="15"/>
  <c r="E22" i="15"/>
  <c r="E26" i="15"/>
  <c r="E30" i="15"/>
  <c r="E34" i="15"/>
  <c r="E38" i="15"/>
  <c r="E42" i="15"/>
  <c r="E46" i="15"/>
  <c r="E54" i="15"/>
  <c r="E58" i="15"/>
  <c r="E62" i="15"/>
  <c r="E66" i="15"/>
  <c r="E70" i="15"/>
  <c r="E74" i="15"/>
  <c r="E82" i="15"/>
  <c r="E86" i="15"/>
  <c r="E94" i="15"/>
  <c r="E98" i="15"/>
  <c r="E106" i="15"/>
  <c r="E110" i="15"/>
  <c r="E114" i="15"/>
  <c r="E122" i="15"/>
  <c r="E126" i="15"/>
  <c r="E134" i="15"/>
  <c r="E138" i="15"/>
  <c r="E142" i="15"/>
  <c r="E146" i="15"/>
  <c r="E150" i="15"/>
  <c r="E158" i="15"/>
  <c r="E162" i="15"/>
  <c r="E166" i="15"/>
  <c r="E170" i="15"/>
  <c r="E174" i="15"/>
  <c r="E178" i="15"/>
  <c r="E182" i="15"/>
  <c r="E194" i="15"/>
  <c r="E198" i="15"/>
  <c r="E202" i="15"/>
  <c r="E206" i="15"/>
  <c r="E214" i="15"/>
  <c r="E218" i="15"/>
  <c r="E222" i="15"/>
  <c r="E226" i="15"/>
  <c r="E230" i="15"/>
  <c r="E234" i="15"/>
  <c r="E238" i="15"/>
  <c r="E242" i="15"/>
  <c r="E246" i="15"/>
  <c r="E254" i="15"/>
  <c r="E258" i="15"/>
  <c r="E262" i="15"/>
  <c r="E270" i="15"/>
  <c r="E274" i="15"/>
  <c r="E278" i="15"/>
  <c r="E286" i="15"/>
  <c r="E290" i="15"/>
  <c r="E294" i="15"/>
  <c r="E302" i="15"/>
  <c r="E306" i="15"/>
  <c r="E310" i="15"/>
  <c r="E318" i="15"/>
  <c r="E322" i="15"/>
  <c r="E326" i="15"/>
  <c r="E330" i="15"/>
  <c r="E334" i="15"/>
  <c r="E338" i="15"/>
  <c r="E342" i="15"/>
  <c r="E354" i="15"/>
  <c r="E362" i="15"/>
  <c r="E366" i="15"/>
  <c r="E370" i="15"/>
  <c r="E374" i="15"/>
  <c r="E378" i="15"/>
  <c r="E382" i="15"/>
  <c r="E394" i="15"/>
  <c r="E398" i="15"/>
  <c r="E402" i="15"/>
  <c r="E406" i="15"/>
  <c r="E414" i="15"/>
  <c r="E418" i="15"/>
  <c r="E422" i="15"/>
  <c r="E426" i="15"/>
  <c r="E430" i="15"/>
  <c r="E434" i="15"/>
  <c r="E438" i="15"/>
  <c r="E446" i="15"/>
  <c r="E450" i="15"/>
  <c r="E454" i="15"/>
  <c r="E458" i="15"/>
  <c r="E462" i="15"/>
  <c r="E470" i="15"/>
  <c r="F49" i="15"/>
  <c r="F197" i="15"/>
  <c r="F273" i="15"/>
  <c r="F357" i="15"/>
  <c r="F445" i="15"/>
  <c r="E5" i="15"/>
  <c r="E9" i="15"/>
  <c r="E37" i="15"/>
  <c r="E69" i="15"/>
  <c r="E97" i="15"/>
  <c r="E117" i="15"/>
  <c r="E137" i="15"/>
  <c r="E161" i="15"/>
  <c r="E181" i="15"/>
  <c r="E201" i="15"/>
  <c r="E225" i="15"/>
  <c r="E245" i="15"/>
  <c r="E265" i="15"/>
  <c r="E289" i="15"/>
  <c r="E309" i="15"/>
  <c r="E333" i="15"/>
  <c r="E361" i="15"/>
  <c r="E381" i="15"/>
  <c r="E421" i="15"/>
  <c r="E449" i="15"/>
  <c r="C2" i="15"/>
  <c r="F2" i="15" s="1"/>
  <c r="E2" i="15"/>
  <c r="C3" i="15"/>
  <c r="F3" i="15" s="1"/>
  <c r="E3" i="15"/>
  <c r="C4" i="15"/>
  <c r="F4" i="15"/>
  <c r="C5" i="15"/>
  <c r="C6" i="15"/>
  <c r="C7" i="15"/>
  <c r="F7" i="15" s="1"/>
  <c r="C8" i="15"/>
  <c r="F8" i="15"/>
  <c r="C9" i="15"/>
  <c r="C10" i="15"/>
  <c r="C11" i="15"/>
  <c r="F11" i="15" s="1"/>
  <c r="C12" i="15"/>
  <c r="F12" i="15"/>
  <c r="C13" i="15"/>
  <c r="C14" i="15"/>
  <c r="C15" i="15"/>
  <c r="F15" i="15" s="1"/>
  <c r="C16" i="15"/>
  <c r="E16" i="15"/>
  <c r="F16" i="15"/>
  <c r="C17" i="15"/>
  <c r="C18" i="15"/>
  <c r="C19" i="15"/>
  <c r="F19" i="15" s="1"/>
  <c r="C20" i="15"/>
  <c r="F20" i="15"/>
  <c r="C21" i="15"/>
  <c r="C22" i="15"/>
  <c r="C23" i="15"/>
  <c r="F23" i="15" s="1"/>
  <c r="C24" i="15"/>
  <c r="E24" i="15"/>
  <c r="F24" i="15"/>
  <c r="C25" i="15"/>
  <c r="C26" i="15"/>
  <c r="F26" i="15" s="1"/>
  <c r="C27" i="15"/>
  <c r="F27" i="15" s="1"/>
  <c r="C28" i="15"/>
  <c r="F28" i="15"/>
  <c r="C29" i="15"/>
  <c r="C30" i="15"/>
  <c r="C31" i="15"/>
  <c r="F31" i="15" s="1"/>
  <c r="C32" i="15"/>
  <c r="E32" i="15"/>
  <c r="F32" i="15"/>
  <c r="C33" i="15"/>
  <c r="C34" i="15"/>
  <c r="C35" i="15"/>
  <c r="F35" i="15" s="1"/>
  <c r="C36" i="15"/>
  <c r="F36" i="15"/>
  <c r="C37" i="15"/>
  <c r="C38" i="15"/>
  <c r="F38" i="15" s="1"/>
  <c r="C39" i="15"/>
  <c r="F39" i="15" s="1"/>
  <c r="C40" i="15"/>
  <c r="E40" i="15"/>
  <c r="F40" i="15"/>
  <c r="C41" i="15"/>
  <c r="C42" i="15"/>
  <c r="C43" i="15"/>
  <c r="F43" i="15"/>
  <c r="C44" i="15"/>
  <c r="E44" i="15"/>
  <c r="F44" i="15"/>
  <c r="C45" i="15"/>
  <c r="C46" i="15"/>
  <c r="C47" i="15"/>
  <c r="F47" i="15"/>
  <c r="C48" i="15"/>
  <c r="F48" i="15"/>
  <c r="C49" i="15"/>
  <c r="C50" i="15"/>
  <c r="E50" i="15"/>
  <c r="C51" i="15"/>
  <c r="F51" i="15"/>
  <c r="C52" i="15"/>
  <c r="F52" i="15"/>
  <c r="C53" i="15"/>
  <c r="C54" i="15"/>
  <c r="C55" i="15"/>
  <c r="F55" i="15"/>
  <c r="C56" i="15"/>
  <c r="E56" i="15"/>
  <c r="F56" i="15"/>
  <c r="C57" i="15"/>
  <c r="C58" i="15"/>
  <c r="C59" i="15"/>
  <c r="F59" i="15"/>
  <c r="C60" i="15"/>
  <c r="E60" i="15"/>
  <c r="F60" i="15"/>
  <c r="C61" i="15"/>
  <c r="F61" i="15" s="1"/>
  <c r="C62" i="15"/>
  <c r="F62" i="15" s="1"/>
  <c r="C63" i="15"/>
  <c r="F63" i="15"/>
  <c r="C64" i="15"/>
  <c r="E64" i="15"/>
  <c r="F64" i="15"/>
  <c r="C65" i="15"/>
  <c r="C66" i="15"/>
  <c r="C67" i="15"/>
  <c r="F67" i="15"/>
  <c r="C68" i="15"/>
  <c r="F68" i="15"/>
  <c r="C69" i="15"/>
  <c r="F69" i="15" s="1"/>
  <c r="C70" i="15"/>
  <c r="C71" i="15"/>
  <c r="F71" i="15"/>
  <c r="C72" i="15"/>
  <c r="E72" i="15"/>
  <c r="F72" i="15"/>
  <c r="C73" i="15"/>
  <c r="C74" i="15"/>
  <c r="F74" i="15" s="1"/>
  <c r="C75" i="15"/>
  <c r="F75" i="15"/>
  <c r="C76" i="15"/>
  <c r="E76" i="15"/>
  <c r="F76" i="15"/>
  <c r="C77" i="15"/>
  <c r="C78" i="15"/>
  <c r="E78" i="15"/>
  <c r="C79" i="15"/>
  <c r="F79" i="15"/>
  <c r="C80" i="15"/>
  <c r="E80" i="15"/>
  <c r="F80" i="15"/>
  <c r="C81" i="15"/>
  <c r="C82" i="15"/>
  <c r="C83" i="15"/>
  <c r="F83" i="15"/>
  <c r="C84" i="15"/>
  <c r="E84" i="15"/>
  <c r="F84" i="15"/>
  <c r="C85" i="15"/>
  <c r="C86" i="15"/>
  <c r="C87" i="15"/>
  <c r="F87" i="15"/>
  <c r="C88" i="15"/>
  <c r="F88" i="15"/>
  <c r="C89" i="15"/>
  <c r="C90" i="15"/>
  <c r="F90" i="15" s="1"/>
  <c r="E90" i="15"/>
  <c r="C91" i="15"/>
  <c r="F91" i="15"/>
  <c r="C92" i="15"/>
  <c r="F92" i="15"/>
  <c r="C93" i="15"/>
  <c r="C94" i="15"/>
  <c r="C95" i="15"/>
  <c r="F95" i="15"/>
  <c r="C96" i="15"/>
  <c r="E96" i="15"/>
  <c r="F96" i="15"/>
  <c r="C97" i="15"/>
  <c r="C98" i="15"/>
  <c r="C99" i="15"/>
  <c r="F99" i="15"/>
  <c r="C100" i="15"/>
  <c r="E100" i="15"/>
  <c r="F100" i="15"/>
  <c r="C101" i="15"/>
  <c r="C102" i="15"/>
  <c r="E102" i="15"/>
  <c r="C103" i="15"/>
  <c r="F103" i="15"/>
  <c r="C104" i="15"/>
  <c r="E104" i="15"/>
  <c r="F104" i="15"/>
  <c r="C105" i="15"/>
  <c r="C106" i="15"/>
  <c r="C107" i="15"/>
  <c r="F107" i="15"/>
  <c r="C108" i="15"/>
  <c r="E108" i="15"/>
  <c r="F108" i="15"/>
  <c r="C109" i="15"/>
  <c r="C110" i="15"/>
  <c r="F110" i="15" s="1"/>
  <c r="C111" i="15"/>
  <c r="F111" i="15"/>
  <c r="C112" i="15"/>
  <c r="F112" i="15"/>
  <c r="C113" i="15"/>
  <c r="C114" i="15"/>
  <c r="C115" i="15"/>
  <c r="F115" i="15"/>
  <c r="C116" i="15"/>
  <c r="E116" i="15"/>
  <c r="F116" i="15"/>
  <c r="C117" i="15"/>
  <c r="C118" i="15"/>
  <c r="E118" i="15"/>
  <c r="C119" i="15"/>
  <c r="F119" i="15"/>
  <c r="C120" i="15"/>
  <c r="E120" i="15"/>
  <c r="F120" i="15"/>
  <c r="C121" i="15"/>
  <c r="C122" i="15"/>
  <c r="C123" i="15"/>
  <c r="F123" i="15"/>
  <c r="C124" i="15"/>
  <c r="E124" i="15"/>
  <c r="F124" i="15"/>
  <c r="C125" i="15"/>
  <c r="C126" i="15"/>
  <c r="F126" i="15" s="1"/>
  <c r="C127" i="15"/>
  <c r="F127" i="15"/>
  <c r="C128" i="15"/>
  <c r="E128" i="15"/>
  <c r="F128" i="15"/>
  <c r="C129" i="15"/>
  <c r="C130" i="15"/>
  <c r="E130" i="15"/>
  <c r="C131" i="15"/>
  <c r="F131" i="15"/>
  <c r="C132" i="15"/>
  <c r="E132" i="15"/>
  <c r="F132" i="15"/>
  <c r="C133" i="15"/>
  <c r="C134" i="15"/>
  <c r="C135" i="15"/>
  <c r="F135" i="15"/>
  <c r="C136" i="15"/>
  <c r="F136" i="15"/>
  <c r="C137" i="15"/>
  <c r="C138" i="15"/>
  <c r="C139" i="15"/>
  <c r="F139" i="15"/>
  <c r="C140" i="15"/>
  <c r="E140" i="15"/>
  <c r="F140" i="15"/>
  <c r="C141" i="15"/>
  <c r="C142" i="15"/>
  <c r="F142" i="15" s="1"/>
  <c r="C143" i="15"/>
  <c r="F143" i="15"/>
  <c r="C144" i="15"/>
  <c r="E144" i="15"/>
  <c r="F144" i="15"/>
  <c r="C145" i="15"/>
  <c r="C146" i="15"/>
  <c r="C147" i="15"/>
  <c r="F147" i="15"/>
  <c r="C148" i="15"/>
  <c r="E148" i="15"/>
  <c r="F148" i="15"/>
  <c r="C149" i="15"/>
  <c r="C150" i="15"/>
  <c r="C151" i="15"/>
  <c r="F151" i="15" s="1"/>
  <c r="C152" i="15"/>
  <c r="F152" i="15"/>
  <c r="C153" i="15"/>
  <c r="C154" i="15"/>
  <c r="F154" i="15" s="1"/>
  <c r="E154" i="15"/>
  <c r="C155" i="15"/>
  <c r="F155" i="15"/>
  <c r="C156" i="15"/>
  <c r="F156" i="15"/>
  <c r="C157" i="15"/>
  <c r="C158" i="15"/>
  <c r="C159" i="15"/>
  <c r="F159" i="15"/>
  <c r="C160" i="15"/>
  <c r="E160" i="15"/>
  <c r="F160" i="15"/>
  <c r="C161" i="15"/>
  <c r="C162" i="15"/>
  <c r="C163" i="15"/>
  <c r="F163" i="15"/>
  <c r="C164" i="15"/>
  <c r="E164" i="15"/>
  <c r="F164" i="15"/>
  <c r="C165" i="15"/>
  <c r="C166" i="15"/>
  <c r="C167" i="15"/>
  <c r="F167" i="15"/>
  <c r="C168" i="15"/>
  <c r="F168" i="15" s="1"/>
  <c r="E168" i="15"/>
  <c r="C169" i="15"/>
  <c r="C170" i="15"/>
  <c r="C171" i="15"/>
  <c r="F171" i="15" s="1"/>
  <c r="C172" i="15"/>
  <c r="E172" i="15"/>
  <c r="F172" i="15"/>
  <c r="C173" i="15"/>
  <c r="C174" i="15"/>
  <c r="C175" i="15"/>
  <c r="F175" i="15" s="1"/>
  <c r="C176" i="15"/>
  <c r="E176" i="15"/>
  <c r="F176" i="15"/>
  <c r="C177" i="15"/>
  <c r="C178" i="15"/>
  <c r="C179" i="15"/>
  <c r="F179" i="15" s="1"/>
  <c r="E179" i="15"/>
  <c r="C180" i="15"/>
  <c r="E180" i="15"/>
  <c r="F180" i="15"/>
  <c r="C181" i="15"/>
  <c r="C182" i="15"/>
  <c r="F182" i="15" s="1"/>
  <c r="C183" i="15"/>
  <c r="F183" i="15" s="1"/>
  <c r="C184" i="15"/>
  <c r="E184" i="15"/>
  <c r="F184" i="15"/>
  <c r="C185" i="15"/>
  <c r="C186" i="15"/>
  <c r="E186" i="15"/>
  <c r="C187" i="15"/>
  <c r="F187" i="15" s="1"/>
  <c r="C188" i="15"/>
  <c r="E188" i="15"/>
  <c r="F188" i="15"/>
  <c r="C189" i="15"/>
  <c r="C190" i="15"/>
  <c r="E190" i="15"/>
  <c r="C191" i="15"/>
  <c r="F191" i="15" s="1"/>
  <c r="C192" i="15"/>
  <c r="E192" i="15"/>
  <c r="F192" i="15"/>
  <c r="C193" i="15"/>
  <c r="C194" i="15"/>
  <c r="C195" i="15"/>
  <c r="F195" i="15" s="1"/>
  <c r="C196" i="15"/>
  <c r="E196" i="15"/>
  <c r="F196" i="15"/>
  <c r="C197" i="15"/>
  <c r="C198" i="15"/>
  <c r="F198" i="15" s="1"/>
  <c r="C199" i="15"/>
  <c r="F199" i="15" s="1"/>
  <c r="E199" i="15"/>
  <c r="C200" i="15"/>
  <c r="F200" i="15"/>
  <c r="C201" i="15"/>
  <c r="C202" i="15"/>
  <c r="C203" i="15"/>
  <c r="F203" i="15" s="1"/>
  <c r="C204" i="15"/>
  <c r="E204" i="15"/>
  <c r="F204" i="15"/>
  <c r="C205" i="15"/>
  <c r="C206" i="15"/>
  <c r="C207" i="15"/>
  <c r="F207" i="15" s="1"/>
  <c r="C208" i="15"/>
  <c r="E208" i="15"/>
  <c r="F208" i="15"/>
  <c r="C209" i="15"/>
  <c r="C210" i="15"/>
  <c r="E210" i="15"/>
  <c r="C211" i="15"/>
  <c r="F211" i="15" s="1"/>
  <c r="C212" i="15"/>
  <c r="E212" i="15"/>
  <c r="F212" i="15"/>
  <c r="C213" i="15"/>
  <c r="C214" i="15"/>
  <c r="C215" i="15"/>
  <c r="F215" i="15" s="1"/>
  <c r="C216" i="15"/>
  <c r="E216" i="15"/>
  <c r="F216" i="15"/>
  <c r="C217" i="15"/>
  <c r="C218" i="15"/>
  <c r="C219" i="15"/>
  <c r="F219" i="15" s="1"/>
  <c r="C220" i="15"/>
  <c r="F220" i="15" s="1"/>
  <c r="E220" i="15"/>
  <c r="C221" i="15"/>
  <c r="F221" i="15" s="1"/>
  <c r="C222" i="15"/>
  <c r="F222" i="15"/>
  <c r="C223" i="15"/>
  <c r="F223" i="15" s="1"/>
  <c r="C224" i="15"/>
  <c r="F224" i="15"/>
  <c r="C225" i="15"/>
  <c r="C226" i="15"/>
  <c r="C227" i="15"/>
  <c r="F227" i="15" s="1"/>
  <c r="C228" i="15"/>
  <c r="E228" i="15"/>
  <c r="F228" i="15"/>
  <c r="C229" i="15"/>
  <c r="C230" i="15"/>
  <c r="F230" i="15" s="1"/>
  <c r="C231" i="15"/>
  <c r="F231" i="15" s="1"/>
  <c r="C232" i="15"/>
  <c r="E232" i="15"/>
  <c r="F232" i="15"/>
  <c r="C233" i="15"/>
  <c r="C234" i="15"/>
  <c r="C235" i="15"/>
  <c r="F235" i="15" s="1"/>
  <c r="C236" i="15"/>
  <c r="E236" i="15"/>
  <c r="F236" i="15"/>
  <c r="C237" i="15"/>
  <c r="C238" i="15"/>
  <c r="C239" i="15"/>
  <c r="F239" i="15" s="1"/>
  <c r="C240" i="15"/>
  <c r="E240" i="15"/>
  <c r="F240" i="15"/>
  <c r="C241" i="15"/>
  <c r="C242" i="15"/>
  <c r="F242" i="15"/>
  <c r="C243" i="15"/>
  <c r="F243" i="15" s="1"/>
  <c r="C244" i="15"/>
  <c r="E244" i="15"/>
  <c r="F244" i="15"/>
  <c r="C245" i="15"/>
  <c r="C246" i="15"/>
  <c r="C247" i="15"/>
  <c r="F247" i="15" s="1"/>
  <c r="C248" i="15"/>
  <c r="F248" i="15" s="1"/>
  <c r="E248" i="15"/>
  <c r="C249" i="15"/>
  <c r="C250" i="15"/>
  <c r="E250" i="15"/>
  <c r="C251" i="15"/>
  <c r="F251" i="15" s="1"/>
  <c r="C252" i="15"/>
  <c r="F252" i="15" s="1"/>
  <c r="E252" i="15"/>
  <c r="C253" i="15"/>
  <c r="C254" i="15"/>
  <c r="C255" i="15"/>
  <c r="F255" i="15" s="1"/>
  <c r="C256" i="15"/>
  <c r="F256" i="15" s="1"/>
  <c r="E256" i="15"/>
  <c r="C257" i="15"/>
  <c r="C258" i="15"/>
  <c r="C259" i="15"/>
  <c r="F259" i="15" s="1"/>
  <c r="C260" i="15"/>
  <c r="F260" i="15" s="1"/>
  <c r="E260" i="15"/>
  <c r="C261" i="15"/>
  <c r="C262" i="15"/>
  <c r="C263" i="15"/>
  <c r="F263" i="15" s="1"/>
  <c r="E263" i="15"/>
  <c r="C264" i="15"/>
  <c r="F264" i="15" s="1"/>
  <c r="E264" i="15"/>
  <c r="C265" i="15"/>
  <c r="C266" i="15"/>
  <c r="E266" i="15"/>
  <c r="C267" i="15"/>
  <c r="F267" i="15" s="1"/>
  <c r="C268" i="15"/>
  <c r="F268" i="15" s="1"/>
  <c r="E268" i="15"/>
  <c r="C269" i="15"/>
  <c r="C270" i="15"/>
  <c r="C271" i="15"/>
  <c r="F271" i="15" s="1"/>
  <c r="C272" i="15"/>
  <c r="F272" i="15" s="1"/>
  <c r="C273" i="15"/>
  <c r="C274" i="15"/>
  <c r="C275" i="15"/>
  <c r="F275" i="15" s="1"/>
  <c r="C276" i="15"/>
  <c r="F276" i="15" s="1"/>
  <c r="E276" i="15"/>
  <c r="C277" i="15"/>
  <c r="C278" i="15"/>
  <c r="F278" i="15" s="1"/>
  <c r="C279" i="15"/>
  <c r="F279" i="15" s="1"/>
  <c r="C280" i="15"/>
  <c r="F280" i="15" s="1"/>
  <c r="E280" i="15"/>
  <c r="C281" i="15"/>
  <c r="C282" i="15"/>
  <c r="E282" i="15"/>
  <c r="C283" i="15"/>
  <c r="F283" i="15" s="1"/>
  <c r="E283" i="15"/>
  <c r="C284" i="15"/>
  <c r="F284" i="15" s="1"/>
  <c r="E284" i="15"/>
  <c r="C285" i="15"/>
  <c r="C286" i="15"/>
  <c r="F286" i="15" s="1"/>
  <c r="C287" i="15"/>
  <c r="F287" i="15" s="1"/>
  <c r="C288" i="15"/>
  <c r="F288" i="15" s="1"/>
  <c r="E288" i="15"/>
  <c r="C289" i="15"/>
  <c r="C290" i="15"/>
  <c r="C291" i="15"/>
  <c r="F291" i="15" s="1"/>
  <c r="C292" i="15"/>
  <c r="F292" i="15" s="1"/>
  <c r="E292" i="15"/>
  <c r="C293" i="15"/>
  <c r="C294" i="15"/>
  <c r="C295" i="15"/>
  <c r="F295" i="15" s="1"/>
  <c r="C296" i="15"/>
  <c r="F296" i="15" s="1"/>
  <c r="C297" i="15"/>
  <c r="C298" i="15"/>
  <c r="E298" i="15"/>
  <c r="C299" i="15"/>
  <c r="F299" i="15" s="1"/>
  <c r="C300" i="15"/>
  <c r="F300" i="15" s="1"/>
  <c r="E300" i="15"/>
  <c r="C301" i="15"/>
  <c r="C302" i="15"/>
  <c r="F302" i="15" s="1"/>
  <c r="C303" i="15"/>
  <c r="F303" i="15" s="1"/>
  <c r="C304" i="15"/>
  <c r="F304" i="15" s="1"/>
  <c r="E304" i="15"/>
  <c r="C305" i="15"/>
  <c r="C306" i="15"/>
  <c r="C307" i="15"/>
  <c r="F307" i="15" s="1"/>
  <c r="C308" i="15"/>
  <c r="F308" i="15" s="1"/>
  <c r="C309" i="15"/>
  <c r="C310" i="15"/>
  <c r="C311" i="15"/>
  <c r="F311" i="15" s="1"/>
  <c r="C312" i="15"/>
  <c r="F312" i="15" s="1"/>
  <c r="E312" i="15"/>
  <c r="C313" i="15"/>
  <c r="C314" i="15"/>
  <c r="E314" i="15"/>
  <c r="C315" i="15"/>
  <c r="F315" i="15" s="1"/>
  <c r="C316" i="15"/>
  <c r="F316" i="15" s="1"/>
  <c r="E316" i="15"/>
  <c r="C317" i="15"/>
  <c r="C318" i="15"/>
  <c r="F318" i="15" s="1"/>
  <c r="C319" i="15"/>
  <c r="F319" i="15" s="1"/>
  <c r="C320" i="15"/>
  <c r="F320" i="15" s="1"/>
  <c r="C321" i="15"/>
  <c r="C322" i="15"/>
  <c r="F322" i="15" s="1"/>
  <c r="C323" i="15"/>
  <c r="F323" i="15" s="1"/>
  <c r="C324" i="15"/>
  <c r="F324" i="15" s="1"/>
  <c r="E324" i="15"/>
  <c r="C325" i="15"/>
  <c r="C326" i="15"/>
  <c r="C327" i="15"/>
  <c r="F327" i="15" s="1"/>
  <c r="C328" i="15"/>
  <c r="F328" i="15" s="1"/>
  <c r="E328" i="15"/>
  <c r="C329" i="15"/>
  <c r="C330" i="15"/>
  <c r="C331" i="15"/>
  <c r="F331" i="15" s="1"/>
  <c r="C332" i="15"/>
  <c r="F332" i="15" s="1"/>
  <c r="C333" i="15"/>
  <c r="C334" i="15"/>
  <c r="C335" i="15"/>
  <c r="F335" i="15" s="1"/>
  <c r="C336" i="15"/>
  <c r="F336" i="15" s="1"/>
  <c r="E336" i="15"/>
  <c r="C337" i="15"/>
  <c r="F337" i="15" s="1"/>
  <c r="C338" i="15"/>
  <c r="C339" i="15"/>
  <c r="F339" i="15" s="1"/>
  <c r="C340" i="15"/>
  <c r="F340" i="15" s="1"/>
  <c r="E340" i="15"/>
  <c r="C341" i="15"/>
  <c r="C342" i="15"/>
  <c r="C343" i="15"/>
  <c r="F343" i="15"/>
  <c r="C344" i="15"/>
  <c r="F344" i="15" s="1"/>
  <c r="E344" i="15"/>
  <c r="C345" i="15"/>
  <c r="C346" i="15"/>
  <c r="E346" i="15"/>
  <c r="C347" i="15"/>
  <c r="F347" i="15" s="1"/>
  <c r="C348" i="15"/>
  <c r="F348" i="15" s="1"/>
  <c r="E348" i="15"/>
  <c r="C349" i="15"/>
  <c r="C350" i="15"/>
  <c r="E350" i="15"/>
  <c r="C351" i="15"/>
  <c r="F351" i="15" s="1"/>
  <c r="C352" i="15"/>
  <c r="F352" i="15" s="1"/>
  <c r="C353" i="15"/>
  <c r="C354" i="15"/>
  <c r="F354" i="15" s="1"/>
  <c r="C355" i="15"/>
  <c r="F355" i="15" s="1"/>
  <c r="C356" i="15"/>
  <c r="F356" i="15" s="1"/>
  <c r="E356" i="15"/>
  <c r="C357" i="15"/>
  <c r="C358" i="15"/>
  <c r="E358" i="15"/>
  <c r="C359" i="15"/>
  <c r="F359" i="15"/>
  <c r="C360" i="15"/>
  <c r="F360" i="15" s="1"/>
  <c r="E360" i="15"/>
  <c r="C361" i="15"/>
  <c r="C362" i="15"/>
  <c r="C363" i="15"/>
  <c r="F363" i="15" s="1"/>
  <c r="C364" i="15"/>
  <c r="F364" i="15" s="1"/>
  <c r="E364" i="15"/>
  <c r="C365" i="15"/>
  <c r="C366" i="15"/>
  <c r="F366" i="15"/>
  <c r="C367" i="15"/>
  <c r="F367" i="15" s="1"/>
  <c r="C368" i="15"/>
  <c r="F368" i="15" s="1"/>
  <c r="E368" i="15"/>
  <c r="C369" i="15"/>
  <c r="C370" i="15"/>
  <c r="C371" i="15"/>
  <c r="F371" i="15" s="1"/>
  <c r="C372" i="15"/>
  <c r="F372" i="15" s="1"/>
  <c r="E372" i="15"/>
  <c r="C373" i="15"/>
  <c r="C374" i="15"/>
  <c r="F374" i="15"/>
  <c r="C375" i="15"/>
  <c r="F375" i="15" s="1"/>
  <c r="C376" i="15"/>
  <c r="F376" i="15" s="1"/>
  <c r="E376" i="15"/>
  <c r="C377" i="15"/>
  <c r="C378" i="15"/>
  <c r="C379" i="15"/>
  <c r="F379" i="15" s="1"/>
  <c r="C380" i="15"/>
  <c r="F380" i="15" s="1"/>
  <c r="E380" i="15"/>
  <c r="C381" i="15"/>
  <c r="C382" i="15"/>
  <c r="F382" i="15" s="1"/>
  <c r="C383" i="15"/>
  <c r="F383" i="15" s="1"/>
  <c r="C384" i="15"/>
  <c r="F384" i="15" s="1"/>
  <c r="E384" i="15"/>
  <c r="C385" i="15"/>
  <c r="E385" i="15"/>
  <c r="C386" i="15"/>
  <c r="F386" i="15" s="1"/>
  <c r="E386" i="15"/>
  <c r="C387" i="15"/>
  <c r="F387" i="15" s="1"/>
  <c r="C388" i="15"/>
  <c r="F388" i="15" s="1"/>
  <c r="E388" i="15"/>
  <c r="C389" i="15"/>
  <c r="C390" i="15"/>
  <c r="E390" i="15"/>
  <c r="C391" i="15"/>
  <c r="F391" i="15" s="1"/>
  <c r="C392" i="15"/>
  <c r="F392" i="15" s="1"/>
  <c r="C393" i="15"/>
  <c r="C394" i="15"/>
  <c r="F394" i="15"/>
  <c r="C395" i="15"/>
  <c r="F395" i="15" s="1"/>
  <c r="C396" i="15"/>
  <c r="F396" i="15" s="1"/>
  <c r="E396" i="15"/>
  <c r="C397" i="15"/>
  <c r="C398" i="15"/>
  <c r="C399" i="15"/>
  <c r="F399" i="15" s="1"/>
  <c r="C400" i="15"/>
  <c r="F400" i="15" s="1"/>
  <c r="E400" i="15"/>
  <c r="C401" i="15"/>
  <c r="C402" i="15"/>
  <c r="F402" i="15"/>
  <c r="C403" i="15"/>
  <c r="F403" i="15" s="1"/>
  <c r="C404" i="15"/>
  <c r="F404" i="15" s="1"/>
  <c r="C405" i="15"/>
  <c r="C406" i="15"/>
  <c r="C407" i="15"/>
  <c r="F407" i="15" s="1"/>
  <c r="C408" i="15"/>
  <c r="F408" i="15" s="1"/>
  <c r="E408" i="15"/>
  <c r="C409" i="15"/>
  <c r="C410" i="15"/>
  <c r="E410" i="15"/>
  <c r="F410" i="15"/>
  <c r="C411" i="15"/>
  <c r="F411" i="15" s="1"/>
  <c r="C412" i="15"/>
  <c r="F412" i="15" s="1"/>
  <c r="E412" i="15"/>
  <c r="C413" i="15"/>
  <c r="C414" i="15"/>
  <c r="C415" i="15"/>
  <c r="F415" i="15" s="1"/>
  <c r="C416" i="15"/>
  <c r="F416" i="15" s="1"/>
  <c r="C417" i="15"/>
  <c r="C418" i="15"/>
  <c r="C419" i="15"/>
  <c r="F419" i="15" s="1"/>
  <c r="C420" i="15"/>
  <c r="F420" i="15" s="1"/>
  <c r="E420" i="15"/>
  <c r="C421" i="15"/>
  <c r="C422" i="15"/>
  <c r="C423" i="15"/>
  <c r="F423" i="15" s="1"/>
  <c r="C424" i="15"/>
  <c r="F424" i="15" s="1"/>
  <c r="E424" i="15"/>
  <c r="C425" i="15"/>
  <c r="E425" i="15"/>
  <c r="C426" i="15"/>
  <c r="F426" i="15"/>
  <c r="C427" i="15"/>
  <c r="F427" i="15" s="1"/>
  <c r="C428" i="15"/>
  <c r="F428" i="15" s="1"/>
  <c r="C429" i="15"/>
  <c r="C430" i="15"/>
  <c r="C431" i="15"/>
  <c r="F431" i="15" s="1"/>
  <c r="C432" i="15"/>
  <c r="E432" i="15"/>
  <c r="F432" i="15"/>
  <c r="C433" i="15"/>
  <c r="C434" i="15"/>
  <c r="F434" i="15"/>
  <c r="C435" i="15"/>
  <c r="F435" i="15" s="1"/>
  <c r="C436" i="15"/>
  <c r="E436" i="15"/>
  <c r="F436" i="15"/>
  <c r="C437" i="15"/>
  <c r="C438" i="15"/>
  <c r="C439" i="15"/>
  <c r="F439" i="15" s="1"/>
  <c r="C440" i="15"/>
  <c r="F440" i="15"/>
  <c r="C441" i="15"/>
  <c r="C442" i="15"/>
  <c r="E442" i="15"/>
  <c r="C443" i="15"/>
  <c r="F443" i="15" s="1"/>
  <c r="C444" i="15"/>
  <c r="F444" i="15"/>
  <c r="C445" i="15"/>
  <c r="C446" i="15"/>
  <c r="F446" i="15"/>
  <c r="C447" i="15"/>
  <c r="F447" i="15" s="1"/>
  <c r="C448" i="15"/>
  <c r="F448" i="15" s="1"/>
  <c r="E448" i="15"/>
  <c r="C449" i="15"/>
  <c r="C450" i="15"/>
  <c r="C451" i="15"/>
  <c r="F451" i="15" s="1"/>
  <c r="C452" i="15"/>
  <c r="F452" i="15" s="1"/>
  <c r="E452" i="15"/>
  <c r="C453" i="15"/>
  <c r="C454" i="15"/>
  <c r="F454" i="15"/>
  <c r="C455" i="15"/>
  <c r="F455" i="15" s="1"/>
  <c r="C456" i="15"/>
  <c r="F456" i="15" s="1"/>
  <c r="E456" i="15"/>
  <c r="C457" i="15"/>
  <c r="C458" i="15"/>
  <c r="C459" i="15"/>
  <c r="F459" i="15" s="1"/>
  <c r="C460" i="15"/>
  <c r="F460" i="15" s="1"/>
  <c r="E460" i="15"/>
  <c r="C461" i="15"/>
  <c r="C462" i="15"/>
  <c r="C463" i="15"/>
  <c r="F463" i="15" s="1"/>
  <c r="E463" i="15"/>
  <c r="C464" i="15"/>
  <c r="F464" i="15" s="1"/>
  <c r="C465" i="15"/>
  <c r="C466" i="15"/>
  <c r="F466" i="15" s="1"/>
  <c r="E466" i="15"/>
  <c r="C467" i="15"/>
  <c r="F467" i="15"/>
  <c r="C468" i="15"/>
  <c r="F468" i="15" s="1"/>
  <c r="E468" i="15"/>
  <c r="C469" i="15"/>
  <c r="C470" i="15"/>
  <c r="F470" i="15"/>
  <c r="C1" i="15"/>
  <c r="F1" i="15"/>
  <c r="E1" i="15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423" i="11"/>
  <c r="R424" i="11"/>
  <c r="R425" i="11"/>
  <c r="R426" i="11"/>
  <c r="R427" i="11"/>
  <c r="R428" i="11"/>
  <c r="R429" i="11"/>
  <c r="R430" i="11"/>
  <c r="R431" i="11"/>
  <c r="R432" i="11"/>
  <c r="R433" i="11"/>
  <c r="R434" i="11"/>
  <c r="R435" i="11"/>
  <c r="R436" i="11"/>
  <c r="R437" i="11"/>
  <c r="R438" i="11"/>
  <c r="R439" i="11"/>
  <c r="R440" i="11"/>
  <c r="R441" i="11"/>
  <c r="R442" i="11"/>
  <c r="R443" i="11"/>
  <c r="R444" i="11"/>
  <c r="R445" i="11"/>
  <c r="R446" i="11"/>
  <c r="R447" i="11"/>
  <c r="R448" i="11"/>
  <c r="R449" i="11"/>
  <c r="R450" i="11"/>
  <c r="R451" i="11"/>
  <c r="R452" i="11"/>
  <c r="R453" i="11"/>
  <c r="R454" i="11"/>
  <c r="R455" i="11"/>
  <c r="R456" i="11"/>
  <c r="R457" i="11"/>
  <c r="R458" i="11"/>
  <c r="R459" i="11"/>
  <c r="R460" i="11"/>
  <c r="R461" i="11"/>
  <c r="R462" i="11"/>
  <c r="R463" i="11"/>
  <c r="R464" i="11"/>
  <c r="R465" i="11"/>
  <c r="R466" i="11"/>
  <c r="R467" i="11"/>
  <c r="R468" i="11"/>
  <c r="R469" i="11"/>
  <c r="R470" i="11"/>
  <c r="R471" i="11"/>
  <c r="R472" i="11"/>
  <c r="R473" i="11"/>
  <c r="R474" i="11"/>
  <c r="R475" i="11"/>
  <c r="R476" i="11"/>
  <c r="R477" i="11"/>
  <c r="R478" i="11"/>
  <c r="R479" i="11"/>
  <c r="R480" i="11"/>
  <c r="R481" i="11"/>
  <c r="R482" i="11"/>
  <c r="R483" i="11"/>
  <c r="R484" i="11"/>
  <c r="R485" i="11"/>
  <c r="R486" i="11"/>
  <c r="R487" i="11"/>
  <c r="R488" i="11"/>
  <c r="R489" i="11"/>
  <c r="R490" i="11"/>
  <c r="R491" i="11"/>
  <c r="R492" i="11"/>
  <c r="R493" i="11"/>
  <c r="R494" i="11"/>
  <c r="R495" i="11"/>
  <c r="R496" i="11"/>
  <c r="R497" i="11"/>
  <c r="R498" i="11"/>
  <c r="R499" i="11"/>
  <c r="R500" i="11"/>
  <c r="R501" i="11"/>
  <c r="R502" i="11"/>
  <c r="R503" i="11"/>
  <c r="R504" i="11"/>
  <c r="R505" i="11"/>
  <c r="R506" i="11"/>
  <c r="R507" i="11"/>
  <c r="R508" i="11"/>
  <c r="R509" i="11"/>
  <c r="R510" i="11"/>
  <c r="R511" i="11"/>
  <c r="R512" i="11"/>
  <c r="R513" i="11"/>
  <c r="R514" i="11"/>
  <c r="R515" i="11"/>
  <c r="R516" i="11"/>
  <c r="R517" i="11"/>
  <c r="R518" i="11"/>
  <c r="R519" i="11"/>
  <c r="R520" i="11"/>
  <c r="R521" i="11"/>
  <c r="R522" i="11"/>
  <c r="R523" i="11"/>
  <c r="R524" i="11"/>
  <c r="R525" i="11"/>
  <c r="R526" i="11"/>
  <c r="R527" i="11"/>
  <c r="R528" i="11"/>
  <c r="R529" i="11"/>
  <c r="R530" i="11"/>
  <c r="R531" i="11"/>
  <c r="R532" i="11"/>
  <c r="R533" i="11"/>
  <c r="R534" i="11"/>
  <c r="R535" i="11"/>
  <c r="R536" i="11"/>
  <c r="R537" i="11"/>
  <c r="R538" i="11"/>
  <c r="R539" i="11"/>
  <c r="R540" i="11"/>
  <c r="R541" i="11"/>
  <c r="R542" i="11"/>
  <c r="R543" i="11"/>
  <c r="R544" i="11"/>
  <c r="R545" i="11"/>
  <c r="R546" i="11"/>
  <c r="R547" i="11"/>
  <c r="R548" i="11"/>
  <c r="R549" i="11"/>
  <c r="R550" i="11"/>
  <c r="R551" i="11"/>
  <c r="R552" i="11"/>
  <c r="R553" i="11"/>
  <c r="R554" i="11"/>
  <c r="R555" i="11"/>
  <c r="R556" i="11"/>
  <c r="R557" i="11"/>
  <c r="R558" i="11"/>
  <c r="R559" i="11"/>
  <c r="R560" i="11"/>
  <c r="R561" i="11"/>
  <c r="R562" i="11"/>
  <c r="R563" i="11"/>
  <c r="R564" i="11"/>
  <c r="R565" i="11"/>
  <c r="R566" i="11"/>
  <c r="R567" i="11"/>
  <c r="R568" i="11"/>
  <c r="R569" i="11"/>
  <c r="R570" i="11"/>
  <c r="R571" i="11"/>
  <c r="R572" i="11"/>
  <c r="R573" i="11"/>
  <c r="R574" i="11"/>
  <c r="R575" i="11"/>
  <c r="R576" i="11"/>
  <c r="R577" i="11"/>
  <c r="R578" i="11"/>
  <c r="R579" i="11"/>
  <c r="R580" i="11"/>
  <c r="R581" i="11"/>
  <c r="R582" i="11"/>
  <c r="R583" i="11"/>
  <c r="R584" i="11"/>
  <c r="R585" i="11"/>
  <c r="R586" i="11"/>
  <c r="R587" i="11"/>
  <c r="R588" i="11"/>
  <c r="R589" i="11"/>
  <c r="R590" i="11"/>
  <c r="R591" i="11"/>
  <c r="R592" i="11"/>
  <c r="R593" i="11"/>
  <c r="R594" i="11"/>
  <c r="R595" i="11"/>
  <c r="R596" i="11"/>
  <c r="R597" i="11"/>
  <c r="R598" i="11"/>
  <c r="R599" i="11"/>
  <c r="R600" i="11"/>
  <c r="R601" i="11"/>
  <c r="R602" i="11"/>
  <c r="R603" i="11"/>
  <c r="R604" i="11"/>
  <c r="R605" i="11"/>
  <c r="R606" i="11"/>
  <c r="R607" i="11"/>
  <c r="R608" i="11"/>
  <c r="R609" i="11"/>
  <c r="R610" i="11"/>
  <c r="R611" i="11"/>
  <c r="R612" i="11"/>
  <c r="R613" i="11"/>
  <c r="R614" i="11"/>
  <c r="R615" i="11"/>
  <c r="R616" i="11"/>
  <c r="R617" i="11"/>
  <c r="R618" i="11"/>
  <c r="R619" i="11"/>
  <c r="R620" i="11"/>
  <c r="R621" i="11"/>
  <c r="R622" i="11"/>
  <c r="R623" i="11"/>
  <c r="R624" i="11"/>
  <c r="R625" i="11"/>
  <c r="R626" i="11"/>
  <c r="R627" i="11"/>
  <c r="R628" i="11"/>
  <c r="R629" i="11"/>
  <c r="R630" i="11"/>
  <c r="R631" i="11"/>
  <c r="R632" i="11"/>
  <c r="R633" i="11"/>
  <c r="R634" i="11"/>
  <c r="R635" i="11"/>
  <c r="R636" i="11"/>
  <c r="R637" i="11"/>
  <c r="R638" i="11"/>
  <c r="R639" i="11"/>
  <c r="R640" i="11"/>
  <c r="R641" i="11"/>
  <c r="R642" i="11"/>
  <c r="R643" i="11"/>
  <c r="R644" i="11"/>
  <c r="R645" i="11"/>
  <c r="R646" i="11"/>
  <c r="R647" i="11"/>
  <c r="R648" i="11"/>
  <c r="R649" i="11"/>
  <c r="R650" i="11"/>
  <c r="R651" i="11"/>
  <c r="R652" i="11"/>
  <c r="R653" i="11"/>
  <c r="R654" i="11"/>
  <c r="R655" i="11"/>
  <c r="R656" i="11"/>
  <c r="R657" i="11"/>
  <c r="R658" i="11"/>
  <c r="R659" i="11"/>
  <c r="R660" i="11"/>
  <c r="R661" i="11"/>
  <c r="R662" i="11"/>
  <c r="R663" i="11"/>
  <c r="R664" i="11"/>
  <c r="R665" i="11"/>
  <c r="R666" i="11"/>
  <c r="R667" i="11"/>
  <c r="R668" i="11"/>
  <c r="R669" i="11"/>
  <c r="R670" i="11"/>
  <c r="R671" i="11"/>
  <c r="R672" i="11"/>
  <c r="R673" i="11"/>
  <c r="R674" i="11"/>
  <c r="R675" i="11"/>
  <c r="R676" i="11"/>
  <c r="R677" i="11"/>
  <c r="R678" i="11"/>
  <c r="R679" i="11"/>
  <c r="R680" i="11"/>
  <c r="R681" i="11"/>
  <c r="R682" i="11"/>
  <c r="R683" i="11"/>
  <c r="R684" i="11"/>
  <c r="R685" i="11"/>
  <c r="R686" i="11"/>
  <c r="R687" i="11"/>
  <c r="R688" i="11"/>
  <c r="R689" i="11"/>
  <c r="R690" i="11"/>
  <c r="R691" i="11"/>
  <c r="R692" i="11"/>
  <c r="R693" i="11"/>
  <c r="R694" i="11"/>
  <c r="R695" i="11"/>
  <c r="R696" i="11"/>
  <c r="R697" i="11"/>
  <c r="R698" i="11"/>
  <c r="R699" i="11"/>
  <c r="R700" i="11"/>
  <c r="R701" i="11"/>
  <c r="R702" i="11"/>
  <c r="R703" i="11"/>
  <c r="R704" i="11"/>
  <c r="R705" i="11"/>
  <c r="R706" i="11"/>
  <c r="R707" i="11"/>
  <c r="R708" i="11"/>
  <c r="R709" i="11"/>
  <c r="R710" i="11"/>
  <c r="R711" i="11"/>
  <c r="R712" i="11"/>
  <c r="R713" i="11"/>
  <c r="R714" i="11"/>
  <c r="R715" i="11"/>
  <c r="R716" i="11"/>
  <c r="R717" i="11"/>
  <c r="R718" i="11"/>
  <c r="R719" i="11"/>
  <c r="R720" i="11"/>
  <c r="R721" i="11"/>
  <c r="R722" i="11"/>
  <c r="R723" i="11"/>
  <c r="R724" i="11"/>
  <c r="R725" i="11"/>
  <c r="R726" i="11"/>
  <c r="R727" i="11"/>
  <c r="R728" i="11"/>
  <c r="R729" i="11"/>
  <c r="R730" i="11"/>
  <c r="R731" i="11"/>
  <c r="R732" i="11"/>
  <c r="R733" i="11"/>
  <c r="R734" i="11"/>
  <c r="R735" i="11"/>
  <c r="R736" i="11"/>
  <c r="R737" i="11"/>
  <c r="R738" i="11"/>
  <c r="R739" i="11"/>
  <c r="R740" i="11"/>
  <c r="R741" i="11"/>
  <c r="R742" i="11"/>
  <c r="R743" i="11"/>
  <c r="R744" i="11"/>
  <c r="R745" i="11"/>
  <c r="R746" i="11"/>
  <c r="R747" i="11"/>
  <c r="R748" i="11"/>
  <c r="R749" i="11"/>
  <c r="R750" i="11"/>
  <c r="R751" i="11"/>
  <c r="R752" i="11"/>
  <c r="R753" i="11"/>
  <c r="R754" i="11"/>
  <c r="R755" i="11"/>
  <c r="R756" i="11"/>
  <c r="R757" i="11"/>
  <c r="R758" i="11"/>
  <c r="R759" i="11"/>
  <c r="R760" i="11"/>
  <c r="R761" i="11"/>
  <c r="R762" i="11"/>
  <c r="R763" i="11"/>
  <c r="R764" i="11"/>
  <c r="R765" i="11"/>
  <c r="R766" i="11"/>
  <c r="R767" i="11"/>
  <c r="R768" i="11"/>
  <c r="R769" i="11"/>
  <c r="R770" i="11"/>
  <c r="R771" i="11"/>
  <c r="R772" i="11"/>
  <c r="R773" i="11"/>
  <c r="R774" i="11"/>
  <c r="R775" i="11"/>
  <c r="R776" i="11"/>
  <c r="R777" i="11"/>
  <c r="R778" i="11"/>
  <c r="R779" i="11"/>
  <c r="R780" i="11"/>
  <c r="R781" i="11"/>
  <c r="R782" i="11"/>
  <c r="R783" i="11"/>
  <c r="R784" i="11"/>
  <c r="R785" i="11"/>
  <c r="R786" i="11"/>
  <c r="R787" i="11"/>
  <c r="R788" i="11"/>
  <c r="R789" i="11"/>
  <c r="R790" i="11"/>
  <c r="R791" i="11"/>
  <c r="R792" i="11"/>
  <c r="R793" i="11"/>
  <c r="R794" i="11"/>
  <c r="R795" i="11"/>
  <c r="R796" i="11"/>
  <c r="R797" i="11"/>
  <c r="R798" i="11"/>
  <c r="R799" i="11"/>
  <c r="R800" i="11"/>
  <c r="R801" i="11"/>
  <c r="R802" i="11"/>
  <c r="R803" i="11"/>
  <c r="R804" i="11"/>
  <c r="R805" i="11"/>
  <c r="R806" i="11"/>
  <c r="R807" i="11"/>
  <c r="R808" i="11"/>
  <c r="R809" i="11"/>
  <c r="R810" i="11"/>
  <c r="R811" i="11"/>
  <c r="R812" i="11"/>
  <c r="R813" i="11"/>
  <c r="R814" i="11"/>
  <c r="R815" i="11"/>
  <c r="R816" i="11"/>
  <c r="R817" i="11"/>
  <c r="R818" i="11"/>
  <c r="R819" i="11"/>
  <c r="R820" i="11"/>
  <c r="R821" i="11"/>
  <c r="R822" i="11"/>
  <c r="R823" i="11"/>
  <c r="R824" i="11"/>
  <c r="R825" i="11"/>
  <c r="R826" i="11"/>
  <c r="R827" i="11"/>
  <c r="R828" i="11"/>
  <c r="R829" i="11"/>
  <c r="R830" i="11"/>
  <c r="R831" i="11"/>
  <c r="R832" i="11"/>
  <c r="R833" i="11"/>
  <c r="R834" i="11"/>
  <c r="R835" i="11"/>
  <c r="R836" i="11"/>
  <c r="R837" i="11"/>
  <c r="R838" i="11"/>
  <c r="R839" i="11"/>
  <c r="R840" i="11"/>
  <c r="R841" i="11"/>
  <c r="R842" i="11"/>
  <c r="R843" i="11"/>
  <c r="R844" i="11"/>
  <c r="R845" i="11"/>
  <c r="R846" i="11"/>
  <c r="R847" i="11"/>
  <c r="R848" i="11"/>
  <c r="R849" i="11"/>
  <c r="R850" i="11"/>
  <c r="R851" i="11"/>
  <c r="R852" i="11"/>
  <c r="R853" i="11"/>
  <c r="R854" i="11"/>
  <c r="R855" i="11"/>
  <c r="R856" i="11"/>
  <c r="R857" i="11"/>
  <c r="R858" i="11"/>
  <c r="R859" i="11"/>
  <c r="R860" i="11"/>
  <c r="R861" i="11"/>
  <c r="R862" i="11"/>
  <c r="R863" i="11"/>
  <c r="R864" i="11"/>
  <c r="R865" i="11"/>
  <c r="R866" i="11"/>
  <c r="R867" i="11"/>
  <c r="R868" i="11"/>
  <c r="R869" i="11"/>
  <c r="R870" i="11"/>
  <c r="R871" i="11"/>
  <c r="R872" i="11"/>
  <c r="R873" i="11"/>
  <c r="R874" i="11"/>
  <c r="R875" i="11"/>
  <c r="R876" i="11"/>
  <c r="R877" i="11"/>
  <c r="R878" i="11"/>
  <c r="R879" i="11"/>
  <c r="R880" i="11"/>
  <c r="R881" i="11"/>
  <c r="R882" i="11"/>
  <c r="R883" i="11"/>
  <c r="R884" i="11"/>
  <c r="R885" i="11"/>
  <c r="R886" i="11"/>
  <c r="R887" i="11"/>
  <c r="R888" i="11"/>
  <c r="R889" i="11"/>
  <c r="R890" i="11"/>
  <c r="R891" i="11"/>
  <c r="R892" i="11"/>
  <c r="R893" i="11"/>
  <c r="R894" i="11"/>
  <c r="R895" i="11"/>
  <c r="R896" i="11"/>
  <c r="R897" i="11"/>
  <c r="R898" i="11"/>
  <c r="R899" i="11"/>
  <c r="R900" i="11"/>
  <c r="R901" i="11"/>
  <c r="R902" i="11"/>
  <c r="R903" i="11"/>
  <c r="R904" i="11"/>
  <c r="R905" i="11"/>
  <c r="R906" i="11"/>
  <c r="R907" i="11"/>
  <c r="R908" i="11"/>
  <c r="R909" i="11"/>
  <c r="R910" i="11"/>
  <c r="R911" i="11"/>
  <c r="R912" i="11"/>
  <c r="R913" i="11"/>
  <c r="R914" i="11"/>
  <c r="R915" i="11"/>
  <c r="R916" i="11"/>
  <c r="R917" i="11"/>
  <c r="R918" i="11"/>
  <c r="R919" i="11"/>
  <c r="R920" i="11"/>
  <c r="R921" i="11"/>
  <c r="R922" i="11"/>
  <c r="R923" i="11"/>
  <c r="R924" i="11"/>
  <c r="R925" i="11"/>
  <c r="R926" i="11"/>
  <c r="R927" i="11"/>
  <c r="R928" i="11"/>
  <c r="R929" i="11"/>
  <c r="R930" i="11"/>
  <c r="R931" i="11"/>
  <c r="R932" i="11"/>
  <c r="R933" i="11"/>
  <c r="R934" i="11"/>
  <c r="R935" i="11"/>
  <c r="R936" i="11"/>
  <c r="R937" i="11"/>
  <c r="R938" i="11"/>
  <c r="R939" i="11"/>
  <c r="R940" i="11"/>
  <c r="R941" i="11"/>
  <c r="R942" i="11"/>
  <c r="R943" i="11"/>
  <c r="R944" i="11"/>
  <c r="R945" i="11"/>
  <c r="R946" i="11"/>
  <c r="R947" i="11"/>
  <c r="R948" i="11"/>
  <c r="R949" i="11"/>
  <c r="R950" i="11"/>
  <c r="R951" i="11"/>
  <c r="R952" i="11"/>
  <c r="R953" i="11"/>
  <c r="R954" i="11"/>
  <c r="R955" i="11"/>
  <c r="R956" i="11"/>
  <c r="R957" i="11"/>
  <c r="R958" i="11"/>
  <c r="R959" i="11"/>
  <c r="R960" i="11"/>
  <c r="R961" i="11"/>
  <c r="R962" i="11"/>
  <c r="R963" i="11"/>
  <c r="R964" i="11"/>
  <c r="R965" i="11"/>
  <c r="R966" i="11"/>
  <c r="R967" i="11"/>
  <c r="R968" i="11"/>
  <c r="R969" i="11"/>
  <c r="R970" i="11"/>
  <c r="R971" i="11"/>
  <c r="R972" i="11"/>
  <c r="R973" i="11"/>
  <c r="R974" i="11"/>
  <c r="R975" i="11"/>
  <c r="R976" i="11"/>
  <c r="R977" i="11"/>
  <c r="R978" i="11"/>
  <c r="R979" i="11"/>
  <c r="R980" i="11"/>
  <c r="R981" i="11"/>
  <c r="R982" i="11"/>
  <c r="R983" i="11"/>
  <c r="R984" i="11"/>
  <c r="R985" i="11"/>
  <c r="R986" i="11"/>
  <c r="R987" i="11"/>
  <c r="R988" i="11"/>
  <c r="R989" i="11"/>
  <c r="R990" i="11"/>
  <c r="R991" i="11"/>
  <c r="R992" i="11"/>
  <c r="R993" i="11"/>
  <c r="R994" i="11"/>
  <c r="R995" i="11"/>
  <c r="R996" i="11"/>
  <c r="R997" i="11"/>
  <c r="R998" i="11"/>
  <c r="R999" i="11"/>
  <c r="R1000" i="11"/>
  <c r="R1001" i="11"/>
  <c r="R1002" i="11"/>
  <c r="R1003" i="11"/>
  <c r="R1004" i="11"/>
  <c r="R1005" i="11"/>
  <c r="R1006" i="11"/>
  <c r="R1007" i="11"/>
  <c r="R1008" i="11"/>
  <c r="R1009" i="11"/>
  <c r="R1010" i="11"/>
  <c r="R1011" i="11"/>
  <c r="R1012" i="11"/>
  <c r="R1013" i="11"/>
  <c r="R1014" i="11"/>
  <c r="R1015" i="11"/>
  <c r="R1016" i="11"/>
  <c r="R1017" i="11"/>
  <c r="R1018" i="11"/>
  <c r="R1019" i="11"/>
  <c r="R1020" i="11"/>
  <c r="R1021" i="11"/>
  <c r="R1022" i="11"/>
  <c r="R1023" i="11"/>
  <c r="R1024" i="11"/>
  <c r="R1025" i="11"/>
  <c r="R1026" i="11"/>
  <c r="R1027" i="11"/>
  <c r="R1028" i="11"/>
  <c r="R1029" i="11"/>
  <c r="R1030" i="11"/>
  <c r="R1031" i="11"/>
  <c r="R1032" i="11"/>
  <c r="R1033" i="11"/>
  <c r="R1034" i="11"/>
  <c r="R1035" i="11"/>
  <c r="R1036" i="11"/>
  <c r="R1037" i="11"/>
  <c r="R1038" i="11"/>
  <c r="R1039" i="11"/>
  <c r="R1040" i="11"/>
  <c r="R1041" i="11"/>
  <c r="R1042" i="11"/>
  <c r="R1043" i="11"/>
  <c r="R1044" i="11"/>
  <c r="R1045" i="11"/>
  <c r="R1046" i="11"/>
  <c r="R1047" i="11"/>
  <c r="R1048" i="11"/>
  <c r="R1049" i="11"/>
  <c r="R1050" i="11"/>
  <c r="R1051" i="11"/>
  <c r="R1052" i="11"/>
  <c r="R1053" i="11"/>
  <c r="R1054" i="11"/>
  <c r="R1055" i="11"/>
  <c r="R1056" i="11"/>
  <c r="R1057" i="11"/>
  <c r="R1058" i="11"/>
  <c r="R1059" i="11"/>
  <c r="R1060" i="11"/>
  <c r="R1061" i="11"/>
  <c r="R1062" i="11"/>
  <c r="R1063" i="11"/>
  <c r="R1064" i="11"/>
  <c r="R1065" i="11"/>
  <c r="R1066" i="11"/>
  <c r="R1067" i="11"/>
  <c r="R1068" i="11"/>
  <c r="R1069" i="11"/>
  <c r="R1070" i="11"/>
  <c r="R1071" i="11"/>
  <c r="R1072" i="11"/>
  <c r="R1073" i="11"/>
  <c r="R1074" i="11"/>
  <c r="R1075" i="11"/>
  <c r="R1076" i="11"/>
  <c r="R1077" i="11"/>
  <c r="R1078" i="11"/>
  <c r="R1079" i="11"/>
  <c r="R1080" i="11"/>
  <c r="R1081" i="11"/>
  <c r="R1082" i="11"/>
  <c r="R1083" i="11"/>
  <c r="R1084" i="11"/>
  <c r="R1085" i="11"/>
  <c r="R1086" i="11"/>
  <c r="R1087" i="11"/>
  <c r="R1088" i="11"/>
  <c r="R1089" i="11"/>
  <c r="R1090" i="11"/>
  <c r="R1091" i="11"/>
  <c r="R1092" i="11"/>
  <c r="R1093" i="11"/>
  <c r="R1094" i="11"/>
  <c r="R1095" i="11"/>
  <c r="R1096" i="11"/>
  <c r="R1097" i="11"/>
  <c r="R1098" i="11"/>
  <c r="R1099" i="11"/>
  <c r="R1100" i="11"/>
  <c r="R1101" i="11"/>
  <c r="R1102" i="11"/>
  <c r="R1103" i="11"/>
  <c r="R1104" i="11"/>
  <c r="R1105" i="11"/>
  <c r="R1106" i="11"/>
  <c r="R1107" i="11"/>
  <c r="R1108" i="11"/>
  <c r="R1109" i="11"/>
  <c r="R1110" i="11"/>
  <c r="R1111" i="11"/>
  <c r="R1112" i="11"/>
  <c r="R1113" i="11"/>
  <c r="R1114" i="11"/>
  <c r="R1115" i="11"/>
  <c r="R1116" i="11"/>
  <c r="R1117" i="11"/>
  <c r="R1118" i="11"/>
  <c r="R1119" i="11"/>
  <c r="R1120" i="11"/>
  <c r="R1121" i="11"/>
  <c r="R1122" i="11"/>
  <c r="R1123" i="11"/>
  <c r="R1124" i="11"/>
  <c r="R1125" i="11"/>
  <c r="R1126" i="11"/>
  <c r="R1127" i="11"/>
  <c r="R1128" i="11"/>
  <c r="R1129" i="11"/>
  <c r="R1130" i="11"/>
  <c r="R1131" i="11"/>
  <c r="R1132" i="11"/>
  <c r="R1133" i="11"/>
  <c r="R1134" i="11"/>
  <c r="R1135" i="11"/>
  <c r="R1136" i="11"/>
  <c r="R1137" i="11"/>
  <c r="R1138" i="11"/>
  <c r="R1139" i="11"/>
  <c r="R1140" i="11"/>
  <c r="R1141" i="11"/>
  <c r="R1142" i="11"/>
  <c r="R1143" i="11"/>
  <c r="R1144" i="11"/>
  <c r="R1145" i="11"/>
  <c r="R1146" i="11"/>
  <c r="R1147" i="11"/>
  <c r="R1148" i="11"/>
  <c r="R1149" i="11"/>
  <c r="R1150" i="11"/>
  <c r="R1151" i="11"/>
  <c r="R1152" i="11"/>
  <c r="R1153" i="11"/>
  <c r="R1154" i="11"/>
  <c r="R1155" i="11"/>
  <c r="R1156" i="11"/>
  <c r="R1157" i="11"/>
  <c r="R1158" i="11"/>
  <c r="R1159" i="11"/>
  <c r="R1160" i="11"/>
  <c r="R1161" i="11"/>
  <c r="R1162" i="11"/>
  <c r="R1163" i="11"/>
  <c r="R1164" i="11"/>
  <c r="R1165" i="11"/>
  <c r="R1166" i="11"/>
  <c r="R1167" i="11"/>
  <c r="R1168" i="11"/>
  <c r="R1169" i="11"/>
  <c r="R1170" i="11"/>
  <c r="R1171" i="11"/>
  <c r="R1172" i="11"/>
  <c r="R1173" i="11"/>
  <c r="R1174" i="11"/>
  <c r="R1175" i="11"/>
  <c r="R1176" i="11"/>
  <c r="R1177" i="11"/>
  <c r="R1178" i="11"/>
  <c r="R1179" i="11"/>
  <c r="R1180" i="11"/>
  <c r="R1181" i="11"/>
  <c r="R1182" i="11"/>
  <c r="R1183" i="11"/>
  <c r="R1184" i="11"/>
  <c r="R1185" i="11"/>
  <c r="R1186" i="11"/>
  <c r="R1187" i="11"/>
  <c r="R1188" i="11"/>
  <c r="R1189" i="11"/>
  <c r="R1190" i="11"/>
  <c r="R1191" i="11"/>
  <c r="R1192" i="11"/>
  <c r="R1193" i="11"/>
  <c r="R1194" i="11"/>
  <c r="R1195" i="11"/>
  <c r="R1196" i="11"/>
  <c r="R1197" i="11"/>
  <c r="R1198" i="11"/>
  <c r="R1199" i="11"/>
  <c r="R1200" i="11"/>
  <c r="R1201" i="11"/>
  <c r="R1202" i="11"/>
  <c r="R1203" i="11"/>
  <c r="R1204" i="11"/>
  <c r="R1205" i="11"/>
  <c r="R1206" i="11"/>
  <c r="R1207" i="11"/>
  <c r="R1208" i="11"/>
  <c r="R1209" i="11"/>
  <c r="R1210" i="11"/>
  <c r="R1211" i="11"/>
  <c r="R1212" i="11"/>
  <c r="R1213" i="11"/>
  <c r="R1214" i="11"/>
  <c r="R1215" i="11"/>
  <c r="R1216" i="11"/>
  <c r="R1217" i="11"/>
  <c r="R1218" i="11"/>
  <c r="R1219" i="11"/>
  <c r="R1220" i="11"/>
  <c r="R1221" i="11"/>
  <c r="R1222" i="11"/>
  <c r="R1223" i="11"/>
  <c r="R1224" i="11"/>
  <c r="R1225" i="11"/>
  <c r="R1226" i="11"/>
  <c r="R1227" i="11"/>
  <c r="R1228" i="11"/>
  <c r="R1229" i="11"/>
  <c r="R1230" i="11"/>
  <c r="R1231" i="11"/>
  <c r="R1232" i="11"/>
  <c r="R1233" i="11"/>
  <c r="R1234" i="11"/>
  <c r="R1235" i="11"/>
  <c r="R1236" i="11"/>
  <c r="R1237" i="11"/>
  <c r="R1238" i="11"/>
  <c r="R1239" i="11"/>
  <c r="R1240" i="11"/>
  <c r="R1241" i="11"/>
  <c r="R1242" i="11"/>
  <c r="R1243" i="11"/>
  <c r="R1244" i="11"/>
  <c r="R1245" i="11"/>
  <c r="R1246" i="11"/>
  <c r="R1247" i="11"/>
  <c r="R1248" i="11"/>
  <c r="R1249" i="11"/>
  <c r="R1250" i="11"/>
  <c r="R1251" i="11"/>
  <c r="R1252" i="11"/>
  <c r="R1253" i="11"/>
  <c r="R1254" i="11"/>
  <c r="R1255" i="11"/>
  <c r="R1256" i="11"/>
  <c r="R1257" i="11"/>
  <c r="R1258" i="11"/>
  <c r="R1259" i="11"/>
  <c r="R1260" i="11"/>
  <c r="R1261" i="11"/>
  <c r="R1262" i="11"/>
  <c r="R1263" i="11"/>
  <c r="R1264" i="11"/>
  <c r="R1265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R1301" i="11"/>
  <c r="R1302" i="11"/>
  <c r="R1303" i="11"/>
  <c r="R1304" i="11"/>
  <c r="R1305" i="11"/>
  <c r="R1306" i="11"/>
  <c r="R1307" i="11"/>
  <c r="R1308" i="11"/>
  <c r="R1309" i="11"/>
  <c r="R1310" i="11"/>
  <c r="R1311" i="11"/>
  <c r="R1312" i="11"/>
  <c r="R1313" i="11"/>
  <c r="R1314" i="11"/>
  <c r="R1315" i="11"/>
  <c r="R1316" i="11"/>
  <c r="R1317" i="11"/>
  <c r="R1318" i="11"/>
  <c r="R1319" i="11"/>
  <c r="R1320" i="11"/>
  <c r="R1321" i="11"/>
  <c r="R1322" i="11"/>
  <c r="R1323" i="11"/>
  <c r="R1324" i="11"/>
  <c r="R1325" i="11"/>
  <c r="R1326" i="11"/>
  <c r="R1327" i="11"/>
  <c r="R1328" i="11"/>
  <c r="R1329" i="11"/>
  <c r="R1330" i="11"/>
  <c r="R1331" i="11"/>
  <c r="R1332" i="11"/>
  <c r="R1333" i="11"/>
  <c r="R1334" i="11"/>
  <c r="R1335" i="11"/>
  <c r="R1336" i="11"/>
  <c r="R1337" i="11"/>
  <c r="R1338" i="11"/>
  <c r="R1339" i="11"/>
  <c r="R1340" i="11"/>
  <c r="R1341" i="11"/>
  <c r="R1342" i="11"/>
  <c r="R1343" i="11"/>
  <c r="R1344" i="11"/>
  <c r="R1345" i="11"/>
  <c r="R1346" i="11"/>
  <c r="R1347" i="11"/>
  <c r="R1348" i="11"/>
  <c r="R1349" i="11"/>
  <c r="R1350" i="11"/>
  <c r="R1351" i="11"/>
  <c r="R1352" i="11"/>
  <c r="R1353" i="11"/>
  <c r="R1354" i="11"/>
  <c r="R1355" i="11"/>
  <c r="R1356" i="11"/>
  <c r="R1357" i="11"/>
  <c r="R1358" i="11"/>
  <c r="R1359" i="11"/>
  <c r="R1360" i="11"/>
  <c r="R1361" i="11"/>
  <c r="R1362" i="11"/>
  <c r="R1363" i="11"/>
  <c r="R1364" i="11"/>
  <c r="R1365" i="11"/>
  <c r="R1366" i="11"/>
  <c r="R1367" i="11"/>
  <c r="R1368" i="11"/>
  <c r="R1369" i="11"/>
  <c r="R1370" i="11"/>
  <c r="R1371" i="11"/>
  <c r="R1372" i="11"/>
  <c r="R1373" i="11"/>
  <c r="R1374" i="11"/>
  <c r="R1375" i="11"/>
  <c r="R1376" i="11"/>
  <c r="R1377" i="11"/>
  <c r="R1378" i="11"/>
  <c r="R1379" i="11"/>
  <c r="R1380" i="11"/>
  <c r="R1381" i="11"/>
  <c r="R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2" i="11"/>
  <c r="S892" i="11"/>
  <c r="Q1302" i="11"/>
  <c r="Q136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1375" i="11"/>
  <c r="P1376" i="11"/>
  <c r="P1377" i="11"/>
  <c r="P1378" i="11"/>
  <c r="P1379" i="11"/>
  <c r="P1380" i="11"/>
  <c r="P1381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S1075" i="11" s="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S1091" i="11" s="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S1211" i="11" s="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2" i="11"/>
  <c r="B53" i="13"/>
  <c r="C53" i="13" s="1"/>
  <c r="F53" i="13" s="1"/>
  <c r="E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G73" i="13"/>
  <c r="B74" i="13"/>
  <c r="C74" i="13"/>
  <c r="E74" i="13" s="1"/>
  <c r="G74" i="13"/>
  <c r="B75" i="13"/>
  <c r="B76" i="13"/>
  <c r="C76" i="13" s="1"/>
  <c r="E76" i="13" s="1"/>
  <c r="B77" i="13"/>
  <c r="B78" i="13"/>
  <c r="B79" i="13"/>
  <c r="G79" i="13"/>
  <c r="B80" i="13"/>
  <c r="G80" i="13"/>
  <c r="B81" i="13"/>
  <c r="G81" i="13"/>
  <c r="B82" i="13"/>
  <c r="C82" i="13"/>
  <c r="E82" i="13"/>
  <c r="G82" i="13"/>
  <c r="H82" i="13" s="1"/>
  <c r="B83" i="13"/>
  <c r="B84" i="13"/>
  <c r="C84" i="13"/>
  <c r="E84" i="13"/>
  <c r="B85" i="13"/>
  <c r="G85" i="13"/>
  <c r="B86" i="13"/>
  <c r="C86" i="13"/>
  <c r="G86" i="13"/>
  <c r="B87" i="13"/>
  <c r="G87" i="13"/>
  <c r="B88" i="13"/>
  <c r="B89" i="13"/>
  <c r="G89" i="13"/>
  <c r="B90" i="13"/>
  <c r="C90" i="13"/>
  <c r="E90" i="13"/>
  <c r="G90" i="13"/>
  <c r="H90" i="13" s="1"/>
  <c r="B91" i="13"/>
  <c r="B92" i="13"/>
  <c r="C92" i="13"/>
  <c r="B93" i="13"/>
  <c r="B94" i="13"/>
  <c r="C94" i="13"/>
  <c r="G94" i="13"/>
  <c r="B95" i="13"/>
  <c r="G95" i="13"/>
  <c r="B96" i="13"/>
  <c r="C96" i="13"/>
  <c r="E96" i="13" s="1"/>
  <c r="G96" i="13"/>
  <c r="B97" i="13"/>
  <c r="G97" i="13" s="1"/>
  <c r="B98" i="13"/>
  <c r="C98" i="13"/>
  <c r="E98" i="13"/>
  <c r="F98" i="13"/>
  <c r="G98" i="13"/>
  <c r="B99" i="13"/>
  <c r="C99" i="13" s="1"/>
  <c r="B100" i="13"/>
  <c r="C100" i="13"/>
  <c r="E100" i="13"/>
  <c r="F100" i="13"/>
  <c r="G100" i="13"/>
  <c r="B101" i="13"/>
  <c r="C101" i="13"/>
  <c r="B102" i="13"/>
  <c r="C102" i="13"/>
  <c r="G102" i="13"/>
  <c r="B103" i="13"/>
  <c r="C103" i="13"/>
  <c r="G103" i="13"/>
  <c r="B104" i="13"/>
  <c r="C104" i="13"/>
  <c r="E104" i="13" s="1"/>
  <c r="G104" i="13"/>
  <c r="B105" i="13"/>
  <c r="G105" i="13" s="1"/>
  <c r="B106" i="13"/>
  <c r="C106" i="13"/>
  <c r="E106" i="13"/>
  <c r="F106" i="13"/>
  <c r="G106" i="13"/>
  <c r="B107" i="13"/>
  <c r="C107" i="13" s="1"/>
  <c r="B108" i="13"/>
  <c r="C108" i="13"/>
  <c r="E108" i="13"/>
  <c r="F108" i="13"/>
  <c r="G108" i="13"/>
  <c r="B109" i="13"/>
  <c r="C109" i="13"/>
  <c r="B110" i="13"/>
  <c r="C110" i="13"/>
  <c r="G110" i="13"/>
  <c r="B111" i="13"/>
  <c r="C111" i="13"/>
  <c r="G111" i="13"/>
  <c r="B112" i="13"/>
  <c r="C112" i="13"/>
  <c r="D112" i="13" s="1"/>
  <c r="G112" i="13"/>
  <c r="B113" i="13"/>
  <c r="G113" i="13"/>
  <c r="B114" i="13"/>
  <c r="C114" i="13"/>
  <c r="D114" i="13" s="1"/>
  <c r="G114" i="13"/>
  <c r="B115" i="13"/>
  <c r="B116" i="13"/>
  <c r="C116" i="13" s="1"/>
  <c r="D116" i="13" s="1"/>
  <c r="B117" i="13"/>
  <c r="G117" i="13"/>
  <c r="B118" i="13"/>
  <c r="C118" i="13"/>
  <c r="D118" i="13" s="1"/>
  <c r="G118" i="13"/>
  <c r="B119" i="13"/>
  <c r="B120" i="13"/>
  <c r="B121" i="13"/>
  <c r="G121" i="13"/>
  <c r="B122" i="13"/>
  <c r="D122" i="13" s="1"/>
  <c r="C122" i="13"/>
  <c r="G122" i="13"/>
  <c r="B123" i="13"/>
  <c r="B124" i="13"/>
  <c r="C124" i="13" s="1"/>
  <c r="D124" i="13" s="1"/>
  <c r="B125" i="13"/>
  <c r="G125" i="13"/>
  <c r="B126" i="13"/>
  <c r="C126" i="13"/>
  <c r="G126" i="13"/>
  <c r="B127" i="13"/>
  <c r="D127" i="13" s="1"/>
  <c r="C127" i="13"/>
  <c r="G127" i="13"/>
  <c r="B128" i="13"/>
  <c r="C128" i="13"/>
  <c r="G128" i="13"/>
  <c r="B129" i="13"/>
  <c r="D129" i="13" s="1"/>
  <c r="C129" i="13"/>
  <c r="G129" i="13"/>
  <c r="B130" i="13"/>
  <c r="C130" i="13"/>
  <c r="G130" i="13"/>
  <c r="B131" i="13"/>
  <c r="D131" i="13" s="1"/>
  <c r="C131" i="13"/>
  <c r="G131" i="13"/>
  <c r="B132" i="13"/>
  <c r="C132" i="13"/>
  <c r="G132" i="13"/>
  <c r="B133" i="13"/>
  <c r="D133" i="13" s="1"/>
  <c r="C133" i="13"/>
  <c r="G133" i="13"/>
  <c r="B134" i="13"/>
  <c r="C134" i="13"/>
  <c r="G134" i="13"/>
  <c r="B135" i="13"/>
  <c r="D135" i="13" s="1"/>
  <c r="C135" i="13"/>
  <c r="G135" i="13"/>
  <c r="B136" i="13"/>
  <c r="C136" i="13"/>
  <c r="G136" i="13"/>
  <c r="B137" i="13"/>
  <c r="D137" i="13" s="1"/>
  <c r="C137" i="13"/>
  <c r="G137" i="13"/>
  <c r="B138" i="13"/>
  <c r="C138" i="13"/>
  <c r="G138" i="13"/>
  <c r="B139" i="13"/>
  <c r="D139" i="13" s="1"/>
  <c r="C139" i="13"/>
  <c r="G139" i="13"/>
  <c r="B140" i="13"/>
  <c r="C140" i="13"/>
  <c r="G140" i="13"/>
  <c r="B141" i="13"/>
  <c r="D141" i="13" s="1"/>
  <c r="C141" i="13"/>
  <c r="G141" i="13"/>
  <c r="B142" i="13"/>
  <c r="C142" i="13"/>
  <c r="G142" i="13"/>
  <c r="B143" i="13"/>
  <c r="D143" i="13" s="1"/>
  <c r="C143" i="13"/>
  <c r="G143" i="13"/>
  <c r="B144" i="13"/>
  <c r="C144" i="13"/>
  <c r="G144" i="13"/>
  <c r="B145" i="13"/>
  <c r="C145" i="13"/>
  <c r="D145" i="13"/>
  <c r="G145" i="13"/>
  <c r="B146" i="13"/>
  <c r="C146" i="13" s="1"/>
  <c r="G146" i="13"/>
  <c r="B147" i="13"/>
  <c r="C147" i="13"/>
  <c r="D147" i="13"/>
  <c r="G147" i="13"/>
  <c r="B148" i="13"/>
  <c r="C148" i="13"/>
  <c r="G148" i="13"/>
  <c r="B149" i="13"/>
  <c r="C149" i="13"/>
  <c r="D149" i="13"/>
  <c r="G149" i="13"/>
  <c r="B150" i="13"/>
  <c r="C150" i="13"/>
  <c r="B151" i="13"/>
  <c r="C151" i="13"/>
  <c r="D151" i="13"/>
  <c r="G151" i="13"/>
  <c r="B152" i="13"/>
  <c r="B153" i="13"/>
  <c r="C153" i="13"/>
  <c r="D153" i="13"/>
  <c r="G153" i="13"/>
  <c r="B154" i="13"/>
  <c r="C154" i="13" s="1"/>
  <c r="G154" i="13"/>
  <c r="B155" i="13"/>
  <c r="C155" i="13"/>
  <c r="D155" i="13"/>
  <c r="G155" i="13"/>
  <c r="B156" i="13"/>
  <c r="C156" i="13"/>
  <c r="G156" i="13"/>
  <c r="B157" i="13"/>
  <c r="C157" i="13"/>
  <c r="D157" i="13"/>
  <c r="G157" i="13"/>
  <c r="B158" i="13"/>
  <c r="C158" i="13"/>
  <c r="B159" i="13"/>
  <c r="C159" i="13"/>
  <c r="D159" i="13"/>
  <c r="G159" i="13"/>
  <c r="B160" i="13"/>
  <c r="B161" i="13"/>
  <c r="C161" i="13"/>
  <c r="D161" i="13"/>
  <c r="G161" i="13"/>
  <c r="B162" i="13"/>
  <c r="C162" i="13" s="1"/>
  <c r="G162" i="13"/>
  <c r="B163" i="13"/>
  <c r="C163" i="13"/>
  <c r="D163" i="13"/>
  <c r="G163" i="13"/>
  <c r="B164" i="13"/>
  <c r="C164" i="13"/>
  <c r="G164" i="13"/>
  <c r="B165" i="13"/>
  <c r="C165" i="13"/>
  <c r="D165" i="13"/>
  <c r="G165" i="13"/>
  <c r="B166" i="13"/>
  <c r="C166" i="13"/>
  <c r="B167" i="13"/>
  <c r="C167" i="13"/>
  <c r="D167" i="13"/>
  <c r="G167" i="13"/>
  <c r="B168" i="13"/>
  <c r="B169" i="13"/>
  <c r="C169" i="13" s="1"/>
  <c r="G169" i="13"/>
  <c r="B170" i="13"/>
  <c r="B171" i="13"/>
  <c r="C171" i="13" s="1"/>
  <c r="G171" i="13"/>
  <c r="B172" i="13"/>
  <c r="B173" i="13"/>
  <c r="C173" i="13" s="1"/>
  <c r="G173" i="13"/>
  <c r="B174" i="13"/>
  <c r="B175" i="13"/>
  <c r="C175" i="13" s="1"/>
  <c r="G175" i="13"/>
  <c r="B176" i="13"/>
  <c r="B177" i="13"/>
  <c r="C177" i="13" s="1"/>
  <c r="G177" i="13"/>
  <c r="B178" i="13"/>
  <c r="B179" i="13"/>
  <c r="C179" i="13" s="1"/>
  <c r="G179" i="13"/>
  <c r="B180" i="13"/>
  <c r="B181" i="13"/>
  <c r="C181" i="13" s="1"/>
  <c r="G181" i="13"/>
  <c r="B182" i="13"/>
  <c r="B183" i="13"/>
  <c r="G183" i="13"/>
  <c r="B184" i="13"/>
  <c r="C184" i="13" s="1"/>
  <c r="E184" i="13"/>
  <c r="F184" i="13"/>
  <c r="G184" i="13"/>
  <c r="B185" i="13"/>
  <c r="C185" i="13"/>
  <c r="G185" i="13"/>
  <c r="B186" i="13"/>
  <c r="C186" i="13" s="1"/>
  <c r="E186" i="13"/>
  <c r="F186" i="13"/>
  <c r="G186" i="13"/>
  <c r="B187" i="13"/>
  <c r="C187" i="13"/>
  <c r="G187" i="13"/>
  <c r="B188" i="13"/>
  <c r="C188" i="13" s="1"/>
  <c r="E188" i="13"/>
  <c r="F188" i="13"/>
  <c r="G188" i="13"/>
  <c r="B189" i="13"/>
  <c r="C189" i="13"/>
  <c r="G189" i="13"/>
  <c r="B190" i="13"/>
  <c r="C190" i="13" s="1"/>
  <c r="E190" i="13"/>
  <c r="F190" i="13"/>
  <c r="G190" i="13"/>
  <c r="B191" i="13"/>
  <c r="C191" i="13"/>
  <c r="G191" i="13"/>
  <c r="B192" i="13"/>
  <c r="C192" i="13" s="1"/>
  <c r="E192" i="13"/>
  <c r="F192" i="13"/>
  <c r="G192" i="13"/>
  <c r="B193" i="13"/>
  <c r="C193" i="13"/>
  <c r="G193" i="13"/>
  <c r="B194" i="13"/>
  <c r="C194" i="13" s="1"/>
  <c r="E194" i="13"/>
  <c r="F194" i="13"/>
  <c r="G194" i="13"/>
  <c r="B195" i="13"/>
  <c r="C195" i="13"/>
  <c r="G195" i="13"/>
  <c r="B196" i="13"/>
  <c r="C196" i="13" s="1"/>
  <c r="E196" i="13"/>
  <c r="F196" i="13"/>
  <c r="G196" i="13"/>
  <c r="B197" i="13"/>
  <c r="C197" i="13"/>
  <c r="G197" i="13"/>
  <c r="B198" i="13"/>
  <c r="C198" i="13" s="1"/>
  <c r="E198" i="13"/>
  <c r="F198" i="13"/>
  <c r="G198" i="13"/>
  <c r="B199" i="13"/>
  <c r="C199" i="13"/>
  <c r="G199" i="13"/>
  <c r="B200" i="13"/>
  <c r="C200" i="13" s="1"/>
  <c r="E200" i="13"/>
  <c r="F200" i="13"/>
  <c r="G200" i="13"/>
  <c r="B201" i="13"/>
  <c r="C201" i="13"/>
  <c r="G201" i="13"/>
  <c r="B202" i="13"/>
  <c r="G202" i="13"/>
  <c r="B203" i="13"/>
  <c r="C203" i="13"/>
  <c r="E203" i="13"/>
  <c r="B204" i="13"/>
  <c r="B205" i="13"/>
  <c r="C205" i="13"/>
  <c r="B206" i="13"/>
  <c r="B207" i="13"/>
  <c r="B208" i="13"/>
  <c r="G208" i="13"/>
  <c r="B209" i="13"/>
  <c r="C209" i="13" s="1"/>
  <c r="E209" i="13" s="1"/>
  <c r="G209" i="13"/>
  <c r="B210" i="13"/>
  <c r="G210" i="13"/>
  <c r="B211" i="13"/>
  <c r="C211" i="13"/>
  <c r="E211" i="13"/>
  <c r="B212" i="13"/>
  <c r="B213" i="13"/>
  <c r="C213" i="13"/>
  <c r="B214" i="13"/>
  <c r="B215" i="13"/>
  <c r="B216" i="13"/>
  <c r="G216" i="13"/>
  <c r="B217" i="13"/>
  <c r="C217" i="13" s="1"/>
  <c r="E217" i="13" s="1"/>
  <c r="G217" i="13"/>
  <c r="B218" i="13"/>
  <c r="G218" i="13"/>
  <c r="B219" i="13"/>
  <c r="C219" i="13"/>
  <c r="E219" i="13"/>
  <c r="B220" i="13"/>
  <c r="B221" i="13"/>
  <c r="C221" i="13"/>
  <c r="B222" i="13"/>
  <c r="B223" i="13"/>
  <c r="B224" i="13"/>
  <c r="G224" i="13"/>
  <c r="B225" i="13"/>
  <c r="C225" i="13" s="1"/>
  <c r="E225" i="13" s="1"/>
  <c r="G225" i="13"/>
  <c r="H225" i="13" s="1"/>
  <c r="B226" i="13"/>
  <c r="G226" i="13"/>
  <c r="B227" i="13"/>
  <c r="C227" i="13"/>
  <c r="E227" i="13"/>
  <c r="B228" i="13"/>
  <c r="B229" i="13"/>
  <c r="C229" i="13"/>
  <c r="B230" i="13"/>
  <c r="B231" i="13"/>
  <c r="B232" i="13"/>
  <c r="G232" i="13"/>
  <c r="B233" i="13"/>
  <c r="C233" i="13" s="1"/>
  <c r="E233" i="13" s="1"/>
  <c r="G233" i="13"/>
  <c r="B234" i="13"/>
  <c r="G234" i="13"/>
  <c r="B235" i="13"/>
  <c r="C235" i="13"/>
  <c r="E235" i="13"/>
  <c r="B236" i="13"/>
  <c r="B237" i="13"/>
  <c r="C237" i="13"/>
  <c r="B238" i="13"/>
  <c r="B239" i="13"/>
  <c r="B240" i="13"/>
  <c r="G240" i="13"/>
  <c r="B241" i="13"/>
  <c r="C241" i="13" s="1"/>
  <c r="E241" i="13" s="1"/>
  <c r="G241" i="13"/>
  <c r="B242" i="13"/>
  <c r="G242" i="13"/>
  <c r="B243" i="13"/>
  <c r="C243" i="13"/>
  <c r="E243" i="13"/>
  <c r="B244" i="13"/>
  <c r="B245" i="13"/>
  <c r="C245" i="13"/>
  <c r="B246" i="13"/>
  <c r="B247" i="13"/>
  <c r="B248" i="13"/>
  <c r="G248" i="13"/>
  <c r="B249" i="13"/>
  <c r="C249" i="13" s="1"/>
  <c r="E249" i="13" s="1"/>
  <c r="G249" i="13"/>
  <c r="B250" i="13"/>
  <c r="G250" i="13"/>
  <c r="B251" i="13"/>
  <c r="C251" i="13"/>
  <c r="E251" i="13"/>
  <c r="B252" i="13"/>
  <c r="B253" i="13"/>
  <c r="C253" i="13"/>
  <c r="B254" i="13"/>
  <c r="B255" i="13"/>
  <c r="B256" i="13"/>
  <c r="G256" i="13"/>
  <c r="B257" i="13"/>
  <c r="C257" i="13" s="1"/>
  <c r="E257" i="13" s="1"/>
  <c r="G257" i="13"/>
  <c r="H257" i="13" s="1"/>
  <c r="B258" i="13"/>
  <c r="G258" i="13"/>
  <c r="B259" i="13"/>
  <c r="C259" i="13"/>
  <c r="E259" i="13"/>
  <c r="B260" i="13"/>
  <c r="B261" i="13"/>
  <c r="C261" i="13"/>
  <c r="B262" i="13"/>
  <c r="B263" i="13"/>
  <c r="B264" i="13"/>
  <c r="G264" i="13"/>
  <c r="B265" i="13"/>
  <c r="C265" i="13" s="1"/>
  <c r="E265" i="13" s="1"/>
  <c r="G265" i="13"/>
  <c r="B266" i="13"/>
  <c r="G266" i="13"/>
  <c r="B267" i="13"/>
  <c r="C267" i="13"/>
  <c r="E267" i="13"/>
  <c r="B268" i="13"/>
  <c r="B269" i="13"/>
  <c r="C269" i="13"/>
  <c r="B270" i="13"/>
  <c r="B271" i="13"/>
  <c r="B272" i="13"/>
  <c r="G272" i="13"/>
  <c r="B273" i="13"/>
  <c r="C273" i="13" s="1"/>
  <c r="E273" i="13" s="1"/>
  <c r="G273" i="13"/>
  <c r="B274" i="13"/>
  <c r="G274" i="13"/>
  <c r="B275" i="13"/>
  <c r="C275" i="13"/>
  <c r="E275" i="13"/>
  <c r="B276" i="13"/>
  <c r="B277" i="13"/>
  <c r="C277" i="13"/>
  <c r="B278" i="13"/>
  <c r="B279" i="13"/>
  <c r="B280" i="13"/>
  <c r="G280" i="13"/>
  <c r="B281" i="13"/>
  <c r="C281" i="13" s="1"/>
  <c r="E281" i="13" s="1"/>
  <c r="G281" i="13"/>
  <c r="B282" i="13"/>
  <c r="G282" i="13"/>
  <c r="B283" i="13"/>
  <c r="C283" i="13"/>
  <c r="E283" i="13"/>
  <c r="G283" i="13"/>
  <c r="B284" i="13"/>
  <c r="B285" i="13"/>
  <c r="C285" i="13"/>
  <c r="B286" i="13"/>
  <c r="B287" i="13"/>
  <c r="B288" i="13"/>
  <c r="G288" i="13"/>
  <c r="B289" i="13"/>
  <c r="C289" i="13" s="1"/>
  <c r="E289" i="13" s="1"/>
  <c r="G289" i="13"/>
  <c r="B290" i="13"/>
  <c r="G290" i="13"/>
  <c r="B291" i="13"/>
  <c r="C291" i="13"/>
  <c r="E291" i="13"/>
  <c r="G291" i="13"/>
  <c r="B292" i="13"/>
  <c r="B293" i="13"/>
  <c r="C293" i="13"/>
  <c r="B294" i="13"/>
  <c r="B295" i="13"/>
  <c r="B296" i="13"/>
  <c r="G296" i="13"/>
  <c r="B297" i="13"/>
  <c r="C297" i="13" s="1"/>
  <c r="E297" i="13" s="1"/>
  <c r="G297" i="13"/>
  <c r="B298" i="13"/>
  <c r="G298" i="13"/>
  <c r="B299" i="13"/>
  <c r="C299" i="13"/>
  <c r="E299" i="13"/>
  <c r="G299" i="13"/>
  <c r="B300" i="13"/>
  <c r="B301" i="13"/>
  <c r="C301" i="13"/>
  <c r="B302" i="13"/>
  <c r="B303" i="13"/>
  <c r="B304" i="13"/>
  <c r="G304" i="13"/>
  <c r="B305" i="13"/>
  <c r="C305" i="13" s="1"/>
  <c r="E305" i="13" s="1"/>
  <c r="G305" i="13"/>
  <c r="B306" i="13"/>
  <c r="G306" i="13"/>
  <c r="B307" i="13"/>
  <c r="C307" i="13"/>
  <c r="E307" i="13"/>
  <c r="G307" i="13"/>
  <c r="B308" i="13"/>
  <c r="B309" i="13"/>
  <c r="C309" i="13"/>
  <c r="B310" i="13"/>
  <c r="B311" i="13"/>
  <c r="B312" i="13"/>
  <c r="G312" i="13"/>
  <c r="B313" i="13"/>
  <c r="C313" i="13" s="1"/>
  <c r="D313" i="13" s="1"/>
  <c r="G313" i="13"/>
  <c r="B314" i="13"/>
  <c r="C314" i="13"/>
  <c r="G314" i="13"/>
  <c r="B315" i="13"/>
  <c r="C315" i="13" s="1"/>
  <c r="D315" i="13" s="1"/>
  <c r="G315" i="13"/>
  <c r="B316" i="13"/>
  <c r="C316" i="13"/>
  <c r="G316" i="13"/>
  <c r="B317" i="13"/>
  <c r="C317" i="13" s="1"/>
  <c r="G317" i="13"/>
  <c r="B318" i="13"/>
  <c r="C318" i="13"/>
  <c r="G318" i="13"/>
  <c r="B319" i="13"/>
  <c r="C319" i="13" s="1"/>
  <c r="D319" i="13"/>
  <c r="G319" i="13"/>
  <c r="B320" i="13"/>
  <c r="C320" i="13"/>
  <c r="G320" i="13"/>
  <c r="B321" i="13"/>
  <c r="C321" i="13" s="1"/>
  <c r="D321" i="13"/>
  <c r="G321" i="13"/>
  <c r="B322" i="13"/>
  <c r="C322" i="13"/>
  <c r="G322" i="13"/>
  <c r="B323" i="13"/>
  <c r="C323" i="13" s="1"/>
  <c r="D323" i="13"/>
  <c r="G323" i="13"/>
  <c r="B324" i="13"/>
  <c r="C324" i="13"/>
  <c r="G324" i="13"/>
  <c r="B325" i="13"/>
  <c r="C325" i="13" s="1"/>
  <c r="D325" i="13"/>
  <c r="G325" i="13"/>
  <c r="B326" i="13"/>
  <c r="C326" i="13"/>
  <c r="G326" i="13"/>
  <c r="B327" i="13"/>
  <c r="C327" i="13" s="1"/>
  <c r="D327" i="13"/>
  <c r="G327" i="13"/>
  <c r="B328" i="13"/>
  <c r="C328" i="13"/>
  <c r="B329" i="13"/>
  <c r="C329" i="13" s="1"/>
  <c r="D329" i="13"/>
  <c r="G329" i="13"/>
  <c r="B330" i="13"/>
  <c r="C330" i="13"/>
  <c r="B331" i="13"/>
  <c r="C331" i="13" s="1"/>
  <c r="D331" i="13"/>
  <c r="G331" i="13"/>
  <c r="B332" i="13"/>
  <c r="C332" i="13"/>
  <c r="B333" i="13"/>
  <c r="C333" i="13" s="1"/>
  <c r="D333" i="13"/>
  <c r="G333" i="13"/>
  <c r="B334" i="13"/>
  <c r="C334" i="13"/>
  <c r="B335" i="13"/>
  <c r="C335" i="13" s="1"/>
  <c r="D335" i="13"/>
  <c r="G335" i="13"/>
  <c r="B336" i="13"/>
  <c r="C336" i="13"/>
  <c r="B337" i="13"/>
  <c r="C337" i="13" s="1"/>
  <c r="D337" i="13"/>
  <c r="G337" i="13"/>
  <c r="B338" i="13"/>
  <c r="C338" i="13"/>
  <c r="B339" i="13"/>
  <c r="C339" i="13" s="1"/>
  <c r="D339" i="13"/>
  <c r="G339" i="13"/>
  <c r="B340" i="13"/>
  <c r="C340" i="13"/>
  <c r="B341" i="13"/>
  <c r="C341" i="13" s="1"/>
  <c r="D341" i="13"/>
  <c r="G341" i="13"/>
  <c r="B342" i="13"/>
  <c r="C342" i="13"/>
  <c r="B343" i="13"/>
  <c r="B344" i="13"/>
  <c r="B345" i="13"/>
  <c r="G345" i="13"/>
  <c r="B346" i="13"/>
  <c r="C346" i="13" s="1"/>
  <c r="D346" i="13" s="1"/>
  <c r="G346" i="13"/>
  <c r="B347" i="13"/>
  <c r="G347" i="13"/>
  <c r="B348" i="13"/>
  <c r="C348" i="13"/>
  <c r="D348" i="13"/>
  <c r="G348" i="13"/>
  <c r="B349" i="13"/>
  <c r="B350" i="13"/>
  <c r="C350" i="13"/>
  <c r="B351" i="13"/>
  <c r="B352" i="13"/>
  <c r="B353" i="13"/>
  <c r="G353" i="13"/>
  <c r="B354" i="13"/>
  <c r="C354" i="13" s="1"/>
  <c r="D354" i="13" s="1"/>
  <c r="G354" i="13"/>
  <c r="B355" i="13"/>
  <c r="G355" i="13"/>
  <c r="B356" i="13"/>
  <c r="C356" i="13"/>
  <c r="D356" i="13"/>
  <c r="G356" i="13"/>
  <c r="B357" i="13"/>
  <c r="B358" i="13"/>
  <c r="C358" i="13"/>
  <c r="B359" i="13"/>
  <c r="B360" i="13"/>
  <c r="B361" i="13"/>
  <c r="G361" i="13"/>
  <c r="B362" i="13"/>
  <c r="C362" i="13" s="1"/>
  <c r="D362" i="13" s="1"/>
  <c r="G362" i="13"/>
  <c r="B363" i="13"/>
  <c r="G363" i="13"/>
  <c r="B364" i="13"/>
  <c r="C364" i="13"/>
  <c r="D364" i="13"/>
  <c r="G364" i="13"/>
  <c r="B365" i="13"/>
  <c r="B366" i="13"/>
  <c r="C366" i="13"/>
  <c r="B367" i="13"/>
  <c r="B368" i="13"/>
  <c r="B369" i="13"/>
  <c r="G369" i="13"/>
  <c r="B370" i="13"/>
  <c r="C370" i="13" s="1"/>
  <c r="D370" i="13" s="1"/>
  <c r="G370" i="13"/>
  <c r="B371" i="13"/>
  <c r="G371" i="13"/>
  <c r="B372" i="13"/>
  <c r="C372" i="13"/>
  <c r="D372" i="13"/>
  <c r="G372" i="13"/>
  <c r="B373" i="13"/>
  <c r="B374" i="13"/>
  <c r="C374" i="13"/>
  <c r="B375" i="13"/>
  <c r="B376" i="13"/>
  <c r="B377" i="13"/>
  <c r="G377" i="13"/>
  <c r="B378" i="13"/>
  <c r="C378" i="13" s="1"/>
  <c r="D378" i="13" s="1"/>
  <c r="G378" i="13"/>
  <c r="B379" i="13"/>
  <c r="G379" i="13"/>
  <c r="B380" i="13"/>
  <c r="C380" i="13"/>
  <c r="D380" i="13"/>
  <c r="G380" i="13"/>
  <c r="B381" i="13"/>
  <c r="B382" i="13"/>
  <c r="C382" i="13"/>
  <c r="B383" i="13"/>
  <c r="B384" i="13"/>
  <c r="B385" i="13"/>
  <c r="G385" i="13"/>
  <c r="B386" i="13"/>
  <c r="C386" i="13" s="1"/>
  <c r="D386" i="13" s="1"/>
  <c r="G386" i="13"/>
  <c r="B387" i="13"/>
  <c r="G387" i="13"/>
  <c r="B388" i="13"/>
  <c r="C388" i="13"/>
  <c r="D388" i="13"/>
  <c r="G388" i="13"/>
  <c r="B389" i="13"/>
  <c r="B390" i="13"/>
  <c r="C390" i="13"/>
  <c r="B391" i="13"/>
  <c r="B392" i="13"/>
  <c r="B393" i="13"/>
  <c r="G393" i="13"/>
  <c r="B394" i="13"/>
  <c r="C394" i="13" s="1"/>
  <c r="D394" i="13" s="1"/>
  <c r="G394" i="13"/>
  <c r="B395" i="13"/>
  <c r="G395" i="13"/>
  <c r="B396" i="13"/>
  <c r="C396" i="13"/>
  <c r="D396" i="13"/>
  <c r="G396" i="13"/>
  <c r="B397" i="13"/>
  <c r="B398" i="13"/>
  <c r="C398" i="13"/>
  <c r="B399" i="13"/>
  <c r="B400" i="13"/>
  <c r="B401" i="13"/>
  <c r="G401" i="13"/>
  <c r="B402" i="13"/>
  <c r="C402" i="13" s="1"/>
  <c r="D402" i="13" s="1"/>
  <c r="G402" i="13"/>
  <c r="B403" i="13"/>
  <c r="G403" i="13"/>
  <c r="B404" i="13"/>
  <c r="C404" i="13"/>
  <c r="D404" i="13"/>
  <c r="G404" i="13"/>
  <c r="B405" i="13"/>
  <c r="B406" i="13"/>
  <c r="C406" i="13"/>
  <c r="B407" i="13"/>
  <c r="B408" i="13"/>
  <c r="B409" i="13"/>
  <c r="G409" i="13"/>
  <c r="B410" i="13"/>
  <c r="C410" i="13" s="1"/>
  <c r="D410" i="13" s="1"/>
  <c r="G410" i="13"/>
  <c r="B411" i="13"/>
  <c r="G411" i="13"/>
  <c r="B412" i="13"/>
  <c r="C412" i="13"/>
  <c r="D412" i="13"/>
  <c r="G412" i="13"/>
  <c r="B413" i="13"/>
  <c r="B414" i="13"/>
  <c r="C414" i="13"/>
  <c r="B415" i="13"/>
  <c r="B416" i="13"/>
  <c r="B417" i="13"/>
  <c r="G417" i="13"/>
  <c r="B418" i="13"/>
  <c r="C418" i="13" s="1"/>
  <c r="D418" i="13" s="1"/>
  <c r="G418" i="13"/>
  <c r="B419" i="13"/>
  <c r="G419" i="13"/>
  <c r="B420" i="13"/>
  <c r="C420" i="13"/>
  <c r="D420" i="13"/>
  <c r="G420" i="13"/>
  <c r="B421" i="13"/>
  <c r="B422" i="13"/>
  <c r="C422" i="13"/>
  <c r="B423" i="13"/>
  <c r="B424" i="13"/>
  <c r="B425" i="13"/>
  <c r="G425" i="13"/>
  <c r="B426" i="13"/>
  <c r="C426" i="13" s="1"/>
  <c r="D426" i="13" s="1"/>
  <c r="G426" i="13"/>
  <c r="B427" i="13"/>
  <c r="G427" i="13"/>
  <c r="B428" i="13"/>
  <c r="C428" i="13"/>
  <c r="D428" i="13"/>
  <c r="G428" i="13"/>
  <c r="B429" i="13"/>
  <c r="B430" i="13"/>
  <c r="C430" i="13"/>
  <c r="B431" i="13"/>
  <c r="B432" i="13"/>
  <c r="B433" i="13"/>
  <c r="G433" i="13"/>
  <c r="B434" i="13"/>
  <c r="C434" i="13" s="1"/>
  <c r="D434" i="13" s="1"/>
  <c r="G434" i="13"/>
  <c r="B435" i="13"/>
  <c r="G435" i="13"/>
  <c r="B436" i="13"/>
  <c r="C436" i="13"/>
  <c r="D436" i="13"/>
  <c r="G436" i="13"/>
  <c r="B437" i="13"/>
  <c r="B438" i="13"/>
  <c r="C438" i="13"/>
  <c r="B439" i="13"/>
  <c r="B440" i="13"/>
  <c r="B441" i="13"/>
  <c r="G441" i="13"/>
  <c r="B442" i="13"/>
  <c r="C442" i="13" s="1"/>
  <c r="D442" i="13" s="1"/>
  <c r="G442" i="13"/>
  <c r="B443" i="13"/>
  <c r="G443" i="13"/>
  <c r="B444" i="13"/>
  <c r="C444" i="13"/>
  <c r="D444" i="13"/>
  <c r="G444" i="13"/>
  <c r="B445" i="13"/>
  <c r="B446" i="13"/>
  <c r="C446" i="13"/>
  <c r="B447" i="13"/>
  <c r="B448" i="13"/>
  <c r="B449" i="13"/>
  <c r="G449" i="13"/>
  <c r="B450" i="13"/>
  <c r="C450" i="13" s="1"/>
  <c r="D450" i="13" s="1"/>
  <c r="G450" i="13"/>
  <c r="B451" i="13"/>
  <c r="G451" i="13"/>
  <c r="B452" i="13"/>
  <c r="C452" i="13"/>
  <c r="D452" i="13"/>
  <c r="G452" i="13"/>
  <c r="B453" i="13"/>
  <c r="B454" i="13"/>
  <c r="C454" i="13"/>
  <c r="B455" i="13"/>
  <c r="B456" i="13"/>
  <c r="G456" i="13" s="1"/>
  <c r="B457" i="13"/>
  <c r="G457" i="13"/>
  <c r="B458" i="13"/>
  <c r="C458" i="13" s="1"/>
  <c r="D458" i="13" s="1"/>
  <c r="G458" i="13"/>
  <c r="B459" i="13"/>
  <c r="G459" i="13"/>
  <c r="B460" i="13"/>
  <c r="C460" i="13"/>
  <c r="D460" i="13" s="1"/>
  <c r="G460" i="13"/>
  <c r="B461" i="13"/>
  <c r="B462" i="13"/>
  <c r="C462" i="13"/>
  <c r="B463" i="13"/>
  <c r="B464" i="13"/>
  <c r="G464" i="13" s="1"/>
  <c r="B465" i="13"/>
  <c r="G465" i="13"/>
  <c r="B466" i="13"/>
  <c r="C466" i="13" s="1"/>
  <c r="D466" i="13" s="1"/>
  <c r="G466" i="13"/>
  <c r="B467" i="13"/>
  <c r="G467" i="13"/>
  <c r="B468" i="13"/>
  <c r="C468" i="13"/>
  <c r="D468" i="13" s="1"/>
  <c r="G468" i="13"/>
  <c r="B469" i="13"/>
  <c r="B470" i="13"/>
  <c r="C470" i="13"/>
  <c r="B471" i="13"/>
  <c r="B472" i="13"/>
  <c r="G472" i="13" s="1"/>
  <c r="B473" i="13"/>
  <c r="G473" i="13"/>
  <c r="B474" i="13"/>
  <c r="C474" i="13" s="1"/>
  <c r="D474" i="13" s="1"/>
  <c r="G474" i="13"/>
  <c r="B475" i="13"/>
  <c r="G475" i="13"/>
  <c r="B476" i="13"/>
  <c r="C476" i="13"/>
  <c r="D476" i="13" s="1"/>
  <c r="G476" i="13"/>
  <c r="B477" i="13"/>
  <c r="B478" i="13"/>
  <c r="C478" i="13" s="1"/>
  <c r="D478" i="13" s="1"/>
  <c r="B479" i="13"/>
  <c r="G479" i="13"/>
  <c r="B480" i="13"/>
  <c r="G480" i="13" s="1"/>
  <c r="C480" i="13"/>
  <c r="B481" i="13"/>
  <c r="G481" i="13" s="1"/>
  <c r="B482" i="13"/>
  <c r="B483" i="13"/>
  <c r="G483" i="13"/>
  <c r="B484" i="13"/>
  <c r="C484" i="13"/>
  <c r="D484" i="13"/>
  <c r="G484" i="13"/>
  <c r="B485" i="13"/>
  <c r="B486" i="13"/>
  <c r="C486" i="13"/>
  <c r="D486" i="13" s="1"/>
  <c r="B487" i="13"/>
  <c r="G487" i="13"/>
  <c r="B488" i="13"/>
  <c r="C488" i="13" s="1"/>
  <c r="G488" i="13"/>
  <c r="B489" i="13"/>
  <c r="G489" i="13"/>
  <c r="B490" i="13"/>
  <c r="G490" i="13" s="1"/>
  <c r="B491" i="13"/>
  <c r="G491" i="13"/>
  <c r="B492" i="13"/>
  <c r="C492" i="13"/>
  <c r="D492" i="13" s="1"/>
  <c r="G492" i="13"/>
  <c r="B493" i="13"/>
  <c r="B494" i="13"/>
  <c r="C494" i="13" s="1"/>
  <c r="D494" i="13"/>
  <c r="B495" i="13"/>
  <c r="G495" i="13"/>
  <c r="B496" i="13"/>
  <c r="C496" i="13"/>
  <c r="D496" i="13" s="1"/>
  <c r="G496" i="13"/>
  <c r="B497" i="13"/>
  <c r="B498" i="13"/>
  <c r="B499" i="13"/>
  <c r="G499" i="13"/>
  <c r="B500" i="13"/>
  <c r="D500" i="13" s="1"/>
  <c r="C500" i="13"/>
  <c r="G500" i="13"/>
  <c r="B501" i="13"/>
  <c r="B502" i="13"/>
  <c r="C502" i="13" s="1"/>
  <c r="D502" i="13" s="1"/>
  <c r="B503" i="13"/>
  <c r="G503" i="13"/>
  <c r="B504" i="13"/>
  <c r="C504" i="13"/>
  <c r="D504" i="13" s="1"/>
  <c r="G504" i="13"/>
  <c r="B505" i="13"/>
  <c r="B506" i="13"/>
  <c r="B507" i="13"/>
  <c r="G507" i="13"/>
  <c r="B508" i="13"/>
  <c r="D508" i="13" s="1"/>
  <c r="C508" i="13"/>
  <c r="G508" i="13"/>
  <c r="B509" i="13"/>
  <c r="B510" i="13"/>
  <c r="C510" i="13" s="1"/>
  <c r="D510" i="13"/>
  <c r="B511" i="13"/>
  <c r="G511" i="13"/>
  <c r="B512" i="13"/>
  <c r="C512" i="13"/>
  <c r="D512" i="13" s="1"/>
  <c r="G512" i="13"/>
  <c r="B513" i="13"/>
  <c r="B514" i="13"/>
  <c r="B515" i="13"/>
  <c r="G515" i="13"/>
  <c r="B516" i="13"/>
  <c r="D516" i="13" s="1"/>
  <c r="C516" i="13"/>
  <c r="G516" i="13"/>
  <c r="B517" i="13"/>
  <c r="B518" i="13"/>
  <c r="C518" i="13" s="1"/>
  <c r="D518" i="13" s="1"/>
  <c r="B519" i="13"/>
  <c r="G519" i="13"/>
  <c r="B520" i="13"/>
  <c r="C520" i="13"/>
  <c r="D520" i="13" s="1"/>
  <c r="G520" i="13"/>
  <c r="B521" i="13"/>
  <c r="B522" i="13"/>
  <c r="B523" i="13"/>
  <c r="G523" i="13"/>
  <c r="B524" i="13"/>
  <c r="D524" i="13" s="1"/>
  <c r="C524" i="13"/>
  <c r="G524" i="13"/>
  <c r="B525" i="13"/>
  <c r="B526" i="13"/>
  <c r="C526" i="13" s="1"/>
  <c r="D526" i="13"/>
  <c r="B527" i="13"/>
  <c r="G527" i="13"/>
  <c r="B528" i="13"/>
  <c r="C528" i="13"/>
  <c r="D528" i="13" s="1"/>
  <c r="G528" i="13"/>
  <c r="B529" i="13"/>
  <c r="B530" i="13"/>
  <c r="B531" i="13"/>
  <c r="G531" i="13"/>
  <c r="B532" i="13"/>
  <c r="D532" i="13" s="1"/>
  <c r="C532" i="13"/>
  <c r="G532" i="13"/>
  <c r="B533" i="13"/>
  <c r="B534" i="13"/>
  <c r="C534" i="13" s="1"/>
  <c r="D534" i="13" s="1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1" i="13"/>
  <c r="B31" i="13"/>
  <c r="C31" i="13" s="1"/>
  <c r="B32" i="13"/>
  <c r="C32" i="13" s="1"/>
  <c r="B33" i="13"/>
  <c r="C33" i="13" s="1"/>
  <c r="B34" i="13"/>
  <c r="C34" i="13" s="1"/>
  <c r="B35" i="13"/>
  <c r="C35" i="13" s="1"/>
  <c r="B36" i="13"/>
  <c r="C36" i="13" s="1"/>
  <c r="B37" i="13"/>
  <c r="C37" i="13" s="1"/>
  <c r="B38" i="13"/>
  <c r="C38" i="13" s="1"/>
  <c r="B39" i="13"/>
  <c r="C39" i="13" s="1"/>
  <c r="B40" i="13"/>
  <c r="C40" i="13" s="1"/>
  <c r="B41" i="13"/>
  <c r="C41" i="13" s="1"/>
  <c r="B42" i="13"/>
  <c r="C42" i="13" s="1"/>
  <c r="B43" i="13"/>
  <c r="C43" i="13" s="1"/>
  <c r="B44" i="13"/>
  <c r="C44" i="13" s="1"/>
  <c r="B45" i="13"/>
  <c r="C45" i="13" s="1"/>
  <c r="B46" i="13"/>
  <c r="C46" i="13" s="1"/>
  <c r="B47" i="13"/>
  <c r="C47" i="13" s="1"/>
  <c r="B48" i="13"/>
  <c r="C48" i="13" s="1"/>
  <c r="B49" i="13"/>
  <c r="C49" i="13" s="1"/>
  <c r="B50" i="13"/>
  <c r="C50" i="13" s="1"/>
  <c r="B51" i="13"/>
  <c r="C51" i="13" s="1"/>
  <c r="B52" i="13"/>
  <c r="C52" i="13" s="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1" i="13"/>
  <c r="H1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E2" i="13"/>
  <c r="E3" i="13"/>
  <c r="E4" i="13"/>
  <c r="E5" i="13"/>
  <c r="H5" i="13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H21" i="13" s="1"/>
  <c r="E22" i="13"/>
  <c r="E23" i="13"/>
  <c r="E24" i="13"/>
  <c r="E25" i="13"/>
  <c r="E26" i="13"/>
  <c r="E27" i="13"/>
  <c r="E28" i="13"/>
  <c r="E29" i="13"/>
  <c r="E30" i="13"/>
  <c r="G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1" i="13"/>
  <c r="E1" i="13"/>
  <c r="G2" i="13"/>
  <c r="H2" i="13" s="1"/>
  <c r="G3" i="13"/>
  <c r="H3" i="13" s="1"/>
  <c r="G4" i="13"/>
  <c r="H4" i="13"/>
  <c r="G5" i="13"/>
  <c r="G6" i="13"/>
  <c r="H6" i="13" s="1"/>
  <c r="G7" i="13"/>
  <c r="H7" i="13" s="1"/>
  <c r="G8" i="13"/>
  <c r="H8" i="13"/>
  <c r="G9" i="13"/>
  <c r="H9" i="13"/>
  <c r="G10" i="13"/>
  <c r="H10" i="13" s="1"/>
  <c r="G11" i="13"/>
  <c r="H11" i="13" s="1"/>
  <c r="G12" i="13"/>
  <c r="H12" i="13"/>
  <c r="G13" i="13"/>
  <c r="G14" i="13"/>
  <c r="H14" i="13" s="1"/>
  <c r="G15" i="13"/>
  <c r="H15" i="13" s="1"/>
  <c r="G16" i="13"/>
  <c r="H16" i="13"/>
  <c r="G17" i="13"/>
  <c r="G18" i="13"/>
  <c r="H18" i="13" s="1"/>
  <c r="G19" i="13"/>
  <c r="H19" i="13" s="1"/>
  <c r="G20" i="13"/>
  <c r="H20" i="13"/>
  <c r="G21" i="13"/>
  <c r="G22" i="13"/>
  <c r="H22" i="13" s="1"/>
  <c r="G23" i="13"/>
  <c r="H23" i="13" s="1"/>
  <c r="G24" i="13"/>
  <c r="H24" i="13"/>
  <c r="G25" i="13"/>
  <c r="H25" i="13"/>
  <c r="G26" i="13"/>
  <c r="H26" i="13" s="1"/>
  <c r="G27" i="13"/>
  <c r="H27" i="13" s="1"/>
  <c r="G28" i="13"/>
  <c r="H28" i="13"/>
  <c r="G29" i="13"/>
  <c r="G30" i="13"/>
  <c r="H30" i="13" s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1" i="13"/>
  <c r="N3" i="11"/>
  <c r="Q3" i="11" s="1"/>
  <c r="N4" i="11"/>
  <c r="Q4" i="11" s="1"/>
  <c r="N5" i="11"/>
  <c r="Q5" i="11" s="1"/>
  <c r="N6" i="11"/>
  <c r="Q6" i="11" s="1"/>
  <c r="N7" i="11"/>
  <c r="Q7" i="11" s="1"/>
  <c r="N8" i="11"/>
  <c r="Q8" i="11" s="1"/>
  <c r="N9" i="11"/>
  <c r="Q9" i="11" s="1"/>
  <c r="N10" i="11"/>
  <c r="Q10" i="11" s="1"/>
  <c r="N11" i="11"/>
  <c r="Q11" i="11" s="1"/>
  <c r="N12" i="11"/>
  <c r="Q12" i="11" s="1"/>
  <c r="N13" i="11"/>
  <c r="Q13" i="11" s="1"/>
  <c r="N14" i="11"/>
  <c r="Q14" i="11" s="1"/>
  <c r="N15" i="11"/>
  <c r="Q15" i="11" s="1"/>
  <c r="N16" i="11"/>
  <c r="Q16" i="11" s="1"/>
  <c r="N17" i="11"/>
  <c r="Q17" i="11" s="1"/>
  <c r="N18" i="11"/>
  <c r="Q18" i="11" s="1"/>
  <c r="N19" i="11"/>
  <c r="Q19" i="11" s="1"/>
  <c r="N20" i="11"/>
  <c r="Q20" i="11" s="1"/>
  <c r="N21" i="11"/>
  <c r="Q21" i="11" s="1"/>
  <c r="N22" i="11"/>
  <c r="Q22" i="11" s="1"/>
  <c r="N23" i="11"/>
  <c r="Q23" i="11" s="1"/>
  <c r="N24" i="11"/>
  <c r="Q24" i="11" s="1"/>
  <c r="N25" i="11"/>
  <c r="Q25" i="11" s="1"/>
  <c r="N26" i="11"/>
  <c r="Q26" i="11" s="1"/>
  <c r="N27" i="11"/>
  <c r="Q27" i="11" s="1"/>
  <c r="N28" i="11"/>
  <c r="Q28" i="11" s="1"/>
  <c r="N29" i="11"/>
  <c r="Q29" i="11" s="1"/>
  <c r="N30" i="11"/>
  <c r="Q30" i="11" s="1"/>
  <c r="N31" i="11"/>
  <c r="Q31" i="11" s="1"/>
  <c r="N32" i="11"/>
  <c r="Q32" i="11" s="1"/>
  <c r="N33" i="11"/>
  <c r="Q33" i="11" s="1"/>
  <c r="N34" i="11"/>
  <c r="Q34" i="11" s="1"/>
  <c r="N35" i="11"/>
  <c r="Q35" i="11" s="1"/>
  <c r="N36" i="11"/>
  <c r="Q36" i="11" s="1"/>
  <c r="N37" i="11"/>
  <c r="Q37" i="11" s="1"/>
  <c r="N38" i="11"/>
  <c r="Q38" i="11" s="1"/>
  <c r="N39" i="11"/>
  <c r="Q39" i="11" s="1"/>
  <c r="N40" i="11"/>
  <c r="Q40" i="11" s="1"/>
  <c r="N41" i="11"/>
  <c r="Q41" i="11" s="1"/>
  <c r="N42" i="11"/>
  <c r="Q42" i="11" s="1"/>
  <c r="N43" i="11"/>
  <c r="Q43" i="11" s="1"/>
  <c r="N44" i="11"/>
  <c r="Q44" i="11" s="1"/>
  <c r="N45" i="11"/>
  <c r="Q45" i="11" s="1"/>
  <c r="N46" i="11"/>
  <c r="Q46" i="11" s="1"/>
  <c r="N47" i="11"/>
  <c r="Q47" i="11" s="1"/>
  <c r="N48" i="11"/>
  <c r="Q48" i="11" s="1"/>
  <c r="N49" i="11"/>
  <c r="Q49" i="11" s="1"/>
  <c r="N50" i="11"/>
  <c r="Q50" i="11" s="1"/>
  <c r="N51" i="11"/>
  <c r="Q51" i="11" s="1"/>
  <c r="N52" i="11"/>
  <c r="Q52" i="11" s="1"/>
  <c r="N53" i="11"/>
  <c r="Q53" i="11" s="1"/>
  <c r="N54" i="11"/>
  <c r="Q54" i="11" s="1"/>
  <c r="N55" i="11"/>
  <c r="Q55" i="11" s="1"/>
  <c r="N56" i="11"/>
  <c r="Q56" i="11" s="1"/>
  <c r="N57" i="11"/>
  <c r="Q57" i="11" s="1"/>
  <c r="N58" i="11"/>
  <c r="Q58" i="11" s="1"/>
  <c r="N59" i="11"/>
  <c r="Q59" i="11" s="1"/>
  <c r="N60" i="11"/>
  <c r="Q60" i="11" s="1"/>
  <c r="N61" i="11"/>
  <c r="Q61" i="11" s="1"/>
  <c r="N62" i="11"/>
  <c r="Q62" i="11" s="1"/>
  <c r="N63" i="11"/>
  <c r="Q63" i="11" s="1"/>
  <c r="N64" i="11"/>
  <c r="Q64" i="11" s="1"/>
  <c r="N65" i="11"/>
  <c r="Q65" i="11" s="1"/>
  <c r="N66" i="11"/>
  <c r="Q66" i="11" s="1"/>
  <c r="N67" i="11"/>
  <c r="Q67" i="11" s="1"/>
  <c r="N68" i="11"/>
  <c r="Q68" i="11" s="1"/>
  <c r="N69" i="11"/>
  <c r="Q69" i="11" s="1"/>
  <c r="N70" i="11"/>
  <c r="Q70" i="11" s="1"/>
  <c r="N71" i="11"/>
  <c r="Q71" i="11" s="1"/>
  <c r="N72" i="11"/>
  <c r="Q72" i="11" s="1"/>
  <c r="N73" i="11"/>
  <c r="Q73" i="11" s="1"/>
  <c r="N74" i="11"/>
  <c r="Q74" i="11" s="1"/>
  <c r="N75" i="11"/>
  <c r="Q75" i="11" s="1"/>
  <c r="N76" i="11"/>
  <c r="Q76" i="11" s="1"/>
  <c r="N77" i="11"/>
  <c r="Q77" i="11" s="1"/>
  <c r="N78" i="11"/>
  <c r="Q78" i="11" s="1"/>
  <c r="N79" i="11"/>
  <c r="Q79" i="11" s="1"/>
  <c r="N80" i="11"/>
  <c r="Q80" i="11" s="1"/>
  <c r="N81" i="11"/>
  <c r="Q81" i="11" s="1"/>
  <c r="N82" i="11"/>
  <c r="Q82" i="11" s="1"/>
  <c r="N83" i="11"/>
  <c r="Q83" i="11" s="1"/>
  <c r="N84" i="11"/>
  <c r="Q84" i="11" s="1"/>
  <c r="N85" i="11"/>
  <c r="Q85" i="11" s="1"/>
  <c r="N86" i="11"/>
  <c r="Q86" i="11" s="1"/>
  <c r="N87" i="11"/>
  <c r="Q87" i="11" s="1"/>
  <c r="N88" i="11"/>
  <c r="Q88" i="11" s="1"/>
  <c r="N89" i="11"/>
  <c r="Q89" i="11" s="1"/>
  <c r="N90" i="11"/>
  <c r="Q90" i="11" s="1"/>
  <c r="N91" i="11"/>
  <c r="Q91" i="11" s="1"/>
  <c r="N92" i="11"/>
  <c r="Q92" i="11" s="1"/>
  <c r="N93" i="11"/>
  <c r="Q93" i="11" s="1"/>
  <c r="N94" i="11"/>
  <c r="Q94" i="11" s="1"/>
  <c r="N95" i="11"/>
  <c r="Q95" i="11" s="1"/>
  <c r="N96" i="11"/>
  <c r="Q96" i="11" s="1"/>
  <c r="N97" i="11"/>
  <c r="Q97" i="11" s="1"/>
  <c r="N98" i="11"/>
  <c r="Q98" i="11" s="1"/>
  <c r="N99" i="11"/>
  <c r="Q99" i="11" s="1"/>
  <c r="N100" i="11"/>
  <c r="Q100" i="11" s="1"/>
  <c r="N101" i="11"/>
  <c r="Q101" i="11" s="1"/>
  <c r="N102" i="11"/>
  <c r="Q102" i="11" s="1"/>
  <c r="N103" i="11"/>
  <c r="Q103" i="11" s="1"/>
  <c r="N104" i="11"/>
  <c r="Q104" i="11" s="1"/>
  <c r="N105" i="11"/>
  <c r="Q105" i="11" s="1"/>
  <c r="N106" i="11"/>
  <c r="Q106" i="11" s="1"/>
  <c r="N107" i="11"/>
  <c r="Q107" i="11" s="1"/>
  <c r="N108" i="11"/>
  <c r="Q108" i="11" s="1"/>
  <c r="N109" i="11"/>
  <c r="Q109" i="11" s="1"/>
  <c r="N110" i="11"/>
  <c r="Q110" i="11" s="1"/>
  <c r="N111" i="11"/>
  <c r="Q111" i="11" s="1"/>
  <c r="N112" i="11"/>
  <c r="Q112" i="11" s="1"/>
  <c r="N113" i="11"/>
  <c r="Q113" i="11" s="1"/>
  <c r="N114" i="11"/>
  <c r="Q114" i="11" s="1"/>
  <c r="N115" i="11"/>
  <c r="Q115" i="11" s="1"/>
  <c r="N116" i="11"/>
  <c r="Q116" i="11" s="1"/>
  <c r="N117" i="11"/>
  <c r="Q117" i="11" s="1"/>
  <c r="N118" i="11"/>
  <c r="Q118" i="11" s="1"/>
  <c r="N119" i="11"/>
  <c r="Q119" i="11" s="1"/>
  <c r="N120" i="11"/>
  <c r="Q120" i="11" s="1"/>
  <c r="N121" i="11"/>
  <c r="Q121" i="11" s="1"/>
  <c r="N122" i="11"/>
  <c r="Q122" i="11" s="1"/>
  <c r="N123" i="11"/>
  <c r="Q123" i="11" s="1"/>
  <c r="N124" i="11"/>
  <c r="Q124" i="11" s="1"/>
  <c r="N125" i="11"/>
  <c r="Q125" i="11" s="1"/>
  <c r="N126" i="11"/>
  <c r="Q126" i="11" s="1"/>
  <c r="N127" i="11"/>
  <c r="Q127" i="11" s="1"/>
  <c r="N128" i="11"/>
  <c r="Q128" i="11" s="1"/>
  <c r="N129" i="11"/>
  <c r="Q129" i="11" s="1"/>
  <c r="N130" i="11"/>
  <c r="Q130" i="11" s="1"/>
  <c r="N131" i="11"/>
  <c r="Q131" i="11" s="1"/>
  <c r="N132" i="11"/>
  <c r="Q132" i="11" s="1"/>
  <c r="N133" i="11"/>
  <c r="Q133" i="11" s="1"/>
  <c r="N134" i="11"/>
  <c r="Q134" i="11" s="1"/>
  <c r="N135" i="11"/>
  <c r="Q135" i="11" s="1"/>
  <c r="N136" i="11"/>
  <c r="Q136" i="11" s="1"/>
  <c r="N137" i="11"/>
  <c r="Q137" i="11" s="1"/>
  <c r="N138" i="11"/>
  <c r="Q138" i="11" s="1"/>
  <c r="N139" i="11"/>
  <c r="Q139" i="11" s="1"/>
  <c r="N140" i="11"/>
  <c r="Q140" i="11" s="1"/>
  <c r="N141" i="11"/>
  <c r="Q141" i="11" s="1"/>
  <c r="N142" i="11"/>
  <c r="Q142" i="11" s="1"/>
  <c r="N143" i="11"/>
  <c r="Q143" i="11" s="1"/>
  <c r="N144" i="11"/>
  <c r="Q144" i="11" s="1"/>
  <c r="N145" i="11"/>
  <c r="Q145" i="11" s="1"/>
  <c r="N146" i="11"/>
  <c r="Q146" i="11" s="1"/>
  <c r="N147" i="11"/>
  <c r="Q147" i="11" s="1"/>
  <c r="N148" i="11"/>
  <c r="Q148" i="11" s="1"/>
  <c r="N149" i="11"/>
  <c r="Q149" i="11" s="1"/>
  <c r="N150" i="11"/>
  <c r="Q150" i="11" s="1"/>
  <c r="N151" i="11"/>
  <c r="Q151" i="11" s="1"/>
  <c r="N152" i="11"/>
  <c r="Q152" i="11" s="1"/>
  <c r="N153" i="11"/>
  <c r="Q153" i="11" s="1"/>
  <c r="N154" i="11"/>
  <c r="Q154" i="11" s="1"/>
  <c r="N155" i="11"/>
  <c r="Q155" i="11" s="1"/>
  <c r="N156" i="11"/>
  <c r="Q156" i="11" s="1"/>
  <c r="N157" i="11"/>
  <c r="Q157" i="11" s="1"/>
  <c r="N158" i="11"/>
  <c r="Q158" i="11" s="1"/>
  <c r="N159" i="11"/>
  <c r="Q159" i="11" s="1"/>
  <c r="N160" i="11"/>
  <c r="Q160" i="11" s="1"/>
  <c r="N161" i="11"/>
  <c r="Q161" i="11" s="1"/>
  <c r="N162" i="11"/>
  <c r="Q162" i="11" s="1"/>
  <c r="N163" i="11"/>
  <c r="Q163" i="11" s="1"/>
  <c r="N164" i="11"/>
  <c r="Q164" i="11" s="1"/>
  <c r="N165" i="11"/>
  <c r="Q165" i="11" s="1"/>
  <c r="N166" i="11"/>
  <c r="Q166" i="11" s="1"/>
  <c r="N167" i="11"/>
  <c r="Q167" i="11" s="1"/>
  <c r="N168" i="11"/>
  <c r="Q168" i="11" s="1"/>
  <c r="N169" i="11"/>
  <c r="Q169" i="11" s="1"/>
  <c r="N170" i="11"/>
  <c r="Q170" i="11" s="1"/>
  <c r="N171" i="11"/>
  <c r="Q171" i="11" s="1"/>
  <c r="N172" i="11"/>
  <c r="Q172" i="11" s="1"/>
  <c r="N173" i="11"/>
  <c r="Q173" i="11" s="1"/>
  <c r="N174" i="11"/>
  <c r="Q174" i="11" s="1"/>
  <c r="N175" i="11"/>
  <c r="Q175" i="11" s="1"/>
  <c r="N176" i="11"/>
  <c r="Q176" i="11" s="1"/>
  <c r="N177" i="11"/>
  <c r="Q177" i="11" s="1"/>
  <c r="N178" i="11"/>
  <c r="Q178" i="11" s="1"/>
  <c r="N179" i="11"/>
  <c r="Q179" i="11" s="1"/>
  <c r="N180" i="11"/>
  <c r="Q180" i="11" s="1"/>
  <c r="N181" i="11"/>
  <c r="Q181" i="11" s="1"/>
  <c r="N182" i="11"/>
  <c r="Q182" i="11" s="1"/>
  <c r="N183" i="11"/>
  <c r="Q183" i="11" s="1"/>
  <c r="N184" i="11"/>
  <c r="Q184" i="11" s="1"/>
  <c r="N185" i="11"/>
  <c r="Q185" i="11" s="1"/>
  <c r="N186" i="11"/>
  <c r="Q186" i="11" s="1"/>
  <c r="N187" i="11"/>
  <c r="Q187" i="11" s="1"/>
  <c r="N188" i="11"/>
  <c r="Q188" i="11" s="1"/>
  <c r="N189" i="11"/>
  <c r="Q189" i="11" s="1"/>
  <c r="N190" i="11"/>
  <c r="Q190" i="11" s="1"/>
  <c r="N191" i="11"/>
  <c r="Q191" i="11" s="1"/>
  <c r="N192" i="11"/>
  <c r="Q192" i="11" s="1"/>
  <c r="N193" i="11"/>
  <c r="Q193" i="11" s="1"/>
  <c r="N194" i="11"/>
  <c r="Q194" i="11" s="1"/>
  <c r="N195" i="11"/>
  <c r="Q195" i="11" s="1"/>
  <c r="N196" i="11"/>
  <c r="Q196" i="11" s="1"/>
  <c r="N197" i="11"/>
  <c r="Q197" i="11" s="1"/>
  <c r="N198" i="11"/>
  <c r="Q198" i="11" s="1"/>
  <c r="N199" i="11"/>
  <c r="Q199" i="11" s="1"/>
  <c r="N200" i="11"/>
  <c r="Q200" i="11" s="1"/>
  <c r="N201" i="11"/>
  <c r="Q201" i="11" s="1"/>
  <c r="N202" i="11"/>
  <c r="Q202" i="11" s="1"/>
  <c r="N203" i="11"/>
  <c r="Q203" i="11" s="1"/>
  <c r="N204" i="11"/>
  <c r="Q204" i="11" s="1"/>
  <c r="N205" i="11"/>
  <c r="Q205" i="11" s="1"/>
  <c r="N206" i="11"/>
  <c r="Q206" i="11" s="1"/>
  <c r="N207" i="11"/>
  <c r="Q207" i="11" s="1"/>
  <c r="N208" i="11"/>
  <c r="Q208" i="11" s="1"/>
  <c r="N209" i="11"/>
  <c r="Q209" i="11" s="1"/>
  <c r="N210" i="11"/>
  <c r="Q210" i="11" s="1"/>
  <c r="N211" i="11"/>
  <c r="Q211" i="11" s="1"/>
  <c r="N212" i="11"/>
  <c r="Q212" i="11" s="1"/>
  <c r="N213" i="11"/>
  <c r="Q213" i="11" s="1"/>
  <c r="N214" i="11"/>
  <c r="Q214" i="11" s="1"/>
  <c r="N215" i="11"/>
  <c r="Q215" i="11" s="1"/>
  <c r="N216" i="11"/>
  <c r="Q216" i="11" s="1"/>
  <c r="N217" i="11"/>
  <c r="Q217" i="11" s="1"/>
  <c r="N218" i="11"/>
  <c r="Q218" i="11" s="1"/>
  <c r="N219" i="11"/>
  <c r="Q219" i="11" s="1"/>
  <c r="N220" i="11"/>
  <c r="Q220" i="11" s="1"/>
  <c r="N221" i="11"/>
  <c r="Q221" i="11" s="1"/>
  <c r="N222" i="11"/>
  <c r="Q222" i="11" s="1"/>
  <c r="N223" i="11"/>
  <c r="Q223" i="11" s="1"/>
  <c r="N224" i="11"/>
  <c r="Q224" i="11" s="1"/>
  <c r="N225" i="11"/>
  <c r="Q225" i="11" s="1"/>
  <c r="N226" i="11"/>
  <c r="Q226" i="11" s="1"/>
  <c r="N227" i="11"/>
  <c r="Q227" i="11" s="1"/>
  <c r="N228" i="11"/>
  <c r="Q228" i="11" s="1"/>
  <c r="N229" i="11"/>
  <c r="Q229" i="11" s="1"/>
  <c r="N230" i="11"/>
  <c r="Q230" i="11" s="1"/>
  <c r="N231" i="11"/>
  <c r="Q231" i="11" s="1"/>
  <c r="N232" i="11"/>
  <c r="Q232" i="11" s="1"/>
  <c r="N233" i="11"/>
  <c r="Q233" i="11" s="1"/>
  <c r="N234" i="11"/>
  <c r="Q234" i="11" s="1"/>
  <c r="N235" i="11"/>
  <c r="Q235" i="11" s="1"/>
  <c r="N236" i="11"/>
  <c r="Q236" i="11" s="1"/>
  <c r="N237" i="11"/>
  <c r="Q237" i="11" s="1"/>
  <c r="N238" i="11"/>
  <c r="Q238" i="11" s="1"/>
  <c r="N239" i="11"/>
  <c r="Q239" i="11" s="1"/>
  <c r="N240" i="11"/>
  <c r="Q240" i="11" s="1"/>
  <c r="N241" i="11"/>
  <c r="Q241" i="11" s="1"/>
  <c r="N242" i="11"/>
  <c r="Q242" i="11" s="1"/>
  <c r="N243" i="11"/>
  <c r="Q243" i="11" s="1"/>
  <c r="N244" i="11"/>
  <c r="Q244" i="11" s="1"/>
  <c r="N245" i="11"/>
  <c r="Q245" i="11" s="1"/>
  <c r="N246" i="11"/>
  <c r="Q246" i="11" s="1"/>
  <c r="N247" i="11"/>
  <c r="Q247" i="11" s="1"/>
  <c r="N248" i="11"/>
  <c r="Q248" i="11" s="1"/>
  <c r="N249" i="11"/>
  <c r="Q249" i="11" s="1"/>
  <c r="N250" i="11"/>
  <c r="Q250" i="11" s="1"/>
  <c r="N251" i="11"/>
  <c r="Q251" i="11" s="1"/>
  <c r="N252" i="11"/>
  <c r="Q252" i="11" s="1"/>
  <c r="N253" i="11"/>
  <c r="Q253" i="11" s="1"/>
  <c r="N254" i="11"/>
  <c r="Q254" i="11" s="1"/>
  <c r="N255" i="11"/>
  <c r="Q255" i="11" s="1"/>
  <c r="N256" i="11"/>
  <c r="Q256" i="11" s="1"/>
  <c r="N257" i="11"/>
  <c r="Q257" i="11" s="1"/>
  <c r="N258" i="11"/>
  <c r="Q258" i="11" s="1"/>
  <c r="N259" i="11"/>
  <c r="Q259" i="11" s="1"/>
  <c r="N260" i="11"/>
  <c r="Q260" i="11" s="1"/>
  <c r="N261" i="11"/>
  <c r="Q261" i="11" s="1"/>
  <c r="N262" i="11"/>
  <c r="Q262" i="11" s="1"/>
  <c r="N263" i="11"/>
  <c r="Q263" i="11" s="1"/>
  <c r="N264" i="11"/>
  <c r="Q264" i="11" s="1"/>
  <c r="N265" i="11"/>
  <c r="Q265" i="11" s="1"/>
  <c r="N266" i="11"/>
  <c r="Q266" i="11" s="1"/>
  <c r="N267" i="11"/>
  <c r="Q267" i="11" s="1"/>
  <c r="N268" i="11"/>
  <c r="Q268" i="11" s="1"/>
  <c r="N269" i="11"/>
  <c r="Q269" i="11" s="1"/>
  <c r="N270" i="11"/>
  <c r="Q270" i="11" s="1"/>
  <c r="N271" i="11"/>
  <c r="Q271" i="11" s="1"/>
  <c r="N272" i="11"/>
  <c r="Q272" i="11" s="1"/>
  <c r="N273" i="11"/>
  <c r="Q273" i="11" s="1"/>
  <c r="N274" i="11"/>
  <c r="Q274" i="11" s="1"/>
  <c r="N275" i="11"/>
  <c r="Q275" i="11" s="1"/>
  <c r="N276" i="11"/>
  <c r="Q276" i="11" s="1"/>
  <c r="N277" i="11"/>
  <c r="Q277" i="11" s="1"/>
  <c r="N278" i="11"/>
  <c r="Q278" i="11" s="1"/>
  <c r="N279" i="11"/>
  <c r="Q279" i="11" s="1"/>
  <c r="N280" i="11"/>
  <c r="Q280" i="11" s="1"/>
  <c r="N281" i="11"/>
  <c r="Q281" i="11" s="1"/>
  <c r="N282" i="11"/>
  <c r="Q282" i="11" s="1"/>
  <c r="N283" i="11"/>
  <c r="Q283" i="11" s="1"/>
  <c r="N284" i="11"/>
  <c r="Q284" i="11" s="1"/>
  <c r="N285" i="11"/>
  <c r="Q285" i="11" s="1"/>
  <c r="N286" i="11"/>
  <c r="Q286" i="11" s="1"/>
  <c r="N287" i="11"/>
  <c r="Q287" i="11" s="1"/>
  <c r="N288" i="11"/>
  <c r="Q288" i="11" s="1"/>
  <c r="N289" i="11"/>
  <c r="Q289" i="11" s="1"/>
  <c r="N290" i="11"/>
  <c r="Q290" i="11" s="1"/>
  <c r="N291" i="11"/>
  <c r="Q291" i="11" s="1"/>
  <c r="N292" i="11"/>
  <c r="Q292" i="11" s="1"/>
  <c r="N293" i="11"/>
  <c r="Q293" i="11" s="1"/>
  <c r="N294" i="11"/>
  <c r="Q294" i="11" s="1"/>
  <c r="N295" i="11"/>
  <c r="Q295" i="11" s="1"/>
  <c r="N296" i="11"/>
  <c r="Q296" i="11" s="1"/>
  <c r="N297" i="11"/>
  <c r="Q297" i="11" s="1"/>
  <c r="N298" i="11"/>
  <c r="Q298" i="11" s="1"/>
  <c r="N299" i="11"/>
  <c r="Q299" i="11" s="1"/>
  <c r="N300" i="11"/>
  <c r="Q300" i="11" s="1"/>
  <c r="N301" i="11"/>
  <c r="Q301" i="11" s="1"/>
  <c r="N302" i="11"/>
  <c r="Q302" i="11" s="1"/>
  <c r="N303" i="11"/>
  <c r="Q303" i="11" s="1"/>
  <c r="N304" i="11"/>
  <c r="Q304" i="11" s="1"/>
  <c r="N305" i="11"/>
  <c r="Q305" i="11" s="1"/>
  <c r="N306" i="11"/>
  <c r="Q306" i="11" s="1"/>
  <c r="N307" i="11"/>
  <c r="Q307" i="11" s="1"/>
  <c r="N308" i="11"/>
  <c r="Q308" i="11" s="1"/>
  <c r="N309" i="11"/>
  <c r="Q309" i="11" s="1"/>
  <c r="N310" i="11"/>
  <c r="Q310" i="11" s="1"/>
  <c r="N311" i="11"/>
  <c r="Q311" i="11" s="1"/>
  <c r="N312" i="11"/>
  <c r="Q312" i="11" s="1"/>
  <c r="N313" i="11"/>
  <c r="Q313" i="11" s="1"/>
  <c r="N314" i="11"/>
  <c r="Q314" i="11" s="1"/>
  <c r="N315" i="11"/>
  <c r="Q315" i="11" s="1"/>
  <c r="N316" i="11"/>
  <c r="Q316" i="11" s="1"/>
  <c r="N317" i="11"/>
  <c r="Q317" i="11" s="1"/>
  <c r="N318" i="11"/>
  <c r="Q318" i="11" s="1"/>
  <c r="N319" i="11"/>
  <c r="Q319" i="11" s="1"/>
  <c r="N320" i="11"/>
  <c r="Q320" i="11" s="1"/>
  <c r="N321" i="11"/>
  <c r="Q321" i="11" s="1"/>
  <c r="N322" i="11"/>
  <c r="Q322" i="11" s="1"/>
  <c r="N323" i="11"/>
  <c r="Q323" i="11" s="1"/>
  <c r="N324" i="11"/>
  <c r="Q324" i="11" s="1"/>
  <c r="N325" i="11"/>
  <c r="Q325" i="11" s="1"/>
  <c r="N326" i="11"/>
  <c r="Q326" i="11" s="1"/>
  <c r="N327" i="11"/>
  <c r="Q327" i="11" s="1"/>
  <c r="N328" i="11"/>
  <c r="Q328" i="11" s="1"/>
  <c r="N329" i="11"/>
  <c r="Q329" i="11" s="1"/>
  <c r="N330" i="11"/>
  <c r="Q330" i="11" s="1"/>
  <c r="N331" i="11"/>
  <c r="Q331" i="11" s="1"/>
  <c r="N332" i="11"/>
  <c r="Q332" i="11" s="1"/>
  <c r="N333" i="11"/>
  <c r="Q333" i="11" s="1"/>
  <c r="N334" i="11"/>
  <c r="Q334" i="11" s="1"/>
  <c r="N335" i="11"/>
  <c r="Q335" i="11" s="1"/>
  <c r="N336" i="11"/>
  <c r="Q336" i="11" s="1"/>
  <c r="N337" i="11"/>
  <c r="Q337" i="11" s="1"/>
  <c r="N338" i="11"/>
  <c r="Q338" i="11" s="1"/>
  <c r="N339" i="11"/>
  <c r="Q339" i="11" s="1"/>
  <c r="N340" i="11"/>
  <c r="Q340" i="11" s="1"/>
  <c r="N341" i="11"/>
  <c r="Q341" i="11" s="1"/>
  <c r="N342" i="11"/>
  <c r="Q342" i="11" s="1"/>
  <c r="N343" i="11"/>
  <c r="Q343" i="11" s="1"/>
  <c r="N344" i="11"/>
  <c r="Q344" i="11" s="1"/>
  <c r="N345" i="11"/>
  <c r="Q345" i="11" s="1"/>
  <c r="N346" i="11"/>
  <c r="Q346" i="11" s="1"/>
  <c r="N347" i="11"/>
  <c r="Q347" i="11" s="1"/>
  <c r="N348" i="11"/>
  <c r="Q348" i="11" s="1"/>
  <c r="N349" i="11"/>
  <c r="Q349" i="11" s="1"/>
  <c r="N350" i="11"/>
  <c r="Q350" i="11" s="1"/>
  <c r="N351" i="11"/>
  <c r="Q351" i="11" s="1"/>
  <c r="N352" i="11"/>
  <c r="Q352" i="11" s="1"/>
  <c r="N353" i="11"/>
  <c r="Q353" i="11" s="1"/>
  <c r="N354" i="11"/>
  <c r="Q354" i="11" s="1"/>
  <c r="N355" i="11"/>
  <c r="Q355" i="11" s="1"/>
  <c r="N356" i="11"/>
  <c r="Q356" i="11" s="1"/>
  <c r="N357" i="11"/>
  <c r="Q357" i="11" s="1"/>
  <c r="N358" i="11"/>
  <c r="Q358" i="11" s="1"/>
  <c r="N359" i="11"/>
  <c r="Q359" i="11" s="1"/>
  <c r="N360" i="11"/>
  <c r="Q360" i="11" s="1"/>
  <c r="N361" i="11"/>
  <c r="Q361" i="11" s="1"/>
  <c r="N362" i="11"/>
  <c r="Q362" i="11" s="1"/>
  <c r="N363" i="11"/>
  <c r="Q363" i="11" s="1"/>
  <c r="N364" i="11"/>
  <c r="Q364" i="11" s="1"/>
  <c r="N365" i="11"/>
  <c r="Q365" i="11" s="1"/>
  <c r="N366" i="11"/>
  <c r="Q366" i="11" s="1"/>
  <c r="N367" i="11"/>
  <c r="Q367" i="11" s="1"/>
  <c r="N368" i="11"/>
  <c r="Q368" i="11" s="1"/>
  <c r="N369" i="11"/>
  <c r="Q369" i="11" s="1"/>
  <c r="N370" i="11"/>
  <c r="Q370" i="11" s="1"/>
  <c r="N371" i="11"/>
  <c r="Q371" i="11" s="1"/>
  <c r="N372" i="11"/>
  <c r="Q372" i="11" s="1"/>
  <c r="N373" i="11"/>
  <c r="Q373" i="11" s="1"/>
  <c r="N374" i="11"/>
  <c r="Q374" i="11" s="1"/>
  <c r="N375" i="11"/>
  <c r="Q375" i="11" s="1"/>
  <c r="N376" i="11"/>
  <c r="Q376" i="11" s="1"/>
  <c r="N377" i="11"/>
  <c r="Q377" i="11" s="1"/>
  <c r="N378" i="11"/>
  <c r="Q378" i="11" s="1"/>
  <c r="N379" i="11"/>
  <c r="Q379" i="11" s="1"/>
  <c r="N380" i="11"/>
  <c r="Q380" i="11" s="1"/>
  <c r="N381" i="11"/>
  <c r="Q381" i="11" s="1"/>
  <c r="N382" i="11"/>
  <c r="Q382" i="11" s="1"/>
  <c r="N383" i="11"/>
  <c r="Q383" i="11" s="1"/>
  <c r="N384" i="11"/>
  <c r="Q384" i="11" s="1"/>
  <c r="N385" i="11"/>
  <c r="Q385" i="11" s="1"/>
  <c r="N386" i="11"/>
  <c r="Q386" i="11" s="1"/>
  <c r="N387" i="11"/>
  <c r="Q387" i="11" s="1"/>
  <c r="N388" i="11"/>
  <c r="Q388" i="11" s="1"/>
  <c r="N389" i="11"/>
  <c r="Q389" i="11" s="1"/>
  <c r="N390" i="11"/>
  <c r="Q390" i="11" s="1"/>
  <c r="N391" i="11"/>
  <c r="Q391" i="11" s="1"/>
  <c r="N392" i="11"/>
  <c r="Q392" i="11" s="1"/>
  <c r="N393" i="11"/>
  <c r="Q393" i="11" s="1"/>
  <c r="N394" i="11"/>
  <c r="Q394" i="11" s="1"/>
  <c r="N395" i="11"/>
  <c r="Q395" i="11" s="1"/>
  <c r="N396" i="11"/>
  <c r="Q396" i="11" s="1"/>
  <c r="N397" i="11"/>
  <c r="Q397" i="11" s="1"/>
  <c r="N398" i="11"/>
  <c r="Q398" i="11" s="1"/>
  <c r="N399" i="11"/>
  <c r="Q399" i="11" s="1"/>
  <c r="N400" i="11"/>
  <c r="Q400" i="11" s="1"/>
  <c r="N401" i="11"/>
  <c r="Q401" i="11" s="1"/>
  <c r="N402" i="11"/>
  <c r="Q402" i="11" s="1"/>
  <c r="N403" i="11"/>
  <c r="Q403" i="11" s="1"/>
  <c r="N404" i="11"/>
  <c r="Q404" i="11" s="1"/>
  <c r="N405" i="11"/>
  <c r="Q405" i="11" s="1"/>
  <c r="N406" i="11"/>
  <c r="Q406" i="11" s="1"/>
  <c r="N407" i="11"/>
  <c r="Q407" i="11" s="1"/>
  <c r="N408" i="11"/>
  <c r="Q408" i="11" s="1"/>
  <c r="N409" i="11"/>
  <c r="Q409" i="11" s="1"/>
  <c r="N410" i="11"/>
  <c r="Q410" i="11" s="1"/>
  <c r="N411" i="11"/>
  <c r="Q411" i="11" s="1"/>
  <c r="N412" i="11"/>
  <c r="Q412" i="11" s="1"/>
  <c r="N413" i="11"/>
  <c r="Q413" i="11" s="1"/>
  <c r="N414" i="11"/>
  <c r="Q414" i="11" s="1"/>
  <c r="N415" i="11"/>
  <c r="Q415" i="11" s="1"/>
  <c r="N416" i="11"/>
  <c r="Q416" i="11" s="1"/>
  <c r="N417" i="11"/>
  <c r="Q417" i="11" s="1"/>
  <c r="N418" i="11"/>
  <c r="Q418" i="11" s="1"/>
  <c r="N419" i="11"/>
  <c r="Q419" i="11" s="1"/>
  <c r="N420" i="11"/>
  <c r="Q420" i="11" s="1"/>
  <c r="N421" i="11"/>
  <c r="Q421" i="11" s="1"/>
  <c r="N422" i="11"/>
  <c r="Q422" i="11" s="1"/>
  <c r="N423" i="11"/>
  <c r="Q423" i="11" s="1"/>
  <c r="N424" i="11"/>
  <c r="Q424" i="11" s="1"/>
  <c r="N425" i="11"/>
  <c r="Q425" i="11" s="1"/>
  <c r="N426" i="11"/>
  <c r="Q426" i="11" s="1"/>
  <c r="N427" i="11"/>
  <c r="Q427" i="11" s="1"/>
  <c r="N428" i="11"/>
  <c r="Q428" i="11" s="1"/>
  <c r="N429" i="11"/>
  <c r="Q429" i="11" s="1"/>
  <c r="N430" i="11"/>
  <c r="Q430" i="11" s="1"/>
  <c r="N431" i="11"/>
  <c r="Q431" i="11" s="1"/>
  <c r="N432" i="11"/>
  <c r="Q432" i="11" s="1"/>
  <c r="N433" i="11"/>
  <c r="Q433" i="11" s="1"/>
  <c r="N434" i="11"/>
  <c r="Q434" i="11" s="1"/>
  <c r="N435" i="11"/>
  <c r="Q435" i="11" s="1"/>
  <c r="N436" i="11"/>
  <c r="Q436" i="11" s="1"/>
  <c r="N437" i="11"/>
  <c r="Q437" i="11" s="1"/>
  <c r="N438" i="11"/>
  <c r="Q438" i="11" s="1"/>
  <c r="N439" i="11"/>
  <c r="Q439" i="11" s="1"/>
  <c r="N440" i="11"/>
  <c r="Q440" i="11" s="1"/>
  <c r="N441" i="11"/>
  <c r="Q441" i="11" s="1"/>
  <c r="N442" i="11"/>
  <c r="Q442" i="11" s="1"/>
  <c r="N443" i="11"/>
  <c r="Q443" i="11" s="1"/>
  <c r="N444" i="11"/>
  <c r="Q444" i="11" s="1"/>
  <c r="N445" i="11"/>
  <c r="Q445" i="11" s="1"/>
  <c r="N446" i="11"/>
  <c r="Q446" i="11" s="1"/>
  <c r="N447" i="11"/>
  <c r="Q447" i="11" s="1"/>
  <c r="N448" i="11"/>
  <c r="Q448" i="11" s="1"/>
  <c r="N449" i="11"/>
  <c r="Q449" i="11" s="1"/>
  <c r="N450" i="11"/>
  <c r="Q450" i="11" s="1"/>
  <c r="N451" i="11"/>
  <c r="Q451" i="11" s="1"/>
  <c r="N452" i="11"/>
  <c r="Q452" i="11" s="1"/>
  <c r="N453" i="11"/>
  <c r="Q453" i="11" s="1"/>
  <c r="N454" i="11"/>
  <c r="Q454" i="11" s="1"/>
  <c r="N455" i="11"/>
  <c r="Q455" i="11" s="1"/>
  <c r="N456" i="11"/>
  <c r="Q456" i="11" s="1"/>
  <c r="N457" i="11"/>
  <c r="Q457" i="11" s="1"/>
  <c r="N458" i="11"/>
  <c r="Q458" i="11" s="1"/>
  <c r="N459" i="11"/>
  <c r="Q459" i="11" s="1"/>
  <c r="N460" i="11"/>
  <c r="Q460" i="11" s="1"/>
  <c r="N461" i="11"/>
  <c r="Q461" i="11" s="1"/>
  <c r="N462" i="11"/>
  <c r="Q462" i="11" s="1"/>
  <c r="N463" i="11"/>
  <c r="Q463" i="11" s="1"/>
  <c r="N464" i="11"/>
  <c r="Q464" i="11" s="1"/>
  <c r="N465" i="11"/>
  <c r="Q465" i="11" s="1"/>
  <c r="N466" i="11"/>
  <c r="Q466" i="11" s="1"/>
  <c r="N467" i="11"/>
  <c r="Q467" i="11" s="1"/>
  <c r="N468" i="11"/>
  <c r="Q468" i="11" s="1"/>
  <c r="N469" i="11"/>
  <c r="Q469" i="11" s="1"/>
  <c r="N470" i="11"/>
  <c r="Q470" i="11" s="1"/>
  <c r="N471" i="11"/>
  <c r="Q471" i="11" s="1"/>
  <c r="N472" i="11"/>
  <c r="Q472" i="11" s="1"/>
  <c r="N473" i="11"/>
  <c r="Q473" i="11" s="1"/>
  <c r="N474" i="11"/>
  <c r="Q474" i="11" s="1"/>
  <c r="N475" i="11"/>
  <c r="Q475" i="11" s="1"/>
  <c r="N476" i="11"/>
  <c r="Q476" i="11" s="1"/>
  <c r="N477" i="11"/>
  <c r="Q477" i="11" s="1"/>
  <c r="N478" i="11"/>
  <c r="Q478" i="11" s="1"/>
  <c r="N479" i="11"/>
  <c r="Q479" i="11" s="1"/>
  <c r="N480" i="11"/>
  <c r="Q480" i="11" s="1"/>
  <c r="N481" i="11"/>
  <c r="Q481" i="11" s="1"/>
  <c r="N482" i="11"/>
  <c r="Q482" i="11" s="1"/>
  <c r="N483" i="11"/>
  <c r="Q483" i="11" s="1"/>
  <c r="N484" i="11"/>
  <c r="Q484" i="11" s="1"/>
  <c r="N485" i="11"/>
  <c r="Q485" i="11" s="1"/>
  <c r="N486" i="11"/>
  <c r="Q486" i="11" s="1"/>
  <c r="N487" i="11"/>
  <c r="Q487" i="11" s="1"/>
  <c r="N488" i="11"/>
  <c r="Q488" i="11" s="1"/>
  <c r="N489" i="11"/>
  <c r="Q489" i="11" s="1"/>
  <c r="N490" i="11"/>
  <c r="Q490" i="11" s="1"/>
  <c r="N491" i="11"/>
  <c r="Q491" i="11" s="1"/>
  <c r="N492" i="11"/>
  <c r="Q492" i="11" s="1"/>
  <c r="N493" i="11"/>
  <c r="Q493" i="11" s="1"/>
  <c r="N494" i="11"/>
  <c r="Q494" i="11" s="1"/>
  <c r="N495" i="11"/>
  <c r="Q495" i="11" s="1"/>
  <c r="N496" i="11"/>
  <c r="Q496" i="11" s="1"/>
  <c r="N497" i="11"/>
  <c r="Q497" i="11" s="1"/>
  <c r="N498" i="11"/>
  <c r="Q498" i="11" s="1"/>
  <c r="N499" i="11"/>
  <c r="Q499" i="11" s="1"/>
  <c r="N500" i="11"/>
  <c r="Q500" i="11" s="1"/>
  <c r="N501" i="11"/>
  <c r="Q501" i="11" s="1"/>
  <c r="N502" i="11"/>
  <c r="Q502" i="11" s="1"/>
  <c r="N503" i="11"/>
  <c r="Q503" i="11" s="1"/>
  <c r="N504" i="11"/>
  <c r="Q504" i="11" s="1"/>
  <c r="N505" i="11"/>
  <c r="Q505" i="11" s="1"/>
  <c r="N506" i="11"/>
  <c r="Q506" i="11" s="1"/>
  <c r="N507" i="11"/>
  <c r="Q507" i="11" s="1"/>
  <c r="N508" i="11"/>
  <c r="Q508" i="11" s="1"/>
  <c r="N509" i="11"/>
  <c r="Q509" i="11" s="1"/>
  <c r="N510" i="11"/>
  <c r="Q510" i="11" s="1"/>
  <c r="N511" i="11"/>
  <c r="Q511" i="11" s="1"/>
  <c r="N512" i="11"/>
  <c r="Q512" i="11" s="1"/>
  <c r="N513" i="11"/>
  <c r="Q513" i="11" s="1"/>
  <c r="N514" i="11"/>
  <c r="Q514" i="11" s="1"/>
  <c r="N515" i="11"/>
  <c r="Q515" i="11" s="1"/>
  <c r="N516" i="11"/>
  <c r="Q516" i="11" s="1"/>
  <c r="N517" i="11"/>
  <c r="Q517" i="11" s="1"/>
  <c r="N518" i="11"/>
  <c r="Q518" i="11" s="1"/>
  <c r="N519" i="11"/>
  <c r="Q519" i="11" s="1"/>
  <c r="N520" i="11"/>
  <c r="Q520" i="11" s="1"/>
  <c r="N521" i="11"/>
  <c r="Q521" i="11" s="1"/>
  <c r="N522" i="11"/>
  <c r="Q522" i="11" s="1"/>
  <c r="N523" i="11"/>
  <c r="Q523" i="11" s="1"/>
  <c r="N524" i="11"/>
  <c r="Q524" i="11" s="1"/>
  <c r="N525" i="11"/>
  <c r="Q525" i="11" s="1"/>
  <c r="N526" i="11"/>
  <c r="Q526" i="11" s="1"/>
  <c r="N527" i="11"/>
  <c r="Q527" i="11" s="1"/>
  <c r="N528" i="11"/>
  <c r="Q528" i="11" s="1"/>
  <c r="N529" i="11"/>
  <c r="Q529" i="11" s="1"/>
  <c r="N530" i="11"/>
  <c r="Q530" i="11" s="1"/>
  <c r="N531" i="11"/>
  <c r="Q531" i="11" s="1"/>
  <c r="N532" i="11"/>
  <c r="Q532" i="11" s="1"/>
  <c r="N533" i="11"/>
  <c r="Q533" i="11" s="1"/>
  <c r="N534" i="11"/>
  <c r="Q534" i="11" s="1"/>
  <c r="N535" i="11"/>
  <c r="Q535" i="11" s="1"/>
  <c r="N536" i="11"/>
  <c r="Q536" i="11" s="1"/>
  <c r="N537" i="11"/>
  <c r="Q537" i="11" s="1"/>
  <c r="N538" i="11"/>
  <c r="Q538" i="11" s="1"/>
  <c r="N539" i="11"/>
  <c r="Q539" i="11" s="1"/>
  <c r="N540" i="11"/>
  <c r="Q540" i="11" s="1"/>
  <c r="N541" i="11"/>
  <c r="Q541" i="11" s="1"/>
  <c r="N542" i="11"/>
  <c r="Q542" i="11" s="1"/>
  <c r="N543" i="11"/>
  <c r="Q543" i="11" s="1"/>
  <c r="N544" i="11"/>
  <c r="Q544" i="11" s="1"/>
  <c r="N545" i="11"/>
  <c r="Q545" i="11" s="1"/>
  <c r="N546" i="11"/>
  <c r="Q546" i="11" s="1"/>
  <c r="N547" i="11"/>
  <c r="Q547" i="11" s="1"/>
  <c r="N548" i="11"/>
  <c r="Q548" i="11" s="1"/>
  <c r="N549" i="11"/>
  <c r="Q549" i="11" s="1"/>
  <c r="N550" i="11"/>
  <c r="Q550" i="11" s="1"/>
  <c r="N551" i="11"/>
  <c r="Q551" i="11" s="1"/>
  <c r="N552" i="11"/>
  <c r="Q552" i="11" s="1"/>
  <c r="N553" i="11"/>
  <c r="Q553" i="11" s="1"/>
  <c r="N554" i="11"/>
  <c r="Q554" i="11" s="1"/>
  <c r="N555" i="11"/>
  <c r="Q555" i="11" s="1"/>
  <c r="N556" i="11"/>
  <c r="Q556" i="11" s="1"/>
  <c r="N557" i="11"/>
  <c r="Q557" i="11" s="1"/>
  <c r="N558" i="11"/>
  <c r="Q558" i="11" s="1"/>
  <c r="N559" i="11"/>
  <c r="Q559" i="11" s="1"/>
  <c r="N560" i="11"/>
  <c r="Q560" i="11" s="1"/>
  <c r="N561" i="11"/>
  <c r="Q561" i="11" s="1"/>
  <c r="N562" i="11"/>
  <c r="Q562" i="11" s="1"/>
  <c r="N563" i="11"/>
  <c r="Q563" i="11" s="1"/>
  <c r="N564" i="11"/>
  <c r="Q564" i="11" s="1"/>
  <c r="N565" i="11"/>
  <c r="Q565" i="11" s="1"/>
  <c r="N566" i="11"/>
  <c r="Q566" i="11" s="1"/>
  <c r="N567" i="11"/>
  <c r="Q567" i="11" s="1"/>
  <c r="N568" i="11"/>
  <c r="Q568" i="11" s="1"/>
  <c r="N569" i="11"/>
  <c r="Q569" i="11" s="1"/>
  <c r="N570" i="11"/>
  <c r="Q570" i="11" s="1"/>
  <c r="N571" i="11"/>
  <c r="Q571" i="11" s="1"/>
  <c r="N572" i="11"/>
  <c r="Q572" i="11" s="1"/>
  <c r="N573" i="11"/>
  <c r="Q573" i="11" s="1"/>
  <c r="N574" i="11"/>
  <c r="Q574" i="11" s="1"/>
  <c r="N575" i="11"/>
  <c r="Q575" i="11" s="1"/>
  <c r="N576" i="11"/>
  <c r="Q576" i="11" s="1"/>
  <c r="N577" i="11"/>
  <c r="Q577" i="11" s="1"/>
  <c r="N578" i="11"/>
  <c r="Q578" i="11" s="1"/>
  <c r="N579" i="11"/>
  <c r="Q579" i="11" s="1"/>
  <c r="N580" i="11"/>
  <c r="Q580" i="11" s="1"/>
  <c r="N581" i="11"/>
  <c r="Q581" i="11" s="1"/>
  <c r="N582" i="11"/>
  <c r="Q582" i="11" s="1"/>
  <c r="N583" i="11"/>
  <c r="Q583" i="11" s="1"/>
  <c r="N584" i="11"/>
  <c r="Q584" i="11" s="1"/>
  <c r="N585" i="11"/>
  <c r="Q585" i="11" s="1"/>
  <c r="N586" i="11"/>
  <c r="Q586" i="11" s="1"/>
  <c r="N587" i="11"/>
  <c r="Q587" i="11" s="1"/>
  <c r="N588" i="11"/>
  <c r="Q588" i="11" s="1"/>
  <c r="N589" i="11"/>
  <c r="Q589" i="11" s="1"/>
  <c r="N590" i="11"/>
  <c r="Q590" i="11" s="1"/>
  <c r="N591" i="11"/>
  <c r="Q591" i="11" s="1"/>
  <c r="N592" i="11"/>
  <c r="Q592" i="11" s="1"/>
  <c r="N593" i="11"/>
  <c r="Q593" i="11" s="1"/>
  <c r="N594" i="11"/>
  <c r="Q594" i="11" s="1"/>
  <c r="N595" i="11"/>
  <c r="Q595" i="11" s="1"/>
  <c r="N596" i="11"/>
  <c r="Q596" i="11" s="1"/>
  <c r="N597" i="11"/>
  <c r="Q597" i="11" s="1"/>
  <c r="N598" i="11"/>
  <c r="Q598" i="11" s="1"/>
  <c r="N599" i="11"/>
  <c r="Q599" i="11" s="1"/>
  <c r="N600" i="11"/>
  <c r="Q600" i="11" s="1"/>
  <c r="N601" i="11"/>
  <c r="Q601" i="11" s="1"/>
  <c r="N602" i="11"/>
  <c r="Q602" i="11" s="1"/>
  <c r="N603" i="11"/>
  <c r="Q603" i="11" s="1"/>
  <c r="N604" i="11"/>
  <c r="Q604" i="11" s="1"/>
  <c r="N605" i="11"/>
  <c r="Q605" i="11" s="1"/>
  <c r="N606" i="11"/>
  <c r="Q606" i="11" s="1"/>
  <c r="N607" i="11"/>
  <c r="Q607" i="11" s="1"/>
  <c r="N608" i="11"/>
  <c r="Q608" i="11" s="1"/>
  <c r="N609" i="11"/>
  <c r="Q609" i="11" s="1"/>
  <c r="N610" i="11"/>
  <c r="Q610" i="11" s="1"/>
  <c r="N611" i="11"/>
  <c r="Q611" i="11" s="1"/>
  <c r="N612" i="11"/>
  <c r="Q612" i="11" s="1"/>
  <c r="N613" i="11"/>
  <c r="Q613" i="11" s="1"/>
  <c r="N614" i="11"/>
  <c r="Q614" i="11" s="1"/>
  <c r="N615" i="11"/>
  <c r="Q615" i="11" s="1"/>
  <c r="N616" i="11"/>
  <c r="Q616" i="11" s="1"/>
  <c r="N617" i="11"/>
  <c r="Q617" i="11" s="1"/>
  <c r="N618" i="11"/>
  <c r="Q618" i="11" s="1"/>
  <c r="N619" i="11"/>
  <c r="Q619" i="11" s="1"/>
  <c r="N620" i="11"/>
  <c r="Q620" i="11" s="1"/>
  <c r="N621" i="11"/>
  <c r="Q621" i="11" s="1"/>
  <c r="N622" i="11"/>
  <c r="Q622" i="11" s="1"/>
  <c r="N623" i="11"/>
  <c r="Q623" i="11" s="1"/>
  <c r="N624" i="11"/>
  <c r="Q624" i="11" s="1"/>
  <c r="N625" i="11"/>
  <c r="Q625" i="11" s="1"/>
  <c r="N626" i="11"/>
  <c r="Q626" i="11" s="1"/>
  <c r="N627" i="11"/>
  <c r="Q627" i="11" s="1"/>
  <c r="N628" i="11"/>
  <c r="Q628" i="11" s="1"/>
  <c r="N629" i="11"/>
  <c r="Q629" i="11" s="1"/>
  <c r="N630" i="11"/>
  <c r="Q630" i="11" s="1"/>
  <c r="N631" i="11"/>
  <c r="Q631" i="11" s="1"/>
  <c r="N632" i="11"/>
  <c r="Q632" i="11" s="1"/>
  <c r="N633" i="11"/>
  <c r="Q633" i="11" s="1"/>
  <c r="N634" i="11"/>
  <c r="Q634" i="11" s="1"/>
  <c r="N635" i="11"/>
  <c r="Q635" i="11" s="1"/>
  <c r="N636" i="11"/>
  <c r="Q636" i="11" s="1"/>
  <c r="N637" i="11"/>
  <c r="Q637" i="11" s="1"/>
  <c r="N638" i="11"/>
  <c r="Q638" i="11" s="1"/>
  <c r="N639" i="11"/>
  <c r="Q639" i="11" s="1"/>
  <c r="N640" i="11"/>
  <c r="Q640" i="11" s="1"/>
  <c r="N641" i="11"/>
  <c r="Q641" i="11" s="1"/>
  <c r="N642" i="11"/>
  <c r="Q642" i="11" s="1"/>
  <c r="N643" i="11"/>
  <c r="Q643" i="11" s="1"/>
  <c r="N644" i="11"/>
  <c r="Q644" i="11" s="1"/>
  <c r="N645" i="11"/>
  <c r="Q645" i="11" s="1"/>
  <c r="N646" i="11"/>
  <c r="Q646" i="11" s="1"/>
  <c r="N647" i="11"/>
  <c r="Q647" i="11" s="1"/>
  <c r="N648" i="11"/>
  <c r="Q648" i="11" s="1"/>
  <c r="N649" i="11"/>
  <c r="Q649" i="11" s="1"/>
  <c r="N650" i="11"/>
  <c r="Q650" i="11" s="1"/>
  <c r="N651" i="11"/>
  <c r="Q651" i="11" s="1"/>
  <c r="N652" i="11"/>
  <c r="Q652" i="11" s="1"/>
  <c r="N653" i="11"/>
  <c r="Q653" i="11" s="1"/>
  <c r="N654" i="11"/>
  <c r="Q654" i="11" s="1"/>
  <c r="N655" i="11"/>
  <c r="Q655" i="11" s="1"/>
  <c r="N656" i="11"/>
  <c r="Q656" i="11" s="1"/>
  <c r="N657" i="11"/>
  <c r="Q657" i="11" s="1"/>
  <c r="N658" i="11"/>
  <c r="Q658" i="11" s="1"/>
  <c r="N659" i="11"/>
  <c r="Q659" i="11" s="1"/>
  <c r="N660" i="11"/>
  <c r="Q660" i="11" s="1"/>
  <c r="N661" i="11"/>
  <c r="Q661" i="11" s="1"/>
  <c r="N662" i="11"/>
  <c r="Q662" i="11" s="1"/>
  <c r="N663" i="11"/>
  <c r="Q663" i="11" s="1"/>
  <c r="N664" i="11"/>
  <c r="Q664" i="11" s="1"/>
  <c r="N665" i="11"/>
  <c r="Q665" i="11" s="1"/>
  <c r="N666" i="11"/>
  <c r="Q666" i="11" s="1"/>
  <c r="N667" i="11"/>
  <c r="Q667" i="11" s="1"/>
  <c r="N668" i="11"/>
  <c r="Q668" i="11" s="1"/>
  <c r="N669" i="11"/>
  <c r="Q669" i="11" s="1"/>
  <c r="N670" i="11"/>
  <c r="Q670" i="11" s="1"/>
  <c r="N671" i="11"/>
  <c r="Q671" i="11" s="1"/>
  <c r="N672" i="11"/>
  <c r="Q672" i="11" s="1"/>
  <c r="N673" i="11"/>
  <c r="Q673" i="11" s="1"/>
  <c r="N674" i="11"/>
  <c r="Q674" i="11" s="1"/>
  <c r="N675" i="11"/>
  <c r="Q675" i="11" s="1"/>
  <c r="N676" i="11"/>
  <c r="Q676" i="11" s="1"/>
  <c r="N677" i="11"/>
  <c r="Q677" i="11" s="1"/>
  <c r="N678" i="11"/>
  <c r="Q678" i="11" s="1"/>
  <c r="N679" i="11"/>
  <c r="Q679" i="11" s="1"/>
  <c r="N680" i="11"/>
  <c r="Q680" i="11" s="1"/>
  <c r="N681" i="11"/>
  <c r="Q681" i="11" s="1"/>
  <c r="N682" i="11"/>
  <c r="Q682" i="11" s="1"/>
  <c r="N683" i="11"/>
  <c r="Q683" i="11" s="1"/>
  <c r="N684" i="11"/>
  <c r="Q684" i="11" s="1"/>
  <c r="N685" i="11"/>
  <c r="Q685" i="11" s="1"/>
  <c r="N686" i="11"/>
  <c r="Q686" i="11" s="1"/>
  <c r="N687" i="11"/>
  <c r="Q687" i="11" s="1"/>
  <c r="N688" i="11"/>
  <c r="Q688" i="11" s="1"/>
  <c r="N689" i="11"/>
  <c r="Q689" i="11" s="1"/>
  <c r="N690" i="11"/>
  <c r="Q690" i="11" s="1"/>
  <c r="N691" i="11"/>
  <c r="Q691" i="11" s="1"/>
  <c r="N692" i="11"/>
  <c r="Q692" i="11" s="1"/>
  <c r="N693" i="11"/>
  <c r="Q693" i="11" s="1"/>
  <c r="N694" i="11"/>
  <c r="Q694" i="11" s="1"/>
  <c r="N695" i="11"/>
  <c r="Q695" i="11" s="1"/>
  <c r="N696" i="11"/>
  <c r="Q696" i="11" s="1"/>
  <c r="N697" i="11"/>
  <c r="Q697" i="11" s="1"/>
  <c r="N698" i="11"/>
  <c r="Q698" i="11" s="1"/>
  <c r="N699" i="11"/>
  <c r="Q699" i="11" s="1"/>
  <c r="N700" i="11"/>
  <c r="Q700" i="11" s="1"/>
  <c r="N701" i="11"/>
  <c r="Q701" i="11" s="1"/>
  <c r="N702" i="11"/>
  <c r="Q702" i="11" s="1"/>
  <c r="N703" i="11"/>
  <c r="Q703" i="11" s="1"/>
  <c r="N704" i="11"/>
  <c r="Q704" i="11" s="1"/>
  <c r="N705" i="11"/>
  <c r="Q705" i="11" s="1"/>
  <c r="N706" i="11"/>
  <c r="Q706" i="11" s="1"/>
  <c r="N707" i="11"/>
  <c r="Q707" i="11" s="1"/>
  <c r="N708" i="11"/>
  <c r="Q708" i="11" s="1"/>
  <c r="N709" i="11"/>
  <c r="Q709" i="11" s="1"/>
  <c r="N710" i="11"/>
  <c r="Q710" i="11" s="1"/>
  <c r="N711" i="11"/>
  <c r="Q711" i="11" s="1"/>
  <c r="N712" i="11"/>
  <c r="Q712" i="11" s="1"/>
  <c r="N713" i="11"/>
  <c r="Q713" i="11" s="1"/>
  <c r="N714" i="11"/>
  <c r="Q714" i="11" s="1"/>
  <c r="N715" i="11"/>
  <c r="Q715" i="11" s="1"/>
  <c r="N716" i="11"/>
  <c r="Q716" i="11" s="1"/>
  <c r="N717" i="11"/>
  <c r="Q717" i="11" s="1"/>
  <c r="N718" i="11"/>
  <c r="Q718" i="11" s="1"/>
  <c r="N719" i="11"/>
  <c r="Q719" i="11" s="1"/>
  <c r="N720" i="11"/>
  <c r="Q720" i="11" s="1"/>
  <c r="N721" i="11"/>
  <c r="Q721" i="11" s="1"/>
  <c r="N722" i="11"/>
  <c r="Q722" i="11" s="1"/>
  <c r="N723" i="11"/>
  <c r="Q723" i="11" s="1"/>
  <c r="N724" i="11"/>
  <c r="Q724" i="11" s="1"/>
  <c r="N725" i="11"/>
  <c r="Q725" i="11" s="1"/>
  <c r="N726" i="11"/>
  <c r="Q726" i="11" s="1"/>
  <c r="N727" i="11"/>
  <c r="Q727" i="11" s="1"/>
  <c r="N728" i="11"/>
  <c r="Q728" i="11" s="1"/>
  <c r="N729" i="11"/>
  <c r="Q729" i="11" s="1"/>
  <c r="N730" i="11"/>
  <c r="Q730" i="11" s="1"/>
  <c r="N731" i="11"/>
  <c r="Q731" i="11" s="1"/>
  <c r="N732" i="11"/>
  <c r="Q732" i="11" s="1"/>
  <c r="N733" i="11"/>
  <c r="Q733" i="11" s="1"/>
  <c r="N734" i="11"/>
  <c r="Q734" i="11" s="1"/>
  <c r="N735" i="11"/>
  <c r="Q735" i="11" s="1"/>
  <c r="N736" i="11"/>
  <c r="Q736" i="11" s="1"/>
  <c r="N737" i="11"/>
  <c r="Q737" i="11" s="1"/>
  <c r="N738" i="11"/>
  <c r="Q738" i="11" s="1"/>
  <c r="N739" i="11"/>
  <c r="Q739" i="11" s="1"/>
  <c r="N740" i="11"/>
  <c r="Q740" i="11" s="1"/>
  <c r="N741" i="11"/>
  <c r="Q741" i="11" s="1"/>
  <c r="N742" i="11"/>
  <c r="Q742" i="11" s="1"/>
  <c r="N743" i="11"/>
  <c r="Q743" i="11" s="1"/>
  <c r="N744" i="11"/>
  <c r="Q744" i="11" s="1"/>
  <c r="N745" i="11"/>
  <c r="Q745" i="11" s="1"/>
  <c r="N746" i="11"/>
  <c r="Q746" i="11" s="1"/>
  <c r="N747" i="11"/>
  <c r="Q747" i="11" s="1"/>
  <c r="N748" i="11"/>
  <c r="Q748" i="11" s="1"/>
  <c r="N749" i="11"/>
  <c r="Q749" i="11" s="1"/>
  <c r="N750" i="11"/>
  <c r="Q750" i="11" s="1"/>
  <c r="N751" i="11"/>
  <c r="Q751" i="11" s="1"/>
  <c r="N752" i="11"/>
  <c r="Q752" i="11" s="1"/>
  <c r="N753" i="11"/>
  <c r="Q753" i="11" s="1"/>
  <c r="N754" i="11"/>
  <c r="Q754" i="11" s="1"/>
  <c r="N755" i="11"/>
  <c r="Q755" i="11" s="1"/>
  <c r="N756" i="11"/>
  <c r="Q756" i="11" s="1"/>
  <c r="N757" i="11"/>
  <c r="Q757" i="11" s="1"/>
  <c r="N758" i="11"/>
  <c r="Q758" i="11" s="1"/>
  <c r="N759" i="11"/>
  <c r="Q759" i="11" s="1"/>
  <c r="N760" i="11"/>
  <c r="Q760" i="11" s="1"/>
  <c r="N761" i="11"/>
  <c r="Q761" i="11" s="1"/>
  <c r="N762" i="11"/>
  <c r="Q762" i="11" s="1"/>
  <c r="N763" i="11"/>
  <c r="Q763" i="11" s="1"/>
  <c r="N764" i="11"/>
  <c r="Q764" i="11" s="1"/>
  <c r="N765" i="11"/>
  <c r="Q765" i="11" s="1"/>
  <c r="N766" i="11"/>
  <c r="Q766" i="11" s="1"/>
  <c r="N767" i="11"/>
  <c r="Q767" i="11" s="1"/>
  <c r="N768" i="11"/>
  <c r="Q768" i="11" s="1"/>
  <c r="N769" i="11"/>
  <c r="Q769" i="11" s="1"/>
  <c r="N770" i="11"/>
  <c r="Q770" i="11" s="1"/>
  <c r="N771" i="11"/>
  <c r="Q771" i="11" s="1"/>
  <c r="N772" i="11"/>
  <c r="Q772" i="11" s="1"/>
  <c r="N773" i="11"/>
  <c r="Q773" i="11" s="1"/>
  <c r="N774" i="11"/>
  <c r="Q774" i="11" s="1"/>
  <c r="N775" i="11"/>
  <c r="Q775" i="11" s="1"/>
  <c r="N776" i="11"/>
  <c r="Q776" i="11" s="1"/>
  <c r="N777" i="11"/>
  <c r="Q777" i="11" s="1"/>
  <c r="N778" i="11"/>
  <c r="Q778" i="11" s="1"/>
  <c r="N779" i="11"/>
  <c r="Q779" i="11" s="1"/>
  <c r="N780" i="11"/>
  <c r="Q780" i="11" s="1"/>
  <c r="N781" i="11"/>
  <c r="Q781" i="11" s="1"/>
  <c r="N782" i="11"/>
  <c r="Q782" i="11" s="1"/>
  <c r="N783" i="11"/>
  <c r="Q783" i="11" s="1"/>
  <c r="N784" i="11"/>
  <c r="Q784" i="11" s="1"/>
  <c r="N785" i="11"/>
  <c r="Q785" i="11" s="1"/>
  <c r="N786" i="11"/>
  <c r="Q786" i="11" s="1"/>
  <c r="N787" i="11"/>
  <c r="Q787" i="11" s="1"/>
  <c r="N788" i="11"/>
  <c r="Q788" i="11" s="1"/>
  <c r="N789" i="11"/>
  <c r="Q789" i="11" s="1"/>
  <c r="N790" i="11"/>
  <c r="Q790" i="11" s="1"/>
  <c r="N791" i="11"/>
  <c r="Q791" i="11" s="1"/>
  <c r="N792" i="11"/>
  <c r="Q792" i="11" s="1"/>
  <c r="N793" i="11"/>
  <c r="Q793" i="11" s="1"/>
  <c r="N794" i="11"/>
  <c r="Q794" i="11" s="1"/>
  <c r="N795" i="11"/>
  <c r="Q795" i="11" s="1"/>
  <c r="N796" i="11"/>
  <c r="Q796" i="11" s="1"/>
  <c r="N797" i="11"/>
  <c r="Q797" i="11" s="1"/>
  <c r="N798" i="11"/>
  <c r="Q798" i="11" s="1"/>
  <c r="N799" i="11"/>
  <c r="Q799" i="11" s="1"/>
  <c r="N800" i="11"/>
  <c r="Q800" i="11" s="1"/>
  <c r="N801" i="11"/>
  <c r="Q801" i="11" s="1"/>
  <c r="N802" i="11"/>
  <c r="Q802" i="11" s="1"/>
  <c r="N803" i="11"/>
  <c r="Q803" i="11" s="1"/>
  <c r="N804" i="11"/>
  <c r="Q804" i="11" s="1"/>
  <c r="N805" i="11"/>
  <c r="Q805" i="11" s="1"/>
  <c r="N806" i="11"/>
  <c r="Q806" i="11" s="1"/>
  <c r="N807" i="11"/>
  <c r="Q807" i="11" s="1"/>
  <c r="N808" i="11"/>
  <c r="Q808" i="11" s="1"/>
  <c r="N809" i="11"/>
  <c r="Q809" i="11" s="1"/>
  <c r="N810" i="11"/>
  <c r="Q810" i="11" s="1"/>
  <c r="N811" i="11"/>
  <c r="Q811" i="11" s="1"/>
  <c r="N812" i="11"/>
  <c r="Q812" i="11" s="1"/>
  <c r="N813" i="11"/>
  <c r="Q813" i="11" s="1"/>
  <c r="N814" i="11"/>
  <c r="Q814" i="11" s="1"/>
  <c r="N815" i="11"/>
  <c r="Q815" i="11" s="1"/>
  <c r="N816" i="11"/>
  <c r="Q816" i="11" s="1"/>
  <c r="N817" i="11"/>
  <c r="Q817" i="11" s="1"/>
  <c r="N818" i="11"/>
  <c r="Q818" i="11" s="1"/>
  <c r="N819" i="11"/>
  <c r="Q819" i="11" s="1"/>
  <c r="N820" i="11"/>
  <c r="Q820" i="11" s="1"/>
  <c r="N821" i="11"/>
  <c r="Q821" i="11" s="1"/>
  <c r="N822" i="11"/>
  <c r="Q822" i="11" s="1"/>
  <c r="N823" i="11"/>
  <c r="Q823" i="11" s="1"/>
  <c r="N824" i="11"/>
  <c r="Q824" i="11" s="1"/>
  <c r="N825" i="11"/>
  <c r="Q825" i="11" s="1"/>
  <c r="N826" i="11"/>
  <c r="Q826" i="11" s="1"/>
  <c r="N827" i="11"/>
  <c r="Q827" i="11" s="1"/>
  <c r="N828" i="11"/>
  <c r="Q828" i="11" s="1"/>
  <c r="N829" i="11"/>
  <c r="Q829" i="11" s="1"/>
  <c r="N830" i="11"/>
  <c r="Q830" i="11" s="1"/>
  <c r="N831" i="11"/>
  <c r="Q831" i="11" s="1"/>
  <c r="N832" i="11"/>
  <c r="Q832" i="11" s="1"/>
  <c r="N833" i="11"/>
  <c r="Q833" i="11" s="1"/>
  <c r="N834" i="11"/>
  <c r="Q834" i="11" s="1"/>
  <c r="N835" i="11"/>
  <c r="Q835" i="11" s="1"/>
  <c r="N836" i="11"/>
  <c r="Q836" i="11" s="1"/>
  <c r="N837" i="11"/>
  <c r="Q837" i="11" s="1"/>
  <c r="N838" i="11"/>
  <c r="Q838" i="11" s="1"/>
  <c r="N839" i="11"/>
  <c r="Q839" i="11" s="1"/>
  <c r="N840" i="11"/>
  <c r="Q840" i="11" s="1"/>
  <c r="N841" i="11"/>
  <c r="Q841" i="11" s="1"/>
  <c r="N842" i="11"/>
  <c r="Q842" i="11" s="1"/>
  <c r="N843" i="11"/>
  <c r="Q843" i="11" s="1"/>
  <c r="N844" i="11"/>
  <c r="Q844" i="11" s="1"/>
  <c r="N845" i="11"/>
  <c r="Q845" i="11" s="1"/>
  <c r="N846" i="11"/>
  <c r="Q846" i="11" s="1"/>
  <c r="N847" i="11"/>
  <c r="Q847" i="11" s="1"/>
  <c r="N848" i="11"/>
  <c r="Q848" i="11" s="1"/>
  <c r="N849" i="11"/>
  <c r="Q849" i="11" s="1"/>
  <c r="N850" i="11"/>
  <c r="Q850" i="11" s="1"/>
  <c r="N851" i="11"/>
  <c r="Q851" i="11" s="1"/>
  <c r="N852" i="11"/>
  <c r="Q852" i="11" s="1"/>
  <c r="N853" i="11"/>
  <c r="Q853" i="11" s="1"/>
  <c r="N854" i="11"/>
  <c r="Q854" i="11" s="1"/>
  <c r="N855" i="11"/>
  <c r="Q855" i="11" s="1"/>
  <c r="N856" i="11"/>
  <c r="Q856" i="11" s="1"/>
  <c r="N857" i="11"/>
  <c r="Q857" i="11" s="1"/>
  <c r="N858" i="11"/>
  <c r="Q858" i="11" s="1"/>
  <c r="N859" i="11"/>
  <c r="Q859" i="11" s="1"/>
  <c r="N860" i="11"/>
  <c r="Q860" i="11" s="1"/>
  <c r="N861" i="11"/>
  <c r="Q861" i="11" s="1"/>
  <c r="N862" i="11"/>
  <c r="Q862" i="11" s="1"/>
  <c r="N863" i="11"/>
  <c r="Q863" i="11" s="1"/>
  <c r="N864" i="11"/>
  <c r="Q864" i="11" s="1"/>
  <c r="N865" i="11"/>
  <c r="Q865" i="11" s="1"/>
  <c r="N866" i="11"/>
  <c r="Q866" i="11" s="1"/>
  <c r="N867" i="11"/>
  <c r="Q867" i="11" s="1"/>
  <c r="N868" i="11"/>
  <c r="Q868" i="11" s="1"/>
  <c r="N869" i="11"/>
  <c r="Q869" i="11" s="1"/>
  <c r="N870" i="11"/>
  <c r="Q870" i="11" s="1"/>
  <c r="N871" i="11"/>
  <c r="Q871" i="11" s="1"/>
  <c r="N872" i="11"/>
  <c r="Q872" i="11" s="1"/>
  <c r="N873" i="11"/>
  <c r="Q873" i="11" s="1"/>
  <c r="N874" i="11"/>
  <c r="Q874" i="11" s="1"/>
  <c r="N875" i="11"/>
  <c r="Q875" i="11" s="1"/>
  <c r="N876" i="11"/>
  <c r="Q876" i="11" s="1"/>
  <c r="N877" i="11"/>
  <c r="Q877" i="11" s="1"/>
  <c r="N878" i="11"/>
  <c r="Q878" i="11" s="1"/>
  <c r="N879" i="11"/>
  <c r="Q879" i="11" s="1"/>
  <c r="N880" i="11"/>
  <c r="Q880" i="11" s="1"/>
  <c r="N881" i="11"/>
  <c r="Q881" i="11" s="1"/>
  <c r="N882" i="11"/>
  <c r="Q882" i="11" s="1"/>
  <c r="N883" i="11"/>
  <c r="Q883" i="11" s="1"/>
  <c r="N884" i="11"/>
  <c r="Q884" i="11" s="1"/>
  <c r="N885" i="11"/>
  <c r="Q885" i="11" s="1"/>
  <c r="N886" i="11"/>
  <c r="Q886" i="11" s="1"/>
  <c r="N887" i="11"/>
  <c r="Q887" i="11" s="1"/>
  <c r="N888" i="11"/>
  <c r="Q888" i="11" s="1"/>
  <c r="N889" i="11"/>
  <c r="Q889" i="11" s="1"/>
  <c r="N890" i="11"/>
  <c r="Q890" i="11" s="1"/>
  <c r="N891" i="11"/>
  <c r="Q891" i="11" s="1"/>
  <c r="N892" i="11"/>
  <c r="Q892" i="11" s="1"/>
  <c r="N893" i="11"/>
  <c r="Q893" i="11" s="1"/>
  <c r="N894" i="11"/>
  <c r="Q894" i="11" s="1"/>
  <c r="N895" i="11"/>
  <c r="Q895" i="11" s="1"/>
  <c r="N896" i="11"/>
  <c r="Q896" i="11" s="1"/>
  <c r="N897" i="11"/>
  <c r="Q897" i="11" s="1"/>
  <c r="N898" i="11"/>
  <c r="Q898" i="11" s="1"/>
  <c r="N899" i="11"/>
  <c r="Q899" i="11" s="1"/>
  <c r="N900" i="11"/>
  <c r="Q900" i="11" s="1"/>
  <c r="N901" i="11"/>
  <c r="Q901" i="11" s="1"/>
  <c r="N902" i="11"/>
  <c r="Q902" i="11" s="1"/>
  <c r="N903" i="11"/>
  <c r="Q903" i="11" s="1"/>
  <c r="N904" i="11"/>
  <c r="Q904" i="11" s="1"/>
  <c r="N905" i="11"/>
  <c r="Q905" i="11" s="1"/>
  <c r="N906" i="11"/>
  <c r="Q906" i="11" s="1"/>
  <c r="N907" i="11"/>
  <c r="Q907" i="11" s="1"/>
  <c r="N908" i="11"/>
  <c r="Q908" i="11" s="1"/>
  <c r="N909" i="11"/>
  <c r="Q909" i="11" s="1"/>
  <c r="N910" i="11"/>
  <c r="Q910" i="11" s="1"/>
  <c r="N911" i="11"/>
  <c r="Q911" i="11" s="1"/>
  <c r="N912" i="11"/>
  <c r="Q912" i="11" s="1"/>
  <c r="N913" i="11"/>
  <c r="Q913" i="11" s="1"/>
  <c r="N914" i="11"/>
  <c r="Q914" i="11" s="1"/>
  <c r="N915" i="11"/>
  <c r="Q915" i="11" s="1"/>
  <c r="N916" i="11"/>
  <c r="Q916" i="11" s="1"/>
  <c r="N917" i="11"/>
  <c r="Q917" i="11" s="1"/>
  <c r="N918" i="11"/>
  <c r="Q918" i="11" s="1"/>
  <c r="N919" i="11"/>
  <c r="Q919" i="11" s="1"/>
  <c r="N920" i="11"/>
  <c r="Q920" i="11" s="1"/>
  <c r="N921" i="11"/>
  <c r="Q921" i="11" s="1"/>
  <c r="N922" i="11"/>
  <c r="Q922" i="11" s="1"/>
  <c r="N923" i="11"/>
  <c r="Q923" i="11" s="1"/>
  <c r="N924" i="11"/>
  <c r="Q924" i="11" s="1"/>
  <c r="N925" i="11"/>
  <c r="Q925" i="11" s="1"/>
  <c r="N926" i="11"/>
  <c r="Q926" i="11" s="1"/>
  <c r="N927" i="11"/>
  <c r="Q927" i="11" s="1"/>
  <c r="N928" i="11"/>
  <c r="Q928" i="11" s="1"/>
  <c r="N929" i="11"/>
  <c r="Q929" i="11" s="1"/>
  <c r="N930" i="11"/>
  <c r="Q930" i="11" s="1"/>
  <c r="N931" i="11"/>
  <c r="Q931" i="11" s="1"/>
  <c r="N932" i="11"/>
  <c r="Q932" i="11" s="1"/>
  <c r="N933" i="11"/>
  <c r="Q933" i="11" s="1"/>
  <c r="N934" i="11"/>
  <c r="Q934" i="11" s="1"/>
  <c r="N935" i="11"/>
  <c r="Q935" i="11" s="1"/>
  <c r="N936" i="11"/>
  <c r="Q936" i="11" s="1"/>
  <c r="N937" i="11"/>
  <c r="Q937" i="11" s="1"/>
  <c r="N938" i="11"/>
  <c r="Q938" i="11" s="1"/>
  <c r="N939" i="11"/>
  <c r="Q939" i="11" s="1"/>
  <c r="N940" i="11"/>
  <c r="Q940" i="11" s="1"/>
  <c r="N941" i="11"/>
  <c r="Q941" i="11" s="1"/>
  <c r="N942" i="11"/>
  <c r="Q942" i="11" s="1"/>
  <c r="N943" i="11"/>
  <c r="Q943" i="11" s="1"/>
  <c r="N944" i="11"/>
  <c r="Q944" i="11" s="1"/>
  <c r="N945" i="11"/>
  <c r="Q945" i="11" s="1"/>
  <c r="N946" i="11"/>
  <c r="Q946" i="11" s="1"/>
  <c r="N947" i="11"/>
  <c r="Q947" i="11" s="1"/>
  <c r="N948" i="11"/>
  <c r="Q948" i="11" s="1"/>
  <c r="N949" i="11"/>
  <c r="Q949" i="11" s="1"/>
  <c r="N950" i="11"/>
  <c r="Q950" i="11" s="1"/>
  <c r="N951" i="11"/>
  <c r="Q951" i="11" s="1"/>
  <c r="N952" i="11"/>
  <c r="Q952" i="11" s="1"/>
  <c r="N953" i="11"/>
  <c r="Q953" i="11" s="1"/>
  <c r="N954" i="11"/>
  <c r="Q954" i="11" s="1"/>
  <c r="N955" i="11"/>
  <c r="Q955" i="11" s="1"/>
  <c r="N956" i="11"/>
  <c r="Q956" i="11" s="1"/>
  <c r="N957" i="11"/>
  <c r="Q957" i="11" s="1"/>
  <c r="N958" i="11"/>
  <c r="Q958" i="11" s="1"/>
  <c r="N959" i="11"/>
  <c r="Q959" i="11" s="1"/>
  <c r="N960" i="11"/>
  <c r="Q960" i="11" s="1"/>
  <c r="N961" i="11"/>
  <c r="Q961" i="11" s="1"/>
  <c r="N962" i="11"/>
  <c r="Q962" i="11" s="1"/>
  <c r="N963" i="11"/>
  <c r="Q963" i="11" s="1"/>
  <c r="N964" i="11"/>
  <c r="Q964" i="11" s="1"/>
  <c r="N965" i="11"/>
  <c r="Q965" i="11" s="1"/>
  <c r="N966" i="11"/>
  <c r="Q966" i="11" s="1"/>
  <c r="N967" i="11"/>
  <c r="Q967" i="11" s="1"/>
  <c r="N968" i="11"/>
  <c r="Q968" i="11" s="1"/>
  <c r="N969" i="11"/>
  <c r="Q969" i="11" s="1"/>
  <c r="N970" i="11"/>
  <c r="Q970" i="11" s="1"/>
  <c r="N971" i="11"/>
  <c r="Q971" i="11" s="1"/>
  <c r="N972" i="11"/>
  <c r="Q972" i="11" s="1"/>
  <c r="N973" i="11"/>
  <c r="Q973" i="11" s="1"/>
  <c r="N974" i="11"/>
  <c r="Q974" i="11" s="1"/>
  <c r="N975" i="11"/>
  <c r="Q975" i="11" s="1"/>
  <c r="N976" i="11"/>
  <c r="Q976" i="11" s="1"/>
  <c r="N977" i="11"/>
  <c r="Q977" i="11" s="1"/>
  <c r="N978" i="11"/>
  <c r="Q978" i="11" s="1"/>
  <c r="N979" i="11"/>
  <c r="Q979" i="11" s="1"/>
  <c r="N980" i="11"/>
  <c r="Q980" i="11" s="1"/>
  <c r="N981" i="11"/>
  <c r="Q981" i="11" s="1"/>
  <c r="N982" i="11"/>
  <c r="Q982" i="11" s="1"/>
  <c r="N983" i="11"/>
  <c r="Q983" i="11" s="1"/>
  <c r="N984" i="11"/>
  <c r="Q984" i="11" s="1"/>
  <c r="N985" i="11"/>
  <c r="Q985" i="11" s="1"/>
  <c r="N986" i="11"/>
  <c r="Q986" i="11" s="1"/>
  <c r="N987" i="11"/>
  <c r="Q987" i="11" s="1"/>
  <c r="N988" i="11"/>
  <c r="Q988" i="11" s="1"/>
  <c r="N989" i="11"/>
  <c r="Q989" i="11" s="1"/>
  <c r="N990" i="11"/>
  <c r="Q990" i="11" s="1"/>
  <c r="N991" i="11"/>
  <c r="Q991" i="11" s="1"/>
  <c r="N992" i="11"/>
  <c r="Q992" i="11" s="1"/>
  <c r="N993" i="11"/>
  <c r="Q993" i="11" s="1"/>
  <c r="N994" i="11"/>
  <c r="Q994" i="11" s="1"/>
  <c r="N995" i="11"/>
  <c r="Q995" i="11" s="1"/>
  <c r="N996" i="11"/>
  <c r="Q996" i="11" s="1"/>
  <c r="N997" i="11"/>
  <c r="Q997" i="11" s="1"/>
  <c r="N998" i="11"/>
  <c r="Q998" i="11" s="1"/>
  <c r="N999" i="11"/>
  <c r="Q999" i="11" s="1"/>
  <c r="N1000" i="11"/>
  <c r="Q1000" i="11" s="1"/>
  <c r="N1001" i="11"/>
  <c r="Q1001" i="11" s="1"/>
  <c r="N1002" i="11"/>
  <c r="Q1002" i="11" s="1"/>
  <c r="N1003" i="11"/>
  <c r="Q1003" i="11" s="1"/>
  <c r="N1004" i="11"/>
  <c r="Q1004" i="11" s="1"/>
  <c r="N1005" i="11"/>
  <c r="Q1005" i="11" s="1"/>
  <c r="N1006" i="11"/>
  <c r="Q1006" i="11" s="1"/>
  <c r="N1007" i="11"/>
  <c r="Q1007" i="11" s="1"/>
  <c r="N1008" i="11"/>
  <c r="Q1008" i="11" s="1"/>
  <c r="N1009" i="11"/>
  <c r="Q1009" i="11" s="1"/>
  <c r="N1010" i="11"/>
  <c r="Q1010" i="11" s="1"/>
  <c r="N1011" i="11"/>
  <c r="Q1011" i="11" s="1"/>
  <c r="N1012" i="11"/>
  <c r="Q1012" i="11" s="1"/>
  <c r="N1013" i="11"/>
  <c r="Q1013" i="11" s="1"/>
  <c r="N1014" i="11"/>
  <c r="Q1014" i="11" s="1"/>
  <c r="N1015" i="11"/>
  <c r="Q1015" i="11" s="1"/>
  <c r="N1016" i="11"/>
  <c r="Q1016" i="11" s="1"/>
  <c r="N1017" i="11"/>
  <c r="Q1017" i="11" s="1"/>
  <c r="N1018" i="11"/>
  <c r="Q1018" i="11" s="1"/>
  <c r="N1019" i="11"/>
  <c r="Q1019" i="11" s="1"/>
  <c r="N1020" i="11"/>
  <c r="Q1020" i="11" s="1"/>
  <c r="N1021" i="11"/>
  <c r="Q1021" i="11" s="1"/>
  <c r="N1022" i="11"/>
  <c r="Q1022" i="11" s="1"/>
  <c r="N1023" i="11"/>
  <c r="Q1023" i="11" s="1"/>
  <c r="N1024" i="11"/>
  <c r="Q1024" i="11" s="1"/>
  <c r="N1025" i="11"/>
  <c r="Q1025" i="11" s="1"/>
  <c r="N1026" i="11"/>
  <c r="Q1026" i="11" s="1"/>
  <c r="N1027" i="11"/>
  <c r="Q1027" i="11" s="1"/>
  <c r="N1028" i="11"/>
  <c r="Q1028" i="11" s="1"/>
  <c r="N1029" i="11"/>
  <c r="Q1029" i="11" s="1"/>
  <c r="N1030" i="11"/>
  <c r="Q1030" i="11" s="1"/>
  <c r="N1031" i="11"/>
  <c r="Q1031" i="11" s="1"/>
  <c r="N1032" i="11"/>
  <c r="Q1032" i="11" s="1"/>
  <c r="N1033" i="11"/>
  <c r="Q1033" i="11" s="1"/>
  <c r="N1034" i="11"/>
  <c r="Q1034" i="11" s="1"/>
  <c r="N1035" i="11"/>
  <c r="Q1035" i="11" s="1"/>
  <c r="N1036" i="11"/>
  <c r="Q1036" i="11" s="1"/>
  <c r="N1037" i="11"/>
  <c r="Q1037" i="11" s="1"/>
  <c r="N1038" i="11"/>
  <c r="Q1038" i="11" s="1"/>
  <c r="N1039" i="11"/>
  <c r="Q1039" i="11" s="1"/>
  <c r="N1040" i="11"/>
  <c r="Q1040" i="11" s="1"/>
  <c r="N1041" i="11"/>
  <c r="Q1041" i="11" s="1"/>
  <c r="N1042" i="11"/>
  <c r="Q1042" i="11" s="1"/>
  <c r="N1043" i="11"/>
  <c r="Q1043" i="11" s="1"/>
  <c r="N1044" i="11"/>
  <c r="Q1044" i="11" s="1"/>
  <c r="N1045" i="11"/>
  <c r="Q1045" i="11" s="1"/>
  <c r="N1046" i="11"/>
  <c r="Q1046" i="11" s="1"/>
  <c r="N1047" i="11"/>
  <c r="Q1047" i="11" s="1"/>
  <c r="N1048" i="11"/>
  <c r="Q1048" i="11" s="1"/>
  <c r="N1049" i="11"/>
  <c r="Q1049" i="11" s="1"/>
  <c r="N1050" i="11"/>
  <c r="Q1050" i="11" s="1"/>
  <c r="N1051" i="11"/>
  <c r="Q1051" i="11" s="1"/>
  <c r="N1052" i="11"/>
  <c r="Q1052" i="11" s="1"/>
  <c r="N1053" i="11"/>
  <c r="Q1053" i="11" s="1"/>
  <c r="N1054" i="11"/>
  <c r="Q1054" i="11" s="1"/>
  <c r="N1055" i="11"/>
  <c r="Q1055" i="11" s="1"/>
  <c r="N1056" i="11"/>
  <c r="Q1056" i="11" s="1"/>
  <c r="N1057" i="11"/>
  <c r="Q1057" i="11" s="1"/>
  <c r="N1058" i="11"/>
  <c r="Q1058" i="11" s="1"/>
  <c r="N1059" i="11"/>
  <c r="Q1059" i="11" s="1"/>
  <c r="N1060" i="11"/>
  <c r="Q1060" i="11" s="1"/>
  <c r="N1061" i="11"/>
  <c r="Q1061" i="11" s="1"/>
  <c r="N1062" i="11"/>
  <c r="Q1062" i="11" s="1"/>
  <c r="N1063" i="11"/>
  <c r="Q1063" i="11" s="1"/>
  <c r="N1064" i="11"/>
  <c r="Q1064" i="11" s="1"/>
  <c r="N1065" i="11"/>
  <c r="Q1065" i="11" s="1"/>
  <c r="N1066" i="11"/>
  <c r="Q1066" i="11" s="1"/>
  <c r="N1067" i="11"/>
  <c r="Q1067" i="11" s="1"/>
  <c r="N1068" i="11"/>
  <c r="Q1068" i="11" s="1"/>
  <c r="N1069" i="11"/>
  <c r="Q1069" i="11" s="1"/>
  <c r="N1070" i="11"/>
  <c r="Q1070" i="11" s="1"/>
  <c r="N1071" i="11"/>
  <c r="Q1071" i="11" s="1"/>
  <c r="N1072" i="11"/>
  <c r="Q1072" i="11" s="1"/>
  <c r="N1073" i="11"/>
  <c r="Q1073" i="11" s="1"/>
  <c r="N1074" i="11"/>
  <c r="Q1074" i="11" s="1"/>
  <c r="N1075" i="11"/>
  <c r="Q1075" i="11" s="1"/>
  <c r="N1076" i="11"/>
  <c r="Q1076" i="11" s="1"/>
  <c r="N1077" i="11"/>
  <c r="Q1077" i="11" s="1"/>
  <c r="N1078" i="11"/>
  <c r="Q1078" i="11" s="1"/>
  <c r="N1079" i="11"/>
  <c r="Q1079" i="11" s="1"/>
  <c r="N1080" i="11"/>
  <c r="Q1080" i="11" s="1"/>
  <c r="N1081" i="11"/>
  <c r="Q1081" i="11" s="1"/>
  <c r="N1082" i="11"/>
  <c r="Q1082" i="11" s="1"/>
  <c r="N1083" i="11"/>
  <c r="Q1083" i="11" s="1"/>
  <c r="N1084" i="11"/>
  <c r="Q1084" i="11" s="1"/>
  <c r="N1085" i="11"/>
  <c r="Q1085" i="11" s="1"/>
  <c r="N1086" i="11"/>
  <c r="Q1086" i="11" s="1"/>
  <c r="N1087" i="11"/>
  <c r="Q1087" i="11" s="1"/>
  <c r="N1088" i="11"/>
  <c r="Q1088" i="11" s="1"/>
  <c r="N1089" i="11"/>
  <c r="Q1089" i="11" s="1"/>
  <c r="N1090" i="11"/>
  <c r="Q1090" i="11" s="1"/>
  <c r="N1091" i="11"/>
  <c r="Q1091" i="11" s="1"/>
  <c r="N1092" i="11"/>
  <c r="Q1092" i="11" s="1"/>
  <c r="N1093" i="11"/>
  <c r="Q1093" i="11" s="1"/>
  <c r="N1094" i="11"/>
  <c r="Q1094" i="11" s="1"/>
  <c r="N1095" i="11"/>
  <c r="Q1095" i="11" s="1"/>
  <c r="N1096" i="11"/>
  <c r="Q1096" i="11" s="1"/>
  <c r="N1097" i="11"/>
  <c r="Q1097" i="11" s="1"/>
  <c r="N1098" i="11"/>
  <c r="Q1098" i="11" s="1"/>
  <c r="N1099" i="11"/>
  <c r="Q1099" i="11" s="1"/>
  <c r="N1100" i="11"/>
  <c r="Q1100" i="11" s="1"/>
  <c r="N1101" i="11"/>
  <c r="Q1101" i="11" s="1"/>
  <c r="N1102" i="11"/>
  <c r="Q1102" i="11" s="1"/>
  <c r="N1103" i="11"/>
  <c r="Q1103" i="11" s="1"/>
  <c r="N1104" i="11"/>
  <c r="Q1104" i="11" s="1"/>
  <c r="N1105" i="11"/>
  <c r="Q1105" i="11" s="1"/>
  <c r="N1106" i="11"/>
  <c r="Q1106" i="11" s="1"/>
  <c r="N1107" i="11"/>
  <c r="Q1107" i="11" s="1"/>
  <c r="N1108" i="11"/>
  <c r="Q1108" i="11" s="1"/>
  <c r="N1109" i="11"/>
  <c r="Q1109" i="11" s="1"/>
  <c r="N1110" i="11"/>
  <c r="Q1110" i="11" s="1"/>
  <c r="N1111" i="11"/>
  <c r="Q1111" i="11" s="1"/>
  <c r="N1112" i="11"/>
  <c r="Q1112" i="11" s="1"/>
  <c r="N1113" i="11"/>
  <c r="Q1113" i="11" s="1"/>
  <c r="N1114" i="11"/>
  <c r="Q1114" i="11" s="1"/>
  <c r="N1115" i="11"/>
  <c r="Q1115" i="11" s="1"/>
  <c r="N1116" i="11"/>
  <c r="Q1116" i="11" s="1"/>
  <c r="N1117" i="11"/>
  <c r="Q1117" i="11" s="1"/>
  <c r="N1118" i="11"/>
  <c r="Q1118" i="11" s="1"/>
  <c r="N1119" i="11"/>
  <c r="Q1119" i="11" s="1"/>
  <c r="N1120" i="11"/>
  <c r="Q1120" i="11" s="1"/>
  <c r="N1121" i="11"/>
  <c r="Q1121" i="11" s="1"/>
  <c r="N1122" i="11"/>
  <c r="Q1122" i="11" s="1"/>
  <c r="N1123" i="11"/>
  <c r="Q1123" i="11" s="1"/>
  <c r="N1124" i="11"/>
  <c r="Q1124" i="11" s="1"/>
  <c r="N1125" i="11"/>
  <c r="Q1125" i="11" s="1"/>
  <c r="N1126" i="11"/>
  <c r="Q1126" i="11" s="1"/>
  <c r="N1127" i="11"/>
  <c r="Q1127" i="11" s="1"/>
  <c r="N1128" i="11"/>
  <c r="Q1128" i="11" s="1"/>
  <c r="N1129" i="11"/>
  <c r="Q1129" i="11" s="1"/>
  <c r="N1130" i="11"/>
  <c r="Q1130" i="11" s="1"/>
  <c r="N1131" i="11"/>
  <c r="Q1131" i="11" s="1"/>
  <c r="N1132" i="11"/>
  <c r="Q1132" i="11" s="1"/>
  <c r="N1133" i="11"/>
  <c r="Q1133" i="11" s="1"/>
  <c r="N1134" i="11"/>
  <c r="Q1134" i="11" s="1"/>
  <c r="N1135" i="11"/>
  <c r="Q1135" i="11" s="1"/>
  <c r="N1136" i="11"/>
  <c r="Q1136" i="11" s="1"/>
  <c r="N1137" i="11"/>
  <c r="Q1137" i="11" s="1"/>
  <c r="N1138" i="11"/>
  <c r="Q1138" i="11" s="1"/>
  <c r="N1139" i="11"/>
  <c r="Q1139" i="11" s="1"/>
  <c r="N1140" i="11"/>
  <c r="Q1140" i="11" s="1"/>
  <c r="N1141" i="11"/>
  <c r="Q1141" i="11" s="1"/>
  <c r="N1142" i="11"/>
  <c r="Q1142" i="11" s="1"/>
  <c r="N1143" i="11"/>
  <c r="Q1143" i="11" s="1"/>
  <c r="N1144" i="11"/>
  <c r="Q1144" i="11" s="1"/>
  <c r="N1145" i="11"/>
  <c r="Q1145" i="11" s="1"/>
  <c r="N1146" i="11"/>
  <c r="Q1146" i="11" s="1"/>
  <c r="N1147" i="11"/>
  <c r="Q1147" i="11" s="1"/>
  <c r="N1148" i="11"/>
  <c r="Q1148" i="11" s="1"/>
  <c r="N1149" i="11"/>
  <c r="Q1149" i="11" s="1"/>
  <c r="N1150" i="11"/>
  <c r="Q1150" i="11" s="1"/>
  <c r="N1151" i="11"/>
  <c r="Q1151" i="11" s="1"/>
  <c r="N1152" i="11"/>
  <c r="Q1152" i="11" s="1"/>
  <c r="N1153" i="11"/>
  <c r="Q1153" i="11" s="1"/>
  <c r="N1154" i="11"/>
  <c r="Q1154" i="11" s="1"/>
  <c r="N1155" i="11"/>
  <c r="Q1155" i="11" s="1"/>
  <c r="N1156" i="11"/>
  <c r="Q1156" i="11" s="1"/>
  <c r="N1157" i="11"/>
  <c r="Q1157" i="11" s="1"/>
  <c r="N1158" i="11"/>
  <c r="Q1158" i="11" s="1"/>
  <c r="N1159" i="11"/>
  <c r="Q1159" i="11" s="1"/>
  <c r="N1160" i="11"/>
  <c r="Q1160" i="11" s="1"/>
  <c r="N1161" i="11"/>
  <c r="Q1161" i="11" s="1"/>
  <c r="N1162" i="11"/>
  <c r="Q1162" i="11" s="1"/>
  <c r="N1163" i="11"/>
  <c r="Q1163" i="11" s="1"/>
  <c r="N1164" i="11"/>
  <c r="Q1164" i="11" s="1"/>
  <c r="N1165" i="11"/>
  <c r="Q1165" i="11" s="1"/>
  <c r="N1166" i="11"/>
  <c r="Q1166" i="11" s="1"/>
  <c r="N1167" i="11"/>
  <c r="Q1167" i="11" s="1"/>
  <c r="N1168" i="11"/>
  <c r="Q1168" i="11" s="1"/>
  <c r="N1169" i="11"/>
  <c r="Q1169" i="11" s="1"/>
  <c r="N1170" i="11"/>
  <c r="Q1170" i="11" s="1"/>
  <c r="N1171" i="11"/>
  <c r="Q1171" i="11" s="1"/>
  <c r="N1172" i="11"/>
  <c r="Q1172" i="11" s="1"/>
  <c r="N1173" i="11"/>
  <c r="Q1173" i="11" s="1"/>
  <c r="N1174" i="11"/>
  <c r="Q1174" i="11" s="1"/>
  <c r="N1175" i="11"/>
  <c r="Q1175" i="11" s="1"/>
  <c r="N1176" i="11"/>
  <c r="Q1176" i="11" s="1"/>
  <c r="N1177" i="11"/>
  <c r="Q1177" i="11" s="1"/>
  <c r="N1178" i="11"/>
  <c r="Q1178" i="11" s="1"/>
  <c r="N1179" i="11"/>
  <c r="Q1179" i="11" s="1"/>
  <c r="N1180" i="11"/>
  <c r="Q1180" i="11" s="1"/>
  <c r="N1181" i="11"/>
  <c r="Q1181" i="11" s="1"/>
  <c r="N1182" i="11"/>
  <c r="Q1182" i="11" s="1"/>
  <c r="N1183" i="11"/>
  <c r="Q1183" i="11" s="1"/>
  <c r="N1184" i="11"/>
  <c r="Q1184" i="11" s="1"/>
  <c r="N1185" i="11"/>
  <c r="Q1185" i="11" s="1"/>
  <c r="N1186" i="11"/>
  <c r="Q1186" i="11" s="1"/>
  <c r="N1187" i="11"/>
  <c r="Q1187" i="11" s="1"/>
  <c r="N1188" i="11"/>
  <c r="Q1188" i="11" s="1"/>
  <c r="N1189" i="11"/>
  <c r="Q1189" i="11" s="1"/>
  <c r="N1190" i="11"/>
  <c r="Q1190" i="11" s="1"/>
  <c r="N1191" i="11"/>
  <c r="Q1191" i="11" s="1"/>
  <c r="N1192" i="11"/>
  <c r="Q1192" i="11" s="1"/>
  <c r="N1193" i="11"/>
  <c r="Q1193" i="11" s="1"/>
  <c r="N1194" i="11"/>
  <c r="Q1194" i="11" s="1"/>
  <c r="N1195" i="11"/>
  <c r="Q1195" i="11" s="1"/>
  <c r="N1196" i="11"/>
  <c r="Q1196" i="11" s="1"/>
  <c r="N1197" i="11"/>
  <c r="Q1197" i="11" s="1"/>
  <c r="N1198" i="11"/>
  <c r="Q1198" i="11" s="1"/>
  <c r="N1199" i="11"/>
  <c r="Q1199" i="11" s="1"/>
  <c r="N1200" i="11"/>
  <c r="Q1200" i="11" s="1"/>
  <c r="N1201" i="11"/>
  <c r="Q1201" i="11" s="1"/>
  <c r="N1202" i="11"/>
  <c r="Q1202" i="11" s="1"/>
  <c r="N1203" i="11"/>
  <c r="Q1203" i="11" s="1"/>
  <c r="N1204" i="11"/>
  <c r="Q1204" i="11" s="1"/>
  <c r="N1205" i="11"/>
  <c r="Q1205" i="11" s="1"/>
  <c r="N1206" i="11"/>
  <c r="Q1206" i="11" s="1"/>
  <c r="N1207" i="11"/>
  <c r="Q1207" i="11" s="1"/>
  <c r="N1208" i="11"/>
  <c r="Q1208" i="11" s="1"/>
  <c r="N1209" i="11"/>
  <c r="Q1209" i="11" s="1"/>
  <c r="N1210" i="11"/>
  <c r="Q1210" i="11" s="1"/>
  <c r="N1211" i="11"/>
  <c r="Q1211" i="11" s="1"/>
  <c r="N1212" i="11"/>
  <c r="Q1212" i="11" s="1"/>
  <c r="N1213" i="11"/>
  <c r="Q1213" i="11" s="1"/>
  <c r="N1214" i="11"/>
  <c r="Q1214" i="11" s="1"/>
  <c r="N1215" i="11"/>
  <c r="Q1215" i="11" s="1"/>
  <c r="N1216" i="11"/>
  <c r="Q1216" i="11" s="1"/>
  <c r="N1217" i="11"/>
  <c r="Q1217" i="11" s="1"/>
  <c r="N1218" i="11"/>
  <c r="Q1218" i="11" s="1"/>
  <c r="N1219" i="11"/>
  <c r="Q1219" i="11" s="1"/>
  <c r="N1220" i="11"/>
  <c r="Q1220" i="11" s="1"/>
  <c r="N1221" i="11"/>
  <c r="Q1221" i="11" s="1"/>
  <c r="N1222" i="11"/>
  <c r="Q1222" i="11" s="1"/>
  <c r="N1223" i="11"/>
  <c r="Q1223" i="11" s="1"/>
  <c r="N1224" i="11"/>
  <c r="Q1224" i="11" s="1"/>
  <c r="N1225" i="11"/>
  <c r="Q1225" i="11" s="1"/>
  <c r="N1226" i="11"/>
  <c r="Q1226" i="11" s="1"/>
  <c r="N1227" i="11"/>
  <c r="Q1227" i="11" s="1"/>
  <c r="N1228" i="11"/>
  <c r="Q1228" i="11" s="1"/>
  <c r="N1229" i="11"/>
  <c r="Q1229" i="11" s="1"/>
  <c r="N1230" i="11"/>
  <c r="Q1230" i="11" s="1"/>
  <c r="N1231" i="11"/>
  <c r="Q1231" i="11" s="1"/>
  <c r="N1232" i="11"/>
  <c r="Q1232" i="11" s="1"/>
  <c r="N1233" i="11"/>
  <c r="Q1233" i="11" s="1"/>
  <c r="N1234" i="11"/>
  <c r="Q1234" i="11" s="1"/>
  <c r="N1235" i="11"/>
  <c r="Q1235" i="11" s="1"/>
  <c r="N1236" i="11"/>
  <c r="Q1236" i="11" s="1"/>
  <c r="N1237" i="11"/>
  <c r="Q1237" i="11" s="1"/>
  <c r="N1238" i="11"/>
  <c r="Q1238" i="11" s="1"/>
  <c r="N1239" i="11"/>
  <c r="Q1239" i="11" s="1"/>
  <c r="N1240" i="11"/>
  <c r="Q1240" i="11" s="1"/>
  <c r="N1241" i="11"/>
  <c r="Q1241" i="11" s="1"/>
  <c r="N1242" i="11"/>
  <c r="Q1242" i="11" s="1"/>
  <c r="N1243" i="11"/>
  <c r="Q1243" i="11" s="1"/>
  <c r="N1244" i="11"/>
  <c r="Q1244" i="11" s="1"/>
  <c r="N1245" i="11"/>
  <c r="Q1245" i="11" s="1"/>
  <c r="N1246" i="11"/>
  <c r="Q1246" i="11" s="1"/>
  <c r="N1247" i="11"/>
  <c r="Q1247" i="11" s="1"/>
  <c r="N1248" i="11"/>
  <c r="Q1248" i="11" s="1"/>
  <c r="N1249" i="11"/>
  <c r="Q1249" i="11" s="1"/>
  <c r="N1250" i="11"/>
  <c r="Q1250" i="11" s="1"/>
  <c r="N1251" i="11"/>
  <c r="Q1251" i="11" s="1"/>
  <c r="N1252" i="11"/>
  <c r="Q1252" i="11" s="1"/>
  <c r="N1253" i="11"/>
  <c r="Q1253" i="11" s="1"/>
  <c r="N1254" i="11"/>
  <c r="Q1254" i="11" s="1"/>
  <c r="N1255" i="11"/>
  <c r="Q1255" i="11" s="1"/>
  <c r="N1256" i="11"/>
  <c r="Q1256" i="11" s="1"/>
  <c r="N1257" i="11"/>
  <c r="Q1257" i="11" s="1"/>
  <c r="N1258" i="11"/>
  <c r="Q1258" i="11" s="1"/>
  <c r="N1259" i="11"/>
  <c r="Q1259" i="11" s="1"/>
  <c r="N1260" i="11"/>
  <c r="Q1260" i="11" s="1"/>
  <c r="N1261" i="11"/>
  <c r="Q1261" i="11" s="1"/>
  <c r="N1262" i="11"/>
  <c r="Q1262" i="11" s="1"/>
  <c r="N1263" i="11"/>
  <c r="Q1263" i="11" s="1"/>
  <c r="N1264" i="11"/>
  <c r="Q1264" i="11" s="1"/>
  <c r="N1265" i="11"/>
  <c r="Q1265" i="11" s="1"/>
  <c r="N1266" i="11"/>
  <c r="Q1266" i="11" s="1"/>
  <c r="N1267" i="11"/>
  <c r="Q1267" i="11" s="1"/>
  <c r="N1268" i="11"/>
  <c r="Q1268" i="11" s="1"/>
  <c r="N1269" i="11"/>
  <c r="Q1269" i="11" s="1"/>
  <c r="N1270" i="11"/>
  <c r="Q1270" i="11" s="1"/>
  <c r="N1271" i="11"/>
  <c r="Q1271" i="11" s="1"/>
  <c r="N1272" i="11"/>
  <c r="Q1272" i="11" s="1"/>
  <c r="N1273" i="11"/>
  <c r="Q1273" i="11" s="1"/>
  <c r="N1274" i="11"/>
  <c r="Q1274" i="11" s="1"/>
  <c r="N1275" i="11"/>
  <c r="Q1275" i="11" s="1"/>
  <c r="N1276" i="11"/>
  <c r="Q1276" i="11" s="1"/>
  <c r="N1277" i="11"/>
  <c r="Q1277" i="11" s="1"/>
  <c r="N1278" i="11"/>
  <c r="Q1278" i="11" s="1"/>
  <c r="N1279" i="11"/>
  <c r="Q1279" i="11" s="1"/>
  <c r="N1280" i="11"/>
  <c r="Q1280" i="11" s="1"/>
  <c r="N1281" i="11"/>
  <c r="Q1281" i="11" s="1"/>
  <c r="N1282" i="11"/>
  <c r="Q1282" i="11" s="1"/>
  <c r="N1283" i="11"/>
  <c r="Q1283" i="11" s="1"/>
  <c r="N1284" i="11"/>
  <c r="Q1284" i="11" s="1"/>
  <c r="N1285" i="11"/>
  <c r="Q1285" i="11" s="1"/>
  <c r="N1286" i="11"/>
  <c r="Q1286" i="11" s="1"/>
  <c r="N1287" i="11"/>
  <c r="Q1287" i="11" s="1"/>
  <c r="N1288" i="11"/>
  <c r="Q1288" i="11" s="1"/>
  <c r="N1289" i="11"/>
  <c r="Q1289" i="11" s="1"/>
  <c r="N1290" i="11"/>
  <c r="Q1290" i="11" s="1"/>
  <c r="N1291" i="11"/>
  <c r="Q1291" i="11" s="1"/>
  <c r="N1292" i="11"/>
  <c r="Q1292" i="11" s="1"/>
  <c r="N1293" i="11"/>
  <c r="Q1293" i="11" s="1"/>
  <c r="N1294" i="11"/>
  <c r="Q1294" i="11" s="1"/>
  <c r="N1295" i="11"/>
  <c r="Q1295" i="11" s="1"/>
  <c r="N1296" i="11"/>
  <c r="Q1296" i="11" s="1"/>
  <c r="N1297" i="11"/>
  <c r="Q1297" i="11" s="1"/>
  <c r="N1298" i="11"/>
  <c r="Q1298" i="11" s="1"/>
  <c r="N1299" i="11"/>
  <c r="Q1299" i="11" s="1"/>
  <c r="N1300" i="11"/>
  <c r="Q1300" i="11" s="1"/>
  <c r="N1301" i="11"/>
  <c r="Q1301" i="11" s="1"/>
  <c r="N1302" i="11"/>
  <c r="N1303" i="11"/>
  <c r="Q1303" i="11" s="1"/>
  <c r="N1304" i="11"/>
  <c r="Q1304" i="11" s="1"/>
  <c r="N1305" i="11"/>
  <c r="Q1305" i="11" s="1"/>
  <c r="N1306" i="11"/>
  <c r="Q1306" i="11" s="1"/>
  <c r="N1307" i="11"/>
  <c r="Q1307" i="11" s="1"/>
  <c r="N1308" i="11"/>
  <c r="Q1308" i="11" s="1"/>
  <c r="N1309" i="11"/>
  <c r="Q1309" i="11" s="1"/>
  <c r="N1310" i="11"/>
  <c r="Q1310" i="11" s="1"/>
  <c r="N1311" i="11"/>
  <c r="Q1311" i="11" s="1"/>
  <c r="N1312" i="11"/>
  <c r="Q1312" i="11" s="1"/>
  <c r="N1313" i="11"/>
  <c r="Q1313" i="11" s="1"/>
  <c r="N1314" i="11"/>
  <c r="Q1314" i="11" s="1"/>
  <c r="N1315" i="11"/>
  <c r="Q1315" i="11" s="1"/>
  <c r="N1316" i="11"/>
  <c r="Q1316" i="11" s="1"/>
  <c r="N1317" i="11"/>
  <c r="Q1317" i="11" s="1"/>
  <c r="N1318" i="11"/>
  <c r="Q1318" i="11" s="1"/>
  <c r="N1319" i="11"/>
  <c r="Q1319" i="11" s="1"/>
  <c r="N1320" i="11"/>
  <c r="Q1320" i="11" s="1"/>
  <c r="N1321" i="11"/>
  <c r="Q1321" i="11" s="1"/>
  <c r="N1322" i="11"/>
  <c r="Q1322" i="11" s="1"/>
  <c r="N1323" i="11"/>
  <c r="Q1323" i="11" s="1"/>
  <c r="N1324" i="11"/>
  <c r="Q1324" i="11" s="1"/>
  <c r="N1325" i="11"/>
  <c r="Q1325" i="11" s="1"/>
  <c r="N1326" i="11"/>
  <c r="Q1326" i="11" s="1"/>
  <c r="N1327" i="11"/>
  <c r="Q1327" i="11" s="1"/>
  <c r="N1328" i="11"/>
  <c r="Q1328" i="11" s="1"/>
  <c r="N1329" i="11"/>
  <c r="Q1329" i="11" s="1"/>
  <c r="N1330" i="11"/>
  <c r="Q1330" i="11" s="1"/>
  <c r="N1331" i="11"/>
  <c r="Q1331" i="11" s="1"/>
  <c r="N1332" i="11"/>
  <c r="Q1332" i="11" s="1"/>
  <c r="N1333" i="11"/>
  <c r="Q1333" i="11" s="1"/>
  <c r="N1334" i="11"/>
  <c r="Q1334" i="11" s="1"/>
  <c r="N1335" i="11"/>
  <c r="Q1335" i="11" s="1"/>
  <c r="N1336" i="11"/>
  <c r="Q1336" i="11" s="1"/>
  <c r="N1337" i="11"/>
  <c r="Q1337" i="11" s="1"/>
  <c r="N1338" i="11"/>
  <c r="Q1338" i="11" s="1"/>
  <c r="N1339" i="11"/>
  <c r="Q1339" i="11" s="1"/>
  <c r="N1340" i="11"/>
  <c r="Q1340" i="11" s="1"/>
  <c r="N1341" i="11"/>
  <c r="Q1341" i="11" s="1"/>
  <c r="N1342" i="11"/>
  <c r="Q1342" i="11" s="1"/>
  <c r="N1343" i="11"/>
  <c r="Q1343" i="11" s="1"/>
  <c r="N1344" i="11"/>
  <c r="Q1344" i="11" s="1"/>
  <c r="N1345" i="11"/>
  <c r="Q1345" i="11" s="1"/>
  <c r="N1346" i="11"/>
  <c r="Q1346" i="11" s="1"/>
  <c r="N1347" i="11"/>
  <c r="Q1347" i="11" s="1"/>
  <c r="N1348" i="11"/>
  <c r="Q1348" i="11" s="1"/>
  <c r="N1349" i="11"/>
  <c r="Q1349" i="11" s="1"/>
  <c r="N1350" i="11"/>
  <c r="Q1350" i="11" s="1"/>
  <c r="N1351" i="11"/>
  <c r="Q1351" i="11" s="1"/>
  <c r="N1352" i="11"/>
  <c r="Q1352" i="11" s="1"/>
  <c r="N1353" i="11"/>
  <c r="Q1353" i="11" s="1"/>
  <c r="N1354" i="11"/>
  <c r="Q1354" i="11" s="1"/>
  <c r="N1355" i="11"/>
  <c r="Q1355" i="11" s="1"/>
  <c r="N1356" i="11"/>
  <c r="Q1356" i="11" s="1"/>
  <c r="N1357" i="11"/>
  <c r="Q1357" i="11" s="1"/>
  <c r="N1358" i="11"/>
  <c r="Q1358" i="11" s="1"/>
  <c r="N1359" i="11"/>
  <c r="Q1359" i="11" s="1"/>
  <c r="N1360" i="11"/>
  <c r="Q1360" i="11" s="1"/>
  <c r="N1361" i="11"/>
  <c r="Q1361" i="11" s="1"/>
  <c r="N1362" i="11"/>
  <c r="N1363" i="11"/>
  <c r="Q1363" i="11" s="1"/>
  <c r="N1364" i="11"/>
  <c r="Q1364" i="11" s="1"/>
  <c r="N1365" i="11"/>
  <c r="Q1365" i="11" s="1"/>
  <c r="N1366" i="11"/>
  <c r="Q1366" i="11" s="1"/>
  <c r="N1367" i="11"/>
  <c r="Q1367" i="11" s="1"/>
  <c r="N1368" i="11"/>
  <c r="Q1368" i="11" s="1"/>
  <c r="N1369" i="11"/>
  <c r="Q1369" i="11" s="1"/>
  <c r="N1370" i="11"/>
  <c r="Q1370" i="11" s="1"/>
  <c r="N1371" i="11"/>
  <c r="Q1371" i="11" s="1"/>
  <c r="N1372" i="11"/>
  <c r="Q1372" i="11" s="1"/>
  <c r="N1373" i="11"/>
  <c r="Q1373" i="11" s="1"/>
  <c r="N1374" i="11"/>
  <c r="Q1374" i="11" s="1"/>
  <c r="N1375" i="11"/>
  <c r="Q1375" i="11" s="1"/>
  <c r="N1376" i="11"/>
  <c r="Q1376" i="11" s="1"/>
  <c r="N1377" i="11"/>
  <c r="Q1377" i="11" s="1"/>
  <c r="N1378" i="11"/>
  <c r="Q1378" i="11" s="1"/>
  <c r="N1379" i="11"/>
  <c r="Q1379" i="11" s="1"/>
  <c r="N1380" i="11"/>
  <c r="Q1380" i="11" s="1"/>
  <c r="N1381" i="11"/>
  <c r="Q1381" i="11" s="1"/>
  <c r="N2" i="11"/>
  <c r="Q2" i="11" s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S1136" i="11" s="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2" i="11"/>
  <c r="M3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L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A3" i="10"/>
  <c r="B3" i="10" s="1"/>
  <c r="D3" i="10"/>
  <c r="F3" i="10"/>
  <c r="G3" i="10" s="1"/>
  <c r="H3" i="10"/>
  <c r="I3" i="10"/>
  <c r="A4" i="10"/>
  <c r="B4" i="10" s="1"/>
  <c r="E4" i="10" s="1"/>
  <c r="C4" i="10"/>
  <c r="D4" i="10"/>
  <c r="F4" i="10"/>
  <c r="G4" i="10"/>
  <c r="H4" i="10"/>
  <c r="I4" i="10"/>
  <c r="A5" i="10"/>
  <c r="B5" i="10" s="1"/>
  <c r="C5" i="10"/>
  <c r="D5" i="10"/>
  <c r="F5" i="10"/>
  <c r="G5" i="10"/>
  <c r="H5" i="10"/>
  <c r="I5" i="10"/>
  <c r="A6" i="10"/>
  <c r="B6" i="10" s="1"/>
  <c r="C6" i="10"/>
  <c r="D6" i="10"/>
  <c r="F6" i="10"/>
  <c r="G6" i="10"/>
  <c r="H6" i="10"/>
  <c r="I6" i="10"/>
  <c r="A7" i="10"/>
  <c r="B7" i="10" s="1"/>
  <c r="C7" i="10"/>
  <c r="D7" i="10"/>
  <c r="F7" i="10"/>
  <c r="G7" i="10"/>
  <c r="H7" i="10"/>
  <c r="I7" i="10"/>
  <c r="A8" i="10"/>
  <c r="B8" i="10" s="1"/>
  <c r="E8" i="10" s="1"/>
  <c r="C8" i="10"/>
  <c r="D8" i="10"/>
  <c r="F8" i="10"/>
  <c r="G8" i="10"/>
  <c r="H8" i="10"/>
  <c r="I8" i="10"/>
  <c r="A9" i="10"/>
  <c r="B9" i="10" s="1"/>
  <c r="C9" i="10"/>
  <c r="D9" i="10"/>
  <c r="F9" i="10"/>
  <c r="G9" i="10"/>
  <c r="H9" i="10"/>
  <c r="I9" i="10"/>
  <c r="A10" i="10"/>
  <c r="B10" i="10" s="1"/>
  <c r="C10" i="10"/>
  <c r="D10" i="10"/>
  <c r="F10" i="10"/>
  <c r="G10" i="10"/>
  <c r="H10" i="10"/>
  <c r="I10" i="10"/>
  <c r="A11" i="10"/>
  <c r="B11" i="10" s="1"/>
  <c r="C11" i="10"/>
  <c r="D11" i="10"/>
  <c r="F11" i="10"/>
  <c r="G11" i="10"/>
  <c r="H11" i="10"/>
  <c r="I11" i="10"/>
  <c r="A12" i="10"/>
  <c r="B12" i="10" s="1"/>
  <c r="E12" i="10" s="1"/>
  <c r="C12" i="10"/>
  <c r="D12" i="10"/>
  <c r="F12" i="10"/>
  <c r="G12" i="10"/>
  <c r="H12" i="10"/>
  <c r="I12" i="10"/>
  <c r="A13" i="10"/>
  <c r="B13" i="10" s="1"/>
  <c r="C13" i="10"/>
  <c r="D13" i="10"/>
  <c r="F13" i="10"/>
  <c r="G13" i="10"/>
  <c r="H13" i="10"/>
  <c r="I13" i="10"/>
  <c r="A14" i="10"/>
  <c r="B14" i="10" s="1"/>
  <c r="C14" i="10"/>
  <c r="D14" i="10"/>
  <c r="F14" i="10"/>
  <c r="G14" i="10"/>
  <c r="H14" i="10"/>
  <c r="I14" i="10"/>
  <c r="A15" i="10"/>
  <c r="B15" i="10" s="1"/>
  <c r="C15" i="10"/>
  <c r="D15" i="10"/>
  <c r="F15" i="10"/>
  <c r="G15" i="10"/>
  <c r="H15" i="10"/>
  <c r="I15" i="10"/>
  <c r="A16" i="10"/>
  <c r="B16" i="10" s="1"/>
  <c r="E16" i="10" s="1"/>
  <c r="C16" i="10"/>
  <c r="D16" i="10"/>
  <c r="F16" i="10"/>
  <c r="G16" i="10"/>
  <c r="H16" i="10"/>
  <c r="I16" i="10"/>
  <c r="A17" i="10"/>
  <c r="B17" i="10" s="1"/>
  <c r="C17" i="10"/>
  <c r="D17" i="10"/>
  <c r="F17" i="10"/>
  <c r="G17" i="10"/>
  <c r="H17" i="10"/>
  <c r="I17" i="10"/>
  <c r="A18" i="10"/>
  <c r="B18" i="10" s="1"/>
  <c r="C18" i="10"/>
  <c r="D18" i="10"/>
  <c r="F18" i="10"/>
  <c r="G18" i="10"/>
  <c r="H18" i="10"/>
  <c r="I18" i="10"/>
  <c r="A19" i="10"/>
  <c r="B19" i="10" s="1"/>
  <c r="C19" i="10"/>
  <c r="D19" i="10"/>
  <c r="F19" i="10"/>
  <c r="G19" i="10"/>
  <c r="H19" i="10"/>
  <c r="I19" i="10"/>
  <c r="A20" i="10"/>
  <c r="B20" i="10" s="1"/>
  <c r="E20" i="10" s="1"/>
  <c r="C20" i="10"/>
  <c r="D20" i="10"/>
  <c r="F20" i="10"/>
  <c r="G20" i="10"/>
  <c r="H20" i="10"/>
  <c r="I20" i="10"/>
  <c r="A21" i="10"/>
  <c r="B21" i="10" s="1"/>
  <c r="C21" i="10"/>
  <c r="D21" i="10"/>
  <c r="F21" i="10"/>
  <c r="G21" i="10"/>
  <c r="H21" i="10"/>
  <c r="I21" i="10"/>
  <c r="A22" i="10"/>
  <c r="B22" i="10" s="1"/>
  <c r="C22" i="10"/>
  <c r="D22" i="10"/>
  <c r="F22" i="10"/>
  <c r="G22" i="10"/>
  <c r="H22" i="10"/>
  <c r="I22" i="10"/>
  <c r="A23" i="10"/>
  <c r="B23" i="10" s="1"/>
  <c r="C23" i="10"/>
  <c r="D23" i="10"/>
  <c r="F23" i="10"/>
  <c r="G23" i="10"/>
  <c r="H23" i="10"/>
  <c r="I23" i="10"/>
  <c r="A24" i="10"/>
  <c r="B24" i="10" s="1"/>
  <c r="E24" i="10" s="1"/>
  <c r="C24" i="10"/>
  <c r="D24" i="10"/>
  <c r="F24" i="10"/>
  <c r="G24" i="10"/>
  <c r="H24" i="10"/>
  <c r="I24" i="10"/>
  <c r="A25" i="10"/>
  <c r="B25" i="10" s="1"/>
  <c r="C25" i="10"/>
  <c r="D25" i="10"/>
  <c r="F25" i="10"/>
  <c r="G25" i="10"/>
  <c r="H25" i="10"/>
  <c r="I25" i="10"/>
  <c r="A26" i="10"/>
  <c r="B26" i="10" s="1"/>
  <c r="C26" i="10"/>
  <c r="D26" i="10"/>
  <c r="F26" i="10"/>
  <c r="G26" i="10"/>
  <c r="H26" i="10"/>
  <c r="I26" i="10"/>
  <c r="A27" i="10"/>
  <c r="B27" i="10" s="1"/>
  <c r="C27" i="10"/>
  <c r="D27" i="10"/>
  <c r="F27" i="10"/>
  <c r="G27" i="10"/>
  <c r="H27" i="10"/>
  <c r="I27" i="10"/>
  <c r="A28" i="10"/>
  <c r="B28" i="10" s="1"/>
  <c r="E28" i="10" s="1"/>
  <c r="C28" i="10"/>
  <c r="D28" i="10"/>
  <c r="F28" i="10"/>
  <c r="G28" i="10"/>
  <c r="H28" i="10"/>
  <c r="I28" i="10"/>
  <c r="A29" i="10"/>
  <c r="B29" i="10" s="1"/>
  <c r="C29" i="10"/>
  <c r="D29" i="10"/>
  <c r="F29" i="10"/>
  <c r="G29" i="10"/>
  <c r="H29" i="10"/>
  <c r="I29" i="10"/>
  <c r="A30" i="10"/>
  <c r="B30" i="10" s="1"/>
  <c r="C30" i="10"/>
  <c r="D30" i="10"/>
  <c r="F30" i="10"/>
  <c r="G30" i="10"/>
  <c r="H30" i="10"/>
  <c r="I30" i="10"/>
  <c r="A31" i="10"/>
  <c r="B31" i="10" s="1"/>
  <c r="C31" i="10"/>
  <c r="D31" i="10"/>
  <c r="F31" i="10"/>
  <c r="G31" i="10"/>
  <c r="H31" i="10"/>
  <c r="I31" i="10"/>
  <c r="A32" i="10"/>
  <c r="B32" i="10" s="1"/>
  <c r="E32" i="10" s="1"/>
  <c r="C32" i="10"/>
  <c r="D32" i="10"/>
  <c r="F32" i="10"/>
  <c r="G32" i="10"/>
  <c r="H32" i="10"/>
  <c r="I32" i="10"/>
  <c r="A33" i="10"/>
  <c r="B33" i="10" s="1"/>
  <c r="C33" i="10"/>
  <c r="F33" i="10"/>
  <c r="G33" i="10"/>
  <c r="H33" i="10"/>
  <c r="I33" i="10"/>
  <c r="A34" i="10"/>
  <c r="B34" i="10" s="1"/>
  <c r="C34" i="10"/>
  <c r="E34" i="10" s="1"/>
  <c r="D34" i="10"/>
  <c r="F34" i="10"/>
  <c r="G34" i="10"/>
  <c r="H34" i="10"/>
  <c r="I34" i="10"/>
  <c r="A35" i="10"/>
  <c r="B35" i="10" s="1"/>
  <c r="C35" i="10"/>
  <c r="F35" i="10"/>
  <c r="G35" i="10"/>
  <c r="H35" i="10"/>
  <c r="I35" i="10"/>
  <c r="A36" i="10"/>
  <c r="B36" i="10" s="1"/>
  <c r="C36" i="10"/>
  <c r="E36" i="10" s="1"/>
  <c r="D36" i="10"/>
  <c r="F36" i="10"/>
  <c r="G36" i="10"/>
  <c r="H36" i="10"/>
  <c r="I36" i="10"/>
  <c r="A37" i="10"/>
  <c r="B37" i="10" s="1"/>
  <c r="F37" i="10"/>
  <c r="I37" i="10" s="1"/>
  <c r="H37" i="10"/>
  <c r="K37" i="10"/>
  <c r="A38" i="10"/>
  <c r="B38" i="10" s="1"/>
  <c r="E38" i="10" s="1"/>
  <c r="C38" i="10"/>
  <c r="D38" i="10"/>
  <c r="F38" i="10"/>
  <c r="G38" i="10" s="1"/>
  <c r="I38" i="10"/>
  <c r="A39" i="10"/>
  <c r="B39" i="10" s="1"/>
  <c r="F39" i="10"/>
  <c r="G39" i="10"/>
  <c r="H39" i="10"/>
  <c r="I39" i="10"/>
  <c r="A40" i="10"/>
  <c r="B40" i="10" s="1"/>
  <c r="E40" i="10" s="1"/>
  <c r="C40" i="10"/>
  <c r="D40" i="10"/>
  <c r="F40" i="10"/>
  <c r="G40" i="10"/>
  <c r="H40" i="10"/>
  <c r="I40" i="10"/>
  <c r="A41" i="10"/>
  <c r="B41" i="10" s="1"/>
  <c r="F41" i="10"/>
  <c r="G41" i="10"/>
  <c r="H41" i="10"/>
  <c r="I41" i="10"/>
  <c r="A42" i="10"/>
  <c r="B42" i="10" s="1"/>
  <c r="E42" i="10" s="1"/>
  <c r="C42" i="10"/>
  <c r="D42" i="10"/>
  <c r="F42" i="10"/>
  <c r="G42" i="10"/>
  <c r="H42" i="10"/>
  <c r="I42" i="10"/>
  <c r="A43" i="10"/>
  <c r="B43" i="10" s="1"/>
  <c r="F43" i="10"/>
  <c r="G43" i="10"/>
  <c r="H43" i="10"/>
  <c r="I43" i="10"/>
  <c r="A44" i="10"/>
  <c r="B44" i="10" s="1"/>
  <c r="E44" i="10" s="1"/>
  <c r="C44" i="10"/>
  <c r="D44" i="10"/>
  <c r="F44" i="10"/>
  <c r="G44" i="10"/>
  <c r="H44" i="10"/>
  <c r="I44" i="10"/>
  <c r="A45" i="10"/>
  <c r="B45" i="10" s="1"/>
  <c r="F45" i="10"/>
  <c r="G45" i="10" s="1"/>
  <c r="I45" i="10"/>
  <c r="A46" i="10"/>
  <c r="F46" i="10"/>
  <c r="G46" i="10" s="1"/>
  <c r="I46" i="10"/>
  <c r="A47" i="10"/>
  <c r="F47" i="10"/>
  <c r="I47" i="10" s="1"/>
  <c r="A48" i="10"/>
  <c r="B48" i="10" s="1"/>
  <c r="F48" i="10"/>
  <c r="A49" i="10"/>
  <c r="F49" i="10"/>
  <c r="I49" i="10"/>
  <c r="A50" i="10"/>
  <c r="D50" i="10" s="1"/>
  <c r="B50" i="10"/>
  <c r="E50" i="10" s="1"/>
  <c r="C50" i="10"/>
  <c r="F50" i="10"/>
  <c r="H50" i="10" s="1"/>
  <c r="G50" i="10"/>
  <c r="I50" i="10"/>
  <c r="A51" i="10"/>
  <c r="F51" i="10"/>
  <c r="A52" i="10"/>
  <c r="D52" i="10" s="1"/>
  <c r="F52" i="10"/>
  <c r="H52" i="10" s="1"/>
  <c r="A53" i="10"/>
  <c r="D53" i="10" s="1"/>
  <c r="C53" i="10"/>
  <c r="F53" i="10"/>
  <c r="H53" i="10" s="1"/>
  <c r="I53" i="10"/>
  <c r="A54" i="10"/>
  <c r="D54" i="10" s="1"/>
  <c r="B54" i="10"/>
  <c r="E54" i="10" s="1"/>
  <c r="C54" i="10"/>
  <c r="F54" i="10"/>
  <c r="H54" i="10" s="1"/>
  <c r="G54" i="10"/>
  <c r="I54" i="10"/>
  <c r="A55" i="10"/>
  <c r="F55" i="10"/>
  <c r="A56" i="10"/>
  <c r="D56" i="10" s="1"/>
  <c r="F56" i="10"/>
  <c r="H56" i="10" s="1"/>
  <c r="A57" i="10"/>
  <c r="D57" i="10" s="1"/>
  <c r="C57" i="10"/>
  <c r="F57" i="10"/>
  <c r="H57" i="10" s="1"/>
  <c r="I57" i="10"/>
  <c r="A58" i="10"/>
  <c r="D58" i="10" s="1"/>
  <c r="B58" i="10"/>
  <c r="E58" i="10" s="1"/>
  <c r="C58" i="10"/>
  <c r="F58" i="10"/>
  <c r="H58" i="10" s="1"/>
  <c r="G58" i="10"/>
  <c r="I58" i="10"/>
  <c r="A59" i="10"/>
  <c r="F59" i="10"/>
  <c r="A60" i="10"/>
  <c r="D60" i="10" s="1"/>
  <c r="F60" i="10"/>
  <c r="H60" i="10" s="1"/>
  <c r="A61" i="10"/>
  <c r="D61" i="10" s="1"/>
  <c r="C61" i="10"/>
  <c r="F61" i="10"/>
  <c r="H61" i="10" s="1"/>
  <c r="I61" i="10"/>
  <c r="A62" i="10"/>
  <c r="D62" i="10" s="1"/>
  <c r="B62" i="10"/>
  <c r="E62" i="10" s="1"/>
  <c r="C62" i="10"/>
  <c r="F62" i="10"/>
  <c r="H62" i="10" s="1"/>
  <c r="G62" i="10"/>
  <c r="I62" i="10"/>
  <c r="A63" i="10"/>
  <c r="F63" i="10"/>
  <c r="A64" i="10"/>
  <c r="B64" i="10" s="1"/>
  <c r="C64" i="10"/>
  <c r="D64" i="10"/>
  <c r="F64" i="10"/>
  <c r="G64" i="10"/>
  <c r="H64" i="10"/>
  <c r="I64" i="10"/>
  <c r="A65" i="10"/>
  <c r="B65" i="10" s="1"/>
  <c r="C65" i="10"/>
  <c r="D65" i="10"/>
  <c r="F65" i="10"/>
  <c r="G65" i="10"/>
  <c r="H65" i="10"/>
  <c r="I65" i="10"/>
  <c r="A66" i="10"/>
  <c r="B66" i="10" s="1"/>
  <c r="C66" i="10"/>
  <c r="D66" i="10"/>
  <c r="F66" i="10"/>
  <c r="G66" i="10"/>
  <c r="H66" i="10"/>
  <c r="I66" i="10"/>
  <c r="A67" i="10"/>
  <c r="B67" i="10" s="1"/>
  <c r="C67" i="10"/>
  <c r="D67" i="10"/>
  <c r="F67" i="10"/>
  <c r="G67" i="10"/>
  <c r="H67" i="10"/>
  <c r="I67" i="10"/>
  <c r="A68" i="10"/>
  <c r="B68" i="10" s="1"/>
  <c r="C68" i="10"/>
  <c r="D68" i="10"/>
  <c r="F68" i="10"/>
  <c r="G68" i="10"/>
  <c r="H68" i="10"/>
  <c r="I68" i="10"/>
  <c r="A69" i="10"/>
  <c r="B69" i="10" s="1"/>
  <c r="C69" i="10"/>
  <c r="D69" i="10"/>
  <c r="F69" i="10"/>
  <c r="G69" i="10"/>
  <c r="H69" i="10"/>
  <c r="I69" i="10"/>
  <c r="A70" i="10"/>
  <c r="B70" i="10" s="1"/>
  <c r="C70" i="10"/>
  <c r="D70" i="10"/>
  <c r="F70" i="10"/>
  <c r="G70" i="10"/>
  <c r="H70" i="10"/>
  <c r="I70" i="10"/>
  <c r="A71" i="10"/>
  <c r="B71" i="10" s="1"/>
  <c r="C71" i="10"/>
  <c r="D71" i="10"/>
  <c r="F71" i="10"/>
  <c r="G71" i="10"/>
  <c r="H71" i="10"/>
  <c r="I71" i="10"/>
  <c r="A72" i="10"/>
  <c r="B72" i="10" s="1"/>
  <c r="C72" i="10"/>
  <c r="D72" i="10"/>
  <c r="F72" i="10"/>
  <c r="G72" i="10"/>
  <c r="H72" i="10"/>
  <c r="I72" i="10"/>
  <c r="A73" i="10"/>
  <c r="B73" i="10" s="1"/>
  <c r="C73" i="10"/>
  <c r="D73" i="10"/>
  <c r="F73" i="10"/>
  <c r="G73" i="10"/>
  <c r="H73" i="10"/>
  <c r="I73" i="10"/>
  <c r="A74" i="10"/>
  <c r="B74" i="10" s="1"/>
  <c r="C74" i="10"/>
  <c r="D74" i="10"/>
  <c r="F74" i="10"/>
  <c r="G74" i="10"/>
  <c r="H74" i="10"/>
  <c r="I74" i="10"/>
  <c r="A75" i="10"/>
  <c r="B75" i="10" s="1"/>
  <c r="C75" i="10"/>
  <c r="D75" i="10"/>
  <c r="F75" i="10"/>
  <c r="G75" i="10"/>
  <c r="H75" i="10"/>
  <c r="I75" i="10"/>
  <c r="A76" i="10"/>
  <c r="B76" i="10" s="1"/>
  <c r="C76" i="10"/>
  <c r="D76" i="10"/>
  <c r="F76" i="10"/>
  <c r="G76" i="10"/>
  <c r="H76" i="10"/>
  <c r="I76" i="10"/>
  <c r="A77" i="10"/>
  <c r="B77" i="10" s="1"/>
  <c r="C77" i="10"/>
  <c r="D77" i="10"/>
  <c r="F77" i="10"/>
  <c r="G77" i="10"/>
  <c r="H77" i="10"/>
  <c r="I77" i="10"/>
  <c r="A78" i="10"/>
  <c r="B78" i="10" s="1"/>
  <c r="C78" i="10"/>
  <c r="D78" i="10"/>
  <c r="F78" i="10"/>
  <c r="G78" i="10"/>
  <c r="H78" i="10"/>
  <c r="I78" i="10"/>
  <c r="A79" i="10"/>
  <c r="B79" i="10" s="1"/>
  <c r="C79" i="10"/>
  <c r="D79" i="10"/>
  <c r="F79" i="10"/>
  <c r="G79" i="10"/>
  <c r="H79" i="10"/>
  <c r="I79" i="10"/>
  <c r="A80" i="10"/>
  <c r="B80" i="10" s="1"/>
  <c r="C80" i="10"/>
  <c r="D80" i="10"/>
  <c r="F80" i="10"/>
  <c r="G80" i="10"/>
  <c r="H80" i="10"/>
  <c r="I80" i="10"/>
  <c r="A81" i="10"/>
  <c r="B81" i="10" s="1"/>
  <c r="C81" i="10"/>
  <c r="D81" i="10"/>
  <c r="F81" i="10"/>
  <c r="G81" i="10"/>
  <c r="H81" i="10"/>
  <c r="I81" i="10"/>
  <c r="A82" i="10"/>
  <c r="B82" i="10" s="1"/>
  <c r="C82" i="10"/>
  <c r="D82" i="10"/>
  <c r="F82" i="10"/>
  <c r="G82" i="10"/>
  <c r="H82" i="10"/>
  <c r="I82" i="10"/>
  <c r="A83" i="10"/>
  <c r="B83" i="10" s="1"/>
  <c r="C83" i="10"/>
  <c r="D83" i="10"/>
  <c r="F83" i="10"/>
  <c r="G83" i="10"/>
  <c r="H83" i="10"/>
  <c r="I83" i="10"/>
  <c r="A84" i="10"/>
  <c r="B84" i="10" s="1"/>
  <c r="C84" i="10"/>
  <c r="D84" i="10"/>
  <c r="F84" i="10"/>
  <c r="G84" i="10"/>
  <c r="H84" i="10"/>
  <c r="I84" i="10"/>
  <c r="A85" i="10"/>
  <c r="B85" i="10" s="1"/>
  <c r="C85" i="10"/>
  <c r="D85" i="10"/>
  <c r="F85" i="10"/>
  <c r="G85" i="10"/>
  <c r="H85" i="10"/>
  <c r="I85" i="10"/>
  <c r="A86" i="10"/>
  <c r="B86" i="10" s="1"/>
  <c r="C86" i="10"/>
  <c r="D86" i="10"/>
  <c r="F86" i="10"/>
  <c r="G86" i="10"/>
  <c r="H86" i="10"/>
  <c r="I86" i="10"/>
  <c r="A87" i="10"/>
  <c r="B87" i="10" s="1"/>
  <c r="C87" i="10"/>
  <c r="D87" i="10"/>
  <c r="F87" i="10"/>
  <c r="G87" i="10"/>
  <c r="H87" i="10"/>
  <c r="I87" i="10"/>
  <c r="A88" i="10"/>
  <c r="B88" i="10" s="1"/>
  <c r="C88" i="10"/>
  <c r="D88" i="10"/>
  <c r="F88" i="10"/>
  <c r="G88" i="10"/>
  <c r="H88" i="10"/>
  <c r="I88" i="10"/>
  <c r="A89" i="10"/>
  <c r="B89" i="10" s="1"/>
  <c r="E89" i="10" s="1"/>
  <c r="C89" i="10"/>
  <c r="D89" i="10"/>
  <c r="F89" i="10"/>
  <c r="G89" i="10"/>
  <c r="H89" i="10"/>
  <c r="I89" i="10"/>
  <c r="A90" i="10"/>
  <c r="B90" i="10" s="1"/>
  <c r="C90" i="10"/>
  <c r="D90" i="10"/>
  <c r="F90" i="10"/>
  <c r="G90" i="10"/>
  <c r="H90" i="10"/>
  <c r="I90" i="10"/>
  <c r="A91" i="10"/>
  <c r="B91" i="10" s="1"/>
  <c r="E91" i="10" s="1"/>
  <c r="C91" i="10"/>
  <c r="D91" i="10"/>
  <c r="F91" i="10"/>
  <c r="G91" i="10"/>
  <c r="H91" i="10"/>
  <c r="I91" i="10"/>
  <c r="A92" i="10"/>
  <c r="B92" i="10" s="1"/>
  <c r="C92" i="10"/>
  <c r="D92" i="10"/>
  <c r="F92" i="10"/>
  <c r="G92" i="10"/>
  <c r="H92" i="10"/>
  <c r="I92" i="10"/>
  <c r="A93" i="10"/>
  <c r="B93" i="10" s="1"/>
  <c r="C93" i="10"/>
  <c r="D93" i="10"/>
  <c r="F93" i="10"/>
  <c r="G93" i="10"/>
  <c r="H93" i="10"/>
  <c r="I93" i="10"/>
  <c r="A94" i="10"/>
  <c r="B94" i="10" s="1"/>
  <c r="C94" i="10"/>
  <c r="D94" i="10"/>
  <c r="F94" i="10"/>
  <c r="G94" i="10"/>
  <c r="H94" i="10"/>
  <c r="I94" i="10"/>
  <c r="A95" i="10"/>
  <c r="B95" i="10" s="1"/>
  <c r="C95" i="10"/>
  <c r="D95" i="10"/>
  <c r="F95" i="10"/>
  <c r="G95" i="10"/>
  <c r="H95" i="10"/>
  <c r="I95" i="10"/>
  <c r="A96" i="10"/>
  <c r="B96" i="10" s="1"/>
  <c r="C96" i="10"/>
  <c r="D96" i="10"/>
  <c r="F96" i="10"/>
  <c r="G96" i="10"/>
  <c r="H96" i="10"/>
  <c r="I96" i="10"/>
  <c r="A97" i="10"/>
  <c r="B97" i="10" s="1"/>
  <c r="E97" i="10" s="1"/>
  <c r="C97" i="10"/>
  <c r="D97" i="10"/>
  <c r="F97" i="10"/>
  <c r="G97" i="10"/>
  <c r="H97" i="10"/>
  <c r="I97" i="10"/>
  <c r="A98" i="10"/>
  <c r="B98" i="10" s="1"/>
  <c r="C98" i="10"/>
  <c r="D98" i="10"/>
  <c r="F98" i="10"/>
  <c r="G98" i="10"/>
  <c r="H98" i="10"/>
  <c r="I98" i="10"/>
  <c r="A99" i="10"/>
  <c r="B99" i="10" s="1"/>
  <c r="E99" i="10" s="1"/>
  <c r="C99" i="10"/>
  <c r="D99" i="10"/>
  <c r="F99" i="10"/>
  <c r="G99" i="10"/>
  <c r="H99" i="10"/>
  <c r="I99" i="10"/>
  <c r="A100" i="10"/>
  <c r="B100" i="10" s="1"/>
  <c r="C100" i="10"/>
  <c r="D100" i="10"/>
  <c r="F100" i="10"/>
  <c r="G100" i="10"/>
  <c r="H100" i="10"/>
  <c r="I100" i="10"/>
  <c r="A101" i="10"/>
  <c r="B101" i="10" s="1"/>
  <c r="C101" i="10"/>
  <c r="D101" i="10"/>
  <c r="F101" i="10"/>
  <c r="G101" i="10"/>
  <c r="H101" i="10"/>
  <c r="I101" i="10"/>
  <c r="A102" i="10"/>
  <c r="B102" i="10" s="1"/>
  <c r="C102" i="10"/>
  <c r="D102" i="10"/>
  <c r="F102" i="10"/>
  <c r="G102" i="10"/>
  <c r="H102" i="10"/>
  <c r="I102" i="10"/>
  <c r="A103" i="10"/>
  <c r="B103" i="10" s="1"/>
  <c r="C103" i="10"/>
  <c r="D103" i="10"/>
  <c r="F103" i="10"/>
  <c r="G103" i="10"/>
  <c r="H103" i="10"/>
  <c r="I103" i="10"/>
  <c r="A104" i="10"/>
  <c r="B104" i="10" s="1"/>
  <c r="C104" i="10"/>
  <c r="D104" i="10"/>
  <c r="F104" i="10"/>
  <c r="G104" i="10"/>
  <c r="H104" i="10"/>
  <c r="I104" i="10"/>
  <c r="A105" i="10"/>
  <c r="B105" i="10" s="1"/>
  <c r="E105" i="10" s="1"/>
  <c r="C105" i="10"/>
  <c r="D105" i="10"/>
  <c r="F105" i="10"/>
  <c r="G105" i="10"/>
  <c r="H105" i="10"/>
  <c r="I105" i="10"/>
  <c r="A106" i="10"/>
  <c r="B106" i="10" s="1"/>
  <c r="C106" i="10"/>
  <c r="D106" i="10"/>
  <c r="F106" i="10"/>
  <c r="G106" i="10"/>
  <c r="H106" i="10"/>
  <c r="I106" i="10"/>
  <c r="A107" i="10"/>
  <c r="B107" i="10" s="1"/>
  <c r="E107" i="10" s="1"/>
  <c r="C107" i="10"/>
  <c r="D107" i="10"/>
  <c r="F107" i="10"/>
  <c r="G107" i="10"/>
  <c r="H107" i="10"/>
  <c r="I107" i="10"/>
  <c r="A108" i="10"/>
  <c r="B108" i="10" s="1"/>
  <c r="C108" i="10"/>
  <c r="D108" i="10"/>
  <c r="F108" i="10"/>
  <c r="G108" i="10"/>
  <c r="H108" i="10"/>
  <c r="I108" i="10"/>
  <c r="A109" i="10"/>
  <c r="B109" i="10" s="1"/>
  <c r="C109" i="10"/>
  <c r="D109" i="10"/>
  <c r="F109" i="10"/>
  <c r="G109" i="10"/>
  <c r="H109" i="10"/>
  <c r="I109" i="10"/>
  <c r="A110" i="10"/>
  <c r="B110" i="10" s="1"/>
  <c r="C110" i="10"/>
  <c r="D110" i="10"/>
  <c r="F110" i="10"/>
  <c r="G110" i="10"/>
  <c r="H110" i="10"/>
  <c r="I110" i="10"/>
  <c r="A111" i="10"/>
  <c r="B111" i="10" s="1"/>
  <c r="C111" i="10"/>
  <c r="D111" i="10"/>
  <c r="F111" i="10"/>
  <c r="G111" i="10"/>
  <c r="H111" i="10"/>
  <c r="I111" i="10"/>
  <c r="A112" i="10"/>
  <c r="B112" i="10" s="1"/>
  <c r="C112" i="10"/>
  <c r="E112" i="10" s="1"/>
  <c r="D112" i="10"/>
  <c r="F112" i="10"/>
  <c r="G112" i="10"/>
  <c r="H112" i="10"/>
  <c r="I112" i="10"/>
  <c r="A113" i="10"/>
  <c r="B113" i="10" s="1"/>
  <c r="C113" i="10"/>
  <c r="F113" i="10"/>
  <c r="G113" i="10"/>
  <c r="H113" i="10"/>
  <c r="I113" i="10"/>
  <c r="A114" i="10"/>
  <c r="B114" i="10" s="1"/>
  <c r="C114" i="10"/>
  <c r="E114" i="10" s="1"/>
  <c r="D114" i="10"/>
  <c r="F114" i="10"/>
  <c r="G114" i="10"/>
  <c r="H114" i="10"/>
  <c r="I114" i="10"/>
  <c r="A115" i="10"/>
  <c r="B115" i="10" s="1"/>
  <c r="C115" i="10"/>
  <c r="F115" i="10"/>
  <c r="G115" i="10"/>
  <c r="H115" i="10"/>
  <c r="I115" i="10"/>
  <c r="A116" i="10"/>
  <c r="B116" i="10" s="1"/>
  <c r="C116" i="10"/>
  <c r="D116" i="10"/>
  <c r="E116" i="10"/>
  <c r="F116" i="10"/>
  <c r="G116" i="10"/>
  <c r="H116" i="10"/>
  <c r="I116" i="10"/>
  <c r="A117" i="10"/>
  <c r="B117" i="10" s="1"/>
  <c r="C117" i="10"/>
  <c r="F117" i="10"/>
  <c r="G117" i="10"/>
  <c r="H117" i="10"/>
  <c r="I117" i="10"/>
  <c r="A118" i="10"/>
  <c r="B118" i="10" s="1"/>
  <c r="C118" i="10"/>
  <c r="D118" i="10"/>
  <c r="E118" i="10"/>
  <c r="F118" i="10"/>
  <c r="G118" i="10"/>
  <c r="H118" i="10"/>
  <c r="I118" i="10"/>
  <c r="A119" i="10"/>
  <c r="B119" i="10" s="1"/>
  <c r="C119" i="10"/>
  <c r="F119" i="10"/>
  <c r="G119" i="10"/>
  <c r="H119" i="10"/>
  <c r="I119" i="10"/>
  <c r="A120" i="10"/>
  <c r="B120" i="10" s="1"/>
  <c r="C120" i="10"/>
  <c r="E120" i="10" s="1"/>
  <c r="D120" i="10"/>
  <c r="F120" i="10"/>
  <c r="G120" i="10"/>
  <c r="H120" i="10"/>
  <c r="I120" i="10"/>
  <c r="A121" i="10"/>
  <c r="B121" i="10" s="1"/>
  <c r="C121" i="10"/>
  <c r="F121" i="10"/>
  <c r="G121" i="10"/>
  <c r="H121" i="10"/>
  <c r="I121" i="10"/>
  <c r="A122" i="10"/>
  <c r="B122" i="10" s="1"/>
  <c r="C122" i="10"/>
  <c r="E122" i="10" s="1"/>
  <c r="D122" i="10"/>
  <c r="F122" i="10"/>
  <c r="G122" i="10"/>
  <c r="H122" i="10"/>
  <c r="I122" i="10"/>
  <c r="A123" i="10"/>
  <c r="B123" i="10" s="1"/>
  <c r="C123" i="10"/>
  <c r="F123" i="10"/>
  <c r="G123" i="10"/>
  <c r="H123" i="10"/>
  <c r="I123" i="10"/>
  <c r="A124" i="10"/>
  <c r="B124" i="10" s="1"/>
  <c r="C124" i="10"/>
  <c r="D124" i="10"/>
  <c r="E124" i="10"/>
  <c r="F124" i="10"/>
  <c r="G124" i="10"/>
  <c r="H124" i="10"/>
  <c r="I124" i="10"/>
  <c r="A125" i="10"/>
  <c r="B125" i="10" s="1"/>
  <c r="C125" i="10"/>
  <c r="F125" i="10"/>
  <c r="G125" i="10"/>
  <c r="H125" i="10"/>
  <c r="I125" i="10"/>
  <c r="A126" i="10"/>
  <c r="B126" i="10" s="1"/>
  <c r="C126" i="10"/>
  <c r="D126" i="10"/>
  <c r="E126" i="10"/>
  <c r="F126" i="10"/>
  <c r="G126" i="10"/>
  <c r="H126" i="10"/>
  <c r="I126" i="10"/>
  <c r="A127" i="10"/>
  <c r="B127" i="10" s="1"/>
  <c r="C127" i="10"/>
  <c r="F127" i="10"/>
  <c r="G127" i="10"/>
  <c r="H127" i="10"/>
  <c r="I127" i="10"/>
  <c r="A128" i="10"/>
  <c r="B128" i="10" s="1"/>
  <c r="C128" i="10"/>
  <c r="E128" i="10" s="1"/>
  <c r="D128" i="10"/>
  <c r="F128" i="10"/>
  <c r="G128" i="10"/>
  <c r="H128" i="10"/>
  <c r="I128" i="10"/>
  <c r="A129" i="10"/>
  <c r="C129" i="10"/>
  <c r="F129" i="10"/>
  <c r="G129" i="10"/>
  <c r="H129" i="10"/>
  <c r="I129" i="10"/>
  <c r="A130" i="10"/>
  <c r="C130" i="10"/>
  <c r="F130" i="10"/>
  <c r="G130" i="10"/>
  <c r="H130" i="10"/>
  <c r="I130" i="10"/>
  <c r="A131" i="10"/>
  <c r="C131" i="10"/>
  <c r="F131" i="10"/>
  <c r="G131" i="10"/>
  <c r="H131" i="10"/>
  <c r="I131" i="10"/>
  <c r="A132" i="10"/>
  <c r="C132" i="10"/>
  <c r="F132" i="10"/>
  <c r="G132" i="10"/>
  <c r="H132" i="10"/>
  <c r="I132" i="10"/>
  <c r="A133" i="10"/>
  <c r="C133" i="10"/>
  <c r="F133" i="10"/>
  <c r="G133" i="10"/>
  <c r="H133" i="10"/>
  <c r="I133" i="10"/>
  <c r="A134" i="10"/>
  <c r="D134" i="10"/>
  <c r="F134" i="10"/>
  <c r="G134" i="10"/>
  <c r="H134" i="10"/>
  <c r="I134" i="10"/>
  <c r="A135" i="10"/>
  <c r="D135" i="10" s="1"/>
  <c r="F135" i="10"/>
  <c r="G135" i="10"/>
  <c r="H135" i="10"/>
  <c r="I135" i="10"/>
  <c r="A136" i="10"/>
  <c r="D136" i="10" s="1"/>
  <c r="F136" i="10"/>
  <c r="G136" i="10"/>
  <c r="H136" i="10"/>
  <c r="I136" i="10"/>
  <c r="A137" i="10"/>
  <c r="F137" i="10"/>
  <c r="G137" i="10"/>
  <c r="H137" i="10"/>
  <c r="I137" i="10"/>
  <c r="A138" i="10"/>
  <c r="D138" i="10"/>
  <c r="F138" i="10"/>
  <c r="G138" i="10"/>
  <c r="H138" i="10"/>
  <c r="I138" i="10"/>
  <c r="A139" i="10"/>
  <c r="D139" i="10" s="1"/>
  <c r="F139" i="10"/>
  <c r="G139" i="10"/>
  <c r="H139" i="10"/>
  <c r="I139" i="10"/>
  <c r="A140" i="10"/>
  <c r="D140" i="10" s="1"/>
  <c r="F140" i="10"/>
  <c r="G140" i="10"/>
  <c r="H140" i="10"/>
  <c r="I140" i="10"/>
  <c r="A141" i="10"/>
  <c r="F141" i="10"/>
  <c r="G141" i="10"/>
  <c r="H141" i="10"/>
  <c r="I141" i="10"/>
  <c r="A142" i="10"/>
  <c r="D142" i="10"/>
  <c r="F142" i="10"/>
  <c r="G142" i="10"/>
  <c r="H142" i="10"/>
  <c r="I142" i="10"/>
  <c r="A143" i="10"/>
  <c r="D143" i="10" s="1"/>
  <c r="F143" i="10"/>
  <c r="G143" i="10"/>
  <c r="H143" i="10"/>
  <c r="I143" i="10"/>
  <c r="A144" i="10"/>
  <c r="D144" i="10" s="1"/>
  <c r="F144" i="10"/>
  <c r="G144" i="10"/>
  <c r="H144" i="10"/>
  <c r="I144" i="10"/>
  <c r="A145" i="10"/>
  <c r="F145" i="10"/>
  <c r="G145" i="10"/>
  <c r="H145" i="10"/>
  <c r="I145" i="10"/>
  <c r="A146" i="10"/>
  <c r="D146" i="10"/>
  <c r="F146" i="10"/>
  <c r="G146" i="10"/>
  <c r="H146" i="10"/>
  <c r="I146" i="10"/>
  <c r="A147" i="10"/>
  <c r="D147" i="10" s="1"/>
  <c r="F147" i="10"/>
  <c r="G147" i="10"/>
  <c r="H147" i="10"/>
  <c r="I147" i="10"/>
  <c r="A148" i="10"/>
  <c r="D148" i="10" s="1"/>
  <c r="F148" i="10"/>
  <c r="G148" i="10"/>
  <c r="H148" i="10"/>
  <c r="I148" i="10"/>
  <c r="A149" i="10"/>
  <c r="F149" i="10"/>
  <c r="G149" i="10"/>
  <c r="H149" i="10"/>
  <c r="I149" i="10"/>
  <c r="A150" i="10"/>
  <c r="D150" i="10"/>
  <c r="F150" i="10"/>
  <c r="G150" i="10"/>
  <c r="H150" i="10"/>
  <c r="I150" i="10"/>
  <c r="A151" i="10"/>
  <c r="D151" i="10" s="1"/>
  <c r="F151" i="10"/>
  <c r="G151" i="10"/>
  <c r="H151" i="10"/>
  <c r="I151" i="10"/>
  <c r="A152" i="10"/>
  <c r="D152" i="10" s="1"/>
  <c r="F152" i="10"/>
  <c r="G152" i="10"/>
  <c r="H152" i="10"/>
  <c r="I152" i="10"/>
  <c r="A153" i="10"/>
  <c r="F153" i="10"/>
  <c r="G153" i="10"/>
  <c r="H153" i="10"/>
  <c r="I153" i="10"/>
  <c r="A154" i="10"/>
  <c r="D154" i="10"/>
  <c r="F154" i="10"/>
  <c r="G154" i="10"/>
  <c r="H154" i="10"/>
  <c r="I154" i="10"/>
  <c r="A155" i="10"/>
  <c r="D155" i="10" s="1"/>
  <c r="F155" i="10"/>
  <c r="G155" i="10"/>
  <c r="H155" i="10"/>
  <c r="I155" i="10"/>
  <c r="A156" i="10"/>
  <c r="D156" i="10" s="1"/>
  <c r="F156" i="10"/>
  <c r="G156" i="10"/>
  <c r="H156" i="10"/>
  <c r="I156" i="10"/>
  <c r="A157" i="10"/>
  <c r="F157" i="10"/>
  <c r="H157" i="10" s="1"/>
  <c r="G157" i="10"/>
  <c r="I157" i="10"/>
  <c r="A158" i="10"/>
  <c r="C158" i="10"/>
  <c r="F158" i="10"/>
  <c r="H158" i="10" s="1"/>
  <c r="G158" i="10"/>
  <c r="I158" i="10"/>
  <c r="A159" i="10"/>
  <c r="C159" i="10" s="1"/>
  <c r="F159" i="10"/>
  <c r="H159" i="10" s="1"/>
  <c r="G159" i="10"/>
  <c r="I159" i="10"/>
  <c r="A160" i="10"/>
  <c r="C160" i="10" s="1"/>
  <c r="F160" i="10"/>
  <c r="H160" i="10" s="1"/>
  <c r="G160" i="10"/>
  <c r="I160" i="10"/>
  <c r="A161" i="10"/>
  <c r="F161" i="10"/>
  <c r="H161" i="10" s="1"/>
  <c r="G161" i="10"/>
  <c r="I161" i="10"/>
  <c r="A162" i="10"/>
  <c r="C162" i="10"/>
  <c r="F162" i="10"/>
  <c r="H162" i="10" s="1"/>
  <c r="G162" i="10"/>
  <c r="I162" i="10"/>
  <c r="A163" i="10"/>
  <c r="D163" i="10" s="1"/>
  <c r="B163" i="10"/>
  <c r="E163" i="10" s="1"/>
  <c r="C163" i="10"/>
  <c r="F163" i="10"/>
  <c r="H163" i="10" s="1"/>
  <c r="G163" i="10"/>
  <c r="I163" i="10"/>
  <c r="A164" i="10"/>
  <c r="F164" i="10"/>
  <c r="A165" i="10"/>
  <c r="D165" i="10" s="1"/>
  <c r="B165" i="10"/>
  <c r="F165" i="10"/>
  <c r="H165" i="10" s="1"/>
  <c r="G165" i="10"/>
  <c r="A166" i="10"/>
  <c r="D166" i="10" s="1"/>
  <c r="C166" i="10"/>
  <c r="F166" i="10"/>
  <c r="H166" i="10" s="1"/>
  <c r="I166" i="10"/>
  <c r="A167" i="10"/>
  <c r="D167" i="10" s="1"/>
  <c r="B167" i="10"/>
  <c r="E167" i="10" s="1"/>
  <c r="C167" i="10"/>
  <c r="F167" i="10"/>
  <c r="H167" i="10" s="1"/>
  <c r="G167" i="10"/>
  <c r="I167" i="10"/>
  <c r="A168" i="10"/>
  <c r="F168" i="10"/>
  <c r="A169" i="10"/>
  <c r="D169" i="10" s="1"/>
  <c r="F169" i="10"/>
  <c r="H169" i="10" s="1"/>
  <c r="A170" i="10"/>
  <c r="D170" i="10" s="1"/>
  <c r="C170" i="10"/>
  <c r="F170" i="10"/>
  <c r="H170" i="10" s="1"/>
  <c r="I170" i="10"/>
  <c r="A171" i="10"/>
  <c r="D171" i="10" s="1"/>
  <c r="B171" i="10"/>
  <c r="E171" i="10" s="1"/>
  <c r="C171" i="10"/>
  <c r="F171" i="10"/>
  <c r="H171" i="10" s="1"/>
  <c r="G171" i="10"/>
  <c r="I171" i="10"/>
  <c r="A172" i="10"/>
  <c r="F172" i="10"/>
  <c r="A173" i="10"/>
  <c r="D173" i="10" s="1"/>
  <c r="F173" i="10"/>
  <c r="H173" i="10" s="1"/>
  <c r="A174" i="10"/>
  <c r="D174" i="10" s="1"/>
  <c r="C174" i="10"/>
  <c r="F174" i="10"/>
  <c r="H174" i="10" s="1"/>
  <c r="I174" i="10"/>
  <c r="A175" i="10"/>
  <c r="D175" i="10" s="1"/>
  <c r="B175" i="10"/>
  <c r="E175" i="10" s="1"/>
  <c r="C175" i="10"/>
  <c r="F175" i="10"/>
  <c r="H175" i="10" s="1"/>
  <c r="G175" i="10"/>
  <c r="I175" i="10"/>
  <c r="A176" i="10"/>
  <c r="F176" i="10"/>
  <c r="A177" i="10"/>
  <c r="D177" i="10" s="1"/>
  <c r="F177" i="10"/>
  <c r="H177" i="10" s="1"/>
  <c r="A178" i="10"/>
  <c r="D178" i="10" s="1"/>
  <c r="C178" i="10"/>
  <c r="F178" i="10"/>
  <c r="H178" i="10" s="1"/>
  <c r="I178" i="10"/>
  <c r="A179" i="10"/>
  <c r="D179" i="10" s="1"/>
  <c r="B179" i="10"/>
  <c r="E179" i="10" s="1"/>
  <c r="C179" i="10"/>
  <c r="F179" i="10"/>
  <c r="H179" i="10" s="1"/>
  <c r="G179" i="10"/>
  <c r="I179" i="10"/>
  <c r="A180" i="10"/>
  <c r="F180" i="10"/>
  <c r="A181" i="10"/>
  <c r="D181" i="10" s="1"/>
  <c r="F181" i="10"/>
  <c r="H181" i="10" s="1"/>
  <c r="A182" i="10"/>
  <c r="D182" i="10" s="1"/>
  <c r="C182" i="10"/>
  <c r="F182" i="10"/>
  <c r="H182" i="10" s="1"/>
  <c r="I182" i="10"/>
  <c r="A183" i="10"/>
  <c r="D183" i="10" s="1"/>
  <c r="B183" i="10"/>
  <c r="E183" i="10" s="1"/>
  <c r="C183" i="10"/>
  <c r="F183" i="10"/>
  <c r="H183" i="10" s="1"/>
  <c r="G183" i="10"/>
  <c r="I183" i="10"/>
  <c r="A184" i="10"/>
  <c r="F184" i="10"/>
  <c r="A185" i="10"/>
  <c r="D185" i="10" s="1"/>
  <c r="F185" i="10"/>
  <c r="H185" i="10" s="1"/>
  <c r="A186" i="10"/>
  <c r="D186" i="10" s="1"/>
  <c r="C186" i="10"/>
  <c r="F186" i="10"/>
  <c r="H186" i="10" s="1"/>
  <c r="I186" i="10"/>
  <c r="A187" i="10"/>
  <c r="D187" i="10" s="1"/>
  <c r="B187" i="10"/>
  <c r="E187" i="10" s="1"/>
  <c r="C187" i="10"/>
  <c r="F187" i="10"/>
  <c r="H187" i="10" s="1"/>
  <c r="G187" i="10"/>
  <c r="I187" i="10"/>
  <c r="A188" i="10"/>
  <c r="F188" i="10"/>
  <c r="A189" i="10"/>
  <c r="D189" i="10" s="1"/>
  <c r="F189" i="10"/>
  <c r="H189" i="10" s="1"/>
  <c r="A190" i="10"/>
  <c r="D190" i="10" s="1"/>
  <c r="B190" i="10"/>
  <c r="C190" i="10"/>
  <c r="E190" i="10" s="1"/>
  <c r="F190" i="10"/>
  <c r="H190" i="10" s="1"/>
  <c r="G190" i="10"/>
  <c r="I190" i="10"/>
  <c r="A191" i="10"/>
  <c r="D191" i="10" s="1"/>
  <c r="B191" i="10"/>
  <c r="E191" i="10" s="1"/>
  <c r="C191" i="10"/>
  <c r="F191" i="10"/>
  <c r="H191" i="10" s="1"/>
  <c r="G191" i="10"/>
  <c r="I191" i="10"/>
  <c r="A192" i="10"/>
  <c r="F192" i="10"/>
  <c r="A193" i="10"/>
  <c r="D193" i="10" s="1"/>
  <c r="F193" i="10"/>
  <c r="H193" i="10" s="1"/>
  <c r="A194" i="10"/>
  <c r="D194" i="10" s="1"/>
  <c r="B194" i="10"/>
  <c r="C194" i="10"/>
  <c r="E194" i="10" s="1"/>
  <c r="F194" i="10"/>
  <c r="H194" i="10" s="1"/>
  <c r="G194" i="10"/>
  <c r="I194" i="10"/>
  <c r="A195" i="10"/>
  <c r="D195" i="10" s="1"/>
  <c r="B195" i="10"/>
  <c r="E195" i="10" s="1"/>
  <c r="C195" i="10"/>
  <c r="F195" i="10"/>
  <c r="H195" i="10" s="1"/>
  <c r="G195" i="10"/>
  <c r="I195" i="10"/>
  <c r="A196" i="10"/>
  <c r="F196" i="10"/>
  <c r="A197" i="10"/>
  <c r="D197" i="10" s="1"/>
  <c r="F197" i="10"/>
  <c r="H197" i="10" s="1"/>
  <c r="A198" i="10"/>
  <c r="D198" i="10" s="1"/>
  <c r="B198" i="10"/>
  <c r="C198" i="10"/>
  <c r="E198" i="10" s="1"/>
  <c r="F198" i="10"/>
  <c r="H198" i="10" s="1"/>
  <c r="G198" i="10"/>
  <c r="I198" i="10"/>
  <c r="A199" i="10"/>
  <c r="D199" i="10" s="1"/>
  <c r="B199" i="10"/>
  <c r="E199" i="10" s="1"/>
  <c r="C199" i="10"/>
  <c r="F199" i="10"/>
  <c r="H199" i="10" s="1"/>
  <c r="G199" i="10"/>
  <c r="I199" i="10"/>
  <c r="A200" i="10"/>
  <c r="F200" i="10"/>
  <c r="A201" i="10"/>
  <c r="D201" i="10" s="1"/>
  <c r="F201" i="10"/>
  <c r="H201" i="10" s="1"/>
  <c r="A202" i="10"/>
  <c r="D202" i="10" s="1"/>
  <c r="B202" i="10"/>
  <c r="C202" i="10"/>
  <c r="E202" i="10" s="1"/>
  <c r="F202" i="10"/>
  <c r="H202" i="10" s="1"/>
  <c r="G202" i="10"/>
  <c r="I202" i="10"/>
  <c r="A203" i="10"/>
  <c r="D203" i="10" s="1"/>
  <c r="B203" i="10"/>
  <c r="E203" i="10" s="1"/>
  <c r="C203" i="10"/>
  <c r="F203" i="10"/>
  <c r="H203" i="10" s="1"/>
  <c r="G203" i="10"/>
  <c r="I203" i="10"/>
  <c r="A204" i="10"/>
  <c r="F204" i="10"/>
  <c r="A205" i="10"/>
  <c r="D205" i="10" s="1"/>
  <c r="F205" i="10"/>
  <c r="H205" i="10" s="1"/>
  <c r="A206" i="10"/>
  <c r="D206" i="10" s="1"/>
  <c r="B206" i="10"/>
  <c r="C206" i="10"/>
  <c r="E206" i="10" s="1"/>
  <c r="F206" i="10"/>
  <c r="H206" i="10" s="1"/>
  <c r="G206" i="10"/>
  <c r="I206" i="10"/>
  <c r="A207" i="10"/>
  <c r="D207" i="10" s="1"/>
  <c r="B207" i="10"/>
  <c r="E207" i="10" s="1"/>
  <c r="C207" i="10"/>
  <c r="F207" i="10"/>
  <c r="H207" i="10" s="1"/>
  <c r="G207" i="10"/>
  <c r="I207" i="10"/>
  <c r="A208" i="10"/>
  <c r="F208" i="10"/>
  <c r="A209" i="10"/>
  <c r="D209" i="10" s="1"/>
  <c r="F209" i="10"/>
  <c r="H209" i="10" s="1"/>
  <c r="A210" i="10"/>
  <c r="D210" i="10" s="1"/>
  <c r="B210" i="10"/>
  <c r="C210" i="10"/>
  <c r="E210" i="10" s="1"/>
  <c r="F210" i="10"/>
  <c r="H210" i="10" s="1"/>
  <c r="G210" i="10"/>
  <c r="I210" i="10"/>
  <c r="A211" i="10"/>
  <c r="D211" i="10" s="1"/>
  <c r="B211" i="10"/>
  <c r="E211" i="10" s="1"/>
  <c r="C211" i="10"/>
  <c r="F211" i="10"/>
  <c r="H211" i="10" s="1"/>
  <c r="G211" i="10"/>
  <c r="I211" i="10"/>
  <c r="A212" i="10"/>
  <c r="F212" i="10"/>
  <c r="A213" i="10"/>
  <c r="D213" i="10" s="1"/>
  <c r="F213" i="10"/>
  <c r="H213" i="10" s="1"/>
  <c r="A214" i="10"/>
  <c r="D214" i="10" s="1"/>
  <c r="B214" i="10"/>
  <c r="C214" i="10"/>
  <c r="E214" i="10" s="1"/>
  <c r="F214" i="10"/>
  <c r="H214" i="10" s="1"/>
  <c r="G214" i="10"/>
  <c r="I214" i="10"/>
  <c r="A215" i="10"/>
  <c r="D215" i="10" s="1"/>
  <c r="B215" i="10"/>
  <c r="E215" i="10" s="1"/>
  <c r="C215" i="10"/>
  <c r="F215" i="10"/>
  <c r="H215" i="10" s="1"/>
  <c r="G215" i="10"/>
  <c r="I215" i="10"/>
  <c r="A216" i="10"/>
  <c r="F216" i="10"/>
  <c r="A217" i="10"/>
  <c r="D217" i="10" s="1"/>
  <c r="F217" i="10"/>
  <c r="H217" i="10" s="1"/>
  <c r="A218" i="10"/>
  <c r="D218" i="10" s="1"/>
  <c r="B218" i="10"/>
  <c r="C218" i="10"/>
  <c r="E218" i="10" s="1"/>
  <c r="F218" i="10"/>
  <c r="H218" i="10" s="1"/>
  <c r="G218" i="10"/>
  <c r="I218" i="10"/>
  <c r="A219" i="10"/>
  <c r="D219" i="10" s="1"/>
  <c r="B219" i="10"/>
  <c r="E219" i="10" s="1"/>
  <c r="C219" i="10"/>
  <c r="F219" i="10"/>
  <c r="H219" i="10" s="1"/>
  <c r="G219" i="10"/>
  <c r="I219" i="10"/>
  <c r="A220" i="10"/>
  <c r="F220" i="10"/>
  <c r="A221" i="10"/>
  <c r="D221" i="10" s="1"/>
  <c r="F221" i="10"/>
  <c r="H221" i="10" s="1"/>
  <c r="A222" i="10"/>
  <c r="D222" i="10" s="1"/>
  <c r="B222" i="10"/>
  <c r="C222" i="10"/>
  <c r="E222" i="10" s="1"/>
  <c r="F222" i="10"/>
  <c r="H222" i="10" s="1"/>
  <c r="G222" i="10"/>
  <c r="I222" i="10"/>
  <c r="A223" i="10"/>
  <c r="D223" i="10" s="1"/>
  <c r="B223" i="10"/>
  <c r="E223" i="10" s="1"/>
  <c r="C223" i="10"/>
  <c r="F223" i="10"/>
  <c r="H223" i="10" s="1"/>
  <c r="G223" i="10"/>
  <c r="I223" i="10"/>
  <c r="A224" i="10"/>
  <c r="F224" i="10"/>
  <c r="A225" i="10"/>
  <c r="D225" i="10" s="1"/>
  <c r="F225" i="10"/>
  <c r="H225" i="10" s="1"/>
  <c r="A226" i="10"/>
  <c r="D226" i="10" s="1"/>
  <c r="B226" i="10"/>
  <c r="C226" i="10"/>
  <c r="E226" i="10" s="1"/>
  <c r="F226" i="10"/>
  <c r="H226" i="10" s="1"/>
  <c r="G226" i="10"/>
  <c r="I226" i="10"/>
  <c r="A227" i="10"/>
  <c r="D227" i="10" s="1"/>
  <c r="B227" i="10"/>
  <c r="E227" i="10" s="1"/>
  <c r="C227" i="10"/>
  <c r="F227" i="10"/>
  <c r="H227" i="10" s="1"/>
  <c r="G227" i="10"/>
  <c r="I227" i="10"/>
  <c r="A228" i="10"/>
  <c r="F228" i="10"/>
  <c r="A229" i="10"/>
  <c r="D229" i="10" s="1"/>
  <c r="F229" i="10"/>
  <c r="H229" i="10" s="1"/>
  <c r="A230" i="10"/>
  <c r="D230" i="10" s="1"/>
  <c r="B230" i="10"/>
  <c r="C230" i="10"/>
  <c r="E230" i="10" s="1"/>
  <c r="F230" i="10"/>
  <c r="H230" i="10" s="1"/>
  <c r="G230" i="10"/>
  <c r="I230" i="10"/>
  <c r="A231" i="10"/>
  <c r="D231" i="10" s="1"/>
  <c r="B231" i="10"/>
  <c r="E231" i="10" s="1"/>
  <c r="C231" i="10"/>
  <c r="F231" i="10"/>
  <c r="H231" i="10" s="1"/>
  <c r="G231" i="10"/>
  <c r="I231" i="10"/>
  <c r="A232" i="10"/>
  <c r="F232" i="10"/>
  <c r="A233" i="10"/>
  <c r="D233" i="10" s="1"/>
  <c r="F233" i="10"/>
  <c r="H233" i="10" s="1"/>
  <c r="A234" i="10"/>
  <c r="D234" i="10" s="1"/>
  <c r="B234" i="10"/>
  <c r="C234" i="10"/>
  <c r="E234" i="10" s="1"/>
  <c r="F234" i="10"/>
  <c r="H234" i="10" s="1"/>
  <c r="G234" i="10"/>
  <c r="I234" i="10"/>
  <c r="A235" i="10"/>
  <c r="D235" i="10" s="1"/>
  <c r="B235" i="10"/>
  <c r="E235" i="10" s="1"/>
  <c r="C235" i="10"/>
  <c r="F235" i="10"/>
  <c r="H235" i="10" s="1"/>
  <c r="G235" i="10"/>
  <c r="I235" i="10"/>
  <c r="A236" i="10"/>
  <c r="B236" i="10" s="1"/>
  <c r="F236" i="10"/>
  <c r="G236" i="10"/>
  <c r="A237" i="10"/>
  <c r="F237" i="10"/>
  <c r="A238" i="10"/>
  <c r="D238" i="10" s="1"/>
  <c r="B238" i="10"/>
  <c r="C238" i="10"/>
  <c r="E238" i="10" s="1"/>
  <c r="F238" i="10"/>
  <c r="H238" i="10" s="1"/>
  <c r="G238" i="10"/>
  <c r="I238" i="10"/>
  <c r="A239" i="10"/>
  <c r="D239" i="10" s="1"/>
  <c r="B239" i="10"/>
  <c r="E239" i="10" s="1"/>
  <c r="C239" i="10"/>
  <c r="F239" i="10"/>
  <c r="H239" i="10" s="1"/>
  <c r="G239" i="10"/>
  <c r="I239" i="10"/>
  <c r="A240" i="10"/>
  <c r="B240" i="10"/>
  <c r="F240" i="10"/>
  <c r="G240" i="10" s="1"/>
  <c r="A241" i="10"/>
  <c r="F241" i="10"/>
  <c r="A242" i="10"/>
  <c r="D242" i="10" s="1"/>
  <c r="B242" i="10"/>
  <c r="C242" i="10"/>
  <c r="E242" i="10"/>
  <c r="F242" i="10"/>
  <c r="H242" i="10" s="1"/>
  <c r="G242" i="10"/>
  <c r="I242" i="10"/>
  <c r="A243" i="10"/>
  <c r="D243" i="10" s="1"/>
  <c r="B243" i="10"/>
  <c r="C243" i="10"/>
  <c r="F243" i="10"/>
  <c r="H243" i="10" s="1"/>
  <c r="G243" i="10"/>
  <c r="I243" i="10"/>
  <c r="A244" i="10"/>
  <c r="B244" i="10" s="1"/>
  <c r="F244" i="10"/>
  <c r="A245" i="10"/>
  <c r="B245" i="10" s="1"/>
  <c r="F245" i="10"/>
  <c r="G245" i="10" s="1"/>
  <c r="A246" i="10"/>
  <c r="C246" i="10" s="1"/>
  <c r="B246" i="10"/>
  <c r="F246" i="10"/>
  <c r="G246" i="10" s="1"/>
  <c r="A247" i="10"/>
  <c r="C247" i="10" s="1"/>
  <c r="B247" i="10"/>
  <c r="F247" i="10"/>
  <c r="G247" i="10" s="1"/>
  <c r="A248" i="10"/>
  <c r="C248" i="10" s="1"/>
  <c r="B248" i="10"/>
  <c r="F248" i="10"/>
  <c r="G248" i="10" s="1"/>
  <c r="A249" i="10"/>
  <c r="C249" i="10" s="1"/>
  <c r="B249" i="10"/>
  <c r="F249" i="10"/>
  <c r="G249" i="10" s="1"/>
  <c r="A250" i="10"/>
  <c r="D250" i="10" s="1"/>
  <c r="B250" i="10"/>
  <c r="E250" i="10" s="1"/>
  <c r="C250" i="10"/>
  <c r="F250" i="10"/>
  <c r="G250" i="10" s="1"/>
  <c r="A251" i="10"/>
  <c r="D251" i="10" s="1"/>
  <c r="B251" i="10"/>
  <c r="C251" i="10"/>
  <c r="F251" i="10"/>
  <c r="G251" i="10" s="1"/>
  <c r="A252" i="10"/>
  <c r="D252" i="10" s="1"/>
  <c r="B252" i="10"/>
  <c r="E252" i="10" s="1"/>
  <c r="C252" i="10"/>
  <c r="F252" i="10"/>
  <c r="G252" i="10" s="1"/>
  <c r="A253" i="10"/>
  <c r="D253" i="10" s="1"/>
  <c r="B253" i="10"/>
  <c r="C253" i="10"/>
  <c r="F253" i="10"/>
  <c r="G253" i="10" s="1"/>
  <c r="A254" i="10"/>
  <c r="D254" i="10" s="1"/>
  <c r="B254" i="10"/>
  <c r="E254" i="10" s="1"/>
  <c r="C254" i="10"/>
  <c r="F254" i="10"/>
  <c r="G254" i="10" s="1"/>
  <c r="A255" i="10"/>
  <c r="D255" i="10" s="1"/>
  <c r="B255" i="10"/>
  <c r="C255" i="10"/>
  <c r="F255" i="10"/>
  <c r="G255" i="10" s="1"/>
  <c r="A256" i="10"/>
  <c r="D256" i="10" s="1"/>
  <c r="B256" i="10"/>
  <c r="E256" i="10" s="1"/>
  <c r="C256" i="10"/>
  <c r="F256" i="10"/>
  <c r="G256" i="10" s="1"/>
  <c r="A257" i="10"/>
  <c r="D257" i="10" s="1"/>
  <c r="B257" i="10"/>
  <c r="C257" i="10"/>
  <c r="F257" i="10"/>
  <c r="G257" i="10" s="1"/>
  <c r="A258" i="10"/>
  <c r="D258" i="10" s="1"/>
  <c r="B258" i="10"/>
  <c r="E258" i="10" s="1"/>
  <c r="C258" i="10"/>
  <c r="F258" i="10"/>
  <c r="G258" i="10" s="1"/>
  <c r="A259" i="10"/>
  <c r="D259" i="10" s="1"/>
  <c r="B259" i="10"/>
  <c r="C259" i="10"/>
  <c r="F259" i="10"/>
  <c r="G259" i="10" s="1"/>
  <c r="A260" i="10"/>
  <c r="D260" i="10" s="1"/>
  <c r="B260" i="10"/>
  <c r="E260" i="10" s="1"/>
  <c r="C260" i="10"/>
  <c r="F260" i="10"/>
  <c r="G260" i="10" s="1"/>
  <c r="A261" i="10"/>
  <c r="D261" i="10" s="1"/>
  <c r="B261" i="10"/>
  <c r="C261" i="10"/>
  <c r="F261" i="10"/>
  <c r="G261" i="10" s="1"/>
  <c r="A262" i="10"/>
  <c r="D262" i="10" s="1"/>
  <c r="B262" i="10"/>
  <c r="E262" i="10" s="1"/>
  <c r="C262" i="10"/>
  <c r="F262" i="10"/>
  <c r="G262" i="10" s="1"/>
  <c r="A263" i="10"/>
  <c r="D263" i="10" s="1"/>
  <c r="B263" i="10"/>
  <c r="C263" i="10"/>
  <c r="F263" i="10"/>
  <c r="G263" i="10" s="1"/>
  <c r="A264" i="10"/>
  <c r="D264" i="10" s="1"/>
  <c r="B264" i="10"/>
  <c r="E264" i="10" s="1"/>
  <c r="C264" i="10"/>
  <c r="F264" i="10"/>
  <c r="G264" i="10" s="1"/>
  <c r="A265" i="10"/>
  <c r="D265" i="10" s="1"/>
  <c r="B265" i="10"/>
  <c r="C265" i="10"/>
  <c r="F265" i="10"/>
  <c r="G265" i="10" s="1"/>
  <c r="A266" i="10"/>
  <c r="D266" i="10" s="1"/>
  <c r="B266" i="10"/>
  <c r="E266" i="10" s="1"/>
  <c r="C266" i="10"/>
  <c r="F266" i="10"/>
  <c r="G266" i="10" s="1"/>
  <c r="A267" i="10"/>
  <c r="D267" i="10" s="1"/>
  <c r="B267" i="10"/>
  <c r="C267" i="10"/>
  <c r="F267" i="10"/>
  <c r="G267" i="10" s="1"/>
  <c r="A268" i="10"/>
  <c r="D268" i="10" s="1"/>
  <c r="B268" i="10"/>
  <c r="E268" i="10" s="1"/>
  <c r="C268" i="10"/>
  <c r="F268" i="10"/>
  <c r="G268" i="10" s="1"/>
  <c r="A269" i="10"/>
  <c r="D269" i="10" s="1"/>
  <c r="B269" i="10"/>
  <c r="C269" i="10"/>
  <c r="F269" i="10"/>
  <c r="G269" i="10" s="1"/>
  <c r="A270" i="10"/>
  <c r="D270" i="10" s="1"/>
  <c r="B270" i="10"/>
  <c r="E270" i="10" s="1"/>
  <c r="C270" i="10"/>
  <c r="F270" i="10"/>
  <c r="G270" i="10" s="1"/>
  <c r="A271" i="10"/>
  <c r="D271" i="10" s="1"/>
  <c r="B271" i="10"/>
  <c r="C271" i="10"/>
  <c r="F271" i="10"/>
  <c r="G271" i="10" s="1"/>
  <c r="A272" i="10"/>
  <c r="D272" i="10" s="1"/>
  <c r="B272" i="10"/>
  <c r="E272" i="10" s="1"/>
  <c r="C272" i="10"/>
  <c r="F272" i="10"/>
  <c r="G272" i="10" s="1"/>
  <c r="A273" i="10"/>
  <c r="D273" i="10" s="1"/>
  <c r="B273" i="10"/>
  <c r="C273" i="10"/>
  <c r="F273" i="10"/>
  <c r="G273" i="10" s="1"/>
  <c r="A274" i="10"/>
  <c r="D274" i="10" s="1"/>
  <c r="B274" i="10"/>
  <c r="E274" i="10" s="1"/>
  <c r="C274" i="10"/>
  <c r="F274" i="10"/>
  <c r="G274" i="10" s="1"/>
  <c r="A275" i="10"/>
  <c r="D275" i="10" s="1"/>
  <c r="B275" i="10"/>
  <c r="C275" i="10"/>
  <c r="F275" i="10"/>
  <c r="G275" i="10" s="1"/>
  <c r="A276" i="10"/>
  <c r="D276" i="10" s="1"/>
  <c r="B276" i="10"/>
  <c r="E276" i="10" s="1"/>
  <c r="C276" i="10"/>
  <c r="F276" i="10"/>
  <c r="G276" i="10" s="1"/>
  <c r="A277" i="10"/>
  <c r="D277" i="10" s="1"/>
  <c r="B277" i="10"/>
  <c r="C277" i="10"/>
  <c r="F277" i="10"/>
  <c r="G277" i="10" s="1"/>
  <c r="A278" i="10"/>
  <c r="D278" i="10" s="1"/>
  <c r="B278" i="10"/>
  <c r="E278" i="10" s="1"/>
  <c r="C278" i="10"/>
  <c r="F278" i="10"/>
  <c r="G278" i="10" s="1"/>
  <c r="A279" i="10"/>
  <c r="D279" i="10" s="1"/>
  <c r="B279" i="10"/>
  <c r="C279" i="10"/>
  <c r="F279" i="10"/>
  <c r="G279" i="10" s="1"/>
  <c r="A280" i="10"/>
  <c r="D280" i="10" s="1"/>
  <c r="B280" i="10"/>
  <c r="E280" i="10" s="1"/>
  <c r="C280" i="10"/>
  <c r="F280" i="10"/>
  <c r="G280" i="10" s="1"/>
  <c r="A281" i="10"/>
  <c r="D281" i="10" s="1"/>
  <c r="B281" i="10"/>
  <c r="C281" i="10"/>
  <c r="F281" i="10"/>
  <c r="G281" i="10" s="1"/>
  <c r="A282" i="10"/>
  <c r="D282" i="10" s="1"/>
  <c r="B282" i="10"/>
  <c r="E282" i="10" s="1"/>
  <c r="C282" i="10"/>
  <c r="F282" i="10"/>
  <c r="G282" i="10" s="1"/>
  <c r="A283" i="10"/>
  <c r="D283" i="10" s="1"/>
  <c r="B283" i="10"/>
  <c r="C283" i="10"/>
  <c r="F283" i="10"/>
  <c r="G283" i="10" s="1"/>
  <c r="A284" i="10"/>
  <c r="D284" i="10" s="1"/>
  <c r="B284" i="10"/>
  <c r="E284" i="10" s="1"/>
  <c r="C284" i="10"/>
  <c r="F284" i="10"/>
  <c r="G284" i="10" s="1"/>
  <c r="A285" i="10"/>
  <c r="D285" i="10" s="1"/>
  <c r="B285" i="10"/>
  <c r="C285" i="10"/>
  <c r="F285" i="10"/>
  <c r="G285" i="10" s="1"/>
  <c r="A286" i="10"/>
  <c r="D286" i="10" s="1"/>
  <c r="B286" i="10"/>
  <c r="E286" i="10" s="1"/>
  <c r="C286" i="10"/>
  <c r="F286" i="10"/>
  <c r="H286" i="10" s="1"/>
  <c r="G286" i="10"/>
  <c r="A287" i="10"/>
  <c r="D287" i="10" s="1"/>
  <c r="B287" i="10"/>
  <c r="E287" i="10" s="1"/>
  <c r="C287" i="10"/>
  <c r="F287" i="10"/>
  <c r="H287" i="10" s="1"/>
  <c r="G287" i="10"/>
  <c r="A288" i="10"/>
  <c r="D288" i="10" s="1"/>
  <c r="B288" i="10"/>
  <c r="E288" i="10" s="1"/>
  <c r="C288" i="10"/>
  <c r="F288" i="10"/>
  <c r="H288" i="10" s="1"/>
  <c r="G288" i="10"/>
  <c r="A289" i="10"/>
  <c r="D289" i="10" s="1"/>
  <c r="B289" i="10"/>
  <c r="E289" i="10" s="1"/>
  <c r="C289" i="10"/>
  <c r="F289" i="10"/>
  <c r="H289" i="10" s="1"/>
  <c r="G289" i="10"/>
  <c r="A290" i="10"/>
  <c r="D290" i="10" s="1"/>
  <c r="B290" i="10"/>
  <c r="E290" i="10" s="1"/>
  <c r="C290" i="10"/>
  <c r="F290" i="10"/>
  <c r="H290" i="10" s="1"/>
  <c r="G290" i="10"/>
  <c r="A291" i="10"/>
  <c r="D291" i="10" s="1"/>
  <c r="B291" i="10"/>
  <c r="E291" i="10" s="1"/>
  <c r="C291" i="10"/>
  <c r="F291" i="10"/>
  <c r="H291" i="10" s="1"/>
  <c r="G291" i="10"/>
  <c r="A292" i="10"/>
  <c r="D292" i="10" s="1"/>
  <c r="B292" i="10"/>
  <c r="E292" i="10" s="1"/>
  <c r="C292" i="10"/>
  <c r="F292" i="10"/>
  <c r="H292" i="10" s="1"/>
  <c r="G292" i="10"/>
  <c r="A293" i="10"/>
  <c r="D293" i="10" s="1"/>
  <c r="B293" i="10"/>
  <c r="E293" i="10" s="1"/>
  <c r="C293" i="10"/>
  <c r="F293" i="10"/>
  <c r="H293" i="10" s="1"/>
  <c r="G293" i="10"/>
  <c r="A294" i="10"/>
  <c r="D294" i="10" s="1"/>
  <c r="B294" i="10"/>
  <c r="E294" i="10" s="1"/>
  <c r="C294" i="10"/>
  <c r="F294" i="10"/>
  <c r="H294" i="10" s="1"/>
  <c r="G294" i="10"/>
  <c r="A295" i="10"/>
  <c r="D295" i="10" s="1"/>
  <c r="B295" i="10"/>
  <c r="E295" i="10" s="1"/>
  <c r="C295" i="10"/>
  <c r="F295" i="10"/>
  <c r="H295" i="10" s="1"/>
  <c r="G295" i="10"/>
  <c r="A296" i="10"/>
  <c r="D296" i="10" s="1"/>
  <c r="B296" i="10"/>
  <c r="E296" i="10" s="1"/>
  <c r="C296" i="10"/>
  <c r="F296" i="10"/>
  <c r="H296" i="10" s="1"/>
  <c r="G296" i="10"/>
  <c r="A297" i="10"/>
  <c r="D297" i="10" s="1"/>
  <c r="B297" i="10"/>
  <c r="E297" i="10" s="1"/>
  <c r="C297" i="10"/>
  <c r="F297" i="10"/>
  <c r="H297" i="10" s="1"/>
  <c r="G297" i="10"/>
  <c r="A298" i="10"/>
  <c r="D298" i="10" s="1"/>
  <c r="B298" i="10"/>
  <c r="E298" i="10" s="1"/>
  <c r="C298" i="10"/>
  <c r="F298" i="10"/>
  <c r="H298" i="10" s="1"/>
  <c r="G298" i="10"/>
  <c r="A299" i="10"/>
  <c r="D299" i="10" s="1"/>
  <c r="B299" i="10"/>
  <c r="E299" i="10" s="1"/>
  <c r="C299" i="10"/>
  <c r="F299" i="10"/>
  <c r="H299" i="10" s="1"/>
  <c r="G299" i="10"/>
  <c r="A300" i="10"/>
  <c r="D300" i="10" s="1"/>
  <c r="B300" i="10"/>
  <c r="E300" i="10" s="1"/>
  <c r="C300" i="10"/>
  <c r="F300" i="10"/>
  <c r="H300" i="10" s="1"/>
  <c r="G300" i="10"/>
  <c r="A301" i="10"/>
  <c r="D301" i="10" s="1"/>
  <c r="B301" i="10"/>
  <c r="E301" i="10" s="1"/>
  <c r="C301" i="10"/>
  <c r="F301" i="10"/>
  <c r="H301" i="10" s="1"/>
  <c r="G301" i="10"/>
  <c r="A302" i="10"/>
  <c r="D302" i="10" s="1"/>
  <c r="B302" i="10"/>
  <c r="E302" i="10" s="1"/>
  <c r="C302" i="10"/>
  <c r="F302" i="10"/>
  <c r="H302" i="10" s="1"/>
  <c r="G302" i="10"/>
  <c r="A303" i="10"/>
  <c r="D303" i="10" s="1"/>
  <c r="B303" i="10"/>
  <c r="E303" i="10" s="1"/>
  <c r="C303" i="10"/>
  <c r="F303" i="10"/>
  <c r="H303" i="10" s="1"/>
  <c r="G303" i="10"/>
  <c r="A304" i="10"/>
  <c r="D304" i="10" s="1"/>
  <c r="B304" i="10"/>
  <c r="E304" i="10" s="1"/>
  <c r="C304" i="10"/>
  <c r="F304" i="10"/>
  <c r="H304" i="10" s="1"/>
  <c r="G304" i="10"/>
  <c r="A305" i="10"/>
  <c r="D305" i="10" s="1"/>
  <c r="B305" i="10"/>
  <c r="E305" i="10" s="1"/>
  <c r="C305" i="10"/>
  <c r="F305" i="10"/>
  <c r="H305" i="10" s="1"/>
  <c r="G305" i="10"/>
  <c r="A306" i="10"/>
  <c r="D306" i="10" s="1"/>
  <c r="B306" i="10"/>
  <c r="E306" i="10" s="1"/>
  <c r="C306" i="10"/>
  <c r="F306" i="10"/>
  <c r="H306" i="10" s="1"/>
  <c r="G306" i="10"/>
  <c r="A307" i="10"/>
  <c r="D307" i="10" s="1"/>
  <c r="B307" i="10"/>
  <c r="E307" i="10" s="1"/>
  <c r="C307" i="10"/>
  <c r="F307" i="10"/>
  <c r="H307" i="10" s="1"/>
  <c r="G307" i="10"/>
  <c r="A308" i="10"/>
  <c r="D308" i="10" s="1"/>
  <c r="B308" i="10"/>
  <c r="E308" i="10" s="1"/>
  <c r="C308" i="10"/>
  <c r="F308" i="10"/>
  <c r="H308" i="10" s="1"/>
  <c r="G308" i="10"/>
  <c r="A309" i="10"/>
  <c r="D309" i="10" s="1"/>
  <c r="B309" i="10"/>
  <c r="E309" i="10" s="1"/>
  <c r="C309" i="10"/>
  <c r="F309" i="10"/>
  <c r="H309" i="10" s="1"/>
  <c r="G309" i="10"/>
  <c r="A310" i="10"/>
  <c r="D310" i="10" s="1"/>
  <c r="B310" i="10"/>
  <c r="E310" i="10" s="1"/>
  <c r="C310" i="10"/>
  <c r="F310" i="10"/>
  <c r="H310" i="10" s="1"/>
  <c r="G310" i="10"/>
  <c r="A311" i="10"/>
  <c r="D311" i="10" s="1"/>
  <c r="B311" i="10"/>
  <c r="E311" i="10" s="1"/>
  <c r="C311" i="10"/>
  <c r="F311" i="10"/>
  <c r="H311" i="10" s="1"/>
  <c r="G311" i="10"/>
  <c r="A312" i="10"/>
  <c r="D312" i="10" s="1"/>
  <c r="B312" i="10"/>
  <c r="E312" i="10" s="1"/>
  <c r="C312" i="10"/>
  <c r="F312" i="10"/>
  <c r="H312" i="10" s="1"/>
  <c r="G312" i="10"/>
  <c r="A313" i="10"/>
  <c r="D313" i="10" s="1"/>
  <c r="B313" i="10"/>
  <c r="E313" i="10" s="1"/>
  <c r="C313" i="10"/>
  <c r="F313" i="10"/>
  <c r="H313" i="10" s="1"/>
  <c r="G313" i="10"/>
  <c r="A314" i="10"/>
  <c r="D314" i="10" s="1"/>
  <c r="B314" i="10"/>
  <c r="E314" i="10" s="1"/>
  <c r="C314" i="10"/>
  <c r="F314" i="10"/>
  <c r="H314" i="10" s="1"/>
  <c r="G314" i="10"/>
  <c r="A315" i="10"/>
  <c r="D315" i="10" s="1"/>
  <c r="B315" i="10"/>
  <c r="E315" i="10" s="1"/>
  <c r="C315" i="10"/>
  <c r="F315" i="10"/>
  <c r="H315" i="10" s="1"/>
  <c r="G315" i="10"/>
  <c r="A316" i="10"/>
  <c r="D316" i="10" s="1"/>
  <c r="B316" i="10"/>
  <c r="E316" i="10" s="1"/>
  <c r="C316" i="10"/>
  <c r="F316" i="10"/>
  <c r="H316" i="10" s="1"/>
  <c r="G316" i="10"/>
  <c r="A317" i="10"/>
  <c r="D317" i="10" s="1"/>
  <c r="B317" i="10"/>
  <c r="E317" i="10" s="1"/>
  <c r="C317" i="10"/>
  <c r="F317" i="10"/>
  <c r="H317" i="10" s="1"/>
  <c r="G317" i="10"/>
  <c r="A318" i="10"/>
  <c r="D318" i="10" s="1"/>
  <c r="B318" i="10"/>
  <c r="E318" i="10" s="1"/>
  <c r="C318" i="10"/>
  <c r="F318" i="10"/>
  <c r="H318" i="10" s="1"/>
  <c r="G318" i="10"/>
  <c r="A319" i="10"/>
  <c r="D319" i="10" s="1"/>
  <c r="B319" i="10"/>
  <c r="E319" i="10" s="1"/>
  <c r="C319" i="10"/>
  <c r="F319" i="10"/>
  <c r="H319" i="10" s="1"/>
  <c r="G319" i="10"/>
  <c r="A320" i="10"/>
  <c r="D320" i="10" s="1"/>
  <c r="B320" i="10"/>
  <c r="E320" i="10" s="1"/>
  <c r="C320" i="10"/>
  <c r="F320" i="10"/>
  <c r="H320" i="10" s="1"/>
  <c r="G320" i="10"/>
  <c r="A321" i="10"/>
  <c r="D321" i="10" s="1"/>
  <c r="B321" i="10"/>
  <c r="E321" i="10" s="1"/>
  <c r="C321" i="10"/>
  <c r="F321" i="10"/>
  <c r="H321" i="10" s="1"/>
  <c r="G321" i="10"/>
  <c r="A322" i="10"/>
  <c r="D322" i="10" s="1"/>
  <c r="B322" i="10"/>
  <c r="E322" i="10" s="1"/>
  <c r="C322" i="10"/>
  <c r="F322" i="10"/>
  <c r="H322" i="10" s="1"/>
  <c r="G322" i="10"/>
  <c r="A323" i="10"/>
  <c r="D323" i="10" s="1"/>
  <c r="B323" i="10"/>
  <c r="E323" i="10" s="1"/>
  <c r="C323" i="10"/>
  <c r="F323" i="10"/>
  <c r="H323" i="10" s="1"/>
  <c r="G323" i="10"/>
  <c r="A324" i="10"/>
  <c r="D324" i="10" s="1"/>
  <c r="B324" i="10"/>
  <c r="E324" i="10" s="1"/>
  <c r="C324" i="10"/>
  <c r="F324" i="10"/>
  <c r="H324" i="10" s="1"/>
  <c r="G324" i="10"/>
  <c r="I2" i="10"/>
  <c r="H2" i="10"/>
  <c r="G2" i="10"/>
  <c r="F2" i="10"/>
  <c r="E2" i="10"/>
  <c r="D2" i="10"/>
  <c r="C2" i="10"/>
  <c r="B2" i="10"/>
  <c r="A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" i="9"/>
  <c r="K8" i="2"/>
  <c r="K37" i="2"/>
  <c r="K38" i="2"/>
  <c r="K59" i="2"/>
  <c r="K60" i="2"/>
  <c r="K61" i="2"/>
  <c r="K62" i="2"/>
  <c r="K63" i="2"/>
  <c r="K74" i="2"/>
  <c r="K80" i="2"/>
  <c r="K81" i="2"/>
  <c r="K82" i="2"/>
  <c r="K83" i="2"/>
  <c r="K85" i="2"/>
  <c r="K86" i="2"/>
  <c r="K87" i="2"/>
  <c r="K99" i="2"/>
  <c r="K102" i="2"/>
  <c r="K108" i="2"/>
  <c r="K111" i="2"/>
  <c r="K121" i="2"/>
  <c r="K130" i="2"/>
  <c r="K152" i="2"/>
  <c r="K154" i="2"/>
  <c r="K157" i="2"/>
  <c r="K158" i="2"/>
  <c r="K160" i="2"/>
  <c r="K161" i="2"/>
  <c r="K162" i="2"/>
  <c r="K163" i="2"/>
  <c r="K164" i="2"/>
  <c r="K166" i="2"/>
  <c r="K169" i="2"/>
  <c r="K178" i="2"/>
  <c r="K180" i="2"/>
  <c r="K182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2" i="2"/>
  <c r="K273" i="2"/>
  <c r="K275" i="2"/>
  <c r="K277" i="2"/>
  <c r="K278" i="2"/>
  <c r="K285" i="2"/>
  <c r="K291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J40" i="2"/>
  <c r="AA7" i="2"/>
  <c r="AA139" i="2"/>
  <c r="AA235" i="2"/>
  <c r="AA259" i="2"/>
  <c r="AA279" i="2"/>
  <c r="AA307" i="2"/>
  <c r="AA31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1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2" i="2"/>
  <c r="S3" i="2"/>
  <c r="S8" i="2"/>
  <c r="S10" i="2"/>
  <c r="S14" i="2"/>
  <c r="S16" i="2"/>
  <c r="S19" i="2"/>
  <c r="S22" i="2"/>
  <c r="S24" i="2"/>
  <c r="S31" i="2"/>
  <c r="S32" i="2"/>
  <c r="S40" i="2"/>
  <c r="S46" i="2"/>
  <c r="S47" i="2"/>
  <c r="S48" i="2"/>
  <c r="S51" i="2"/>
  <c r="S52" i="2"/>
  <c r="S56" i="2"/>
  <c r="S63" i="2"/>
  <c r="S64" i="2"/>
  <c r="S74" i="2"/>
  <c r="S75" i="2"/>
  <c r="S79" i="2"/>
  <c r="S83" i="2"/>
  <c r="S84" i="2"/>
  <c r="S91" i="2"/>
  <c r="S95" i="2"/>
  <c r="S99" i="2"/>
  <c r="S106" i="2"/>
  <c r="S122" i="2"/>
  <c r="S134" i="2"/>
  <c r="S138" i="2"/>
  <c r="S147" i="2"/>
  <c r="S154" i="2"/>
  <c r="S159" i="2"/>
  <c r="S160" i="2"/>
  <c r="S164" i="2"/>
  <c r="S168" i="2"/>
  <c r="S174" i="2"/>
  <c r="S176" i="2"/>
  <c r="S180" i="2"/>
  <c r="S191" i="2"/>
  <c r="S198" i="2"/>
  <c r="S202" i="2"/>
  <c r="S212" i="2"/>
  <c r="S214" i="2"/>
  <c r="S219" i="2"/>
  <c r="S223" i="2"/>
  <c r="S224" i="2"/>
  <c r="S228" i="2"/>
  <c r="S230" i="2"/>
  <c r="S232" i="2"/>
  <c r="S239" i="2"/>
  <c r="S240" i="2"/>
  <c r="S243" i="2"/>
  <c r="S248" i="2"/>
  <c r="S255" i="2"/>
  <c r="S256" i="2"/>
  <c r="S260" i="2"/>
  <c r="S262" i="2"/>
  <c r="S266" i="2"/>
  <c r="S267" i="2"/>
  <c r="S270" i="2"/>
  <c r="S272" i="2"/>
  <c r="S282" i="2"/>
  <c r="S287" i="2"/>
  <c r="S294" i="2"/>
  <c r="S298" i="2"/>
  <c r="S303" i="2"/>
  <c r="S304" i="2"/>
  <c r="S308" i="2"/>
  <c r="S314" i="2"/>
  <c r="S319" i="2"/>
  <c r="X2" i="2"/>
  <c r="X4" i="2"/>
  <c r="X6" i="2"/>
  <c r="X8" i="2"/>
  <c r="X10" i="2"/>
  <c r="X15" i="2"/>
  <c r="X16" i="2"/>
  <c r="X18" i="2"/>
  <c r="X23" i="2"/>
  <c r="X29" i="2"/>
  <c r="X32" i="2"/>
  <c r="X33" i="2"/>
  <c r="X39" i="2"/>
  <c r="X45" i="2"/>
  <c r="X53" i="2"/>
  <c r="X55" i="2"/>
  <c r="X61" i="2"/>
  <c r="X76" i="2"/>
  <c r="X87" i="2"/>
  <c r="X93" i="2"/>
  <c r="X103" i="2"/>
  <c r="X104" i="2"/>
  <c r="K104" i="2" s="1"/>
  <c r="X108" i="2"/>
  <c r="X115" i="2"/>
  <c r="X123" i="2"/>
  <c r="X128" i="2"/>
  <c r="X129" i="2"/>
  <c r="X136" i="2"/>
  <c r="X141" i="2"/>
  <c r="X144" i="2"/>
  <c r="X145" i="2"/>
  <c r="X149" i="2"/>
  <c r="X151" i="2"/>
  <c r="X157" i="2"/>
  <c r="X166" i="2"/>
  <c r="X172" i="2"/>
  <c r="X173" i="2"/>
  <c r="X182" i="2"/>
  <c r="X185" i="2"/>
  <c r="X194" i="2"/>
  <c r="X198" i="2"/>
  <c r="X201" i="2"/>
  <c r="X205" i="2"/>
  <c r="X206" i="2"/>
  <c r="X209" i="2"/>
  <c r="X210" i="2"/>
  <c r="X217" i="2"/>
  <c r="X221" i="2"/>
  <c r="X222" i="2"/>
  <c r="X226" i="2"/>
  <c r="X230" i="2"/>
  <c r="X236" i="2"/>
  <c r="X237" i="2"/>
  <c r="X238" i="2"/>
  <c r="X242" i="2"/>
  <c r="X244" i="2"/>
  <c r="X252" i="2"/>
  <c r="X253" i="2"/>
  <c r="X254" i="2"/>
  <c r="X257" i="2"/>
  <c r="X273" i="2"/>
  <c r="X278" i="2"/>
  <c r="X280" i="2"/>
  <c r="X285" i="2"/>
  <c r="X286" i="2"/>
  <c r="X292" i="2"/>
  <c r="X294" i="2"/>
  <c r="X300" i="2"/>
  <c r="X301" i="2"/>
  <c r="X302" i="2"/>
  <c r="X306" i="2"/>
  <c r="X308" i="2"/>
  <c r="X310" i="2"/>
  <c r="X313" i="2"/>
  <c r="X317" i="2"/>
  <c r="X318" i="2"/>
  <c r="X321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19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AA148" i="2" s="1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AA192" i="2" s="1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AA228" i="2" s="1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AA252" i="2" s="1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AA268" i="2" s="1"/>
  <c r="D269" i="2"/>
  <c r="D270" i="2"/>
  <c r="D271" i="2"/>
  <c r="D272" i="2"/>
  <c r="AA272" i="2" s="1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AA324" i="2" s="1"/>
  <c r="D103" i="2"/>
  <c r="C127" i="2"/>
  <c r="C128" i="2"/>
  <c r="C129" i="2"/>
  <c r="C130" i="2"/>
  <c r="C131" i="2"/>
  <c r="C132" i="2"/>
  <c r="C133" i="2"/>
  <c r="C134" i="2"/>
  <c r="C135" i="2"/>
  <c r="AA135" i="2" s="1"/>
  <c r="C136" i="2"/>
  <c r="C137" i="2"/>
  <c r="AA13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AA157" i="2" s="1"/>
  <c r="C158" i="2"/>
  <c r="C159" i="2"/>
  <c r="C160" i="2"/>
  <c r="C161" i="2"/>
  <c r="AA161" i="2" s="1"/>
  <c r="C162" i="2"/>
  <c r="C163" i="2"/>
  <c r="C164" i="2"/>
  <c r="C165" i="2"/>
  <c r="AA165" i="2" s="1"/>
  <c r="C166" i="2"/>
  <c r="C167" i="2"/>
  <c r="C168" i="2"/>
  <c r="C169" i="2"/>
  <c r="C170" i="2"/>
  <c r="C171" i="2"/>
  <c r="C172" i="2"/>
  <c r="C173" i="2"/>
  <c r="AA173" i="2" s="1"/>
  <c r="C174" i="2"/>
  <c r="C175" i="2"/>
  <c r="C176" i="2"/>
  <c r="C177" i="2"/>
  <c r="C178" i="2"/>
  <c r="C179" i="2"/>
  <c r="C180" i="2"/>
  <c r="C181" i="2"/>
  <c r="AA181" i="2" s="1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AA197" i="2" s="1"/>
  <c r="C198" i="2"/>
  <c r="C199" i="2"/>
  <c r="C200" i="2"/>
  <c r="C201" i="2"/>
  <c r="AA201" i="2" s="1"/>
  <c r="C202" i="2"/>
  <c r="C203" i="2"/>
  <c r="C204" i="2"/>
  <c r="C205" i="2"/>
  <c r="AA205" i="2" s="1"/>
  <c r="C206" i="2"/>
  <c r="C207" i="2"/>
  <c r="C208" i="2"/>
  <c r="C209" i="2"/>
  <c r="C210" i="2"/>
  <c r="C211" i="2"/>
  <c r="C212" i="2"/>
  <c r="C213" i="2"/>
  <c r="C214" i="2"/>
  <c r="C215" i="2"/>
  <c r="AA215" i="2" s="1"/>
  <c r="C216" i="2"/>
  <c r="C217" i="2"/>
  <c r="AA217" i="2" s="1"/>
  <c r="C218" i="2"/>
  <c r="C219" i="2"/>
  <c r="C220" i="2"/>
  <c r="C221" i="2"/>
  <c r="C222" i="2"/>
  <c r="C223" i="2"/>
  <c r="C224" i="2"/>
  <c r="C225" i="2"/>
  <c r="AA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AA245" i="2" s="1"/>
  <c r="C246" i="2"/>
  <c r="C247" i="2"/>
  <c r="C248" i="2"/>
  <c r="C249" i="2"/>
  <c r="AA249" i="2" s="1"/>
  <c r="C250" i="2"/>
  <c r="C251" i="2"/>
  <c r="C252" i="2"/>
  <c r="C253" i="2"/>
  <c r="C254" i="2"/>
  <c r="C255" i="2"/>
  <c r="C256" i="2"/>
  <c r="C257" i="2"/>
  <c r="AA257" i="2" s="1"/>
  <c r="C258" i="2"/>
  <c r="C259" i="2"/>
  <c r="C260" i="2"/>
  <c r="C261" i="2"/>
  <c r="AA261" i="2" s="1"/>
  <c r="C262" i="2"/>
  <c r="C263" i="2"/>
  <c r="C264" i="2"/>
  <c r="C265" i="2"/>
  <c r="AA265" i="2" s="1"/>
  <c r="C266" i="2"/>
  <c r="C267" i="2"/>
  <c r="C268" i="2"/>
  <c r="C269" i="2"/>
  <c r="AA269" i="2" s="1"/>
  <c r="C270" i="2"/>
  <c r="C271" i="2"/>
  <c r="C272" i="2"/>
  <c r="C273" i="2"/>
  <c r="C274" i="2"/>
  <c r="C275" i="2"/>
  <c r="AA275" i="2" s="1"/>
  <c r="C276" i="2"/>
  <c r="C277" i="2"/>
  <c r="AA277" i="2" s="1"/>
  <c r="C278" i="2"/>
  <c r="C279" i="2"/>
  <c r="C280" i="2"/>
  <c r="C281" i="2"/>
  <c r="AA281" i="2" s="1"/>
  <c r="C282" i="2"/>
  <c r="C283" i="2"/>
  <c r="C284" i="2"/>
  <c r="C285" i="2"/>
  <c r="AA285" i="2" s="1"/>
  <c r="C286" i="2"/>
  <c r="C287" i="2"/>
  <c r="C288" i="2"/>
  <c r="C289" i="2"/>
  <c r="C290" i="2"/>
  <c r="C291" i="2"/>
  <c r="C292" i="2"/>
  <c r="C293" i="2"/>
  <c r="AA293" i="2" s="1"/>
  <c r="C294" i="2"/>
  <c r="C295" i="2"/>
  <c r="C296" i="2"/>
  <c r="C297" i="2"/>
  <c r="AA297" i="2" s="1"/>
  <c r="C298" i="2"/>
  <c r="C299" i="2"/>
  <c r="C300" i="2"/>
  <c r="C301" i="2"/>
  <c r="AA301" i="2" s="1"/>
  <c r="C302" i="2"/>
  <c r="C303" i="2"/>
  <c r="C304" i="2"/>
  <c r="C305" i="2"/>
  <c r="C306" i="2"/>
  <c r="C307" i="2"/>
  <c r="C308" i="2"/>
  <c r="C309" i="2"/>
  <c r="AA309" i="2" s="1"/>
  <c r="C310" i="2"/>
  <c r="C311" i="2"/>
  <c r="AA311" i="2" s="1"/>
  <c r="C312" i="2"/>
  <c r="C313" i="2"/>
  <c r="AA313" i="2" s="1"/>
  <c r="C314" i="2"/>
  <c r="C315" i="2"/>
  <c r="C316" i="2"/>
  <c r="C317" i="2"/>
  <c r="C318" i="2"/>
  <c r="C319" i="2"/>
  <c r="C320" i="2"/>
  <c r="C321" i="2"/>
  <c r="AA321" i="2" s="1"/>
  <c r="C322" i="2"/>
  <c r="C323" i="2"/>
  <c r="C324" i="2"/>
  <c r="C126" i="2"/>
  <c r="B3" i="2"/>
  <c r="B4" i="2"/>
  <c r="B5" i="2"/>
  <c r="B6" i="2"/>
  <c r="AA6" i="2" s="1"/>
  <c r="B7" i="2"/>
  <c r="B8" i="2"/>
  <c r="B9" i="2"/>
  <c r="B10" i="2"/>
  <c r="AA10" i="2" s="1"/>
  <c r="B11" i="2"/>
  <c r="B12" i="2"/>
  <c r="B13" i="2"/>
  <c r="B14" i="2"/>
  <c r="AA14" i="2" s="1"/>
  <c r="B15" i="2"/>
  <c r="B16" i="2"/>
  <c r="B17" i="2"/>
  <c r="B18" i="2"/>
  <c r="AA18" i="2" s="1"/>
  <c r="B19" i="2"/>
  <c r="B20" i="2"/>
  <c r="B21" i="2"/>
  <c r="B22" i="2"/>
  <c r="B23" i="2"/>
  <c r="B24" i="2"/>
  <c r="B25" i="2"/>
  <c r="B26" i="2"/>
  <c r="AA26" i="2" s="1"/>
  <c r="B27" i="2"/>
  <c r="B28" i="2"/>
  <c r="B29" i="2"/>
  <c r="B30" i="2"/>
  <c r="AA30" i="2" s="1"/>
  <c r="B31" i="2"/>
  <c r="B32" i="2"/>
  <c r="B33" i="2"/>
  <c r="B34" i="2"/>
  <c r="AA34" i="2" s="1"/>
  <c r="B35" i="2"/>
  <c r="B36" i="2"/>
  <c r="B37" i="2"/>
  <c r="B38" i="2"/>
  <c r="AA38" i="2" s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AA54" i="2" s="1"/>
  <c r="B55" i="2"/>
  <c r="B56" i="2"/>
  <c r="B57" i="2"/>
  <c r="B58" i="2"/>
  <c r="B59" i="2"/>
  <c r="B60" i="2"/>
  <c r="B61" i="2"/>
  <c r="B62" i="2"/>
  <c r="AA62" i="2" s="1"/>
  <c r="B63" i="2"/>
  <c r="B64" i="2"/>
  <c r="B65" i="2"/>
  <c r="B66" i="2"/>
  <c r="B67" i="2"/>
  <c r="B68" i="2"/>
  <c r="B69" i="2"/>
  <c r="B70" i="2"/>
  <c r="B71" i="2"/>
  <c r="B72" i="2"/>
  <c r="B73" i="2"/>
  <c r="B74" i="2"/>
  <c r="AA74" i="2" s="1"/>
  <c r="B75" i="2"/>
  <c r="B76" i="2"/>
  <c r="B77" i="2"/>
  <c r="B78" i="2"/>
  <c r="B79" i="2"/>
  <c r="B80" i="2"/>
  <c r="B81" i="2"/>
  <c r="B82" i="2"/>
  <c r="AA82" i="2" s="1"/>
  <c r="B83" i="2"/>
  <c r="B84" i="2"/>
  <c r="B85" i="2"/>
  <c r="B86" i="2"/>
  <c r="AA86" i="2" s="1"/>
  <c r="B87" i="2"/>
  <c r="B88" i="2"/>
  <c r="B89" i="2"/>
  <c r="B90" i="2"/>
  <c r="AA90" i="2" s="1"/>
  <c r="B91" i="2"/>
  <c r="B92" i="2"/>
  <c r="B93" i="2"/>
  <c r="B94" i="2"/>
  <c r="B95" i="2"/>
  <c r="B96" i="2"/>
  <c r="B97" i="2"/>
  <c r="B98" i="2"/>
  <c r="AA98" i="2" s="1"/>
  <c r="B99" i="2"/>
  <c r="B100" i="2"/>
  <c r="B101" i="2"/>
  <c r="B102" i="2"/>
  <c r="B103" i="2"/>
  <c r="B104" i="2"/>
  <c r="B105" i="2"/>
  <c r="B106" i="2"/>
  <c r="AA106" i="2" s="1"/>
  <c r="B107" i="2"/>
  <c r="B108" i="2"/>
  <c r="B109" i="2"/>
  <c r="B110" i="2"/>
  <c r="AA110" i="2" s="1"/>
  <c r="B111" i="2"/>
  <c r="B112" i="2"/>
  <c r="B113" i="2"/>
  <c r="AA113" i="2" s="1"/>
  <c r="B114" i="2"/>
  <c r="AA114" i="2" s="1"/>
  <c r="B115" i="2"/>
  <c r="B116" i="2"/>
  <c r="B117" i="2"/>
  <c r="AA117" i="2" s="1"/>
  <c r="B118" i="2"/>
  <c r="AA118" i="2" s="1"/>
  <c r="B119" i="2"/>
  <c r="B120" i="2"/>
  <c r="B121" i="2"/>
  <c r="B122" i="2"/>
  <c r="AA122" i="2" s="1"/>
  <c r="B123" i="2"/>
  <c r="B124" i="2"/>
  <c r="B125" i="2"/>
  <c r="B126" i="2"/>
  <c r="AA126" i="2" s="1"/>
  <c r="B127" i="2"/>
  <c r="B128" i="2"/>
  <c r="B129" i="2"/>
  <c r="B130" i="2"/>
  <c r="AA130" i="2" s="1"/>
  <c r="B131" i="2"/>
  <c r="B132" i="2"/>
  <c r="B133" i="2"/>
  <c r="B134" i="2"/>
  <c r="AA134" i="2" s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AA158" i="2" s="1"/>
  <c r="B159" i="2"/>
  <c r="B160" i="2"/>
  <c r="B161" i="2"/>
  <c r="B162" i="2"/>
  <c r="AA162" i="2" s="1"/>
  <c r="B163" i="2"/>
  <c r="B164" i="2"/>
  <c r="B165" i="2"/>
  <c r="B166" i="2"/>
  <c r="AA166" i="2" s="1"/>
  <c r="B167" i="2"/>
  <c r="B168" i="2"/>
  <c r="B169" i="2"/>
  <c r="B170" i="2"/>
  <c r="B171" i="2"/>
  <c r="B172" i="2"/>
  <c r="B173" i="2"/>
  <c r="B174" i="2"/>
  <c r="AA174" i="2" s="1"/>
  <c r="B175" i="2"/>
  <c r="B176" i="2"/>
  <c r="B177" i="2"/>
  <c r="B178" i="2"/>
  <c r="AA178" i="2" s="1"/>
  <c r="B179" i="2"/>
  <c r="B180" i="2"/>
  <c r="B181" i="2"/>
  <c r="B182" i="2"/>
  <c r="AA182" i="2" s="1"/>
  <c r="B183" i="2"/>
  <c r="B184" i="2"/>
  <c r="B185" i="2"/>
  <c r="B186" i="2"/>
  <c r="B187" i="2"/>
  <c r="B188" i="2"/>
  <c r="B189" i="2"/>
  <c r="B190" i="2"/>
  <c r="AA190" i="2" s="1"/>
  <c r="B191" i="2"/>
  <c r="B192" i="2"/>
  <c r="B193" i="2"/>
  <c r="B194" i="2"/>
  <c r="AA194" i="2" s="1"/>
  <c r="B195" i="2"/>
  <c r="B196" i="2"/>
  <c r="B197" i="2"/>
  <c r="B198" i="2"/>
  <c r="AA198" i="2" s="1"/>
  <c r="B199" i="2"/>
  <c r="B200" i="2"/>
  <c r="B201" i="2"/>
  <c r="B202" i="2"/>
  <c r="B203" i="2"/>
  <c r="B204" i="2"/>
  <c r="B205" i="2"/>
  <c r="B206" i="2"/>
  <c r="AA206" i="2" s="1"/>
  <c r="B207" i="2"/>
  <c r="B208" i="2"/>
  <c r="B209" i="2"/>
  <c r="B210" i="2"/>
  <c r="AA210" i="2" s="1"/>
  <c r="B211" i="2"/>
  <c r="B212" i="2"/>
  <c r="B213" i="2"/>
  <c r="B214" i="2"/>
  <c r="B215" i="2"/>
  <c r="B216" i="2"/>
  <c r="B217" i="2"/>
  <c r="B218" i="2"/>
  <c r="B219" i="2"/>
  <c r="B220" i="2"/>
  <c r="B221" i="2"/>
  <c r="B222" i="2"/>
  <c r="AA222" i="2" s="1"/>
  <c r="B223" i="2"/>
  <c r="B224" i="2"/>
  <c r="B225" i="2"/>
  <c r="B226" i="2"/>
  <c r="AA226" i="2" s="1"/>
  <c r="B227" i="2"/>
  <c r="B228" i="2"/>
  <c r="B229" i="2"/>
  <c r="B230" i="2"/>
  <c r="AA230" i="2" s="1"/>
  <c r="B231" i="2"/>
  <c r="B232" i="2"/>
  <c r="B233" i="2"/>
  <c r="B234" i="2"/>
  <c r="AA234" i="2" s="1"/>
  <c r="B235" i="2"/>
  <c r="B236" i="2"/>
  <c r="B237" i="2"/>
  <c r="B238" i="2"/>
  <c r="AA238" i="2" s="1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A262" i="2" s="1"/>
  <c r="B263" i="2"/>
  <c r="B264" i="2"/>
  <c r="B265" i="2"/>
  <c r="B266" i="2"/>
  <c r="AA266" i="2" s="1"/>
  <c r="B267" i="2"/>
  <c r="B268" i="2"/>
  <c r="B269" i="2"/>
  <c r="B270" i="2"/>
  <c r="AA270" i="2" s="1"/>
  <c r="B271" i="2"/>
  <c r="B272" i="2"/>
  <c r="B273" i="2"/>
  <c r="B274" i="2"/>
  <c r="AA274" i="2" s="1"/>
  <c r="B275" i="2"/>
  <c r="B276" i="2"/>
  <c r="B277" i="2"/>
  <c r="B278" i="2"/>
  <c r="B279" i="2"/>
  <c r="B280" i="2"/>
  <c r="B281" i="2"/>
  <c r="B282" i="2"/>
  <c r="AA282" i="2" s="1"/>
  <c r="B283" i="2"/>
  <c r="B284" i="2"/>
  <c r="B285" i="2"/>
  <c r="B286" i="2"/>
  <c r="AA286" i="2" s="1"/>
  <c r="B287" i="2"/>
  <c r="B288" i="2"/>
  <c r="B289" i="2"/>
  <c r="B290" i="2"/>
  <c r="AA290" i="2" s="1"/>
  <c r="B291" i="2"/>
  <c r="B292" i="2"/>
  <c r="B293" i="2"/>
  <c r="B294" i="2"/>
  <c r="AA294" i="2" s="1"/>
  <c r="B295" i="2"/>
  <c r="B296" i="2"/>
  <c r="B297" i="2"/>
  <c r="B298" i="2"/>
  <c r="AA298" i="2" s="1"/>
  <c r="B299" i="2"/>
  <c r="B300" i="2"/>
  <c r="B301" i="2"/>
  <c r="B302" i="2"/>
  <c r="AA302" i="2" s="1"/>
  <c r="B303" i="2"/>
  <c r="B304" i="2"/>
  <c r="B305" i="2"/>
  <c r="B306" i="2"/>
  <c r="AA306" i="2" s="1"/>
  <c r="B307" i="2"/>
  <c r="B308" i="2"/>
  <c r="B309" i="2"/>
  <c r="B310" i="2"/>
  <c r="AA310" i="2" s="1"/>
  <c r="B311" i="2"/>
  <c r="B312" i="2"/>
  <c r="B313" i="2"/>
  <c r="B314" i="2"/>
  <c r="AA314" i="2" s="1"/>
  <c r="B315" i="2"/>
  <c r="B316" i="2"/>
  <c r="B317" i="2"/>
  <c r="B318" i="2"/>
  <c r="B319" i="2"/>
  <c r="B320" i="2"/>
  <c r="B321" i="2"/>
  <c r="B322" i="2"/>
  <c r="AA322" i="2" s="1"/>
  <c r="B323" i="2"/>
  <c r="B324" i="2"/>
  <c r="B2" i="2"/>
  <c r="C3" i="2"/>
  <c r="AA3" i="2" s="1"/>
  <c r="D3" i="2"/>
  <c r="E3" i="2"/>
  <c r="F3" i="2"/>
  <c r="G3" i="2"/>
  <c r="H3" i="2"/>
  <c r="I3" i="2"/>
  <c r="O3" i="2"/>
  <c r="P3" i="2" s="1"/>
  <c r="Q3" i="2"/>
  <c r="R3" i="2" s="1"/>
  <c r="T3" i="2"/>
  <c r="V3" i="2"/>
  <c r="W3" i="2" s="1"/>
  <c r="C4" i="2"/>
  <c r="D4" i="2"/>
  <c r="E4" i="2"/>
  <c r="F4" i="2"/>
  <c r="G4" i="2"/>
  <c r="H4" i="2"/>
  <c r="I4" i="2"/>
  <c r="O4" i="2"/>
  <c r="Q4" i="2" s="1"/>
  <c r="R4" i="2" s="1"/>
  <c r="P4" i="2"/>
  <c r="T4" i="2"/>
  <c r="U4" i="2" s="1"/>
  <c r="C5" i="2"/>
  <c r="D5" i="2"/>
  <c r="E5" i="2"/>
  <c r="F5" i="2"/>
  <c r="G5" i="2"/>
  <c r="H5" i="2"/>
  <c r="I5" i="2"/>
  <c r="O5" i="2"/>
  <c r="T5" i="2"/>
  <c r="X5" i="2" s="1"/>
  <c r="U5" i="2"/>
  <c r="V5" i="2"/>
  <c r="W5" i="2" s="1"/>
  <c r="C6" i="2"/>
  <c r="D6" i="2"/>
  <c r="E6" i="2"/>
  <c r="F6" i="2"/>
  <c r="G6" i="2"/>
  <c r="H6" i="2"/>
  <c r="I6" i="2"/>
  <c r="O6" i="2"/>
  <c r="T6" i="2"/>
  <c r="V6" i="2" s="1"/>
  <c r="W6" i="2" s="1"/>
  <c r="U6" i="2"/>
  <c r="K6" i="2" s="1"/>
  <c r="C7" i="2"/>
  <c r="D7" i="2"/>
  <c r="E7" i="2"/>
  <c r="F7" i="2"/>
  <c r="G7" i="2"/>
  <c r="H7" i="2"/>
  <c r="I7" i="2"/>
  <c r="O7" i="2"/>
  <c r="S7" i="2" s="1"/>
  <c r="T7" i="2"/>
  <c r="U7" i="2" s="1"/>
  <c r="V7" i="2"/>
  <c r="W7" i="2" s="1"/>
  <c r="C8" i="2"/>
  <c r="D8" i="2"/>
  <c r="E8" i="2"/>
  <c r="F8" i="2"/>
  <c r="G8" i="2"/>
  <c r="H8" i="2"/>
  <c r="I8" i="2"/>
  <c r="O8" i="2"/>
  <c r="P8" i="2" s="1"/>
  <c r="Q8" i="2"/>
  <c r="R8" i="2" s="1"/>
  <c r="T8" i="2"/>
  <c r="V8" i="2" s="1"/>
  <c r="W8" i="2" s="1"/>
  <c r="U8" i="2"/>
  <c r="C9" i="2"/>
  <c r="D9" i="2"/>
  <c r="E9" i="2"/>
  <c r="F9" i="2"/>
  <c r="G9" i="2"/>
  <c r="H9" i="2"/>
  <c r="I9" i="2"/>
  <c r="O9" i="2"/>
  <c r="S9" i="2" s="1"/>
  <c r="T9" i="2"/>
  <c r="U9" i="2"/>
  <c r="C10" i="2"/>
  <c r="D10" i="2"/>
  <c r="E10" i="2"/>
  <c r="F10" i="2"/>
  <c r="G10" i="2"/>
  <c r="H10" i="2"/>
  <c r="I10" i="2"/>
  <c r="O10" i="2"/>
  <c r="P10" i="2" s="1"/>
  <c r="Q10" i="2"/>
  <c r="R10" i="2" s="1"/>
  <c r="T10" i="2"/>
  <c r="V10" i="2" s="1"/>
  <c r="W10" i="2" s="1"/>
  <c r="U10" i="2"/>
  <c r="K10" i="2" s="1"/>
  <c r="C11" i="2"/>
  <c r="D11" i="2"/>
  <c r="E11" i="2"/>
  <c r="F11" i="2"/>
  <c r="G11" i="2"/>
  <c r="H11" i="2"/>
  <c r="I11" i="2"/>
  <c r="O11" i="2"/>
  <c r="S11" i="2" s="1"/>
  <c r="T11" i="2"/>
  <c r="V11" i="2" s="1"/>
  <c r="U11" i="2"/>
  <c r="W11" i="2"/>
  <c r="C12" i="2"/>
  <c r="D12" i="2"/>
  <c r="E12" i="2"/>
  <c r="F12" i="2"/>
  <c r="G12" i="2"/>
  <c r="H12" i="2"/>
  <c r="I12" i="2"/>
  <c r="O12" i="2"/>
  <c r="Q12" i="2"/>
  <c r="R12" i="2" s="1"/>
  <c r="T12" i="2"/>
  <c r="X12" i="2" s="1"/>
  <c r="C13" i="2"/>
  <c r="D13" i="2"/>
  <c r="E13" i="2"/>
  <c r="F13" i="2"/>
  <c r="G13" i="2"/>
  <c r="H13" i="2"/>
  <c r="I13" i="2"/>
  <c r="O13" i="2"/>
  <c r="S13" i="2" s="1"/>
  <c r="T13" i="2"/>
  <c r="X13" i="2" s="1"/>
  <c r="U13" i="2"/>
  <c r="V13" i="2"/>
  <c r="W13" i="2" s="1"/>
  <c r="C14" i="2"/>
  <c r="D14" i="2"/>
  <c r="E14" i="2"/>
  <c r="F14" i="2"/>
  <c r="G14" i="2"/>
  <c r="H14" i="2"/>
  <c r="I14" i="2"/>
  <c r="O14" i="2"/>
  <c r="P14" i="2" s="1"/>
  <c r="Q14" i="2"/>
  <c r="R14" i="2" s="1"/>
  <c r="T14" i="2"/>
  <c r="U14" i="2"/>
  <c r="C15" i="2"/>
  <c r="D15" i="2"/>
  <c r="E15" i="2"/>
  <c r="F15" i="2"/>
  <c r="G15" i="2"/>
  <c r="H15" i="2"/>
  <c r="I15" i="2"/>
  <c r="O15" i="2"/>
  <c r="S15" i="2" s="1"/>
  <c r="T15" i="2"/>
  <c r="U15" i="2"/>
  <c r="V15" i="2"/>
  <c r="W15" i="2"/>
  <c r="C16" i="2"/>
  <c r="D16" i="2"/>
  <c r="E16" i="2"/>
  <c r="F16" i="2"/>
  <c r="AA16" i="2" s="1"/>
  <c r="G16" i="2"/>
  <c r="H16" i="2"/>
  <c r="I16" i="2"/>
  <c r="O16" i="2"/>
  <c r="T16" i="2"/>
  <c r="C17" i="2"/>
  <c r="D17" i="2"/>
  <c r="E17" i="2"/>
  <c r="F17" i="2"/>
  <c r="G17" i="2"/>
  <c r="H17" i="2"/>
  <c r="I17" i="2"/>
  <c r="O17" i="2"/>
  <c r="S17" i="2" s="1"/>
  <c r="T17" i="2"/>
  <c r="V17" i="2"/>
  <c r="W17" i="2"/>
  <c r="C18" i="2"/>
  <c r="D18" i="2"/>
  <c r="E18" i="2"/>
  <c r="F18" i="2"/>
  <c r="G18" i="2"/>
  <c r="H18" i="2"/>
  <c r="I18" i="2"/>
  <c r="O18" i="2"/>
  <c r="T18" i="2"/>
  <c r="V18" i="2" s="1"/>
  <c r="W18" i="2" s="1"/>
  <c r="U18" i="2"/>
  <c r="K18" i="2" s="1"/>
  <c r="C19" i="2"/>
  <c r="D19" i="2"/>
  <c r="F19" i="2"/>
  <c r="G19" i="2"/>
  <c r="H19" i="2"/>
  <c r="I19" i="2"/>
  <c r="O19" i="2"/>
  <c r="T19" i="2"/>
  <c r="C20" i="2"/>
  <c r="D20" i="2"/>
  <c r="F20" i="2"/>
  <c r="G20" i="2"/>
  <c r="H20" i="2"/>
  <c r="I20" i="2"/>
  <c r="O20" i="2"/>
  <c r="T20" i="2"/>
  <c r="U20" i="2"/>
  <c r="C21" i="2"/>
  <c r="D21" i="2"/>
  <c r="F21" i="2"/>
  <c r="G21" i="2"/>
  <c r="H21" i="2"/>
  <c r="I21" i="2"/>
  <c r="O21" i="2"/>
  <c r="S21" i="2" s="1"/>
  <c r="T21" i="2"/>
  <c r="U21" i="2"/>
  <c r="C22" i="2"/>
  <c r="D22" i="2"/>
  <c r="F22" i="2"/>
  <c r="G22" i="2"/>
  <c r="H22" i="2"/>
  <c r="I22" i="2"/>
  <c r="O22" i="2"/>
  <c r="T22" i="2"/>
  <c r="U22" i="2"/>
  <c r="C23" i="2"/>
  <c r="D23" i="2"/>
  <c r="F23" i="2"/>
  <c r="G23" i="2"/>
  <c r="H23" i="2"/>
  <c r="I23" i="2"/>
  <c r="O23" i="2"/>
  <c r="S23" i="2" s="1"/>
  <c r="T23" i="2"/>
  <c r="V23" i="2" s="1"/>
  <c r="W23" i="2" s="1"/>
  <c r="U23" i="2"/>
  <c r="C24" i="2"/>
  <c r="D24" i="2"/>
  <c r="F24" i="2"/>
  <c r="G24" i="2"/>
  <c r="H24" i="2"/>
  <c r="I24" i="2"/>
  <c r="O24" i="2"/>
  <c r="P24" i="2" s="1"/>
  <c r="Q24" i="2"/>
  <c r="R24" i="2" s="1"/>
  <c r="T24" i="2"/>
  <c r="U24" i="2"/>
  <c r="C25" i="2"/>
  <c r="D25" i="2"/>
  <c r="F25" i="2"/>
  <c r="G25" i="2"/>
  <c r="H25" i="2"/>
  <c r="I25" i="2"/>
  <c r="O25" i="2"/>
  <c r="Q25" i="2"/>
  <c r="R25" i="2" s="1"/>
  <c r="T25" i="2"/>
  <c r="U25" i="2"/>
  <c r="C26" i="2"/>
  <c r="D26" i="2"/>
  <c r="F26" i="2"/>
  <c r="G26" i="2"/>
  <c r="H26" i="2"/>
  <c r="I26" i="2"/>
  <c r="O26" i="2"/>
  <c r="S26" i="2" s="1"/>
  <c r="T26" i="2"/>
  <c r="V26" i="2"/>
  <c r="W26" i="2" s="1"/>
  <c r="C27" i="2"/>
  <c r="D27" i="2"/>
  <c r="F27" i="2"/>
  <c r="G27" i="2"/>
  <c r="H27" i="2"/>
  <c r="I27" i="2"/>
  <c r="O27" i="2"/>
  <c r="T27" i="2"/>
  <c r="C28" i="2"/>
  <c r="D28" i="2"/>
  <c r="F28" i="2"/>
  <c r="G28" i="2"/>
  <c r="H28" i="2"/>
  <c r="I28" i="2"/>
  <c r="O28" i="2"/>
  <c r="P28" i="2" s="1"/>
  <c r="T28" i="2"/>
  <c r="V28" i="2" s="1"/>
  <c r="W28" i="2" s="1"/>
  <c r="U28" i="2"/>
  <c r="C29" i="2"/>
  <c r="D29" i="2"/>
  <c r="F29" i="2"/>
  <c r="G29" i="2"/>
  <c r="H29" i="2"/>
  <c r="I29" i="2"/>
  <c r="O29" i="2"/>
  <c r="S29" i="2" s="1"/>
  <c r="T29" i="2"/>
  <c r="V29" i="2" s="1"/>
  <c r="U29" i="2"/>
  <c r="W29" i="2"/>
  <c r="C30" i="2"/>
  <c r="D30" i="2"/>
  <c r="F30" i="2"/>
  <c r="G30" i="2"/>
  <c r="H30" i="2"/>
  <c r="I30" i="2"/>
  <c r="O30" i="2"/>
  <c r="Q30" i="2"/>
  <c r="R30" i="2" s="1"/>
  <c r="T30" i="2"/>
  <c r="C31" i="2"/>
  <c r="AA31" i="2" s="1"/>
  <c r="D31" i="2"/>
  <c r="F31" i="2"/>
  <c r="G31" i="2"/>
  <c r="H31" i="2"/>
  <c r="I31" i="2"/>
  <c r="O31" i="2"/>
  <c r="P31" i="2" s="1"/>
  <c r="T31" i="2"/>
  <c r="U31" i="2"/>
  <c r="C32" i="2"/>
  <c r="D32" i="2"/>
  <c r="F32" i="2"/>
  <c r="G32" i="2"/>
  <c r="H32" i="2"/>
  <c r="I32" i="2"/>
  <c r="O32" i="2"/>
  <c r="P32" i="2" s="1"/>
  <c r="Q32" i="2"/>
  <c r="R32" i="2" s="1"/>
  <c r="T32" i="2"/>
  <c r="U32" i="2"/>
  <c r="V32" i="2"/>
  <c r="W32" i="2"/>
  <c r="C33" i="2"/>
  <c r="D33" i="2"/>
  <c r="F33" i="2"/>
  <c r="G33" i="2"/>
  <c r="H33" i="2"/>
  <c r="I33" i="2"/>
  <c r="O33" i="2"/>
  <c r="Q33" i="2"/>
  <c r="R33" i="2" s="1"/>
  <c r="T33" i="2"/>
  <c r="V33" i="2" s="1"/>
  <c r="W33" i="2" s="1"/>
  <c r="U33" i="2"/>
  <c r="C34" i="2"/>
  <c r="D34" i="2"/>
  <c r="F34" i="2"/>
  <c r="G34" i="2"/>
  <c r="H34" i="2"/>
  <c r="I34" i="2"/>
  <c r="O34" i="2"/>
  <c r="S34" i="2" s="1"/>
  <c r="T34" i="2"/>
  <c r="X34" i="2" s="1"/>
  <c r="U34" i="2"/>
  <c r="V34" i="2"/>
  <c r="W34" i="2" s="1"/>
  <c r="C35" i="2"/>
  <c r="D35" i="2"/>
  <c r="F35" i="2"/>
  <c r="G35" i="2"/>
  <c r="H35" i="2"/>
  <c r="I35" i="2"/>
  <c r="O35" i="2"/>
  <c r="T35" i="2"/>
  <c r="V35" i="2" s="1"/>
  <c r="W35" i="2" s="1"/>
  <c r="C36" i="2"/>
  <c r="D36" i="2"/>
  <c r="F36" i="2"/>
  <c r="G36" i="2"/>
  <c r="H36" i="2"/>
  <c r="I36" i="2"/>
  <c r="O36" i="2"/>
  <c r="T36" i="2"/>
  <c r="V36" i="2"/>
  <c r="W36" i="2"/>
  <c r="C37" i="2"/>
  <c r="D37" i="2"/>
  <c r="F37" i="2"/>
  <c r="G37" i="2"/>
  <c r="H37" i="2"/>
  <c r="I37" i="2"/>
  <c r="O37" i="2"/>
  <c r="S37" i="2" s="1"/>
  <c r="T37" i="2"/>
  <c r="U37" i="2" s="1"/>
  <c r="C38" i="2"/>
  <c r="D38" i="2"/>
  <c r="F38" i="2"/>
  <c r="G38" i="2"/>
  <c r="H38" i="2"/>
  <c r="I38" i="2"/>
  <c r="O38" i="2"/>
  <c r="T38" i="2"/>
  <c r="C39" i="2"/>
  <c r="D39" i="2"/>
  <c r="F39" i="2"/>
  <c r="G39" i="2"/>
  <c r="H39" i="2"/>
  <c r="I39" i="2"/>
  <c r="O39" i="2"/>
  <c r="T39" i="2"/>
  <c r="V39" i="2" s="1"/>
  <c r="W39" i="2" s="1"/>
  <c r="U39" i="2"/>
  <c r="K39" i="2" s="1"/>
  <c r="C40" i="2"/>
  <c r="D40" i="2"/>
  <c r="F40" i="2"/>
  <c r="G40" i="2"/>
  <c r="H40" i="2"/>
  <c r="I40" i="2"/>
  <c r="O40" i="2"/>
  <c r="P40" i="2" s="1"/>
  <c r="Q40" i="2"/>
  <c r="R40" i="2" s="1"/>
  <c r="T40" i="2"/>
  <c r="C41" i="2"/>
  <c r="D41" i="2"/>
  <c r="F41" i="2"/>
  <c r="G41" i="2"/>
  <c r="H41" i="2"/>
  <c r="I41" i="2"/>
  <c r="O41" i="2"/>
  <c r="Q41" i="2"/>
  <c r="R41" i="2" s="1"/>
  <c r="T41" i="2"/>
  <c r="U41" i="2"/>
  <c r="C42" i="2"/>
  <c r="D42" i="2"/>
  <c r="F42" i="2"/>
  <c r="G42" i="2"/>
  <c r="H42" i="2"/>
  <c r="I42" i="2"/>
  <c r="O42" i="2"/>
  <c r="S42" i="2" s="1"/>
  <c r="T42" i="2"/>
  <c r="C43" i="2"/>
  <c r="D43" i="2"/>
  <c r="F43" i="2"/>
  <c r="G43" i="2"/>
  <c r="H43" i="2"/>
  <c r="I43" i="2"/>
  <c r="O43" i="2"/>
  <c r="P43" i="2" s="1"/>
  <c r="Q43" i="2"/>
  <c r="R43" i="2" s="1"/>
  <c r="T43" i="2"/>
  <c r="C44" i="2"/>
  <c r="D44" i="2"/>
  <c r="F44" i="2"/>
  <c r="G44" i="2"/>
  <c r="H44" i="2"/>
  <c r="I44" i="2"/>
  <c r="O44" i="2"/>
  <c r="P44" i="2" s="1"/>
  <c r="T44" i="2"/>
  <c r="C45" i="2"/>
  <c r="D45" i="2"/>
  <c r="F45" i="2"/>
  <c r="G45" i="2"/>
  <c r="H45" i="2"/>
  <c r="I45" i="2"/>
  <c r="O45" i="2"/>
  <c r="S45" i="2" s="1"/>
  <c r="T45" i="2"/>
  <c r="V45" i="2" s="1"/>
  <c r="W45" i="2" s="1"/>
  <c r="U45" i="2"/>
  <c r="K45" i="2" s="1"/>
  <c r="C46" i="2"/>
  <c r="D46" i="2"/>
  <c r="F46" i="2"/>
  <c r="G46" i="2"/>
  <c r="H46" i="2"/>
  <c r="I46" i="2"/>
  <c r="O46" i="2"/>
  <c r="P46" i="2" s="1"/>
  <c r="Q46" i="2"/>
  <c r="R46" i="2" s="1"/>
  <c r="T46" i="2"/>
  <c r="C47" i="2"/>
  <c r="D47" i="2"/>
  <c r="F47" i="2"/>
  <c r="G47" i="2"/>
  <c r="H47" i="2"/>
  <c r="I47" i="2"/>
  <c r="O47" i="2"/>
  <c r="P47" i="2" s="1"/>
  <c r="T47" i="2"/>
  <c r="U47" i="2"/>
  <c r="C48" i="2"/>
  <c r="D48" i="2"/>
  <c r="F48" i="2"/>
  <c r="G48" i="2"/>
  <c r="H48" i="2"/>
  <c r="I48" i="2"/>
  <c r="O48" i="2"/>
  <c r="P48" i="2" s="1"/>
  <c r="Q48" i="2"/>
  <c r="R48" i="2" s="1"/>
  <c r="T48" i="2"/>
  <c r="C49" i="2"/>
  <c r="AA49" i="2" s="1"/>
  <c r="D49" i="2"/>
  <c r="F49" i="2"/>
  <c r="G49" i="2"/>
  <c r="H49" i="2"/>
  <c r="I49" i="2"/>
  <c r="O49" i="2"/>
  <c r="Q49" i="2"/>
  <c r="R49" i="2" s="1"/>
  <c r="T49" i="2"/>
  <c r="C50" i="2"/>
  <c r="D50" i="2"/>
  <c r="F50" i="2"/>
  <c r="G50" i="2"/>
  <c r="H50" i="2"/>
  <c r="I50" i="2"/>
  <c r="O50" i="2"/>
  <c r="S50" i="2" s="1"/>
  <c r="T50" i="2"/>
  <c r="X50" i="2" s="1"/>
  <c r="C51" i="2"/>
  <c r="D51" i="2"/>
  <c r="F51" i="2"/>
  <c r="G51" i="2"/>
  <c r="H51" i="2"/>
  <c r="I51" i="2"/>
  <c r="O51" i="2"/>
  <c r="P51" i="2" s="1"/>
  <c r="Q51" i="2"/>
  <c r="R51" i="2" s="1"/>
  <c r="T51" i="2"/>
  <c r="U51" i="2" s="1"/>
  <c r="V51" i="2"/>
  <c r="W51" i="2" s="1"/>
  <c r="C52" i="2"/>
  <c r="AA52" i="2" s="1"/>
  <c r="D52" i="2"/>
  <c r="F52" i="2"/>
  <c r="G52" i="2"/>
  <c r="H52" i="2"/>
  <c r="I52" i="2"/>
  <c r="O52" i="2"/>
  <c r="Q52" i="2" s="1"/>
  <c r="R52" i="2" s="1"/>
  <c r="P52" i="2"/>
  <c r="J52" i="2" s="1"/>
  <c r="T52" i="2"/>
  <c r="X52" i="2" s="1"/>
  <c r="C53" i="2"/>
  <c r="AA53" i="2" s="1"/>
  <c r="D53" i="2"/>
  <c r="F53" i="2"/>
  <c r="G53" i="2"/>
  <c r="H53" i="2"/>
  <c r="I53" i="2"/>
  <c r="O53" i="2"/>
  <c r="Q53" i="2"/>
  <c r="R53" i="2" s="1"/>
  <c r="T53" i="2"/>
  <c r="U53" i="2"/>
  <c r="V53" i="2"/>
  <c r="W53" i="2" s="1"/>
  <c r="C54" i="2"/>
  <c r="D54" i="2"/>
  <c r="F54" i="2"/>
  <c r="G54" i="2"/>
  <c r="H54" i="2"/>
  <c r="I54" i="2"/>
  <c r="O54" i="2"/>
  <c r="P54" i="2"/>
  <c r="T54" i="2"/>
  <c r="X54" i="2" s="1"/>
  <c r="C55" i="2"/>
  <c r="D55" i="2"/>
  <c r="F55" i="2"/>
  <c r="G55" i="2"/>
  <c r="H55" i="2"/>
  <c r="I55" i="2"/>
  <c r="O55" i="2"/>
  <c r="T55" i="2"/>
  <c r="U55" i="2" s="1"/>
  <c r="V55" i="2"/>
  <c r="W55" i="2" s="1"/>
  <c r="C56" i="2"/>
  <c r="D56" i="2"/>
  <c r="F56" i="2"/>
  <c r="G56" i="2"/>
  <c r="H56" i="2"/>
  <c r="I56" i="2"/>
  <c r="O56" i="2"/>
  <c r="P56" i="2"/>
  <c r="Q56" i="2"/>
  <c r="R56" i="2" s="1"/>
  <c r="T56" i="2"/>
  <c r="C57" i="2"/>
  <c r="D57" i="2"/>
  <c r="F57" i="2"/>
  <c r="G57" i="2"/>
  <c r="H57" i="2"/>
  <c r="I57" i="2"/>
  <c r="O57" i="2"/>
  <c r="T57" i="2"/>
  <c r="X57" i="2" s="1"/>
  <c r="U57" i="2"/>
  <c r="V57" i="2"/>
  <c r="W57" i="2" s="1"/>
  <c r="C58" i="2"/>
  <c r="D58" i="2"/>
  <c r="F58" i="2"/>
  <c r="G58" i="2"/>
  <c r="H58" i="2"/>
  <c r="I58" i="2"/>
  <c r="O58" i="2"/>
  <c r="Q58" i="2" s="1"/>
  <c r="R58" i="2" s="1"/>
  <c r="P58" i="2"/>
  <c r="T58" i="2"/>
  <c r="C59" i="2"/>
  <c r="D59" i="2"/>
  <c r="AA59" i="2" s="1"/>
  <c r="F59" i="2"/>
  <c r="G59" i="2"/>
  <c r="H59" i="2"/>
  <c r="I59" i="2"/>
  <c r="O59" i="2"/>
  <c r="P59" i="2" s="1"/>
  <c r="T59" i="2"/>
  <c r="V59" i="2"/>
  <c r="W59" i="2" s="1"/>
  <c r="C60" i="2"/>
  <c r="D60" i="2"/>
  <c r="F60" i="2"/>
  <c r="G60" i="2"/>
  <c r="H60" i="2"/>
  <c r="I60" i="2"/>
  <c r="O60" i="2"/>
  <c r="S60" i="2" s="1"/>
  <c r="P60" i="2"/>
  <c r="Q60" i="2"/>
  <c r="R60" i="2" s="1"/>
  <c r="T60" i="2"/>
  <c r="X60" i="2" s="1"/>
  <c r="C61" i="2"/>
  <c r="D61" i="2"/>
  <c r="F61" i="2"/>
  <c r="G61" i="2"/>
  <c r="H61" i="2"/>
  <c r="I61" i="2"/>
  <c r="O61" i="2"/>
  <c r="T61" i="2"/>
  <c r="U61" i="2"/>
  <c r="V61" i="2"/>
  <c r="W61" i="2" s="1"/>
  <c r="C62" i="2"/>
  <c r="D62" i="2"/>
  <c r="F62" i="2"/>
  <c r="G62" i="2"/>
  <c r="H62" i="2"/>
  <c r="I62" i="2"/>
  <c r="O62" i="2"/>
  <c r="P62" i="2"/>
  <c r="T62" i="2"/>
  <c r="U62" i="2"/>
  <c r="C63" i="2"/>
  <c r="D63" i="2"/>
  <c r="F63" i="2"/>
  <c r="G63" i="2"/>
  <c r="H63" i="2"/>
  <c r="I63" i="2"/>
  <c r="O63" i="2"/>
  <c r="P63" i="2" s="1"/>
  <c r="T63" i="2"/>
  <c r="V63" i="2"/>
  <c r="W63" i="2" s="1"/>
  <c r="C64" i="2"/>
  <c r="D64" i="2"/>
  <c r="F64" i="2"/>
  <c r="G64" i="2"/>
  <c r="H64" i="2"/>
  <c r="I64" i="2"/>
  <c r="O64" i="2"/>
  <c r="P64" i="2"/>
  <c r="J64" i="2" s="1"/>
  <c r="Q64" i="2"/>
  <c r="R64" i="2" s="1"/>
  <c r="T64" i="2"/>
  <c r="C65" i="2"/>
  <c r="AA65" i="2" s="1"/>
  <c r="D65" i="2"/>
  <c r="F65" i="2"/>
  <c r="G65" i="2"/>
  <c r="H65" i="2"/>
  <c r="I65" i="2"/>
  <c r="O65" i="2"/>
  <c r="T65" i="2"/>
  <c r="V65" i="2" s="1"/>
  <c r="W65" i="2" s="1"/>
  <c r="U65" i="2"/>
  <c r="C66" i="2"/>
  <c r="D66" i="2"/>
  <c r="F66" i="2"/>
  <c r="G66" i="2"/>
  <c r="H66" i="2"/>
  <c r="I66" i="2"/>
  <c r="O66" i="2"/>
  <c r="T66" i="2"/>
  <c r="U66" i="2"/>
  <c r="C67" i="2"/>
  <c r="D67" i="2"/>
  <c r="F67" i="2"/>
  <c r="G67" i="2"/>
  <c r="H67" i="2"/>
  <c r="I67" i="2"/>
  <c r="O67" i="2"/>
  <c r="Q67" i="2"/>
  <c r="R67" i="2" s="1"/>
  <c r="T67" i="2"/>
  <c r="X67" i="2" s="1"/>
  <c r="U67" i="2"/>
  <c r="V67" i="2"/>
  <c r="W67" i="2" s="1"/>
  <c r="C68" i="2"/>
  <c r="D68" i="2"/>
  <c r="F68" i="2"/>
  <c r="G68" i="2"/>
  <c r="H68" i="2"/>
  <c r="I68" i="2"/>
  <c r="O68" i="2"/>
  <c r="Q68" i="2" s="1"/>
  <c r="R68" i="2" s="1"/>
  <c r="P68" i="2"/>
  <c r="T68" i="2"/>
  <c r="C69" i="2"/>
  <c r="D69" i="2"/>
  <c r="F69" i="2"/>
  <c r="G69" i="2"/>
  <c r="H69" i="2"/>
  <c r="I69" i="2"/>
  <c r="O69" i="2"/>
  <c r="Q69" i="2"/>
  <c r="R69" i="2" s="1"/>
  <c r="T69" i="2"/>
  <c r="U69" i="2"/>
  <c r="C70" i="2"/>
  <c r="D70" i="2"/>
  <c r="F70" i="2"/>
  <c r="G70" i="2"/>
  <c r="H70" i="2"/>
  <c r="I70" i="2"/>
  <c r="O70" i="2"/>
  <c r="T70" i="2"/>
  <c r="U70" i="2"/>
  <c r="C71" i="2"/>
  <c r="D71" i="2"/>
  <c r="F71" i="2"/>
  <c r="G71" i="2"/>
  <c r="H71" i="2"/>
  <c r="I71" i="2"/>
  <c r="O71" i="2"/>
  <c r="Q71" i="2"/>
  <c r="R71" i="2" s="1"/>
  <c r="T71" i="2"/>
  <c r="X71" i="2" s="1"/>
  <c r="U71" i="2"/>
  <c r="V71" i="2"/>
  <c r="W71" i="2" s="1"/>
  <c r="C72" i="2"/>
  <c r="D72" i="2"/>
  <c r="F72" i="2"/>
  <c r="G72" i="2"/>
  <c r="H72" i="2"/>
  <c r="I72" i="2"/>
  <c r="O72" i="2"/>
  <c r="P72" i="2"/>
  <c r="T72" i="2"/>
  <c r="X72" i="2" s="1"/>
  <c r="C73" i="2"/>
  <c r="D73" i="2"/>
  <c r="F73" i="2"/>
  <c r="G73" i="2"/>
  <c r="H73" i="2"/>
  <c r="I73" i="2"/>
  <c r="O73" i="2"/>
  <c r="T73" i="2"/>
  <c r="C74" i="2"/>
  <c r="D74" i="2"/>
  <c r="F74" i="2"/>
  <c r="G74" i="2"/>
  <c r="H74" i="2"/>
  <c r="I74" i="2"/>
  <c r="O74" i="2"/>
  <c r="Q74" i="2" s="1"/>
  <c r="R74" i="2" s="1"/>
  <c r="P74" i="2"/>
  <c r="T74" i="2"/>
  <c r="X74" i="2" s="1"/>
  <c r="C75" i="2"/>
  <c r="AA75" i="2" s="1"/>
  <c r="D75" i="2"/>
  <c r="F75" i="2"/>
  <c r="G75" i="2"/>
  <c r="H75" i="2"/>
  <c r="I75" i="2"/>
  <c r="O75" i="2"/>
  <c r="P75" i="2" s="1"/>
  <c r="T75" i="2"/>
  <c r="U75" i="2"/>
  <c r="C76" i="2"/>
  <c r="D76" i="2"/>
  <c r="F76" i="2"/>
  <c r="G76" i="2"/>
  <c r="H76" i="2"/>
  <c r="I76" i="2"/>
  <c r="O76" i="2"/>
  <c r="T76" i="2"/>
  <c r="C77" i="2"/>
  <c r="D77" i="2"/>
  <c r="AA77" i="2" s="1"/>
  <c r="F77" i="2"/>
  <c r="G77" i="2"/>
  <c r="H77" i="2"/>
  <c r="I77" i="2"/>
  <c r="O77" i="2"/>
  <c r="T77" i="2"/>
  <c r="X77" i="2" s="1"/>
  <c r="U77" i="2"/>
  <c r="V77" i="2"/>
  <c r="W77" i="2" s="1"/>
  <c r="C78" i="2"/>
  <c r="D78" i="2"/>
  <c r="F78" i="2"/>
  <c r="G78" i="2"/>
  <c r="H78" i="2"/>
  <c r="I78" i="2"/>
  <c r="O78" i="2"/>
  <c r="P78" i="2"/>
  <c r="T78" i="2"/>
  <c r="X78" i="2" s="1"/>
  <c r="C79" i="2"/>
  <c r="D79" i="2"/>
  <c r="F79" i="2"/>
  <c r="G79" i="2"/>
  <c r="H79" i="2"/>
  <c r="I79" i="2"/>
  <c r="O79" i="2"/>
  <c r="P79" i="2" s="1"/>
  <c r="T79" i="2"/>
  <c r="X79" i="2" s="1"/>
  <c r="U79" i="2"/>
  <c r="V79" i="2"/>
  <c r="W79" i="2" s="1"/>
  <c r="C80" i="2"/>
  <c r="D80" i="2"/>
  <c r="F80" i="2"/>
  <c r="G80" i="2"/>
  <c r="H80" i="2"/>
  <c r="I80" i="2"/>
  <c r="O80" i="2"/>
  <c r="Q80" i="2" s="1"/>
  <c r="R80" i="2" s="1"/>
  <c r="P80" i="2"/>
  <c r="T80" i="2"/>
  <c r="X80" i="2" s="1"/>
  <c r="C81" i="2"/>
  <c r="D81" i="2"/>
  <c r="F81" i="2"/>
  <c r="G81" i="2"/>
  <c r="H81" i="2"/>
  <c r="I81" i="2"/>
  <c r="O81" i="2"/>
  <c r="T81" i="2"/>
  <c r="C82" i="2"/>
  <c r="D82" i="2"/>
  <c r="F82" i="2"/>
  <c r="G82" i="2"/>
  <c r="H82" i="2"/>
  <c r="I82" i="2"/>
  <c r="O82" i="2"/>
  <c r="P82" i="2"/>
  <c r="T82" i="2"/>
  <c r="X82" i="2" s="1"/>
  <c r="C83" i="2"/>
  <c r="AA83" i="2" s="1"/>
  <c r="D83" i="2"/>
  <c r="F83" i="2"/>
  <c r="G83" i="2"/>
  <c r="H83" i="2"/>
  <c r="I83" i="2"/>
  <c r="O83" i="2"/>
  <c r="P83" i="2" s="1"/>
  <c r="T83" i="2"/>
  <c r="U83" i="2"/>
  <c r="C84" i="2"/>
  <c r="D84" i="2"/>
  <c r="F84" i="2"/>
  <c r="G84" i="2"/>
  <c r="H84" i="2"/>
  <c r="I84" i="2"/>
  <c r="O84" i="2"/>
  <c r="T84" i="2"/>
  <c r="X84" i="2" s="1"/>
  <c r="C85" i="2"/>
  <c r="D85" i="2"/>
  <c r="F85" i="2"/>
  <c r="G85" i="2"/>
  <c r="H85" i="2"/>
  <c r="I85" i="2"/>
  <c r="O85" i="2"/>
  <c r="T85" i="2"/>
  <c r="X85" i="2" s="1"/>
  <c r="U85" i="2"/>
  <c r="V85" i="2"/>
  <c r="W85" i="2" s="1"/>
  <c r="C86" i="2"/>
  <c r="D86" i="2"/>
  <c r="F86" i="2"/>
  <c r="G86" i="2"/>
  <c r="H86" i="2"/>
  <c r="I86" i="2"/>
  <c r="O86" i="2"/>
  <c r="P86" i="2"/>
  <c r="T86" i="2"/>
  <c r="X86" i="2" s="1"/>
  <c r="C87" i="2"/>
  <c r="D87" i="2"/>
  <c r="F87" i="2"/>
  <c r="G87" i="2"/>
  <c r="H87" i="2"/>
  <c r="I87" i="2"/>
  <c r="O87" i="2"/>
  <c r="P87" i="2" s="1"/>
  <c r="T87" i="2"/>
  <c r="U87" i="2"/>
  <c r="V87" i="2"/>
  <c r="W87" i="2" s="1"/>
  <c r="C88" i="2"/>
  <c r="D88" i="2"/>
  <c r="F88" i="2"/>
  <c r="G88" i="2"/>
  <c r="H88" i="2"/>
  <c r="I88" i="2"/>
  <c r="O88" i="2"/>
  <c r="P88" i="2"/>
  <c r="T88" i="2"/>
  <c r="X88" i="2" s="1"/>
  <c r="C89" i="2"/>
  <c r="D89" i="2"/>
  <c r="F89" i="2"/>
  <c r="G89" i="2"/>
  <c r="H89" i="2"/>
  <c r="I89" i="2"/>
  <c r="O89" i="2"/>
  <c r="T89" i="2"/>
  <c r="C90" i="2"/>
  <c r="D90" i="2"/>
  <c r="F90" i="2"/>
  <c r="G90" i="2"/>
  <c r="H90" i="2"/>
  <c r="I90" i="2"/>
  <c r="O90" i="2"/>
  <c r="Q90" i="2" s="1"/>
  <c r="R90" i="2" s="1"/>
  <c r="P90" i="2"/>
  <c r="T90" i="2"/>
  <c r="X90" i="2" s="1"/>
  <c r="C91" i="2"/>
  <c r="AA91" i="2" s="1"/>
  <c r="D91" i="2"/>
  <c r="F91" i="2"/>
  <c r="G91" i="2"/>
  <c r="H91" i="2"/>
  <c r="I91" i="2"/>
  <c r="O91" i="2"/>
  <c r="P91" i="2" s="1"/>
  <c r="T91" i="2"/>
  <c r="U91" i="2"/>
  <c r="C92" i="2"/>
  <c r="D92" i="2"/>
  <c r="AA92" i="2" s="1"/>
  <c r="F92" i="2"/>
  <c r="G92" i="2"/>
  <c r="H92" i="2"/>
  <c r="I92" i="2"/>
  <c r="O92" i="2"/>
  <c r="T92" i="2"/>
  <c r="X92" i="2" s="1"/>
  <c r="C93" i="2"/>
  <c r="D93" i="2"/>
  <c r="F93" i="2"/>
  <c r="G93" i="2"/>
  <c r="H93" i="2"/>
  <c r="I93" i="2"/>
  <c r="O93" i="2"/>
  <c r="T93" i="2"/>
  <c r="U93" i="2"/>
  <c r="V93" i="2"/>
  <c r="W93" i="2" s="1"/>
  <c r="C94" i="2"/>
  <c r="D94" i="2"/>
  <c r="F94" i="2"/>
  <c r="G94" i="2"/>
  <c r="H94" i="2"/>
  <c r="I94" i="2"/>
  <c r="O94" i="2"/>
  <c r="P94" i="2"/>
  <c r="T94" i="2"/>
  <c r="X94" i="2" s="1"/>
  <c r="C95" i="2"/>
  <c r="D95" i="2"/>
  <c r="F95" i="2"/>
  <c r="G95" i="2"/>
  <c r="H95" i="2"/>
  <c r="I95" i="2"/>
  <c r="O95" i="2"/>
  <c r="P95" i="2" s="1"/>
  <c r="T95" i="2"/>
  <c r="X95" i="2" s="1"/>
  <c r="U95" i="2"/>
  <c r="V95" i="2"/>
  <c r="W95" i="2" s="1"/>
  <c r="C96" i="2"/>
  <c r="D96" i="2"/>
  <c r="F96" i="2"/>
  <c r="G96" i="2"/>
  <c r="H96" i="2"/>
  <c r="I96" i="2"/>
  <c r="O96" i="2"/>
  <c r="Q96" i="2" s="1"/>
  <c r="R96" i="2" s="1"/>
  <c r="P96" i="2"/>
  <c r="T96" i="2"/>
  <c r="X96" i="2" s="1"/>
  <c r="C97" i="2"/>
  <c r="D97" i="2"/>
  <c r="F97" i="2"/>
  <c r="G97" i="2"/>
  <c r="H97" i="2"/>
  <c r="I97" i="2"/>
  <c r="O97" i="2"/>
  <c r="T97" i="2"/>
  <c r="C98" i="2"/>
  <c r="D98" i="2"/>
  <c r="F98" i="2"/>
  <c r="G98" i="2"/>
  <c r="H98" i="2"/>
  <c r="I98" i="2"/>
  <c r="O98" i="2"/>
  <c r="P98" i="2"/>
  <c r="T98" i="2"/>
  <c r="X98" i="2" s="1"/>
  <c r="C99" i="2"/>
  <c r="AA99" i="2" s="1"/>
  <c r="D99" i="2"/>
  <c r="F99" i="2"/>
  <c r="G99" i="2"/>
  <c r="H99" i="2"/>
  <c r="I99" i="2"/>
  <c r="O99" i="2"/>
  <c r="P99" i="2" s="1"/>
  <c r="T99" i="2"/>
  <c r="U99" i="2"/>
  <c r="C100" i="2"/>
  <c r="D100" i="2"/>
  <c r="F100" i="2"/>
  <c r="G100" i="2"/>
  <c r="H100" i="2"/>
  <c r="I100" i="2"/>
  <c r="O100" i="2"/>
  <c r="T100" i="2"/>
  <c r="X100" i="2" s="1"/>
  <c r="C101" i="2"/>
  <c r="D101" i="2"/>
  <c r="F101" i="2"/>
  <c r="G101" i="2"/>
  <c r="H101" i="2"/>
  <c r="I101" i="2"/>
  <c r="O101" i="2"/>
  <c r="S101" i="2" s="1"/>
  <c r="T101" i="2"/>
  <c r="X101" i="2" s="1"/>
  <c r="U101" i="2"/>
  <c r="V101" i="2"/>
  <c r="W101" i="2" s="1"/>
  <c r="C102" i="2"/>
  <c r="D102" i="2"/>
  <c r="F102" i="2"/>
  <c r="G102" i="2"/>
  <c r="H102" i="2"/>
  <c r="I102" i="2"/>
  <c r="O102" i="2"/>
  <c r="Q102" i="2" s="1"/>
  <c r="R102" i="2" s="1"/>
  <c r="P102" i="2"/>
  <c r="T102" i="2"/>
  <c r="C103" i="2"/>
  <c r="F103" i="2"/>
  <c r="G103" i="2"/>
  <c r="H103" i="2"/>
  <c r="I103" i="2"/>
  <c r="O103" i="2"/>
  <c r="S103" i="2" s="1"/>
  <c r="T103" i="2"/>
  <c r="U103" i="2"/>
  <c r="V103" i="2"/>
  <c r="W103" i="2"/>
  <c r="C104" i="2"/>
  <c r="F104" i="2"/>
  <c r="G104" i="2"/>
  <c r="H104" i="2"/>
  <c r="I104" i="2"/>
  <c r="O104" i="2"/>
  <c r="S104" i="2" s="1"/>
  <c r="P104" i="2"/>
  <c r="Q104" i="2"/>
  <c r="R104" i="2" s="1"/>
  <c r="T104" i="2"/>
  <c r="V104" i="2" s="1"/>
  <c r="W104" i="2" s="1"/>
  <c r="U104" i="2"/>
  <c r="C105" i="2"/>
  <c r="F105" i="2"/>
  <c r="G105" i="2"/>
  <c r="H105" i="2"/>
  <c r="I105" i="2"/>
  <c r="O105" i="2"/>
  <c r="S105" i="2" s="1"/>
  <c r="T105" i="2"/>
  <c r="X105" i="2" s="1"/>
  <c r="U105" i="2"/>
  <c r="V105" i="2"/>
  <c r="W105" i="2" s="1"/>
  <c r="C106" i="2"/>
  <c r="F106" i="2"/>
  <c r="G106" i="2"/>
  <c r="H106" i="2"/>
  <c r="I106" i="2"/>
  <c r="O106" i="2"/>
  <c r="P106" i="2"/>
  <c r="Q106" i="2"/>
  <c r="R106" i="2" s="1"/>
  <c r="T106" i="2"/>
  <c r="X106" i="2" s="1"/>
  <c r="C107" i="2"/>
  <c r="F107" i="2"/>
  <c r="G107" i="2"/>
  <c r="H107" i="2"/>
  <c r="I107" i="2"/>
  <c r="O107" i="2"/>
  <c r="S107" i="2" s="1"/>
  <c r="T107" i="2"/>
  <c r="U107" i="2"/>
  <c r="C108" i="2"/>
  <c r="F108" i="2"/>
  <c r="G108" i="2"/>
  <c r="H108" i="2"/>
  <c r="I108" i="2"/>
  <c r="O108" i="2"/>
  <c r="T108" i="2"/>
  <c r="V108" i="2" s="1"/>
  <c r="W108" i="2" s="1"/>
  <c r="U108" i="2"/>
  <c r="C109" i="2"/>
  <c r="F109" i="2"/>
  <c r="G109" i="2"/>
  <c r="AA109" i="2" s="1"/>
  <c r="H109" i="2"/>
  <c r="I109" i="2"/>
  <c r="O109" i="2"/>
  <c r="S109" i="2" s="1"/>
  <c r="T109" i="2"/>
  <c r="U109" i="2"/>
  <c r="C110" i="2"/>
  <c r="F110" i="2"/>
  <c r="G110" i="2"/>
  <c r="H110" i="2"/>
  <c r="I110" i="2"/>
  <c r="O110" i="2"/>
  <c r="P110" i="2"/>
  <c r="T110" i="2"/>
  <c r="C111" i="2"/>
  <c r="F111" i="2"/>
  <c r="G111" i="2"/>
  <c r="H111" i="2"/>
  <c r="I111" i="2"/>
  <c r="O111" i="2"/>
  <c r="S111" i="2" s="1"/>
  <c r="T111" i="2"/>
  <c r="C112" i="2"/>
  <c r="F112" i="2"/>
  <c r="G112" i="2"/>
  <c r="H112" i="2"/>
  <c r="I112" i="2"/>
  <c r="O112" i="2"/>
  <c r="T112" i="2"/>
  <c r="C113" i="2"/>
  <c r="F113" i="2"/>
  <c r="G113" i="2"/>
  <c r="H113" i="2"/>
  <c r="I113" i="2"/>
  <c r="O113" i="2"/>
  <c r="S113" i="2" s="1"/>
  <c r="T113" i="2"/>
  <c r="C114" i="2"/>
  <c r="F114" i="2"/>
  <c r="G114" i="2"/>
  <c r="H114" i="2"/>
  <c r="I114" i="2"/>
  <c r="O114" i="2"/>
  <c r="T114" i="2"/>
  <c r="C115" i="2"/>
  <c r="F115" i="2"/>
  <c r="G115" i="2"/>
  <c r="H115" i="2"/>
  <c r="I115" i="2"/>
  <c r="O115" i="2"/>
  <c r="S115" i="2" s="1"/>
  <c r="T115" i="2"/>
  <c r="U115" i="2" s="1"/>
  <c r="V115" i="2"/>
  <c r="W115" i="2" s="1"/>
  <c r="C116" i="2"/>
  <c r="F116" i="2"/>
  <c r="G116" i="2"/>
  <c r="H116" i="2"/>
  <c r="I116" i="2"/>
  <c r="O116" i="2"/>
  <c r="T116" i="2"/>
  <c r="U116" i="2"/>
  <c r="C117" i="2"/>
  <c r="F117" i="2"/>
  <c r="G117" i="2"/>
  <c r="H117" i="2"/>
  <c r="I117" i="2"/>
  <c r="O117" i="2"/>
  <c r="S117" i="2" s="1"/>
  <c r="T117" i="2"/>
  <c r="X117" i="2" s="1"/>
  <c r="U117" i="2"/>
  <c r="V117" i="2"/>
  <c r="W117" i="2" s="1"/>
  <c r="C118" i="2"/>
  <c r="F118" i="2"/>
  <c r="G118" i="2"/>
  <c r="H118" i="2"/>
  <c r="I118" i="2"/>
  <c r="O118" i="2"/>
  <c r="Q118" i="2" s="1"/>
  <c r="R118" i="2" s="1"/>
  <c r="P118" i="2"/>
  <c r="T118" i="2"/>
  <c r="C119" i="2"/>
  <c r="AA119" i="2" s="1"/>
  <c r="F119" i="2"/>
  <c r="G119" i="2"/>
  <c r="H119" i="2"/>
  <c r="I119" i="2"/>
  <c r="O119" i="2"/>
  <c r="S119" i="2" s="1"/>
  <c r="T119" i="2"/>
  <c r="U119" i="2" s="1"/>
  <c r="V119" i="2"/>
  <c r="W119" i="2" s="1"/>
  <c r="C120" i="2"/>
  <c r="F120" i="2"/>
  <c r="G120" i="2"/>
  <c r="H120" i="2"/>
  <c r="I120" i="2"/>
  <c r="O120" i="2"/>
  <c r="Q120" i="2"/>
  <c r="R120" i="2" s="1"/>
  <c r="T120" i="2"/>
  <c r="U120" i="2"/>
  <c r="C121" i="2"/>
  <c r="F121" i="2"/>
  <c r="G121" i="2"/>
  <c r="H121" i="2"/>
  <c r="I121" i="2"/>
  <c r="O121" i="2"/>
  <c r="S121" i="2" s="1"/>
  <c r="T121" i="2"/>
  <c r="V121" i="2"/>
  <c r="W121" i="2" s="1"/>
  <c r="C122" i="2"/>
  <c r="F122" i="2"/>
  <c r="G122" i="2"/>
  <c r="H122" i="2"/>
  <c r="I122" i="2"/>
  <c r="O122" i="2"/>
  <c r="P122" i="2" s="1"/>
  <c r="Q122" i="2"/>
  <c r="R122" i="2" s="1"/>
  <c r="T122" i="2"/>
  <c r="C123" i="2"/>
  <c r="F123" i="2"/>
  <c r="G123" i="2"/>
  <c r="H123" i="2"/>
  <c r="I123" i="2"/>
  <c r="O123" i="2"/>
  <c r="S123" i="2" s="1"/>
  <c r="T123" i="2"/>
  <c r="U123" i="2"/>
  <c r="K123" i="2" s="1"/>
  <c r="V123" i="2"/>
  <c r="W123" i="2" s="1"/>
  <c r="C124" i="2"/>
  <c r="F124" i="2"/>
  <c r="G124" i="2"/>
  <c r="H124" i="2"/>
  <c r="I124" i="2"/>
  <c r="O124" i="2"/>
  <c r="Q124" i="2" s="1"/>
  <c r="R124" i="2" s="1"/>
  <c r="P124" i="2"/>
  <c r="T124" i="2"/>
  <c r="X124" i="2" s="1"/>
  <c r="C125" i="2"/>
  <c r="F125" i="2"/>
  <c r="G125" i="2"/>
  <c r="H125" i="2"/>
  <c r="I125" i="2"/>
  <c r="O125" i="2"/>
  <c r="Q125" i="2"/>
  <c r="R125" i="2" s="1"/>
  <c r="T125" i="2"/>
  <c r="U125" i="2" s="1"/>
  <c r="V125" i="2"/>
  <c r="W125" i="2" s="1"/>
  <c r="F126" i="2"/>
  <c r="G126" i="2"/>
  <c r="H126" i="2"/>
  <c r="I126" i="2"/>
  <c r="O126" i="2"/>
  <c r="T126" i="2"/>
  <c r="X126" i="2" s="1"/>
  <c r="F127" i="2"/>
  <c r="G127" i="2"/>
  <c r="H127" i="2"/>
  <c r="I127" i="2"/>
  <c r="O127" i="2"/>
  <c r="Q127" i="2"/>
  <c r="R127" i="2" s="1"/>
  <c r="T127" i="2"/>
  <c r="X127" i="2" s="1"/>
  <c r="U127" i="2"/>
  <c r="V127" i="2"/>
  <c r="W127" i="2" s="1"/>
  <c r="F128" i="2"/>
  <c r="G128" i="2"/>
  <c r="H128" i="2"/>
  <c r="I128" i="2"/>
  <c r="O128" i="2"/>
  <c r="S128" i="2" s="1"/>
  <c r="T128" i="2"/>
  <c r="F129" i="2"/>
  <c r="G129" i="2"/>
  <c r="H129" i="2"/>
  <c r="I129" i="2"/>
  <c r="O129" i="2"/>
  <c r="Q129" i="2"/>
  <c r="R129" i="2" s="1"/>
  <c r="T129" i="2"/>
  <c r="U129" i="2"/>
  <c r="V129" i="2"/>
  <c r="W129" i="2" s="1"/>
  <c r="F130" i="2"/>
  <c r="G130" i="2"/>
  <c r="H130" i="2"/>
  <c r="I130" i="2"/>
  <c r="O130" i="2"/>
  <c r="Q130" i="2" s="1"/>
  <c r="R130" i="2" s="1"/>
  <c r="P130" i="2"/>
  <c r="T130" i="2"/>
  <c r="X130" i="2" s="1"/>
  <c r="F131" i="2"/>
  <c r="G131" i="2"/>
  <c r="H131" i="2"/>
  <c r="I131" i="2"/>
  <c r="O131" i="2"/>
  <c r="T131" i="2"/>
  <c r="V131" i="2" s="1"/>
  <c r="W131" i="2" s="1"/>
  <c r="U131" i="2"/>
  <c r="F132" i="2"/>
  <c r="G132" i="2"/>
  <c r="H132" i="2"/>
  <c r="I132" i="2"/>
  <c r="O132" i="2"/>
  <c r="P132" i="2"/>
  <c r="T132" i="2"/>
  <c r="X132" i="2" s="1"/>
  <c r="F133" i="2"/>
  <c r="G133" i="2"/>
  <c r="H133" i="2"/>
  <c r="I133" i="2"/>
  <c r="O133" i="2"/>
  <c r="Q133" i="2"/>
  <c r="R133" i="2" s="1"/>
  <c r="T133" i="2"/>
  <c r="F134" i="2"/>
  <c r="G134" i="2"/>
  <c r="H134" i="2"/>
  <c r="I134" i="2"/>
  <c r="O134" i="2"/>
  <c r="Q134" i="2" s="1"/>
  <c r="R134" i="2" s="1"/>
  <c r="P134" i="2"/>
  <c r="T134" i="2"/>
  <c r="X134" i="2" s="1"/>
  <c r="F135" i="2"/>
  <c r="G135" i="2"/>
  <c r="H135" i="2"/>
  <c r="I135" i="2"/>
  <c r="O135" i="2"/>
  <c r="P135" i="2" s="1"/>
  <c r="Q135" i="2"/>
  <c r="R135" i="2" s="1"/>
  <c r="T135" i="2"/>
  <c r="U135" i="2" s="1"/>
  <c r="F136" i="2"/>
  <c r="G136" i="2"/>
  <c r="H136" i="2"/>
  <c r="I136" i="2"/>
  <c r="O136" i="2"/>
  <c r="S136" i="2" s="1"/>
  <c r="T136" i="2"/>
  <c r="F137" i="2"/>
  <c r="G137" i="2"/>
  <c r="H137" i="2"/>
  <c r="I137" i="2"/>
  <c r="O137" i="2"/>
  <c r="T137" i="2"/>
  <c r="F138" i="2"/>
  <c r="G138" i="2"/>
  <c r="H138" i="2"/>
  <c r="I138" i="2"/>
  <c r="O138" i="2"/>
  <c r="T138" i="2"/>
  <c r="X138" i="2" s="1"/>
  <c r="F139" i="2"/>
  <c r="G139" i="2"/>
  <c r="H139" i="2"/>
  <c r="I139" i="2"/>
  <c r="O139" i="2"/>
  <c r="S139" i="2" s="1"/>
  <c r="T139" i="2"/>
  <c r="F140" i="2"/>
  <c r="G140" i="2"/>
  <c r="H140" i="2"/>
  <c r="I140" i="2"/>
  <c r="O140" i="2"/>
  <c r="Q140" i="2"/>
  <c r="R140" i="2" s="1"/>
  <c r="T140" i="2"/>
  <c r="U140" i="2" s="1"/>
  <c r="V140" i="2"/>
  <c r="W140" i="2"/>
  <c r="F141" i="2"/>
  <c r="G141" i="2"/>
  <c r="H141" i="2"/>
  <c r="I141" i="2"/>
  <c r="O141" i="2"/>
  <c r="S141" i="2" s="1"/>
  <c r="T141" i="2"/>
  <c r="V141" i="2" s="1"/>
  <c r="U141" i="2"/>
  <c r="W141" i="2"/>
  <c r="F142" i="2"/>
  <c r="G142" i="2"/>
  <c r="H142" i="2"/>
  <c r="I142" i="2"/>
  <c r="O142" i="2"/>
  <c r="T142" i="2"/>
  <c r="X142" i="2" s="1"/>
  <c r="U142" i="2"/>
  <c r="V142" i="2"/>
  <c r="W142" i="2" s="1"/>
  <c r="F143" i="2"/>
  <c r="G143" i="2"/>
  <c r="H143" i="2"/>
  <c r="I143" i="2"/>
  <c r="O143" i="2"/>
  <c r="S143" i="2" s="1"/>
  <c r="T143" i="2"/>
  <c r="U143" i="2"/>
  <c r="F144" i="2"/>
  <c r="G144" i="2"/>
  <c r="H144" i="2"/>
  <c r="I144" i="2"/>
  <c r="O144" i="2"/>
  <c r="P144" i="2" s="1"/>
  <c r="Q144" i="2"/>
  <c r="R144" i="2" s="1"/>
  <c r="T144" i="2"/>
  <c r="U144" i="2" s="1"/>
  <c r="V144" i="2"/>
  <c r="W144" i="2"/>
  <c r="F145" i="2"/>
  <c r="G145" i="2"/>
  <c r="H145" i="2"/>
  <c r="I145" i="2"/>
  <c r="O145" i="2"/>
  <c r="S145" i="2" s="1"/>
  <c r="T145" i="2"/>
  <c r="V145" i="2" s="1"/>
  <c r="W145" i="2" s="1"/>
  <c r="U145" i="2"/>
  <c r="K145" i="2" s="1"/>
  <c r="F146" i="2"/>
  <c r="G146" i="2"/>
  <c r="H146" i="2"/>
  <c r="I146" i="2"/>
  <c r="O146" i="2"/>
  <c r="Q146" i="2"/>
  <c r="R146" i="2" s="1"/>
  <c r="T146" i="2"/>
  <c r="X146" i="2" s="1"/>
  <c r="U146" i="2"/>
  <c r="V146" i="2"/>
  <c r="W146" i="2"/>
  <c r="F147" i="2"/>
  <c r="G147" i="2"/>
  <c r="H147" i="2"/>
  <c r="I147" i="2"/>
  <c r="O147" i="2"/>
  <c r="T147" i="2"/>
  <c r="V147" i="2" s="1"/>
  <c r="W147" i="2" s="1"/>
  <c r="U147" i="2"/>
  <c r="F148" i="2"/>
  <c r="G148" i="2"/>
  <c r="H148" i="2"/>
  <c r="I148" i="2"/>
  <c r="O148" i="2"/>
  <c r="T148" i="2"/>
  <c r="X148" i="2" s="1"/>
  <c r="U148" i="2"/>
  <c r="V148" i="2"/>
  <c r="W148" i="2" s="1"/>
  <c r="F149" i="2"/>
  <c r="G149" i="2"/>
  <c r="H149" i="2"/>
  <c r="I149" i="2"/>
  <c r="O149" i="2"/>
  <c r="S149" i="2" s="1"/>
  <c r="T149" i="2"/>
  <c r="V149" i="2" s="1"/>
  <c r="W149" i="2" s="1"/>
  <c r="U149" i="2"/>
  <c r="F150" i="2"/>
  <c r="G150" i="2"/>
  <c r="H150" i="2"/>
  <c r="I150" i="2"/>
  <c r="O150" i="2"/>
  <c r="Q150" i="2"/>
  <c r="R150" i="2" s="1"/>
  <c r="T150" i="2"/>
  <c r="V150" i="2"/>
  <c r="W150" i="2"/>
  <c r="F151" i="2"/>
  <c r="G151" i="2"/>
  <c r="H151" i="2"/>
  <c r="I151" i="2"/>
  <c r="O151" i="2"/>
  <c r="S151" i="2" s="1"/>
  <c r="T151" i="2"/>
  <c r="V151" i="2" s="1"/>
  <c r="U151" i="2"/>
  <c r="W151" i="2"/>
  <c r="F152" i="2"/>
  <c r="G152" i="2"/>
  <c r="H152" i="2"/>
  <c r="I152" i="2"/>
  <c r="O152" i="2"/>
  <c r="T152" i="2"/>
  <c r="X152" i="2" s="1"/>
  <c r="U152" i="2"/>
  <c r="V152" i="2"/>
  <c r="W152" i="2" s="1"/>
  <c r="F153" i="2"/>
  <c r="G153" i="2"/>
  <c r="H153" i="2"/>
  <c r="I153" i="2"/>
  <c r="O153" i="2"/>
  <c r="S153" i="2" s="1"/>
  <c r="T153" i="2"/>
  <c r="U153" i="2"/>
  <c r="F154" i="2"/>
  <c r="G154" i="2"/>
  <c r="H154" i="2"/>
  <c r="I154" i="2"/>
  <c r="O154" i="2"/>
  <c r="P154" i="2" s="1"/>
  <c r="Q154" i="2"/>
  <c r="R154" i="2" s="1"/>
  <c r="T154" i="2"/>
  <c r="U154" i="2"/>
  <c r="F155" i="2"/>
  <c r="G155" i="2"/>
  <c r="H155" i="2"/>
  <c r="I155" i="2"/>
  <c r="O155" i="2"/>
  <c r="S155" i="2" s="1"/>
  <c r="T155" i="2"/>
  <c r="X155" i="2" s="1"/>
  <c r="F156" i="2"/>
  <c r="G156" i="2"/>
  <c r="H156" i="2"/>
  <c r="I156" i="2"/>
  <c r="O156" i="2"/>
  <c r="Q156" i="2"/>
  <c r="R156" i="2" s="1"/>
  <c r="T156" i="2"/>
  <c r="F157" i="2"/>
  <c r="G157" i="2"/>
  <c r="H157" i="2"/>
  <c r="I157" i="2"/>
  <c r="O157" i="2"/>
  <c r="S157" i="2" s="1"/>
  <c r="T157" i="2"/>
  <c r="V157" i="2" s="1"/>
  <c r="U157" i="2"/>
  <c r="W157" i="2"/>
  <c r="F158" i="2"/>
  <c r="G158" i="2"/>
  <c r="H158" i="2"/>
  <c r="O158" i="2"/>
  <c r="Q158" i="2"/>
  <c r="R158" i="2" s="1"/>
  <c r="T158" i="2"/>
  <c r="X158" i="2" s="1"/>
  <c r="U158" i="2"/>
  <c r="V158" i="2"/>
  <c r="W158" i="2"/>
  <c r="F159" i="2"/>
  <c r="G159" i="2"/>
  <c r="H159" i="2"/>
  <c r="I159" i="2"/>
  <c r="O159" i="2"/>
  <c r="T159" i="2"/>
  <c r="V159" i="2" s="1"/>
  <c r="W159" i="2" s="1"/>
  <c r="F160" i="2"/>
  <c r="G160" i="2"/>
  <c r="H160" i="2"/>
  <c r="I160" i="2"/>
  <c r="O160" i="2"/>
  <c r="P160" i="2" s="1"/>
  <c r="Q160" i="2"/>
  <c r="R160" i="2" s="1"/>
  <c r="T160" i="2"/>
  <c r="X160" i="2" s="1"/>
  <c r="U160" i="2"/>
  <c r="V160" i="2"/>
  <c r="W160" i="2"/>
  <c r="F161" i="2"/>
  <c r="G161" i="2"/>
  <c r="H161" i="2"/>
  <c r="I161" i="2"/>
  <c r="O161" i="2"/>
  <c r="S161" i="2" s="1"/>
  <c r="T161" i="2"/>
  <c r="V161" i="2" s="1"/>
  <c r="W161" i="2" s="1"/>
  <c r="U161" i="2"/>
  <c r="F162" i="2"/>
  <c r="G162" i="2"/>
  <c r="H162" i="2"/>
  <c r="I162" i="2"/>
  <c r="O162" i="2"/>
  <c r="T162" i="2"/>
  <c r="F163" i="2"/>
  <c r="G163" i="2"/>
  <c r="H163" i="2"/>
  <c r="I163" i="2"/>
  <c r="O163" i="2"/>
  <c r="S163" i="2" s="1"/>
  <c r="T163" i="2"/>
  <c r="F164" i="2"/>
  <c r="G164" i="2"/>
  <c r="H164" i="2"/>
  <c r="I164" i="2"/>
  <c r="O164" i="2"/>
  <c r="P164" i="2" s="1"/>
  <c r="Q164" i="2"/>
  <c r="R164" i="2" s="1"/>
  <c r="T164" i="2"/>
  <c r="F165" i="2"/>
  <c r="G165" i="2"/>
  <c r="H165" i="2"/>
  <c r="I165" i="2"/>
  <c r="O165" i="2"/>
  <c r="S165" i="2" s="1"/>
  <c r="T165" i="2"/>
  <c r="F166" i="2"/>
  <c r="G166" i="2"/>
  <c r="H166" i="2"/>
  <c r="I166" i="2"/>
  <c r="O166" i="2"/>
  <c r="P166" i="2" s="1"/>
  <c r="Q166" i="2"/>
  <c r="R166" i="2" s="1"/>
  <c r="T166" i="2"/>
  <c r="U166" i="2"/>
  <c r="V166" i="2"/>
  <c r="W166" i="2"/>
  <c r="F167" i="2"/>
  <c r="G167" i="2"/>
  <c r="H167" i="2"/>
  <c r="I167" i="2"/>
  <c r="O167" i="2"/>
  <c r="S167" i="2" s="1"/>
  <c r="T167" i="2"/>
  <c r="U167" i="2"/>
  <c r="F168" i="2"/>
  <c r="G168" i="2"/>
  <c r="H168" i="2"/>
  <c r="I168" i="2"/>
  <c r="O168" i="2"/>
  <c r="P168" i="2" s="1"/>
  <c r="Q168" i="2"/>
  <c r="R168" i="2" s="1"/>
  <c r="T168" i="2"/>
  <c r="V168" i="2" s="1"/>
  <c r="U168" i="2"/>
  <c r="W168" i="2"/>
  <c r="F169" i="2"/>
  <c r="G169" i="2"/>
  <c r="H169" i="2"/>
  <c r="I169" i="2"/>
  <c r="O169" i="2"/>
  <c r="S169" i="2" s="1"/>
  <c r="T169" i="2"/>
  <c r="F170" i="2"/>
  <c r="G170" i="2"/>
  <c r="H170" i="2"/>
  <c r="I170" i="2"/>
  <c r="O170" i="2"/>
  <c r="Q170" i="2"/>
  <c r="R170" i="2" s="1"/>
  <c r="T170" i="2"/>
  <c r="V170" i="2"/>
  <c r="W170" i="2"/>
  <c r="F171" i="2"/>
  <c r="G171" i="2"/>
  <c r="H171" i="2"/>
  <c r="I171" i="2"/>
  <c r="O171" i="2"/>
  <c r="S171" i="2" s="1"/>
  <c r="T171" i="2"/>
  <c r="U171" i="2"/>
  <c r="F172" i="2"/>
  <c r="G172" i="2"/>
  <c r="H172" i="2"/>
  <c r="I172" i="2"/>
  <c r="O172" i="2"/>
  <c r="Q172" i="2"/>
  <c r="R172" i="2" s="1"/>
  <c r="T172" i="2"/>
  <c r="U172" i="2"/>
  <c r="V172" i="2"/>
  <c r="W172" i="2"/>
  <c r="F173" i="2"/>
  <c r="G173" i="2"/>
  <c r="H173" i="2"/>
  <c r="I173" i="2"/>
  <c r="O173" i="2"/>
  <c r="S173" i="2" s="1"/>
  <c r="T173" i="2"/>
  <c r="V173" i="2" s="1"/>
  <c r="U173" i="2"/>
  <c r="W173" i="2"/>
  <c r="F174" i="2"/>
  <c r="G174" i="2"/>
  <c r="H174" i="2"/>
  <c r="I174" i="2"/>
  <c r="O174" i="2"/>
  <c r="P174" i="2" s="1"/>
  <c r="Q174" i="2"/>
  <c r="R174" i="2" s="1"/>
  <c r="T174" i="2"/>
  <c r="U174" i="2"/>
  <c r="F175" i="2"/>
  <c r="G175" i="2"/>
  <c r="H175" i="2"/>
  <c r="I175" i="2"/>
  <c r="O175" i="2"/>
  <c r="S175" i="2" s="1"/>
  <c r="T175" i="2"/>
  <c r="F176" i="2"/>
  <c r="G176" i="2"/>
  <c r="H176" i="2"/>
  <c r="I176" i="2"/>
  <c r="O176" i="2"/>
  <c r="P176" i="2" s="1"/>
  <c r="J176" i="2" s="1"/>
  <c r="Q176" i="2"/>
  <c r="R176" i="2" s="1"/>
  <c r="T176" i="2"/>
  <c r="X176" i="2" s="1"/>
  <c r="U176" i="2"/>
  <c r="K176" i="2" s="1"/>
  <c r="V176" i="2"/>
  <c r="W176" i="2"/>
  <c r="F177" i="2"/>
  <c r="G177" i="2"/>
  <c r="H177" i="2"/>
  <c r="I177" i="2"/>
  <c r="O177" i="2"/>
  <c r="S177" i="2" s="1"/>
  <c r="T177" i="2"/>
  <c r="F178" i="2"/>
  <c r="G178" i="2"/>
  <c r="H178" i="2"/>
  <c r="I178" i="2"/>
  <c r="O178" i="2"/>
  <c r="T178" i="2"/>
  <c r="U178" i="2" s="1"/>
  <c r="F179" i="2"/>
  <c r="G179" i="2"/>
  <c r="H179" i="2"/>
  <c r="I179" i="2"/>
  <c r="O179" i="2"/>
  <c r="S179" i="2" s="1"/>
  <c r="T179" i="2"/>
  <c r="F180" i="2"/>
  <c r="G180" i="2"/>
  <c r="H180" i="2"/>
  <c r="I180" i="2"/>
  <c r="O180" i="2"/>
  <c r="P180" i="2" s="1"/>
  <c r="Q180" i="2"/>
  <c r="R180" i="2" s="1"/>
  <c r="T180" i="2"/>
  <c r="V180" i="2" s="1"/>
  <c r="W180" i="2" s="1"/>
  <c r="F181" i="2"/>
  <c r="G181" i="2"/>
  <c r="H181" i="2"/>
  <c r="I181" i="2"/>
  <c r="O181" i="2"/>
  <c r="S181" i="2" s="1"/>
  <c r="T181" i="2"/>
  <c r="F182" i="2"/>
  <c r="G182" i="2"/>
  <c r="H182" i="2"/>
  <c r="I182" i="2"/>
  <c r="O182" i="2"/>
  <c r="P182" i="2" s="1"/>
  <c r="Q182" i="2"/>
  <c r="R182" i="2" s="1"/>
  <c r="T182" i="2"/>
  <c r="U182" i="2"/>
  <c r="V182" i="2"/>
  <c r="W182" i="2"/>
  <c r="F183" i="2"/>
  <c r="G183" i="2"/>
  <c r="H183" i="2"/>
  <c r="I183" i="2"/>
  <c r="O183" i="2"/>
  <c r="P183" i="2" s="1"/>
  <c r="Q183" i="2"/>
  <c r="R183" i="2" s="1"/>
  <c r="T183" i="2"/>
  <c r="U183" i="2"/>
  <c r="F184" i="2"/>
  <c r="G184" i="2"/>
  <c r="H184" i="2"/>
  <c r="I184" i="2"/>
  <c r="O184" i="2"/>
  <c r="Q184" i="2"/>
  <c r="R184" i="2" s="1"/>
  <c r="T184" i="2"/>
  <c r="U184" i="2" s="1"/>
  <c r="V184" i="2"/>
  <c r="W184" i="2"/>
  <c r="F185" i="2"/>
  <c r="G185" i="2"/>
  <c r="H185" i="2"/>
  <c r="I185" i="2"/>
  <c r="O185" i="2"/>
  <c r="S185" i="2" s="1"/>
  <c r="T185" i="2"/>
  <c r="V185" i="2" s="1"/>
  <c r="W185" i="2" s="1"/>
  <c r="U185" i="2"/>
  <c r="F186" i="2"/>
  <c r="G186" i="2"/>
  <c r="H186" i="2"/>
  <c r="I186" i="2"/>
  <c r="O186" i="2"/>
  <c r="T186" i="2"/>
  <c r="F187" i="2"/>
  <c r="G187" i="2"/>
  <c r="H187" i="2"/>
  <c r="I187" i="2"/>
  <c r="O187" i="2"/>
  <c r="T187" i="2"/>
  <c r="F188" i="2"/>
  <c r="G188" i="2"/>
  <c r="H188" i="2"/>
  <c r="I188" i="2"/>
  <c r="O188" i="2"/>
  <c r="T188" i="2"/>
  <c r="V188" i="2" s="1"/>
  <c r="W188" i="2" s="1"/>
  <c r="F189" i="2"/>
  <c r="G189" i="2"/>
  <c r="H189" i="2"/>
  <c r="I189" i="2"/>
  <c r="O189" i="2"/>
  <c r="T189" i="2"/>
  <c r="U189" i="2"/>
  <c r="F190" i="2"/>
  <c r="G190" i="2"/>
  <c r="H190" i="2"/>
  <c r="I190" i="2"/>
  <c r="O190" i="2"/>
  <c r="S190" i="2" s="1"/>
  <c r="T190" i="2"/>
  <c r="V190" i="2" s="1"/>
  <c r="U190" i="2"/>
  <c r="W190" i="2"/>
  <c r="F191" i="2"/>
  <c r="G191" i="2"/>
  <c r="H191" i="2"/>
  <c r="I191" i="2"/>
  <c r="O191" i="2"/>
  <c r="P191" i="2" s="1"/>
  <c r="Q191" i="2"/>
  <c r="R191" i="2" s="1"/>
  <c r="T191" i="2"/>
  <c r="U191" i="2"/>
  <c r="F192" i="2"/>
  <c r="G192" i="2"/>
  <c r="H192" i="2"/>
  <c r="I192" i="2"/>
  <c r="O192" i="2"/>
  <c r="T192" i="2"/>
  <c r="U192" i="2"/>
  <c r="F193" i="2"/>
  <c r="G193" i="2"/>
  <c r="H193" i="2"/>
  <c r="I193" i="2"/>
  <c r="O193" i="2"/>
  <c r="S193" i="2" s="1"/>
  <c r="T193" i="2"/>
  <c r="U193" i="2" s="1"/>
  <c r="F194" i="2"/>
  <c r="G194" i="2"/>
  <c r="H194" i="2"/>
  <c r="I194" i="2"/>
  <c r="O194" i="2"/>
  <c r="P194" i="2" s="1"/>
  <c r="T194" i="2"/>
  <c r="U194" i="2"/>
  <c r="V194" i="2"/>
  <c r="W194" i="2" s="1"/>
  <c r="F195" i="2"/>
  <c r="G195" i="2"/>
  <c r="H195" i="2"/>
  <c r="I195" i="2"/>
  <c r="O195" i="2"/>
  <c r="Q195" i="2"/>
  <c r="R195" i="2" s="1"/>
  <c r="T195" i="2"/>
  <c r="F196" i="2"/>
  <c r="G196" i="2"/>
  <c r="H196" i="2"/>
  <c r="I196" i="2"/>
  <c r="O196" i="2"/>
  <c r="T196" i="2"/>
  <c r="U196" i="2" s="1"/>
  <c r="V196" i="2"/>
  <c r="W196" i="2" s="1"/>
  <c r="F197" i="2"/>
  <c r="G197" i="2"/>
  <c r="H197" i="2"/>
  <c r="I197" i="2"/>
  <c r="O197" i="2"/>
  <c r="T197" i="2"/>
  <c r="V197" i="2" s="1"/>
  <c r="U197" i="2"/>
  <c r="W197" i="2"/>
  <c r="F198" i="2"/>
  <c r="G198" i="2"/>
  <c r="H198" i="2"/>
  <c r="I198" i="2"/>
  <c r="O198" i="2"/>
  <c r="T198" i="2"/>
  <c r="U198" i="2"/>
  <c r="V198" i="2"/>
  <c r="W198" i="2" s="1"/>
  <c r="F199" i="2"/>
  <c r="G199" i="2"/>
  <c r="H199" i="2"/>
  <c r="I199" i="2"/>
  <c r="O199" i="2"/>
  <c r="P199" i="2" s="1"/>
  <c r="Q199" i="2"/>
  <c r="R199" i="2" s="1"/>
  <c r="T199" i="2"/>
  <c r="F200" i="2"/>
  <c r="G200" i="2"/>
  <c r="H200" i="2"/>
  <c r="I200" i="2"/>
  <c r="O200" i="2"/>
  <c r="Q200" i="2"/>
  <c r="R200" i="2" s="1"/>
  <c r="T200" i="2"/>
  <c r="F201" i="2"/>
  <c r="G201" i="2"/>
  <c r="H201" i="2"/>
  <c r="I201" i="2"/>
  <c r="O201" i="2"/>
  <c r="S201" i="2" s="1"/>
  <c r="T201" i="2"/>
  <c r="V201" i="2" s="1"/>
  <c r="W201" i="2" s="1"/>
  <c r="U201" i="2"/>
  <c r="F202" i="2"/>
  <c r="G202" i="2"/>
  <c r="H202" i="2"/>
  <c r="I202" i="2"/>
  <c r="O202" i="2"/>
  <c r="P202" i="2" s="1"/>
  <c r="T202" i="2"/>
  <c r="F203" i="2"/>
  <c r="G203" i="2"/>
  <c r="H203" i="2"/>
  <c r="I203" i="2"/>
  <c r="O203" i="2"/>
  <c r="P203" i="2" s="1"/>
  <c r="Q203" i="2"/>
  <c r="R203" i="2" s="1"/>
  <c r="T203" i="2"/>
  <c r="F204" i="2"/>
  <c r="G204" i="2"/>
  <c r="H204" i="2"/>
  <c r="I204" i="2"/>
  <c r="O204" i="2"/>
  <c r="S204" i="2" s="1"/>
  <c r="T204" i="2"/>
  <c r="U204" i="2"/>
  <c r="F205" i="2"/>
  <c r="G205" i="2"/>
  <c r="H205" i="2"/>
  <c r="I205" i="2"/>
  <c r="O205" i="2"/>
  <c r="S205" i="2" s="1"/>
  <c r="P205" i="2"/>
  <c r="Q205" i="2"/>
  <c r="R205" i="2" s="1"/>
  <c r="T205" i="2"/>
  <c r="V205" i="2" s="1"/>
  <c r="U205" i="2"/>
  <c r="W205" i="2"/>
  <c r="F206" i="2"/>
  <c r="G206" i="2"/>
  <c r="H206" i="2"/>
  <c r="I206" i="2"/>
  <c r="O206" i="2"/>
  <c r="S206" i="2" s="1"/>
  <c r="T206" i="2"/>
  <c r="U206" i="2"/>
  <c r="V206" i="2"/>
  <c r="W206" i="2" s="1"/>
  <c r="F207" i="2"/>
  <c r="AA207" i="2" s="1"/>
  <c r="G207" i="2"/>
  <c r="H207" i="2"/>
  <c r="I207" i="2"/>
  <c r="O207" i="2"/>
  <c r="Q207" i="2"/>
  <c r="R207" i="2" s="1"/>
  <c r="T207" i="2"/>
  <c r="U207" i="2"/>
  <c r="F208" i="2"/>
  <c r="G208" i="2"/>
  <c r="H208" i="2"/>
  <c r="I208" i="2"/>
  <c r="O208" i="2"/>
  <c r="S208" i="2" s="1"/>
  <c r="T208" i="2"/>
  <c r="F209" i="2"/>
  <c r="G209" i="2"/>
  <c r="H209" i="2"/>
  <c r="I209" i="2"/>
  <c r="O209" i="2"/>
  <c r="S209" i="2" s="1"/>
  <c r="P209" i="2"/>
  <c r="J209" i="2" s="1"/>
  <c r="AB209" i="2" s="1"/>
  <c r="Q209" i="2"/>
  <c r="R209" i="2" s="1"/>
  <c r="T209" i="2"/>
  <c r="V209" i="2" s="1"/>
  <c r="U209" i="2"/>
  <c r="W209" i="2"/>
  <c r="F210" i="2"/>
  <c r="G210" i="2"/>
  <c r="H210" i="2"/>
  <c r="I210" i="2"/>
  <c r="O210" i="2"/>
  <c r="S210" i="2" s="1"/>
  <c r="T210" i="2"/>
  <c r="F211" i="2"/>
  <c r="G211" i="2"/>
  <c r="H211" i="2"/>
  <c r="I211" i="2"/>
  <c r="O211" i="2"/>
  <c r="S211" i="2" s="1"/>
  <c r="P211" i="2"/>
  <c r="J211" i="2" s="1"/>
  <c r="Q211" i="2"/>
  <c r="R211" i="2" s="1"/>
  <c r="T211" i="2"/>
  <c r="V211" i="2"/>
  <c r="W211" i="2" s="1"/>
  <c r="F212" i="2"/>
  <c r="G212" i="2"/>
  <c r="H212" i="2"/>
  <c r="I212" i="2"/>
  <c r="O212" i="2"/>
  <c r="T212" i="2"/>
  <c r="X212" i="2" s="1"/>
  <c r="F213" i="2"/>
  <c r="G213" i="2"/>
  <c r="H213" i="2"/>
  <c r="I213" i="2"/>
  <c r="O213" i="2"/>
  <c r="P213" i="2"/>
  <c r="T213" i="2"/>
  <c r="F214" i="2"/>
  <c r="G214" i="2"/>
  <c r="H214" i="2"/>
  <c r="I214" i="2"/>
  <c r="O214" i="2"/>
  <c r="Q214" i="2" s="1"/>
  <c r="R214" i="2" s="1"/>
  <c r="P214" i="2"/>
  <c r="J214" i="2" s="1"/>
  <c r="T214" i="2"/>
  <c r="X214" i="2" s="1"/>
  <c r="F215" i="2"/>
  <c r="G215" i="2"/>
  <c r="H215" i="2"/>
  <c r="I215" i="2"/>
  <c r="O215" i="2"/>
  <c r="Q215" i="2"/>
  <c r="R215" i="2"/>
  <c r="T215" i="2"/>
  <c r="F216" i="2"/>
  <c r="G216" i="2"/>
  <c r="H216" i="2"/>
  <c r="I216" i="2"/>
  <c r="O216" i="2"/>
  <c r="P216" i="2"/>
  <c r="T216" i="2"/>
  <c r="X216" i="2" s="1"/>
  <c r="F217" i="2"/>
  <c r="G217" i="2"/>
  <c r="H217" i="2"/>
  <c r="I217" i="2"/>
  <c r="O217" i="2"/>
  <c r="S217" i="2" s="1"/>
  <c r="P217" i="2"/>
  <c r="Q217" i="2"/>
  <c r="R217" i="2"/>
  <c r="T217" i="2"/>
  <c r="U217" i="2" s="1"/>
  <c r="V217" i="2"/>
  <c r="W217" i="2" s="1"/>
  <c r="F218" i="2"/>
  <c r="G218" i="2"/>
  <c r="H218" i="2"/>
  <c r="I218" i="2"/>
  <c r="O218" i="2"/>
  <c r="Q218" i="2" s="1"/>
  <c r="R218" i="2" s="1"/>
  <c r="P218" i="2"/>
  <c r="T218" i="2"/>
  <c r="X218" i="2" s="1"/>
  <c r="F219" i="2"/>
  <c r="G219" i="2"/>
  <c r="H219" i="2"/>
  <c r="I219" i="2"/>
  <c r="O219" i="2"/>
  <c r="P219" i="2"/>
  <c r="Q219" i="2"/>
  <c r="R219" i="2" s="1"/>
  <c r="T219" i="2"/>
  <c r="F220" i="2"/>
  <c r="G220" i="2"/>
  <c r="H220" i="2"/>
  <c r="I220" i="2"/>
  <c r="O220" i="2"/>
  <c r="Q220" i="2" s="1"/>
  <c r="R220" i="2" s="1"/>
  <c r="P220" i="2"/>
  <c r="T220" i="2"/>
  <c r="X220" i="2" s="1"/>
  <c r="F221" i="2"/>
  <c r="G221" i="2"/>
  <c r="H221" i="2"/>
  <c r="I221" i="2"/>
  <c r="O221" i="2"/>
  <c r="Q221" i="2"/>
  <c r="R221" i="2"/>
  <c r="T221" i="2"/>
  <c r="U221" i="2" s="1"/>
  <c r="V221" i="2"/>
  <c r="W221" i="2" s="1"/>
  <c r="F222" i="2"/>
  <c r="G222" i="2"/>
  <c r="H222" i="2"/>
  <c r="I222" i="2"/>
  <c r="O222" i="2"/>
  <c r="P222" i="2"/>
  <c r="T222" i="2"/>
  <c r="F223" i="2"/>
  <c r="G223" i="2"/>
  <c r="H223" i="2"/>
  <c r="I223" i="2"/>
  <c r="O223" i="2"/>
  <c r="P223" i="2"/>
  <c r="Q223" i="2"/>
  <c r="R223" i="2" s="1"/>
  <c r="T223" i="2"/>
  <c r="X223" i="2" s="1"/>
  <c r="U223" i="2"/>
  <c r="V223" i="2"/>
  <c r="W223" i="2" s="1"/>
  <c r="F224" i="2"/>
  <c r="G224" i="2"/>
  <c r="H224" i="2"/>
  <c r="AB224" i="2" s="1"/>
  <c r="I224" i="2"/>
  <c r="O224" i="2"/>
  <c r="Q224" i="2" s="1"/>
  <c r="R224" i="2" s="1"/>
  <c r="P224" i="2"/>
  <c r="J224" i="2" s="1"/>
  <c r="T224" i="2"/>
  <c r="X224" i="2" s="1"/>
  <c r="F225" i="2"/>
  <c r="G225" i="2"/>
  <c r="H225" i="2"/>
  <c r="I225" i="2"/>
  <c r="O225" i="2"/>
  <c r="Q225" i="2"/>
  <c r="R225" i="2" s="1"/>
  <c r="T225" i="2"/>
  <c r="U225" i="2" s="1"/>
  <c r="V225" i="2"/>
  <c r="W225" i="2" s="1"/>
  <c r="F226" i="2"/>
  <c r="G226" i="2"/>
  <c r="H226" i="2"/>
  <c r="I226" i="2"/>
  <c r="O226" i="2"/>
  <c r="T226" i="2"/>
  <c r="F227" i="2"/>
  <c r="G227" i="2"/>
  <c r="H227" i="2"/>
  <c r="I227" i="2"/>
  <c r="O227" i="2"/>
  <c r="T227" i="2"/>
  <c r="X227" i="2" s="1"/>
  <c r="U227" i="2"/>
  <c r="V227" i="2"/>
  <c r="W227" i="2" s="1"/>
  <c r="F228" i="2"/>
  <c r="G228" i="2"/>
  <c r="H228" i="2"/>
  <c r="I228" i="2"/>
  <c r="O228" i="2"/>
  <c r="Q228" i="2" s="1"/>
  <c r="R228" i="2" s="1"/>
  <c r="P228" i="2"/>
  <c r="J228" i="2" s="1"/>
  <c r="T228" i="2"/>
  <c r="X228" i="2" s="1"/>
  <c r="F229" i="2"/>
  <c r="G229" i="2"/>
  <c r="H229" i="2"/>
  <c r="I229" i="2"/>
  <c r="O229" i="2"/>
  <c r="T229" i="2"/>
  <c r="V229" i="2" s="1"/>
  <c r="W229" i="2" s="1"/>
  <c r="F230" i="2"/>
  <c r="G230" i="2"/>
  <c r="H230" i="2"/>
  <c r="I230" i="2"/>
  <c r="O230" i="2"/>
  <c r="Q230" i="2" s="1"/>
  <c r="R230" i="2" s="1"/>
  <c r="P230" i="2"/>
  <c r="T230" i="2"/>
  <c r="F231" i="2"/>
  <c r="G231" i="2"/>
  <c r="H231" i="2"/>
  <c r="I231" i="2"/>
  <c r="O231" i="2"/>
  <c r="T231" i="2"/>
  <c r="U231" i="2"/>
  <c r="F232" i="2"/>
  <c r="G232" i="2"/>
  <c r="H232" i="2"/>
  <c r="AB232" i="2" s="1"/>
  <c r="I232" i="2"/>
  <c r="O232" i="2"/>
  <c r="Q232" i="2" s="1"/>
  <c r="R232" i="2" s="1"/>
  <c r="P232" i="2"/>
  <c r="J232" i="2" s="1"/>
  <c r="T232" i="2"/>
  <c r="X232" i="2" s="1"/>
  <c r="F233" i="2"/>
  <c r="G233" i="2"/>
  <c r="H233" i="2"/>
  <c r="I233" i="2"/>
  <c r="O233" i="2"/>
  <c r="Q233" i="2"/>
  <c r="R233" i="2"/>
  <c r="T233" i="2"/>
  <c r="F234" i="2"/>
  <c r="G234" i="2"/>
  <c r="H234" i="2"/>
  <c r="I234" i="2"/>
  <c r="O234" i="2"/>
  <c r="Q234" i="2" s="1"/>
  <c r="R234" i="2" s="1"/>
  <c r="P234" i="2"/>
  <c r="T234" i="2"/>
  <c r="X234" i="2" s="1"/>
  <c r="F235" i="2"/>
  <c r="G235" i="2"/>
  <c r="H235" i="2"/>
  <c r="I235" i="2"/>
  <c r="O235" i="2"/>
  <c r="S235" i="2" s="1"/>
  <c r="P235" i="2"/>
  <c r="Q235" i="2"/>
  <c r="R235" i="2" s="1"/>
  <c r="T235" i="2"/>
  <c r="F236" i="2"/>
  <c r="G236" i="2"/>
  <c r="H236" i="2"/>
  <c r="I236" i="2"/>
  <c r="O236" i="2"/>
  <c r="Q236" i="2" s="1"/>
  <c r="R236" i="2" s="1"/>
  <c r="P236" i="2"/>
  <c r="T236" i="2"/>
  <c r="F237" i="2"/>
  <c r="G237" i="2"/>
  <c r="H237" i="2"/>
  <c r="I237" i="2"/>
  <c r="O237" i="2"/>
  <c r="Q237" i="2"/>
  <c r="R237" i="2"/>
  <c r="T237" i="2"/>
  <c r="U237" i="2" s="1"/>
  <c r="V237" i="2"/>
  <c r="W237" i="2" s="1"/>
  <c r="F238" i="2"/>
  <c r="G238" i="2"/>
  <c r="H238" i="2"/>
  <c r="I238" i="2"/>
  <c r="O238" i="2"/>
  <c r="P238" i="2"/>
  <c r="T238" i="2"/>
  <c r="F239" i="2"/>
  <c r="G239" i="2"/>
  <c r="H239" i="2"/>
  <c r="I239" i="2"/>
  <c r="O239" i="2"/>
  <c r="P239" i="2"/>
  <c r="Q239" i="2"/>
  <c r="R239" i="2" s="1"/>
  <c r="T239" i="2"/>
  <c r="X239" i="2" s="1"/>
  <c r="U239" i="2"/>
  <c r="V239" i="2"/>
  <c r="W239" i="2" s="1"/>
  <c r="F240" i="2"/>
  <c r="G240" i="2"/>
  <c r="H240" i="2"/>
  <c r="I240" i="2"/>
  <c r="O240" i="2"/>
  <c r="Q240" i="2" s="1"/>
  <c r="R240" i="2" s="1"/>
  <c r="P240" i="2"/>
  <c r="J240" i="2" s="1"/>
  <c r="T240" i="2"/>
  <c r="X240" i="2" s="1"/>
  <c r="F241" i="2"/>
  <c r="G241" i="2"/>
  <c r="H241" i="2"/>
  <c r="I241" i="2"/>
  <c r="O241" i="2"/>
  <c r="T241" i="2"/>
  <c r="V241" i="2" s="1"/>
  <c r="W241" i="2" s="1"/>
  <c r="U241" i="2"/>
  <c r="F242" i="2"/>
  <c r="G242" i="2"/>
  <c r="H242" i="2"/>
  <c r="I242" i="2"/>
  <c r="O242" i="2"/>
  <c r="P242" i="2"/>
  <c r="T242" i="2"/>
  <c r="F243" i="2"/>
  <c r="G243" i="2"/>
  <c r="H243" i="2"/>
  <c r="I243" i="2"/>
  <c r="O243" i="2"/>
  <c r="P243" i="2" s="1"/>
  <c r="Q243" i="2"/>
  <c r="R243" i="2"/>
  <c r="T243" i="2"/>
  <c r="V243" i="2"/>
  <c r="W243" i="2" s="1"/>
  <c r="F244" i="2"/>
  <c r="G244" i="2"/>
  <c r="H244" i="2"/>
  <c r="I244" i="2"/>
  <c r="O244" i="2"/>
  <c r="P244" i="2"/>
  <c r="T244" i="2"/>
  <c r="F245" i="2"/>
  <c r="G245" i="2"/>
  <c r="H245" i="2"/>
  <c r="I245" i="2"/>
  <c r="O245" i="2"/>
  <c r="Q245" i="2"/>
  <c r="R245" i="2"/>
  <c r="T245" i="2"/>
  <c r="X245" i="2" s="1"/>
  <c r="U245" i="2"/>
  <c r="V245" i="2"/>
  <c r="W245" i="2" s="1"/>
  <c r="F246" i="2"/>
  <c r="G246" i="2"/>
  <c r="H246" i="2"/>
  <c r="I246" i="2"/>
  <c r="O246" i="2"/>
  <c r="T246" i="2"/>
  <c r="X246" i="2" s="1"/>
  <c r="F247" i="2"/>
  <c r="G247" i="2"/>
  <c r="H247" i="2"/>
  <c r="I247" i="2"/>
  <c r="O247" i="2"/>
  <c r="Q247" i="2"/>
  <c r="R247" i="2" s="1"/>
  <c r="T247" i="2"/>
  <c r="F248" i="2"/>
  <c r="G248" i="2"/>
  <c r="H248" i="2"/>
  <c r="I248" i="2"/>
  <c r="O248" i="2"/>
  <c r="Q248" i="2" s="1"/>
  <c r="R248" i="2" s="1"/>
  <c r="P248" i="2"/>
  <c r="J248" i="2" s="1"/>
  <c r="T248" i="2"/>
  <c r="X248" i="2" s="1"/>
  <c r="F249" i="2"/>
  <c r="G249" i="2"/>
  <c r="H249" i="2"/>
  <c r="I249" i="2"/>
  <c r="O249" i="2"/>
  <c r="T249" i="2"/>
  <c r="F250" i="2"/>
  <c r="G250" i="2"/>
  <c r="H250" i="2"/>
  <c r="I250" i="2"/>
  <c r="O250" i="2"/>
  <c r="Q250" i="2" s="1"/>
  <c r="R250" i="2" s="1"/>
  <c r="T250" i="2"/>
  <c r="X250" i="2" s="1"/>
  <c r="F251" i="2"/>
  <c r="G251" i="2"/>
  <c r="H251" i="2"/>
  <c r="I251" i="2"/>
  <c r="O251" i="2"/>
  <c r="T251" i="2"/>
  <c r="X251" i="2" s="1"/>
  <c r="U251" i="2"/>
  <c r="V251" i="2"/>
  <c r="W251" i="2" s="1"/>
  <c r="F252" i="2"/>
  <c r="G252" i="2"/>
  <c r="H252" i="2"/>
  <c r="I252" i="2"/>
  <c r="O252" i="2"/>
  <c r="Q252" i="2" s="1"/>
  <c r="R252" i="2" s="1"/>
  <c r="T252" i="2"/>
  <c r="F253" i="2"/>
  <c r="G253" i="2"/>
  <c r="H253" i="2"/>
  <c r="I253" i="2"/>
  <c r="O253" i="2"/>
  <c r="Q253" i="2"/>
  <c r="R253" i="2" s="1"/>
  <c r="T253" i="2"/>
  <c r="U253" i="2"/>
  <c r="V253" i="2"/>
  <c r="W253" i="2" s="1"/>
  <c r="F254" i="2"/>
  <c r="G254" i="2"/>
  <c r="H254" i="2"/>
  <c r="I254" i="2"/>
  <c r="O254" i="2"/>
  <c r="T254" i="2"/>
  <c r="F255" i="2"/>
  <c r="G255" i="2"/>
  <c r="H255" i="2"/>
  <c r="I255" i="2"/>
  <c r="O255" i="2"/>
  <c r="P255" i="2" s="1"/>
  <c r="Q255" i="2"/>
  <c r="R255" i="2" s="1"/>
  <c r="T255" i="2"/>
  <c r="F256" i="2"/>
  <c r="G256" i="2"/>
  <c r="H256" i="2"/>
  <c r="I256" i="2"/>
  <c r="O256" i="2"/>
  <c r="Q256" i="2" s="1"/>
  <c r="R256" i="2" s="1"/>
  <c r="T256" i="2"/>
  <c r="X256" i="2" s="1"/>
  <c r="F257" i="2"/>
  <c r="G257" i="2"/>
  <c r="H257" i="2"/>
  <c r="I257" i="2"/>
  <c r="O257" i="2"/>
  <c r="Q257" i="2"/>
  <c r="R257" i="2" s="1"/>
  <c r="T257" i="2"/>
  <c r="V257" i="2" s="1"/>
  <c r="W257" i="2" s="1"/>
  <c r="U257" i="2"/>
  <c r="F258" i="2"/>
  <c r="G258" i="2"/>
  <c r="H258" i="2"/>
  <c r="I258" i="2"/>
  <c r="O258" i="2"/>
  <c r="T258" i="2"/>
  <c r="V258" i="2" s="1"/>
  <c r="W258" i="2" s="1"/>
  <c r="F259" i="2"/>
  <c r="G259" i="2"/>
  <c r="H259" i="2"/>
  <c r="I259" i="2"/>
  <c r="O259" i="2"/>
  <c r="T259" i="2"/>
  <c r="X259" i="2" s="1"/>
  <c r="U259" i="2"/>
  <c r="V259" i="2"/>
  <c r="W259" i="2" s="1"/>
  <c r="F260" i="2"/>
  <c r="G260" i="2"/>
  <c r="H260" i="2"/>
  <c r="I260" i="2"/>
  <c r="O260" i="2"/>
  <c r="P260" i="2" s="1"/>
  <c r="T260" i="2"/>
  <c r="V260" i="2" s="1"/>
  <c r="W260" i="2" s="1"/>
  <c r="F261" i="2"/>
  <c r="G261" i="2"/>
  <c r="H261" i="2"/>
  <c r="I261" i="2"/>
  <c r="O261" i="2"/>
  <c r="T261" i="2"/>
  <c r="F262" i="2"/>
  <c r="G262" i="2"/>
  <c r="H262" i="2"/>
  <c r="I262" i="2"/>
  <c r="O262" i="2"/>
  <c r="P262" i="2" s="1"/>
  <c r="Q262" i="2"/>
  <c r="R262" i="2" s="1"/>
  <c r="T262" i="2"/>
  <c r="F263" i="2"/>
  <c r="G263" i="2"/>
  <c r="H263" i="2"/>
  <c r="I263" i="2"/>
  <c r="O263" i="2"/>
  <c r="T263" i="2"/>
  <c r="F264" i="2"/>
  <c r="G264" i="2"/>
  <c r="H264" i="2"/>
  <c r="I264" i="2"/>
  <c r="O264" i="2"/>
  <c r="T264" i="2"/>
  <c r="F265" i="2"/>
  <c r="G265" i="2"/>
  <c r="H265" i="2"/>
  <c r="I265" i="2"/>
  <c r="O265" i="2"/>
  <c r="T265" i="2"/>
  <c r="U265" i="2" s="1"/>
  <c r="F266" i="2"/>
  <c r="G266" i="2"/>
  <c r="H266" i="2"/>
  <c r="I266" i="2"/>
  <c r="O266" i="2"/>
  <c r="P266" i="2" s="1"/>
  <c r="Q266" i="2"/>
  <c r="R266" i="2" s="1"/>
  <c r="T266" i="2"/>
  <c r="X266" i="2" s="1"/>
  <c r="U266" i="2"/>
  <c r="V266" i="2"/>
  <c r="W266" i="2" s="1"/>
  <c r="F267" i="2"/>
  <c r="G267" i="2"/>
  <c r="H267" i="2"/>
  <c r="I267" i="2"/>
  <c r="O267" i="2"/>
  <c r="P267" i="2" s="1"/>
  <c r="T267" i="2"/>
  <c r="F268" i="2"/>
  <c r="G268" i="2"/>
  <c r="H268" i="2"/>
  <c r="I268" i="2"/>
  <c r="O268" i="2"/>
  <c r="T268" i="2"/>
  <c r="U268" i="2" s="1"/>
  <c r="V268" i="2"/>
  <c r="W268" i="2" s="1"/>
  <c r="F269" i="2"/>
  <c r="G269" i="2"/>
  <c r="H269" i="2"/>
  <c r="I269" i="2"/>
  <c r="O269" i="2"/>
  <c r="T269" i="2"/>
  <c r="U269" i="2" s="1"/>
  <c r="F270" i="2"/>
  <c r="G270" i="2"/>
  <c r="H270" i="2"/>
  <c r="I270" i="2"/>
  <c r="O270" i="2"/>
  <c r="P270" i="2" s="1"/>
  <c r="Q270" i="2"/>
  <c r="R270" i="2" s="1"/>
  <c r="T270" i="2"/>
  <c r="F271" i="2"/>
  <c r="G271" i="2"/>
  <c r="H271" i="2"/>
  <c r="I271" i="2"/>
  <c r="O271" i="2"/>
  <c r="P271" i="2" s="1"/>
  <c r="T271" i="2"/>
  <c r="F272" i="2"/>
  <c r="G272" i="2"/>
  <c r="H272" i="2"/>
  <c r="I272" i="2"/>
  <c r="O272" i="2"/>
  <c r="P272" i="2" s="1"/>
  <c r="Q272" i="2"/>
  <c r="R272" i="2" s="1"/>
  <c r="T272" i="2"/>
  <c r="F273" i="2"/>
  <c r="G273" i="2"/>
  <c r="H273" i="2"/>
  <c r="I273" i="2"/>
  <c r="O273" i="2"/>
  <c r="T273" i="2"/>
  <c r="V273" i="2" s="1"/>
  <c r="W273" i="2" s="1"/>
  <c r="U273" i="2"/>
  <c r="F274" i="2"/>
  <c r="G274" i="2"/>
  <c r="H274" i="2"/>
  <c r="I274" i="2"/>
  <c r="O274" i="2"/>
  <c r="P274" i="2" s="1"/>
  <c r="Q274" i="2"/>
  <c r="R274" i="2" s="1"/>
  <c r="T274" i="2"/>
  <c r="V274" i="2" s="1"/>
  <c r="U274" i="2"/>
  <c r="W274" i="2"/>
  <c r="F275" i="2"/>
  <c r="G275" i="2"/>
  <c r="H275" i="2"/>
  <c r="I275" i="2"/>
  <c r="O275" i="2"/>
  <c r="T275" i="2"/>
  <c r="F276" i="2"/>
  <c r="G276" i="2"/>
  <c r="H276" i="2"/>
  <c r="I276" i="2"/>
  <c r="O276" i="2"/>
  <c r="P276" i="2" s="1"/>
  <c r="T276" i="2"/>
  <c r="U276" i="2" s="1"/>
  <c r="V276" i="2"/>
  <c r="W276" i="2"/>
  <c r="F277" i="2"/>
  <c r="G277" i="2"/>
  <c r="H277" i="2"/>
  <c r="I277" i="2"/>
  <c r="O277" i="2"/>
  <c r="T277" i="2"/>
  <c r="V277" i="2" s="1"/>
  <c r="W277" i="2" s="1"/>
  <c r="U277" i="2"/>
  <c r="F278" i="2"/>
  <c r="G278" i="2"/>
  <c r="H278" i="2"/>
  <c r="I278" i="2"/>
  <c r="O278" i="2"/>
  <c r="T278" i="2"/>
  <c r="U278" i="2"/>
  <c r="V278" i="2"/>
  <c r="W278" i="2" s="1"/>
  <c r="F279" i="2"/>
  <c r="G279" i="2"/>
  <c r="H279" i="2"/>
  <c r="I279" i="2"/>
  <c r="O279" i="2"/>
  <c r="P279" i="2" s="1"/>
  <c r="T279" i="2"/>
  <c r="U279" i="2"/>
  <c r="F280" i="2"/>
  <c r="G280" i="2"/>
  <c r="H280" i="2"/>
  <c r="I280" i="2"/>
  <c r="O280" i="2"/>
  <c r="T280" i="2"/>
  <c r="U280" i="2"/>
  <c r="V280" i="2"/>
  <c r="W280" i="2" s="1"/>
  <c r="F281" i="2"/>
  <c r="G281" i="2"/>
  <c r="H281" i="2"/>
  <c r="I281" i="2"/>
  <c r="O281" i="2"/>
  <c r="T281" i="2"/>
  <c r="V281" i="2" s="1"/>
  <c r="W281" i="2" s="1"/>
  <c r="U281" i="2"/>
  <c r="F282" i="2"/>
  <c r="G282" i="2"/>
  <c r="H282" i="2"/>
  <c r="I282" i="2"/>
  <c r="O282" i="2"/>
  <c r="P282" i="2" s="1"/>
  <c r="Q282" i="2"/>
  <c r="R282" i="2" s="1"/>
  <c r="T282" i="2"/>
  <c r="U282" i="2"/>
  <c r="F283" i="2"/>
  <c r="G283" i="2"/>
  <c r="H283" i="2"/>
  <c r="I283" i="2"/>
  <c r="O283" i="2"/>
  <c r="T283" i="2"/>
  <c r="F284" i="2"/>
  <c r="G284" i="2"/>
  <c r="H284" i="2"/>
  <c r="I284" i="2"/>
  <c r="O284" i="2"/>
  <c r="Q284" i="2"/>
  <c r="R284" i="2" s="1"/>
  <c r="T284" i="2"/>
  <c r="F285" i="2"/>
  <c r="G285" i="2"/>
  <c r="H285" i="2"/>
  <c r="I285" i="2"/>
  <c r="O285" i="2"/>
  <c r="T285" i="2"/>
  <c r="V285" i="2" s="1"/>
  <c r="W285" i="2" s="1"/>
  <c r="U285" i="2"/>
  <c r="F286" i="2"/>
  <c r="G286" i="2"/>
  <c r="H286" i="2"/>
  <c r="I286" i="2"/>
  <c r="O286" i="2"/>
  <c r="Q286" i="2"/>
  <c r="R286" i="2" s="1"/>
  <c r="T286" i="2"/>
  <c r="U286" i="2"/>
  <c r="V286" i="2"/>
  <c r="W286" i="2"/>
  <c r="F287" i="2"/>
  <c r="G287" i="2"/>
  <c r="H287" i="2"/>
  <c r="I287" i="2"/>
  <c r="O287" i="2"/>
  <c r="P287" i="2" s="1"/>
  <c r="T287" i="2"/>
  <c r="U287" i="2"/>
  <c r="F288" i="2"/>
  <c r="G288" i="2"/>
  <c r="H288" i="2"/>
  <c r="I288" i="2"/>
  <c r="O288" i="2"/>
  <c r="T288" i="2"/>
  <c r="F289" i="2"/>
  <c r="G289" i="2"/>
  <c r="H289" i="2"/>
  <c r="I289" i="2"/>
  <c r="O289" i="2"/>
  <c r="T289" i="2"/>
  <c r="F290" i="2"/>
  <c r="G290" i="2"/>
  <c r="H290" i="2"/>
  <c r="I290" i="2"/>
  <c r="O290" i="2"/>
  <c r="P290" i="2" s="1"/>
  <c r="Q290" i="2"/>
  <c r="R290" i="2" s="1"/>
  <c r="T290" i="2"/>
  <c r="F291" i="2"/>
  <c r="G291" i="2"/>
  <c r="H291" i="2"/>
  <c r="I291" i="2"/>
  <c r="O291" i="2"/>
  <c r="T291" i="2"/>
  <c r="F292" i="2"/>
  <c r="G292" i="2"/>
  <c r="H292" i="2"/>
  <c r="I292" i="2"/>
  <c r="O292" i="2"/>
  <c r="P292" i="2" s="1"/>
  <c r="Q292" i="2"/>
  <c r="R292" i="2" s="1"/>
  <c r="T292" i="2"/>
  <c r="U292" i="2" s="1"/>
  <c r="F293" i="2"/>
  <c r="G293" i="2"/>
  <c r="H293" i="2"/>
  <c r="I293" i="2"/>
  <c r="O293" i="2"/>
  <c r="T293" i="2"/>
  <c r="V293" i="2" s="1"/>
  <c r="W293" i="2" s="1"/>
  <c r="U293" i="2"/>
  <c r="F294" i="2"/>
  <c r="G294" i="2"/>
  <c r="H294" i="2"/>
  <c r="I294" i="2"/>
  <c r="O294" i="2"/>
  <c r="P294" i="2" s="1"/>
  <c r="Q294" i="2"/>
  <c r="R294" i="2" s="1"/>
  <c r="T294" i="2"/>
  <c r="U294" i="2"/>
  <c r="K294" i="2" s="1"/>
  <c r="V294" i="2"/>
  <c r="W294" i="2"/>
  <c r="F295" i="2"/>
  <c r="G295" i="2"/>
  <c r="H295" i="2"/>
  <c r="I295" i="2"/>
  <c r="O295" i="2"/>
  <c r="P295" i="2" s="1"/>
  <c r="T295" i="2"/>
  <c r="F296" i="2"/>
  <c r="G296" i="2"/>
  <c r="H296" i="2"/>
  <c r="I296" i="2"/>
  <c r="O296" i="2"/>
  <c r="T296" i="2"/>
  <c r="U296" i="2"/>
  <c r="F297" i="2"/>
  <c r="G297" i="2"/>
  <c r="H297" i="2"/>
  <c r="I297" i="2"/>
  <c r="O297" i="2"/>
  <c r="T297" i="2"/>
  <c r="U297" i="2"/>
  <c r="F298" i="2"/>
  <c r="G298" i="2"/>
  <c r="H298" i="2"/>
  <c r="I298" i="2"/>
  <c r="O298" i="2"/>
  <c r="P298" i="2" s="1"/>
  <c r="Q298" i="2"/>
  <c r="R298" i="2" s="1"/>
  <c r="T298" i="2"/>
  <c r="U298" i="2"/>
  <c r="F299" i="2"/>
  <c r="G299" i="2"/>
  <c r="AA299" i="2" s="1"/>
  <c r="H299" i="2"/>
  <c r="I299" i="2"/>
  <c r="O299" i="2"/>
  <c r="P299" i="2" s="1"/>
  <c r="T299" i="2"/>
  <c r="F300" i="2"/>
  <c r="G300" i="2"/>
  <c r="H300" i="2"/>
  <c r="I300" i="2"/>
  <c r="O300" i="2"/>
  <c r="T300" i="2"/>
  <c r="U300" i="2" s="1"/>
  <c r="V300" i="2"/>
  <c r="W300" i="2" s="1"/>
  <c r="F301" i="2"/>
  <c r="G301" i="2"/>
  <c r="H301" i="2"/>
  <c r="I301" i="2"/>
  <c r="O301" i="2"/>
  <c r="T301" i="2"/>
  <c r="V301" i="2" s="1"/>
  <c r="W301" i="2" s="1"/>
  <c r="U301" i="2"/>
  <c r="K301" i="2" s="1"/>
  <c r="F302" i="2"/>
  <c r="G302" i="2"/>
  <c r="H302" i="2"/>
  <c r="I302" i="2"/>
  <c r="O302" i="2"/>
  <c r="T302" i="2"/>
  <c r="U302" i="2"/>
  <c r="V302" i="2"/>
  <c r="W302" i="2" s="1"/>
  <c r="F303" i="2"/>
  <c r="G303" i="2"/>
  <c r="H303" i="2"/>
  <c r="I303" i="2"/>
  <c r="O303" i="2"/>
  <c r="P303" i="2" s="1"/>
  <c r="T303" i="2"/>
  <c r="U303" i="2"/>
  <c r="F304" i="2"/>
  <c r="G304" i="2"/>
  <c r="H304" i="2"/>
  <c r="I304" i="2"/>
  <c r="O304" i="2"/>
  <c r="T304" i="2"/>
  <c r="X304" i="2" s="1"/>
  <c r="U304" i="2"/>
  <c r="V304" i="2"/>
  <c r="W304" i="2" s="1"/>
  <c r="F305" i="2"/>
  <c r="G305" i="2"/>
  <c r="H305" i="2"/>
  <c r="I305" i="2"/>
  <c r="O305" i="2"/>
  <c r="T305" i="2"/>
  <c r="V305" i="2" s="1"/>
  <c r="W305" i="2" s="1"/>
  <c r="U305" i="2"/>
  <c r="F306" i="2"/>
  <c r="G306" i="2"/>
  <c r="H306" i="2"/>
  <c r="I306" i="2"/>
  <c r="O306" i="2"/>
  <c r="P306" i="2" s="1"/>
  <c r="Q306" i="2"/>
  <c r="R306" i="2" s="1"/>
  <c r="T306" i="2"/>
  <c r="V306" i="2" s="1"/>
  <c r="U306" i="2"/>
  <c r="W306" i="2"/>
  <c r="F307" i="2"/>
  <c r="G307" i="2"/>
  <c r="H307" i="2"/>
  <c r="I307" i="2"/>
  <c r="O307" i="2"/>
  <c r="T307" i="2"/>
  <c r="F308" i="2"/>
  <c r="G308" i="2"/>
  <c r="H308" i="2"/>
  <c r="I308" i="2"/>
  <c r="O308" i="2"/>
  <c r="P308" i="2" s="1"/>
  <c r="Q308" i="2"/>
  <c r="R308" i="2" s="1"/>
  <c r="T308" i="2"/>
  <c r="U308" i="2" s="1"/>
  <c r="V308" i="2"/>
  <c r="W308" i="2"/>
  <c r="K308" i="2" s="1"/>
  <c r="F309" i="2"/>
  <c r="G309" i="2"/>
  <c r="H309" i="2"/>
  <c r="I309" i="2"/>
  <c r="O309" i="2"/>
  <c r="T309" i="2"/>
  <c r="V309" i="2" s="1"/>
  <c r="W309" i="2" s="1"/>
  <c r="U309" i="2"/>
  <c r="F310" i="2"/>
  <c r="G310" i="2"/>
  <c r="H310" i="2"/>
  <c r="I310" i="2"/>
  <c r="O310" i="2"/>
  <c r="Q310" i="2"/>
  <c r="R310" i="2" s="1"/>
  <c r="T310" i="2"/>
  <c r="U310" i="2"/>
  <c r="V310" i="2"/>
  <c r="W310" i="2"/>
  <c r="F311" i="2"/>
  <c r="G311" i="2"/>
  <c r="H311" i="2"/>
  <c r="I311" i="2"/>
  <c r="O311" i="2"/>
  <c r="P311" i="2" s="1"/>
  <c r="T311" i="2"/>
  <c r="U311" i="2"/>
  <c r="F312" i="2"/>
  <c r="G312" i="2"/>
  <c r="H312" i="2"/>
  <c r="I312" i="2"/>
  <c r="O312" i="2"/>
  <c r="T312" i="2"/>
  <c r="X312" i="2" s="1"/>
  <c r="U312" i="2"/>
  <c r="V312" i="2"/>
  <c r="W312" i="2" s="1"/>
  <c r="F313" i="2"/>
  <c r="G313" i="2"/>
  <c r="H313" i="2"/>
  <c r="I313" i="2"/>
  <c r="O313" i="2"/>
  <c r="T313" i="2"/>
  <c r="V313" i="2" s="1"/>
  <c r="W313" i="2" s="1"/>
  <c r="U313" i="2"/>
  <c r="F314" i="2"/>
  <c r="G314" i="2"/>
  <c r="H314" i="2"/>
  <c r="I314" i="2"/>
  <c r="O314" i="2"/>
  <c r="P314" i="2" s="1"/>
  <c r="Q314" i="2"/>
  <c r="R314" i="2" s="1"/>
  <c r="J314" i="2" s="1"/>
  <c r="T314" i="2"/>
  <c r="U314" i="2"/>
  <c r="F315" i="2"/>
  <c r="G315" i="2"/>
  <c r="H315" i="2"/>
  <c r="I315" i="2"/>
  <c r="O315" i="2"/>
  <c r="T315" i="2"/>
  <c r="F316" i="2"/>
  <c r="G316" i="2"/>
  <c r="H316" i="2"/>
  <c r="I316" i="2"/>
  <c r="O316" i="2"/>
  <c r="Q316" i="2"/>
  <c r="R316" i="2" s="1"/>
  <c r="T316" i="2"/>
  <c r="F317" i="2"/>
  <c r="G317" i="2"/>
  <c r="H317" i="2"/>
  <c r="I317" i="2"/>
  <c r="O317" i="2"/>
  <c r="T317" i="2"/>
  <c r="V317" i="2" s="1"/>
  <c r="W317" i="2" s="1"/>
  <c r="U317" i="2"/>
  <c r="F318" i="2"/>
  <c r="G318" i="2"/>
  <c r="H318" i="2"/>
  <c r="I318" i="2"/>
  <c r="O318" i="2"/>
  <c r="Q318" i="2"/>
  <c r="R318" i="2" s="1"/>
  <c r="T318" i="2"/>
  <c r="U318" i="2"/>
  <c r="V318" i="2"/>
  <c r="W318" i="2"/>
  <c r="F319" i="2"/>
  <c r="G319" i="2"/>
  <c r="H319" i="2"/>
  <c r="I319" i="2"/>
  <c r="O319" i="2"/>
  <c r="P319" i="2" s="1"/>
  <c r="T319" i="2"/>
  <c r="U319" i="2"/>
  <c r="F320" i="2"/>
  <c r="G320" i="2"/>
  <c r="H320" i="2"/>
  <c r="I320" i="2"/>
  <c r="O320" i="2"/>
  <c r="T320" i="2"/>
  <c r="F321" i="2"/>
  <c r="G321" i="2"/>
  <c r="H321" i="2"/>
  <c r="I321" i="2"/>
  <c r="O321" i="2"/>
  <c r="T321" i="2"/>
  <c r="F322" i="2"/>
  <c r="G322" i="2"/>
  <c r="H322" i="2"/>
  <c r="I322" i="2"/>
  <c r="O322" i="2"/>
  <c r="P322" i="2" s="1"/>
  <c r="Q322" i="2"/>
  <c r="R322" i="2" s="1"/>
  <c r="T322" i="2"/>
  <c r="F323" i="2"/>
  <c r="G323" i="2"/>
  <c r="H323" i="2"/>
  <c r="I323" i="2"/>
  <c r="O323" i="2"/>
  <c r="T323" i="2"/>
  <c r="F324" i="2"/>
  <c r="G324" i="2"/>
  <c r="H324" i="2"/>
  <c r="I324" i="2"/>
  <c r="O324" i="2"/>
  <c r="P324" i="2" s="1"/>
  <c r="Q324" i="2"/>
  <c r="R324" i="2" s="1"/>
  <c r="T324" i="2"/>
  <c r="V324" i="2"/>
  <c r="W324" i="2" s="1"/>
  <c r="T2" i="2"/>
  <c r="V2" i="2" s="1"/>
  <c r="W2" i="2" s="1"/>
  <c r="U2" i="2"/>
  <c r="K2" i="2" s="1"/>
  <c r="O2" i="2"/>
  <c r="I2" i="2"/>
  <c r="G2" i="2"/>
  <c r="F2" i="2"/>
  <c r="E2" i="2"/>
  <c r="D2" i="2"/>
  <c r="C2" i="2"/>
  <c r="AA2" i="2" s="1"/>
  <c r="H2" i="2"/>
  <c r="G432" i="15" l="1"/>
  <c r="G208" i="15"/>
  <c r="F462" i="15"/>
  <c r="G462" i="15" s="1"/>
  <c r="F346" i="15"/>
  <c r="G346" i="15" s="1"/>
  <c r="F338" i="15"/>
  <c r="G338" i="15" s="1"/>
  <c r="F274" i="15"/>
  <c r="G274" i="15" s="1"/>
  <c r="F270" i="15"/>
  <c r="F262" i="15"/>
  <c r="G262" i="15" s="1"/>
  <c r="F250" i="15"/>
  <c r="G250" i="15" s="1"/>
  <c r="F214" i="15"/>
  <c r="G214" i="15" s="1"/>
  <c r="F170" i="15"/>
  <c r="G170" i="15" s="1"/>
  <c r="F158" i="15"/>
  <c r="G158" i="15" s="1"/>
  <c r="F146" i="15"/>
  <c r="G146" i="15" s="1"/>
  <c r="F134" i="15"/>
  <c r="G134" i="15" s="1"/>
  <c r="F130" i="15"/>
  <c r="F94" i="15"/>
  <c r="G94" i="15" s="1"/>
  <c r="F82" i="15"/>
  <c r="G82" i="15" s="1"/>
  <c r="F78" i="15"/>
  <c r="G78" i="15" s="1"/>
  <c r="F66" i="15"/>
  <c r="F50" i="15"/>
  <c r="G50" i="15" s="1"/>
  <c r="F34" i="15"/>
  <c r="G34" i="15" s="1"/>
  <c r="F14" i="15"/>
  <c r="G14" i="15" s="1"/>
  <c r="F334" i="15"/>
  <c r="F330" i="15"/>
  <c r="G330" i="15" s="1"/>
  <c r="F314" i="15"/>
  <c r="G314" i="15" s="1"/>
  <c r="F298" i="15"/>
  <c r="G298" i="15" s="1"/>
  <c r="F294" i="15"/>
  <c r="G294" i="15" s="1"/>
  <c r="F258" i="15"/>
  <c r="G258" i="15" s="1"/>
  <c r="F246" i="15"/>
  <c r="G246" i="15" s="1"/>
  <c r="F234" i="15"/>
  <c r="F202" i="15"/>
  <c r="F186" i="15"/>
  <c r="G186" i="15" s="1"/>
  <c r="F162" i="15"/>
  <c r="F150" i="15"/>
  <c r="F114" i="15"/>
  <c r="F98" i="15"/>
  <c r="G98" i="15" s="1"/>
  <c r="F86" i="15"/>
  <c r="G86" i="15" s="1"/>
  <c r="F54" i="15"/>
  <c r="F42" i="15"/>
  <c r="F22" i="15"/>
  <c r="F10" i="15"/>
  <c r="F326" i="15"/>
  <c r="G326" i="15" s="1"/>
  <c r="F310" i="15"/>
  <c r="G310" i="15" s="1"/>
  <c r="F306" i="15"/>
  <c r="F290" i="15"/>
  <c r="G290" i="15" s="1"/>
  <c r="F282" i="15"/>
  <c r="F266" i="15"/>
  <c r="G266" i="15" s="1"/>
  <c r="F254" i="15"/>
  <c r="G254" i="15" s="1"/>
  <c r="G236" i="15"/>
  <c r="F218" i="15"/>
  <c r="G218" i="15" s="1"/>
  <c r="G176" i="15"/>
  <c r="F166" i="15"/>
  <c r="G166" i="15" s="1"/>
  <c r="F138" i="15"/>
  <c r="F122" i="15"/>
  <c r="G122" i="15" s="1"/>
  <c r="F118" i="15"/>
  <c r="G118" i="15" s="1"/>
  <c r="F106" i="15"/>
  <c r="G106" i="15" s="1"/>
  <c r="F102" i="15"/>
  <c r="G102" i="15" s="1"/>
  <c r="F70" i="15"/>
  <c r="G70" i="15" s="1"/>
  <c r="F58" i="15"/>
  <c r="G58" i="15" s="1"/>
  <c r="F46" i="15"/>
  <c r="G46" i="15" s="1"/>
  <c r="F30" i="15"/>
  <c r="G30" i="15" s="1"/>
  <c r="F18" i="15"/>
  <c r="G18" i="15" s="1"/>
  <c r="F6" i="15"/>
  <c r="G167" i="15"/>
  <c r="G28" i="15"/>
  <c r="G468" i="15"/>
  <c r="G2" i="15"/>
  <c r="G157" i="15"/>
  <c r="G45" i="15"/>
  <c r="G376" i="15"/>
  <c r="G172" i="15"/>
  <c r="G104" i="15"/>
  <c r="G24" i="15"/>
  <c r="G240" i="15"/>
  <c r="G228" i="15"/>
  <c r="G216" i="15"/>
  <c r="G204" i="15"/>
  <c r="G127" i="15"/>
  <c r="G124" i="15"/>
  <c r="G123" i="15"/>
  <c r="F25" i="15"/>
  <c r="G25" i="15" s="1"/>
  <c r="G20" i="15"/>
  <c r="G459" i="15"/>
  <c r="G435" i="15"/>
  <c r="G400" i="15"/>
  <c r="G358" i="15"/>
  <c r="G348" i="15"/>
  <c r="G199" i="15"/>
  <c r="G196" i="15"/>
  <c r="G184" i="15"/>
  <c r="G152" i="15"/>
  <c r="G60" i="15"/>
  <c r="G40" i="15"/>
  <c r="F37" i="15"/>
  <c r="G32" i="15"/>
  <c r="G150" i="15"/>
  <c r="G448" i="15"/>
  <c r="G440" i="15"/>
  <c r="G408" i="15"/>
  <c r="G179" i="15"/>
  <c r="G136" i="15"/>
  <c r="F105" i="15"/>
  <c r="G105" i="15" s="1"/>
  <c r="F29" i="15"/>
  <c r="G29" i="15" s="1"/>
  <c r="F21" i="15"/>
  <c r="G443" i="15"/>
  <c r="G251" i="15"/>
  <c r="G247" i="15"/>
  <c r="G243" i="15"/>
  <c r="G211" i="15"/>
  <c r="G183" i="15"/>
  <c r="G151" i="15"/>
  <c r="G143" i="15"/>
  <c r="G135" i="15"/>
  <c r="G131" i="15"/>
  <c r="G115" i="15"/>
  <c r="G103" i="15"/>
  <c r="G99" i="15"/>
  <c r="G95" i="15"/>
  <c r="G91" i="15"/>
  <c r="G71" i="15"/>
  <c r="G67" i="15"/>
  <c r="G63" i="15"/>
  <c r="G59" i="15"/>
  <c r="G51" i="15"/>
  <c r="F133" i="15"/>
  <c r="G133" i="15" s="1"/>
  <c r="G92" i="15"/>
  <c r="G72" i="15"/>
  <c r="F41" i="15"/>
  <c r="G41" i="15" s="1"/>
  <c r="G36" i="15"/>
  <c r="F33" i="15"/>
  <c r="G33" i="15" s="1"/>
  <c r="G455" i="15"/>
  <c r="G419" i="15"/>
  <c r="G403" i="15"/>
  <c r="G331" i="15"/>
  <c r="G299" i="15"/>
  <c r="G371" i="15"/>
  <c r="G327" i="15"/>
  <c r="G427" i="15"/>
  <c r="G379" i="15"/>
  <c r="G207" i="15"/>
  <c r="G315" i="15"/>
  <c r="G227" i="15"/>
  <c r="G223" i="15"/>
  <c r="G175" i="15"/>
  <c r="G430" i="15"/>
  <c r="G406" i="15"/>
  <c r="G174" i="15"/>
  <c r="G22" i="15"/>
  <c r="G10" i="15"/>
  <c r="G458" i="15"/>
  <c r="G438" i="15"/>
  <c r="G422" i="15"/>
  <c r="G418" i="15"/>
  <c r="G395" i="15"/>
  <c r="G374" i="15"/>
  <c r="G366" i="15"/>
  <c r="G363" i="15"/>
  <c r="G239" i="15"/>
  <c r="G222" i="15"/>
  <c r="G195" i="15"/>
  <c r="G426" i="15"/>
  <c r="G382" i="15"/>
  <c r="G26" i="15"/>
  <c r="G466" i="15"/>
  <c r="G463" i="15"/>
  <c r="G450" i="15"/>
  <c r="G446" i="15"/>
  <c r="G434" i="15"/>
  <c r="G414" i="15"/>
  <c r="G411" i="15"/>
  <c r="G398" i="15"/>
  <c r="G387" i="15"/>
  <c r="G311" i="15"/>
  <c r="G282" i="15"/>
  <c r="G238" i="15"/>
  <c r="G191" i="15"/>
  <c r="G90" i="15"/>
  <c r="G110" i="15"/>
  <c r="G42" i="15"/>
  <c r="G442" i="15"/>
  <c r="G410" i="15"/>
  <c r="G390" i="15"/>
  <c r="G359" i="15"/>
  <c r="G190" i="15"/>
  <c r="G142" i="15"/>
  <c r="G114" i="15"/>
  <c r="G74" i="15"/>
  <c r="G62" i="15"/>
  <c r="G425" i="15"/>
  <c r="G393" i="15"/>
  <c r="G470" i="15"/>
  <c r="G469" i="15"/>
  <c r="G401" i="15"/>
  <c r="G342" i="15"/>
  <c r="G325" i="15"/>
  <c r="G244" i="15"/>
  <c r="G220" i="15"/>
  <c r="G215" i="15"/>
  <c r="G200" i="15"/>
  <c r="G192" i="15"/>
  <c r="G180" i="15"/>
  <c r="F165" i="15"/>
  <c r="G165" i="15" s="1"/>
  <c r="G159" i="15"/>
  <c r="G147" i="15"/>
  <c r="G130" i="15"/>
  <c r="F121" i="15"/>
  <c r="G121" i="15" s="1"/>
  <c r="G108" i="15"/>
  <c r="G107" i="15"/>
  <c r="G88" i="15"/>
  <c r="G87" i="15"/>
  <c r="F85" i="15"/>
  <c r="G79" i="15"/>
  <c r="G66" i="15"/>
  <c r="F57" i="15"/>
  <c r="G57" i="15" s="1"/>
  <c r="G44" i="15"/>
  <c r="G43" i="15"/>
  <c r="G39" i="15"/>
  <c r="G35" i="15"/>
  <c r="G31" i="15"/>
  <c r="G27" i="15"/>
  <c r="G23" i="15"/>
  <c r="G19" i="15"/>
  <c r="F17" i="15"/>
  <c r="G17" i="15" s="1"/>
  <c r="F13" i="15"/>
  <c r="G13" i="15" s="1"/>
  <c r="F9" i="15"/>
  <c r="G9" i="15" s="1"/>
  <c r="F5" i="15"/>
  <c r="G5" i="15" s="1"/>
  <c r="G444" i="15"/>
  <c r="G436" i="15"/>
  <c r="G416" i="15"/>
  <c r="G409" i="15"/>
  <c r="G384" i="15"/>
  <c r="G368" i="15"/>
  <c r="G356" i="15"/>
  <c r="G350" i="15"/>
  <c r="G231" i="15"/>
  <c r="G168" i="15"/>
  <c r="G162" i="15"/>
  <c r="F153" i="15"/>
  <c r="F137" i="15"/>
  <c r="G137" i="15" s="1"/>
  <c r="F117" i="15"/>
  <c r="G117" i="15" s="1"/>
  <c r="F101" i="15"/>
  <c r="G101" i="15" s="1"/>
  <c r="F73" i="15"/>
  <c r="G73" i="15" s="1"/>
  <c r="G54" i="15"/>
  <c r="F53" i="15"/>
  <c r="G53" i="15" s="1"/>
  <c r="G15" i="15"/>
  <c r="G11" i="15"/>
  <c r="G7" i="15"/>
  <c r="G3" i="15"/>
  <c r="G457" i="15"/>
  <c r="G453" i="15"/>
  <c r="G449" i="15"/>
  <c r="G445" i="15"/>
  <c r="G441" i="15"/>
  <c r="G437" i="15"/>
  <c r="G433" i="15"/>
  <c r="G429" i="15"/>
  <c r="G421" i="15"/>
  <c r="G413" i="15"/>
  <c r="G405" i="15"/>
  <c r="G397" i="15"/>
  <c r="G389" i="15"/>
  <c r="G381" i="15"/>
  <c r="G377" i="15"/>
  <c r="G373" i="15"/>
  <c r="G369" i="15"/>
  <c r="G365" i="15"/>
  <c r="G361" i="15"/>
  <c r="G353" i="15"/>
  <c r="G345" i="15"/>
  <c r="G337" i="15"/>
  <c r="G333" i="15"/>
  <c r="G329" i="15"/>
  <c r="G321" i="15"/>
  <c r="G317" i="15"/>
  <c r="G313" i="15"/>
  <c r="G309" i="15"/>
  <c r="G237" i="15"/>
  <c r="G233" i="15"/>
  <c r="G221" i="15"/>
  <c r="G217" i="15"/>
  <c r="G205" i="15"/>
  <c r="G201" i="15"/>
  <c r="G189" i="15"/>
  <c r="G185" i="15"/>
  <c r="G173" i="15"/>
  <c r="G452" i="15"/>
  <c r="G447" i="15"/>
  <c r="G439" i="15"/>
  <c r="G431" i="15"/>
  <c r="G424" i="15"/>
  <c r="G417" i="15"/>
  <c r="G392" i="15"/>
  <c r="G385" i="15"/>
  <c r="G340" i="15"/>
  <c r="G295" i="15"/>
  <c r="G291" i="15"/>
  <c r="G287" i="15"/>
  <c r="G283" i="15"/>
  <c r="G279" i="15"/>
  <c r="G275" i="15"/>
  <c r="G271" i="15"/>
  <c r="G267" i="15"/>
  <c r="G263" i="15"/>
  <c r="G259" i="15"/>
  <c r="G255" i="15"/>
  <c r="G232" i="15"/>
  <c r="G224" i="15"/>
  <c r="G212" i="15"/>
  <c r="G188" i="15"/>
  <c r="G163" i="15"/>
  <c r="G156" i="15"/>
  <c r="G155" i="15"/>
  <c r="F149" i="15"/>
  <c r="G149" i="15" s="1"/>
  <c r="G140" i="15"/>
  <c r="G139" i="15"/>
  <c r="G126" i="15"/>
  <c r="G120" i="15"/>
  <c r="G119" i="15"/>
  <c r="G111" i="15"/>
  <c r="F89" i="15"/>
  <c r="G89" i="15" s="1"/>
  <c r="G83" i="15"/>
  <c r="G76" i="15"/>
  <c r="G75" i="15"/>
  <c r="G56" i="15"/>
  <c r="G55" i="15"/>
  <c r="G47" i="15"/>
  <c r="G16" i="15"/>
  <c r="G12" i="15"/>
  <c r="G8" i="15"/>
  <c r="G4" i="15"/>
  <c r="G467" i="15"/>
  <c r="G423" i="15"/>
  <c r="G415" i="15"/>
  <c r="G407" i="15"/>
  <c r="G402" i="15"/>
  <c r="G399" i="15"/>
  <c r="G394" i="15"/>
  <c r="G391" i="15"/>
  <c r="G386" i="15"/>
  <c r="G161" i="15"/>
  <c r="G97" i="15"/>
  <c r="G81" i="15"/>
  <c r="G65" i="15"/>
  <c r="G454" i="15"/>
  <c r="G451" i="15"/>
  <c r="G351" i="15"/>
  <c r="G343" i="15"/>
  <c r="G154" i="15"/>
  <c r="G153" i="15"/>
  <c r="G145" i="15"/>
  <c r="G141" i="15"/>
  <c r="G49" i="15"/>
  <c r="G21" i="15"/>
  <c r="G355" i="15"/>
  <c r="G354" i="15"/>
  <c r="G347" i="15"/>
  <c r="G339" i="15"/>
  <c r="G323" i="15"/>
  <c r="G322" i="15"/>
  <c r="G307" i="15"/>
  <c r="G306" i="15"/>
  <c r="G286" i="15"/>
  <c r="G278" i="15"/>
  <c r="G270" i="15"/>
  <c r="G230" i="15"/>
  <c r="G206" i="15"/>
  <c r="G198" i="15"/>
  <c r="G182" i="15"/>
  <c r="G169" i="15"/>
  <c r="G138" i="15"/>
  <c r="G129" i="15"/>
  <c r="G125" i="15"/>
  <c r="G109" i="15"/>
  <c r="G383" i="15"/>
  <c r="G378" i="15"/>
  <c r="G375" i="15"/>
  <c r="G370" i="15"/>
  <c r="G367" i="15"/>
  <c r="G362" i="15"/>
  <c r="G360" i="15"/>
  <c r="G352" i="15"/>
  <c r="G344" i="15"/>
  <c r="G335" i="15"/>
  <c r="G334" i="15"/>
  <c r="G319" i="15"/>
  <c r="G318" i="15"/>
  <c r="G303" i="15"/>
  <c r="G302" i="15"/>
  <c r="G242" i="15"/>
  <c r="G235" i="15"/>
  <c r="G234" i="15"/>
  <c r="G226" i="15"/>
  <c r="G219" i="15"/>
  <c r="G210" i="15"/>
  <c r="G203" i="15"/>
  <c r="G202" i="15"/>
  <c r="G194" i="15"/>
  <c r="G187" i="15"/>
  <c r="G178" i="15"/>
  <c r="G171" i="15"/>
  <c r="G113" i="15"/>
  <c r="G93" i="15"/>
  <c r="G85" i="15"/>
  <c r="G77" i="15"/>
  <c r="G69" i="15"/>
  <c r="G61" i="15"/>
  <c r="G38" i="15"/>
  <c r="G37" i="15"/>
  <c r="G6" i="15"/>
  <c r="G465" i="15"/>
  <c r="G461" i="15"/>
  <c r="G456" i="15"/>
  <c r="G464" i="15"/>
  <c r="G460" i="15"/>
  <c r="G428" i="15"/>
  <c r="G420" i="15"/>
  <c r="G412" i="15"/>
  <c r="G404" i="15"/>
  <c r="G396" i="15"/>
  <c r="G388" i="15"/>
  <c r="G380" i="15"/>
  <c r="G372" i="15"/>
  <c r="G364" i="15"/>
  <c r="G305" i="15"/>
  <c r="G301" i="15"/>
  <c r="G297" i="15"/>
  <c r="G293" i="15"/>
  <c r="G289" i="15"/>
  <c r="G285" i="15"/>
  <c r="G281" i="15"/>
  <c r="G277" i="15"/>
  <c r="G273" i="15"/>
  <c r="G269" i="15"/>
  <c r="G265" i="15"/>
  <c r="G261" i="15"/>
  <c r="G257" i="15"/>
  <c r="G253" i="15"/>
  <c r="G249" i="15"/>
  <c r="G245" i="15"/>
  <c r="G229" i="15"/>
  <c r="G213" i="15"/>
  <c r="G197" i="15"/>
  <c r="G181" i="15"/>
  <c r="G164" i="15"/>
  <c r="G148" i="15"/>
  <c r="G132" i="15"/>
  <c r="G116" i="15"/>
  <c r="G336" i="15"/>
  <c r="G332" i="15"/>
  <c r="G328" i="15"/>
  <c r="G324" i="15"/>
  <c r="G320" i="15"/>
  <c r="G316" i="15"/>
  <c r="G312" i="15"/>
  <c r="G308" i="15"/>
  <c r="G304" i="15"/>
  <c r="G300" i="15"/>
  <c r="G296" i="15"/>
  <c r="G292" i="15"/>
  <c r="G288" i="15"/>
  <c r="G284" i="15"/>
  <c r="G280" i="15"/>
  <c r="G276" i="15"/>
  <c r="G272" i="15"/>
  <c r="G268" i="15"/>
  <c r="G264" i="15"/>
  <c r="G260" i="15"/>
  <c r="G256" i="15"/>
  <c r="G252" i="15"/>
  <c r="G248" i="15"/>
  <c r="G241" i="15"/>
  <c r="G225" i="15"/>
  <c r="G209" i="15"/>
  <c r="G193" i="15"/>
  <c r="G177" i="15"/>
  <c r="G357" i="15"/>
  <c r="G349" i="15"/>
  <c r="G341" i="15"/>
  <c r="G100" i="15"/>
  <c r="G84" i="15"/>
  <c r="G68" i="15"/>
  <c r="G52" i="15"/>
  <c r="G160" i="15"/>
  <c r="G144" i="15"/>
  <c r="G128" i="15"/>
  <c r="G112" i="15"/>
  <c r="G96" i="15"/>
  <c r="G80" i="15"/>
  <c r="G64" i="15"/>
  <c r="G48" i="15"/>
  <c r="G1" i="15"/>
  <c r="S1226" i="11"/>
  <c r="S1166" i="11"/>
  <c r="S1309" i="11"/>
  <c r="S1245" i="11"/>
  <c r="S1181" i="11"/>
  <c r="S1117" i="11"/>
  <c r="S933" i="11"/>
  <c r="S921" i="11"/>
  <c r="S837" i="11"/>
  <c r="S1372" i="11"/>
  <c r="S1324" i="11"/>
  <c r="S1260" i="11"/>
  <c r="S1196" i="11"/>
  <c r="S808" i="11"/>
  <c r="S1132" i="11"/>
  <c r="S1128" i="11"/>
  <c r="S1080" i="11"/>
  <c r="S972" i="11"/>
  <c r="S1351" i="11"/>
  <c r="S1303" i="11"/>
  <c r="S1255" i="11"/>
  <c r="S1223" i="11"/>
  <c r="S1151" i="11"/>
  <c r="S1115" i="11"/>
  <c r="S1071" i="11"/>
  <c r="S1051" i="11"/>
  <c r="S995" i="11"/>
  <c r="S1379" i="11"/>
  <c r="S1371" i="11"/>
  <c r="S1367" i="11"/>
  <c r="S1363" i="11"/>
  <c r="S1355" i="11"/>
  <c r="S1347" i="11"/>
  <c r="S1339" i="11"/>
  <c r="S1331" i="11"/>
  <c r="S1327" i="11"/>
  <c r="S1323" i="11"/>
  <c r="S1319" i="11"/>
  <c r="S1315" i="11"/>
  <c r="S1311" i="11"/>
  <c r="S1307" i="11"/>
  <c r="S1299" i="11"/>
  <c r="S1295" i="11"/>
  <c r="S1291" i="11"/>
  <c r="S1287" i="11"/>
  <c r="S1283" i="11"/>
  <c r="S1279" i="11"/>
  <c r="S1275" i="11"/>
  <c r="S1271" i="11"/>
  <c r="S1267" i="11"/>
  <c r="S1263" i="11"/>
  <c r="S1259" i="11"/>
  <c r="S1251" i="11"/>
  <c r="S1247" i="11"/>
  <c r="S1243" i="11"/>
  <c r="S1239" i="11"/>
  <c r="S1235" i="11"/>
  <c r="S1231" i="11"/>
  <c r="S1227" i="11"/>
  <c r="S1219" i="11"/>
  <c r="S1215" i="11"/>
  <c r="S1207" i="11"/>
  <c r="S1203" i="11"/>
  <c r="S1199" i="11"/>
  <c r="S1195" i="11"/>
  <c r="S1191" i="11"/>
  <c r="S1187" i="11"/>
  <c r="S1183" i="11"/>
  <c r="S1179" i="11"/>
  <c r="S1175" i="11"/>
  <c r="S1171" i="11"/>
  <c r="S1167" i="11"/>
  <c r="S1163" i="11"/>
  <c r="S1159" i="11"/>
  <c r="S1155" i="11"/>
  <c r="S1147" i="11"/>
  <c r="S1143" i="11"/>
  <c r="S1139" i="11"/>
  <c r="S1135" i="11"/>
  <c r="S1127" i="11"/>
  <c r="S1123" i="11"/>
  <c r="S1111" i="11"/>
  <c r="S1107" i="11"/>
  <c r="S1099" i="11"/>
  <c r="S1095" i="11"/>
  <c r="S1087" i="11"/>
  <c r="S1079" i="11"/>
  <c r="S1067" i="11"/>
  <c r="S1063" i="11"/>
  <c r="S1059" i="11"/>
  <c r="S1055" i="11"/>
  <c r="S1039" i="11"/>
  <c r="S1035" i="11"/>
  <c r="S1027" i="11"/>
  <c r="S1023" i="11"/>
  <c r="S1019" i="11"/>
  <c r="S1015" i="11"/>
  <c r="S1007" i="11"/>
  <c r="S1003" i="11"/>
  <c r="S991" i="11"/>
  <c r="S987" i="11"/>
  <c r="S983" i="11"/>
  <c r="S967" i="11"/>
  <c r="S951" i="11"/>
  <c r="S935" i="11"/>
  <c r="S919" i="11"/>
  <c r="S903" i="11"/>
  <c r="S887" i="11"/>
  <c r="S871" i="11"/>
  <c r="S855" i="11"/>
  <c r="S839" i="11"/>
  <c r="S823" i="11"/>
  <c r="S807" i="11"/>
  <c r="S791" i="11"/>
  <c r="S679" i="11"/>
  <c r="S675" i="11"/>
  <c r="S671" i="11"/>
  <c r="S667" i="11"/>
  <c r="S663" i="11"/>
  <c r="S659" i="11"/>
  <c r="S655" i="11"/>
  <c r="S651" i="11"/>
  <c r="S647" i="11"/>
  <c r="S643" i="11"/>
  <c r="S639" i="11"/>
  <c r="S635" i="11"/>
  <c r="S631" i="11"/>
  <c r="S627" i="11"/>
  <c r="S623" i="11"/>
  <c r="S619" i="11"/>
  <c r="S615" i="11"/>
  <c r="S611" i="11"/>
  <c r="S607" i="11"/>
  <c r="S603" i="11"/>
  <c r="S599" i="11"/>
  <c r="S595" i="11"/>
  <c r="S591" i="11"/>
  <c r="S587" i="11"/>
  <c r="S583" i="11"/>
  <c r="S579" i="11"/>
  <c r="S575" i="11"/>
  <c r="S571" i="11"/>
  <c r="S567" i="11"/>
  <c r="S563" i="11"/>
  <c r="S559" i="11"/>
  <c r="S555" i="11"/>
  <c r="S551" i="11"/>
  <c r="S547" i="11"/>
  <c r="S543" i="11"/>
  <c r="S539" i="11"/>
  <c r="S535" i="11"/>
  <c r="S531" i="11"/>
  <c r="S527" i="11"/>
  <c r="S523" i="11"/>
  <c r="S519" i="11"/>
  <c r="S515" i="11"/>
  <c r="S511" i="11"/>
  <c r="S507" i="11"/>
  <c r="S503" i="11"/>
  <c r="S499" i="11"/>
  <c r="S495" i="11"/>
  <c r="S491" i="11"/>
  <c r="S487" i="11"/>
  <c r="S483" i="11"/>
  <c r="S479" i="11"/>
  <c r="S475" i="11"/>
  <c r="S471" i="11"/>
  <c r="S467" i="11"/>
  <c r="S455" i="11"/>
  <c r="S451" i="11"/>
  <c r="S443" i="11"/>
  <c r="S439" i="11"/>
  <c r="S435" i="11"/>
  <c r="S431" i="11"/>
  <c r="S399" i="11"/>
  <c r="S367" i="11"/>
  <c r="S335" i="11"/>
  <c r="S331" i="11"/>
  <c r="S327" i="11"/>
  <c r="S323" i="11"/>
  <c r="S319" i="11"/>
  <c r="S315" i="11"/>
  <c r="S303" i="11"/>
  <c r="S299" i="11"/>
  <c r="S295" i="11"/>
  <c r="S291" i="11"/>
  <c r="S287" i="11"/>
  <c r="S283" i="11"/>
  <c r="S271" i="11"/>
  <c r="S267" i="11"/>
  <c r="S263" i="11"/>
  <c r="S259" i="11"/>
  <c r="S255" i="11"/>
  <c r="S251" i="11"/>
  <c r="S239" i="11"/>
  <c r="S235" i="11"/>
  <c r="S231" i="11"/>
  <c r="S227" i="11"/>
  <c r="S223" i="11"/>
  <c r="S219" i="11"/>
  <c r="S207" i="11"/>
  <c r="S203" i="11"/>
  <c r="S199" i="11"/>
  <c r="S195" i="11"/>
  <c r="S191" i="11"/>
  <c r="S187" i="11"/>
  <c r="S183" i="11"/>
  <c r="S179" i="11"/>
  <c r="S175" i="11"/>
  <c r="S171" i="11"/>
  <c r="S167" i="11"/>
  <c r="S163" i="11"/>
  <c r="S159" i="11"/>
  <c r="S155" i="11"/>
  <c r="S151" i="11"/>
  <c r="S143" i="11"/>
  <c r="S139" i="11"/>
  <c r="S131" i="11"/>
  <c r="S127" i="11"/>
  <c r="S123" i="11"/>
  <c r="S119" i="11"/>
  <c r="S115" i="11"/>
  <c r="S111" i="11"/>
  <c r="S107" i="11"/>
  <c r="S103" i="11"/>
  <c r="S99" i="11"/>
  <c r="S95" i="11"/>
  <c r="S91" i="11"/>
  <c r="S87" i="11"/>
  <c r="S83" i="11"/>
  <c r="S79" i="11"/>
  <c r="S75" i="11"/>
  <c r="S71" i="11"/>
  <c r="S67" i="11"/>
  <c r="S63" i="11"/>
  <c r="S59" i="11"/>
  <c r="S55" i="11"/>
  <c r="S51" i="11"/>
  <c r="S47" i="11"/>
  <c r="S43" i="11"/>
  <c r="S39" i="11"/>
  <c r="S35" i="11"/>
  <c r="S31" i="11"/>
  <c r="S27" i="11"/>
  <c r="S23" i="11"/>
  <c r="S19" i="11"/>
  <c r="S15" i="11"/>
  <c r="S11" i="11"/>
  <c r="S7" i="11"/>
  <c r="S3" i="11"/>
  <c r="S1375" i="11"/>
  <c r="S1359" i="11"/>
  <c r="S1343" i="11"/>
  <c r="S1335" i="11"/>
  <c r="S1106" i="11"/>
  <c r="S950" i="11"/>
  <c r="S918" i="11"/>
  <c r="S1358" i="11"/>
  <c r="S1354" i="11"/>
  <c r="S1294" i="11"/>
  <c r="S1290" i="11"/>
  <c r="S1230" i="11"/>
  <c r="S1162" i="11"/>
  <c r="S1378" i="11"/>
  <c r="S1374" i="11"/>
  <c r="S1370" i="11"/>
  <c r="S1366" i="11"/>
  <c r="S1362" i="11"/>
  <c r="S1350" i="11"/>
  <c r="S1346" i="11"/>
  <c r="S1342" i="11"/>
  <c r="S1338" i="11"/>
  <c r="S1334" i="11"/>
  <c r="S1330" i="11"/>
  <c r="S1326" i="11"/>
  <c r="S1322" i="11"/>
  <c r="S1318" i="11"/>
  <c r="S1314" i="11"/>
  <c r="S1310" i="11"/>
  <c r="S1306" i="11"/>
  <c r="S1302" i="11"/>
  <c r="S1298" i="11"/>
  <c r="S1286" i="11"/>
  <c r="S1282" i="11"/>
  <c r="S1278" i="11"/>
  <c r="S1274" i="11"/>
  <c r="S1270" i="11"/>
  <c r="S1266" i="11"/>
  <c r="S1262" i="11"/>
  <c r="S1258" i="11"/>
  <c r="S1254" i="11"/>
  <c r="S1250" i="11"/>
  <c r="S1246" i="11"/>
  <c r="S1242" i="11"/>
  <c r="S1238" i="11"/>
  <c r="S1234" i="11"/>
  <c r="S1222" i="11"/>
  <c r="S1218" i="11"/>
  <c r="S1214" i="11"/>
  <c r="S1210" i="11"/>
  <c r="S1206" i="11"/>
  <c r="S1202" i="11"/>
  <c r="S1198" i="11"/>
  <c r="S1194" i="11"/>
  <c r="S1190" i="11"/>
  <c r="S1186" i="11"/>
  <c r="S1182" i="11"/>
  <c r="S1178" i="11"/>
  <c r="S1174" i="11"/>
  <c r="S1170" i="11"/>
  <c r="S1158" i="11"/>
  <c r="S1154" i="11"/>
  <c r="S1150" i="11"/>
  <c r="S1146" i="11"/>
  <c r="S1142" i="11"/>
  <c r="S1122" i="11"/>
  <c r="S1094" i="11"/>
  <c r="S1074" i="11"/>
  <c r="S1066" i="11"/>
  <c r="S1058" i="11"/>
  <c r="S1050" i="11"/>
  <c r="S1034" i="11"/>
  <c r="S1022" i="11"/>
  <c r="S1002" i="11"/>
  <c r="S990" i="11"/>
  <c r="S982" i="11"/>
  <c r="S970" i="11"/>
  <c r="S966" i="11"/>
  <c r="S954" i="11"/>
  <c r="S938" i="11"/>
  <c r="S934" i="11"/>
  <c r="S922" i="11"/>
  <c r="S906" i="11"/>
  <c r="S902" i="11"/>
  <c r="S890" i="11"/>
  <c r="S886" i="11"/>
  <c r="S874" i="11"/>
  <c r="S870" i="11"/>
  <c r="S858" i="11"/>
  <c r="S854" i="11"/>
  <c r="S842" i="11"/>
  <c r="S838" i="11"/>
  <c r="S826" i="11"/>
  <c r="S822" i="11"/>
  <c r="S810" i="11"/>
  <c r="S806" i="11"/>
  <c r="S794" i="11"/>
  <c r="S790" i="11"/>
  <c r="S706" i="11"/>
  <c r="S698" i="11"/>
  <c r="S690" i="11"/>
  <c r="S686" i="11"/>
  <c r="S682" i="11"/>
  <c r="S678" i="11"/>
  <c r="S674" i="11"/>
  <c r="S666" i="11"/>
  <c r="S662" i="11"/>
  <c r="S658" i="11"/>
  <c r="S650" i="11"/>
  <c r="S646" i="11"/>
  <c r="S642" i="11"/>
  <c r="S634" i="11"/>
  <c r="S630" i="11"/>
  <c r="S626" i="11"/>
  <c r="S618" i="11"/>
  <c r="S614" i="11"/>
  <c r="S610" i="11"/>
  <c r="S602" i="11"/>
  <c r="S598" i="11"/>
  <c r="S594" i="11"/>
  <c r="S586" i="11"/>
  <c r="S582" i="11"/>
  <c r="S578" i="11"/>
  <c r="S570" i="11"/>
  <c r="S566" i="11"/>
  <c r="S562" i="11"/>
  <c r="S554" i="11"/>
  <c r="S550" i="11"/>
  <c r="S546" i="11"/>
  <c r="S538" i="11"/>
  <c r="S534" i="11"/>
  <c r="S530" i="11"/>
  <c r="S522" i="11"/>
  <c r="S518" i="11"/>
  <c r="S514" i="11"/>
  <c r="S506" i="11"/>
  <c r="S502" i="11"/>
  <c r="S498" i="11"/>
  <c r="S494" i="11"/>
  <c r="S490" i="11"/>
  <c r="S486" i="11"/>
  <c r="S482" i="11"/>
  <c r="S478" i="11"/>
  <c r="S474" i="11"/>
  <c r="S470" i="11"/>
  <c r="S434" i="11"/>
  <c r="S418" i="11"/>
  <c r="S414" i="11"/>
  <c r="S402" i="11"/>
  <c r="S398" i="11"/>
  <c r="S386" i="11"/>
  <c r="S382" i="11"/>
  <c r="S378" i="11"/>
  <c r="S374" i="11"/>
  <c r="S370" i="11"/>
  <c r="S362" i="11"/>
  <c r="S350" i="11"/>
  <c r="S346" i="11"/>
  <c r="S342" i="11"/>
  <c r="S338" i="11"/>
  <c r="S334" i="11"/>
  <c r="S330" i="11"/>
  <c r="S326" i="11"/>
  <c r="S322" i="11"/>
  <c r="S318" i="11"/>
  <c r="S314" i="11"/>
  <c r="S310" i="11"/>
  <c r="S306" i="11"/>
  <c r="S302" i="11"/>
  <c r="S298" i="11"/>
  <c r="S294" i="11"/>
  <c r="S290" i="11"/>
  <c r="S286" i="11"/>
  <c r="S282" i="11"/>
  <c r="S278" i="11"/>
  <c r="S274" i="11"/>
  <c r="S270" i="11"/>
  <c r="S266" i="11"/>
  <c r="S262" i="11"/>
  <c r="S258" i="11"/>
  <c r="S254" i="11"/>
  <c r="S250" i="11"/>
  <c r="S246" i="11"/>
  <c r="S242" i="11"/>
  <c r="S238" i="11"/>
  <c r="S234" i="11"/>
  <c r="S230" i="11"/>
  <c r="S226" i="11"/>
  <c r="S222" i="11"/>
  <c r="S218" i="11"/>
  <c r="S214" i="11"/>
  <c r="S210" i="11"/>
  <c r="S206" i="11"/>
  <c r="S213" i="11"/>
  <c r="S1381" i="11"/>
  <c r="S1373" i="11"/>
  <c r="S1365" i="11"/>
  <c r="S1357" i="11"/>
  <c r="S1349" i="11"/>
  <c r="S1341" i="11"/>
  <c r="S1333" i="11"/>
  <c r="S1325" i="11"/>
  <c r="S1317" i="11"/>
  <c r="S1301" i="11"/>
  <c r="S1293" i="11"/>
  <c r="S1285" i="11"/>
  <c r="S1277" i="11"/>
  <c r="S1269" i="11"/>
  <c r="S1261" i="11"/>
  <c r="S1253" i="11"/>
  <c r="S1237" i="11"/>
  <c r="S1229" i="11"/>
  <c r="S1221" i="11"/>
  <c r="S1213" i="11"/>
  <c r="S1205" i="11"/>
  <c r="S1197" i="11"/>
  <c r="S1189" i="11"/>
  <c r="S1173" i="11"/>
  <c r="S1165" i="11"/>
  <c r="S1157" i="11"/>
  <c r="S1149" i="11"/>
  <c r="S1141" i="11"/>
  <c r="S1137" i="11"/>
  <c r="S1133" i="11"/>
  <c r="S1125" i="11"/>
  <c r="S1121" i="11"/>
  <c r="S1105" i="11"/>
  <c r="S1101" i="11"/>
  <c r="S1097" i="11"/>
  <c r="S1093" i="11"/>
  <c r="S1089" i="11"/>
  <c r="S1085" i="11"/>
  <c r="S1073" i="11"/>
  <c r="S1069" i="11"/>
  <c r="S1065" i="11"/>
  <c r="S1061" i="11"/>
  <c r="S1057" i="11"/>
  <c r="S1053" i="11"/>
  <c r="S1049" i="11"/>
  <c r="S1045" i="11"/>
  <c r="S1033" i="11"/>
  <c r="S1029" i="11"/>
  <c r="S1025" i="11"/>
  <c r="S1021" i="11"/>
  <c r="S1017" i="11"/>
  <c r="S1013" i="11"/>
  <c r="S1001" i="11"/>
  <c r="S997" i="11"/>
  <c r="S993" i="11"/>
  <c r="S989" i="11"/>
  <c r="S985" i="11"/>
  <c r="S981" i="11"/>
  <c r="S977" i="11"/>
  <c r="S973" i="11"/>
  <c r="S969" i="11"/>
  <c r="S965" i="11"/>
  <c r="S961" i="11"/>
  <c r="S957" i="11"/>
  <c r="S953" i="11"/>
  <c r="S949" i="11"/>
  <c r="S945" i="11"/>
  <c r="S941" i="11"/>
  <c r="S937" i="11"/>
  <c r="S929" i="11"/>
  <c r="S925" i="11"/>
  <c r="S917" i="11"/>
  <c r="S913" i="11"/>
  <c r="S909" i="11"/>
  <c r="S905" i="11"/>
  <c r="S901" i="11"/>
  <c r="S897" i="11"/>
  <c r="S893" i="11"/>
  <c r="S889" i="11"/>
  <c r="S885" i="11"/>
  <c r="S881" i="11"/>
  <c r="S877" i="11"/>
  <c r="S873" i="11"/>
  <c r="S869" i="11"/>
  <c r="S865" i="11"/>
  <c r="S861" i="11"/>
  <c r="S857" i="11"/>
  <c r="S853" i="11"/>
  <c r="S849" i="11"/>
  <c r="S845" i="11"/>
  <c r="S841" i="11"/>
  <c r="S833" i="11"/>
  <c r="S829" i="11"/>
  <c r="S825" i="11"/>
  <c r="S821" i="11"/>
  <c r="S817" i="11"/>
  <c r="S813" i="11"/>
  <c r="S809" i="11"/>
  <c r="S805" i="11"/>
  <c r="S801" i="11"/>
  <c r="S797" i="11"/>
  <c r="S793" i="11"/>
  <c r="S789" i="11"/>
  <c r="S785" i="11"/>
  <c r="S781" i="11"/>
  <c r="S777" i="11"/>
  <c r="S773" i="11"/>
  <c r="S769" i="11"/>
  <c r="S765" i="11"/>
  <c r="S761" i="11"/>
  <c r="S757" i="11"/>
  <c r="S753" i="11"/>
  <c r="S749" i="11"/>
  <c r="S745" i="11"/>
  <c r="S741" i="11"/>
  <c r="S737" i="11"/>
  <c r="S733" i="11"/>
  <c r="S729" i="11"/>
  <c r="S725" i="11"/>
  <c r="S721" i="11"/>
  <c r="S717" i="11"/>
  <c r="S713" i="11"/>
  <c r="S709" i="11"/>
  <c r="S705" i="11"/>
  <c r="S701" i="11"/>
  <c r="S697" i="11"/>
  <c r="S693" i="11"/>
  <c r="S689" i="11"/>
  <c r="S685" i="11"/>
  <c r="S485" i="11"/>
  <c r="S469" i="11"/>
  <c r="S465" i="11"/>
  <c r="S461" i="11"/>
  <c r="S449" i="11"/>
  <c r="S445" i="11"/>
  <c r="S441" i="11"/>
  <c r="S437" i="11"/>
  <c r="S433" i="11"/>
  <c r="S429" i="11"/>
  <c r="S425" i="11"/>
  <c r="S421" i="11"/>
  <c r="S417" i="11"/>
  <c r="S413" i="11"/>
  <c r="S409" i="11"/>
  <c r="S405" i="11"/>
  <c r="S401" i="11"/>
  <c r="S397" i="11"/>
  <c r="S393" i="11"/>
  <c r="S389" i="11"/>
  <c r="S385" i="11"/>
  <c r="S381" i="11"/>
  <c r="S377" i="11"/>
  <c r="S373" i="11"/>
  <c r="S369" i="11"/>
  <c r="S365" i="11"/>
  <c r="S361" i="11"/>
  <c r="S357" i="11"/>
  <c r="S353" i="11"/>
  <c r="S349" i="11"/>
  <c r="S345" i="11"/>
  <c r="S341" i="11"/>
  <c r="S337" i="11"/>
  <c r="S329" i="11"/>
  <c r="S325" i="11"/>
  <c r="S321" i="11"/>
  <c r="S317" i="11"/>
  <c r="S309" i="11"/>
  <c r="S305" i="11"/>
  <c r="S297" i="11"/>
  <c r="S293" i="11"/>
  <c r="S289" i="11"/>
  <c r="S285" i="11"/>
  <c r="S277" i="11"/>
  <c r="S273" i="11"/>
  <c r="S265" i="11"/>
  <c r="S261" i="11"/>
  <c r="S257" i="11"/>
  <c r="S253" i="11"/>
  <c r="S245" i="11"/>
  <c r="S241" i="11"/>
  <c r="S233" i="11"/>
  <c r="S229" i="11"/>
  <c r="S225" i="11"/>
  <c r="S221" i="11"/>
  <c r="S209" i="11"/>
  <c r="S201" i="11"/>
  <c r="S197" i="11"/>
  <c r="S193" i="11"/>
  <c r="S185" i="11"/>
  <c r="S181" i="11"/>
  <c r="S177" i="11"/>
  <c r="S169" i="11"/>
  <c r="S165" i="11"/>
  <c r="S308" i="11"/>
  <c r="S224" i="11"/>
  <c r="S1380" i="11"/>
  <c r="S1364" i="11"/>
  <c r="S1356" i="11"/>
  <c r="S1348" i="11"/>
  <c r="S1340" i="11"/>
  <c r="S1332" i="11"/>
  <c r="S1316" i="11"/>
  <c r="S1308" i="11"/>
  <c r="S1300" i="11"/>
  <c r="S1292" i="11"/>
  <c r="S1284" i="11"/>
  <c r="S1276" i="11"/>
  <c r="S1268" i="11"/>
  <c r="S1252" i="11"/>
  <c r="S1244" i="11"/>
  <c r="S1236" i="11"/>
  <c r="S1228" i="11"/>
  <c r="S1220" i="11"/>
  <c r="S1212" i="11"/>
  <c r="S1204" i="11"/>
  <c r="S1188" i="11"/>
  <c r="S1180" i="11"/>
  <c r="S1172" i="11"/>
  <c r="S1164" i="11"/>
  <c r="S1156" i="11"/>
  <c r="S1148" i="11"/>
  <c r="S1140" i="11"/>
  <c r="S1124" i="11"/>
  <c r="S1120" i="11"/>
  <c r="S1116" i="11"/>
  <c r="S1112" i="11"/>
  <c r="S1108" i="11"/>
  <c r="S1104" i="11"/>
  <c r="S1100" i="11"/>
  <c r="S1096" i="11"/>
  <c r="S1092" i="11"/>
  <c r="S1088" i="11"/>
  <c r="S1084" i="11"/>
  <c r="S1076" i="11"/>
  <c r="S1072" i="11"/>
  <c r="S1068" i="11"/>
  <c r="S1064" i="11"/>
  <c r="S1060" i="11"/>
  <c r="S1056" i="11"/>
  <c r="S1052" i="11"/>
  <c r="S1048" i="11"/>
  <c r="S1044" i="11"/>
  <c r="S1040" i="11"/>
  <c r="S1036" i="11"/>
  <c r="S1032" i="11"/>
  <c r="S1028" i="11"/>
  <c r="S1024" i="11"/>
  <c r="S1020" i="11"/>
  <c r="S1016" i="11"/>
  <c r="S1012" i="11"/>
  <c r="S1008" i="11"/>
  <c r="S1004" i="11"/>
  <c r="S1000" i="11"/>
  <c r="S996" i="11"/>
  <c r="S992" i="11"/>
  <c r="S988" i="11"/>
  <c r="S984" i="11"/>
  <c r="S980" i="11"/>
  <c r="S976" i="11"/>
  <c r="S968" i="11"/>
  <c r="S964" i="11"/>
  <c r="S960" i="11"/>
  <c r="S956" i="11"/>
  <c r="S952" i="11"/>
  <c r="S948" i="11"/>
  <c r="S944" i="11"/>
  <c r="S940" i="11"/>
  <c r="S936" i="11"/>
  <c r="S932" i="11"/>
  <c r="S928" i="11"/>
  <c r="S924" i="11"/>
  <c r="S920" i="11"/>
  <c r="S916" i="11"/>
  <c r="S912" i="11"/>
  <c r="S908" i="11"/>
  <c r="S904" i="11"/>
  <c r="S900" i="11"/>
  <c r="S896" i="11"/>
  <c r="S888" i="11"/>
  <c r="S884" i="11"/>
  <c r="S880" i="11"/>
  <c r="S876" i="11"/>
  <c r="S872" i="11"/>
  <c r="S868" i="11"/>
  <c r="S864" i="11"/>
  <c r="S860" i="11"/>
  <c r="S856" i="11"/>
  <c r="S852" i="11"/>
  <c r="S848" i="11"/>
  <c r="S844" i="11"/>
  <c r="S840" i="11"/>
  <c r="S836" i="11"/>
  <c r="S832" i="11"/>
  <c r="S828" i="11"/>
  <c r="S824" i="11"/>
  <c r="S820" i="11"/>
  <c r="S816" i="11"/>
  <c r="S812" i="11"/>
  <c r="S804" i="11"/>
  <c r="S800" i="11"/>
  <c r="S796" i="11"/>
  <c r="S792" i="11"/>
  <c r="S788" i="11"/>
  <c r="S784" i="11"/>
  <c r="S780" i="11"/>
  <c r="S776" i="11"/>
  <c r="S772" i="11"/>
  <c r="S768" i="11"/>
  <c r="S764" i="11"/>
  <c r="S760" i="11"/>
  <c r="S756" i="11"/>
  <c r="S752" i="11"/>
  <c r="S748" i="11"/>
  <c r="S744" i="11"/>
  <c r="S740" i="11"/>
  <c r="S736" i="11"/>
  <c r="S732" i="11"/>
  <c r="S728" i="11"/>
  <c r="S724" i="11"/>
  <c r="S720" i="11"/>
  <c r="S716" i="11"/>
  <c r="S712" i="11"/>
  <c r="S708" i="11"/>
  <c r="S704" i="11"/>
  <c r="S700" i="11"/>
  <c r="S696" i="11"/>
  <c r="S692" i="11"/>
  <c r="S688" i="11"/>
  <c r="S684" i="11"/>
  <c r="S680" i="11"/>
  <c r="S672" i="11"/>
  <c r="S668" i="11"/>
  <c r="S664" i="11"/>
  <c r="S656" i="11"/>
  <c r="S652" i="11"/>
  <c r="S648" i="11"/>
  <c r="S640" i="11"/>
  <c r="S636" i="11"/>
  <c r="S632" i="11"/>
  <c r="S624" i="11"/>
  <c r="S620" i="11"/>
  <c r="S616" i="11"/>
  <c r="S608" i="11"/>
  <c r="S604" i="11"/>
  <c r="S600" i="11"/>
  <c r="S592" i="11"/>
  <c r="S588" i="11"/>
  <c r="S584" i="11"/>
  <c r="S576" i="11"/>
  <c r="S572" i="11"/>
  <c r="S568" i="11"/>
  <c r="S560" i="11"/>
  <c r="S556" i="11"/>
  <c r="S552" i="11"/>
  <c r="S544" i="11"/>
  <c r="S540" i="11"/>
  <c r="S536" i="11"/>
  <c r="S528" i="11"/>
  <c r="S524" i="11"/>
  <c r="S520" i="11"/>
  <c r="S512" i="11"/>
  <c r="S508" i="11"/>
  <c r="S504" i="11"/>
  <c r="S496" i="11"/>
  <c r="S492" i="11"/>
  <c r="S484" i="11"/>
  <c r="S480" i="11"/>
  <c r="S476" i="11"/>
  <c r="S468" i="11"/>
  <c r="S464" i="11"/>
  <c r="S460" i="11"/>
  <c r="S456" i="11"/>
  <c r="S452" i="11"/>
  <c r="S448" i="11"/>
  <c r="S444" i="11"/>
  <c r="S440" i="11"/>
  <c r="S436" i="11"/>
  <c r="S432" i="11"/>
  <c r="S428" i="11"/>
  <c r="S424" i="11"/>
  <c r="S420" i="11"/>
  <c r="S416" i="11"/>
  <c r="S412" i="11"/>
  <c r="S408" i="11"/>
  <c r="S404" i="11"/>
  <c r="S400" i="11"/>
  <c r="S396" i="11"/>
  <c r="S392" i="11"/>
  <c r="S388" i="11"/>
  <c r="S384" i="11"/>
  <c r="S380" i="11"/>
  <c r="S376" i="11"/>
  <c r="S372" i="11"/>
  <c r="S368" i="11"/>
  <c r="S364" i="11"/>
  <c r="S360" i="11"/>
  <c r="S356" i="11"/>
  <c r="S352" i="11"/>
  <c r="S348" i="11"/>
  <c r="S344" i="11"/>
  <c r="S340" i="11"/>
  <c r="S332" i="11"/>
  <c r="S320" i="11"/>
  <c r="S316" i="11"/>
  <c r="S300" i="11"/>
  <c r="S288" i="11"/>
  <c r="S284" i="11"/>
  <c r="S276" i="11"/>
  <c r="S268" i="11"/>
  <c r="S256" i="11"/>
  <c r="S244" i="11"/>
  <c r="S236" i="11"/>
  <c r="S220" i="11"/>
  <c r="S192" i="11"/>
  <c r="S116" i="11"/>
  <c r="S202" i="11"/>
  <c r="S198" i="11"/>
  <c r="S194" i="11"/>
  <c r="S190" i="11"/>
  <c r="S186" i="11"/>
  <c r="S182" i="11"/>
  <c r="S178" i="11"/>
  <c r="S174" i="11"/>
  <c r="S170" i="11"/>
  <c r="S166" i="11"/>
  <c r="S162" i="11"/>
  <c r="S158" i="11"/>
  <c r="S154" i="11"/>
  <c r="S150" i="11"/>
  <c r="S146" i="11"/>
  <c r="S142" i="11"/>
  <c r="S138" i="11"/>
  <c r="S134" i="11"/>
  <c r="S130" i="11"/>
  <c r="S126" i="11"/>
  <c r="S122" i="11"/>
  <c r="S118" i="11"/>
  <c r="S114" i="11"/>
  <c r="S110" i="11"/>
  <c r="S106" i="11"/>
  <c r="S102" i="11"/>
  <c r="S98" i="11"/>
  <c r="S94" i="11"/>
  <c r="S90" i="11"/>
  <c r="S86" i="11"/>
  <c r="S82" i="11"/>
  <c r="S78" i="11"/>
  <c r="S74" i="11"/>
  <c r="S70" i="11"/>
  <c r="S66" i="11"/>
  <c r="S62" i="11"/>
  <c r="S58" i="11"/>
  <c r="S54" i="11"/>
  <c r="S50" i="11"/>
  <c r="S46" i="11"/>
  <c r="S42" i="11"/>
  <c r="S38" i="11"/>
  <c r="S34" i="11"/>
  <c r="S30" i="11"/>
  <c r="S26" i="11"/>
  <c r="S22" i="11"/>
  <c r="S18" i="11"/>
  <c r="S14" i="11"/>
  <c r="S10" i="11"/>
  <c r="S6" i="11"/>
  <c r="S161" i="11"/>
  <c r="S153" i="11"/>
  <c r="S149" i="11"/>
  <c r="S145" i="11"/>
  <c r="S141" i="11"/>
  <c r="S133" i="11"/>
  <c r="S129" i="11"/>
  <c r="S121" i="11"/>
  <c r="S113" i="11"/>
  <c r="S105" i="11"/>
  <c r="S97" i="11"/>
  <c r="S89" i="11"/>
  <c r="S81" i="11"/>
  <c r="S73" i="11"/>
  <c r="S65" i="11"/>
  <c r="S57" i="11"/>
  <c r="S49" i="11"/>
  <c r="S41" i="11"/>
  <c r="S33" i="11"/>
  <c r="S25" i="11"/>
  <c r="S17" i="11"/>
  <c r="S9" i="11"/>
  <c r="S204" i="11"/>
  <c r="S188" i="11"/>
  <c r="S184" i="11"/>
  <c r="S176" i="11"/>
  <c r="S172" i="11"/>
  <c r="S160" i="11"/>
  <c r="S156" i="11"/>
  <c r="S152" i="11"/>
  <c r="S148" i="11"/>
  <c r="S136" i="11"/>
  <c r="S132" i="11"/>
  <c r="S124" i="11"/>
  <c r="S120" i="11"/>
  <c r="S108" i="11"/>
  <c r="S100" i="11"/>
  <c r="S92" i="11"/>
  <c r="S84" i="11"/>
  <c r="S76" i="11"/>
  <c r="S68" i="11"/>
  <c r="S60" i="11"/>
  <c r="S52" i="11"/>
  <c r="S44" i="11"/>
  <c r="S36" i="11"/>
  <c r="S28" i="11"/>
  <c r="S20" i="11"/>
  <c r="S16" i="11"/>
  <c r="S12" i="11"/>
  <c r="S8" i="11"/>
  <c r="S4" i="11"/>
  <c r="S1376" i="11"/>
  <c r="S1369" i="11"/>
  <c r="S1360" i="11"/>
  <c r="S1353" i="11"/>
  <c r="S1344" i="11"/>
  <c r="S1337" i="11"/>
  <c r="S1328" i="11"/>
  <c r="S1321" i="11"/>
  <c r="S1312" i="11"/>
  <c r="S1305" i="11"/>
  <c r="S1296" i="11"/>
  <c r="S1289" i="11"/>
  <c r="S1280" i="11"/>
  <c r="S1273" i="11"/>
  <c r="S1264" i="11"/>
  <c r="S1257" i="11"/>
  <c r="S1248" i="11"/>
  <c r="S1241" i="11"/>
  <c r="S1232" i="11"/>
  <c r="S1225" i="11"/>
  <c r="S1216" i="11"/>
  <c r="S1209" i="11"/>
  <c r="S1200" i="11"/>
  <c r="S1193" i="11"/>
  <c r="S1184" i="11"/>
  <c r="S1177" i="11"/>
  <c r="S1168" i="11"/>
  <c r="S1161" i="11"/>
  <c r="S1152" i="11"/>
  <c r="S1145" i="11"/>
  <c r="S1138" i="11"/>
  <c r="S1131" i="11"/>
  <c r="S1129" i="11"/>
  <c r="S1126" i="11"/>
  <c r="S1119" i="11"/>
  <c r="S1377" i="11"/>
  <c r="S1368" i="11"/>
  <c r="S1361" i="11"/>
  <c r="S1352" i="11"/>
  <c r="S1345" i="11"/>
  <c r="S1336" i="11"/>
  <c r="S1329" i="11"/>
  <c r="S1320" i="11"/>
  <c r="S1313" i="11"/>
  <c r="S1304" i="11"/>
  <c r="S1297" i="11"/>
  <c r="S1288" i="11"/>
  <c r="S1281" i="11"/>
  <c r="S1272" i="11"/>
  <c r="S1265" i="11"/>
  <c r="S1256" i="11"/>
  <c r="S1249" i="11"/>
  <c r="S1240" i="11"/>
  <c r="S1233" i="11"/>
  <c r="S1224" i="11"/>
  <c r="S1217" i="11"/>
  <c r="S1208" i="11"/>
  <c r="S1201" i="11"/>
  <c r="S1192" i="11"/>
  <c r="S1185" i="11"/>
  <c r="S1176" i="11"/>
  <c r="S1169" i="11"/>
  <c r="S1160" i="11"/>
  <c r="S1153" i="11"/>
  <c r="S1144" i="11"/>
  <c r="S676" i="11"/>
  <c r="S673" i="11"/>
  <c r="S670" i="11"/>
  <c r="S653" i="11"/>
  <c r="S644" i="11"/>
  <c r="S641" i="11"/>
  <c r="S638" i="11"/>
  <c r="S621" i="11"/>
  <c r="S612" i="11"/>
  <c r="S609" i="11"/>
  <c r="S606" i="11"/>
  <c r="S589" i="11"/>
  <c r="S580" i="11"/>
  <c r="S577" i="11"/>
  <c r="S574" i="11"/>
  <c r="S557" i="11"/>
  <c r="S548" i="11"/>
  <c r="S545" i="11"/>
  <c r="S542" i="11"/>
  <c r="S525" i="11"/>
  <c r="S516" i="11"/>
  <c r="S513" i="11"/>
  <c r="S510" i="11"/>
  <c r="S493" i="11"/>
  <c r="S488" i="11"/>
  <c r="S466" i="11"/>
  <c r="S459" i="11"/>
  <c r="S457" i="11"/>
  <c r="S454" i="11"/>
  <c r="S426" i="11"/>
  <c r="S423" i="11"/>
  <c r="S406" i="11"/>
  <c r="S394" i="11"/>
  <c r="S391" i="11"/>
  <c r="S358" i="11"/>
  <c r="S1109" i="11"/>
  <c r="S1090" i="11"/>
  <c r="S1083" i="11"/>
  <c r="S1081" i="11"/>
  <c r="S1078" i="11"/>
  <c r="S1043" i="11"/>
  <c r="S1041" i="11"/>
  <c r="S1031" i="11"/>
  <c r="S1005" i="11"/>
  <c r="S986" i="11"/>
  <c r="S974" i="11"/>
  <c r="S962" i="11"/>
  <c r="S959" i="11"/>
  <c r="S942" i="11"/>
  <c r="S930" i="11"/>
  <c r="S927" i="11"/>
  <c r="S910" i="11"/>
  <c r="S898" i="11"/>
  <c r="S895" i="11"/>
  <c r="S878" i="11"/>
  <c r="S866" i="11"/>
  <c r="S863" i="11"/>
  <c r="S846" i="11"/>
  <c r="S834" i="11"/>
  <c r="S831" i="11"/>
  <c r="S814" i="11"/>
  <c r="S802" i="11"/>
  <c r="S799" i="11"/>
  <c r="S782" i="11"/>
  <c r="S774" i="11"/>
  <c r="S766" i="11"/>
  <c r="S758" i="11"/>
  <c r="S750" i="11"/>
  <c r="S742" i="11"/>
  <c r="S734" i="11"/>
  <c r="S726" i="11"/>
  <c r="S718" i="11"/>
  <c r="S710" i="11"/>
  <c r="S702" i="11"/>
  <c r="S694" i="11"/>
  <c r="S669" i="11"/>
  <c r="S660" i="11"/>
  <c r="S657" i="11"/>
  <c r="S654" i="11"/>
  <c r="S637" i="11"/>
  <c r="S628" i="11"/>
  <c r="S625" i="11"/>
  <c r="S622" i="11"/>
  <c r="S605" i="11"/>
  <c r="S596" i="11"/>
  <c r="S593" i="11"/>
  <c r="S590" i="11"/>
  <c r="S573" i="11"/>
  <c r="S564" i="11"/>
  <c r="S561" i="11"/>
  <c r="S558" i="11"/>
  <c r="S541" i="11"/>
  <c r="S532" i="11"/>
  <c r="S529" i="11"/>
  <c r="S526" i="11"/>
  <c r="S509" i="11"/>
  <c r="S500" i="11"/>
  <c r="S497" i="11"/>
  <c r="S477" i="11"/>
  <c r="S472" i="11"/>
  <c r="S453" i="11"/>
  <c r="S450" i="11"/>
  <c r="S422" i="11"/>
  <c r="S410" i="11"/>
  <c r="S390" i="11"/>
  <c r="S1113" i="11"/>
  <c r="S1110" i="11"/>
  <c r="S1103" i="11"/>
  <c r="S1077" i="11"/>
  <c r="S1037" i="11"/>
  <c r="S1018" i="11"/>
  <c r="S1011" i="11"/>
  <c r="S1009" i="11"/>
  <c r="S1006" i="11"/>
  <c r="S999" i="11"/>
  <c r="S978" i="11"/>
  <c r="S975" i="11"/>
  <c r="S958" i="11"/>
  <c r="S946" i="11"/>
  <c r="S943" i="11"/>
  <c r="S926" i="11"/>
  <c r="S914" i="11"/>
  <c r="S911" i="11"/>
  <c r="S894" i="11"/>
  <c r="S882" i="11"/>
  <c r="S879" i="11"/>
  <c r="S862" i="11"/>
  <c r="S850" i="11"/>
  <c r="S847" i="11"/>
  <c r="S830" i="11"/>
  <c r="S818" i="11"/>
  <c r="S815" i="11"/>
  <c r="S798" i="11"/>
  <c r="S786" i="11"/>
  <c r="S783" i="11"/>
  <c r="S778" i="11"/>
  <c r="S775" i="11"/>
  <c r="S770" i="11"/>
  <c r="S767" i="11"/>
  <c r="S762" i="11"/>
  <c r="S759" i="11"/>
  <c r="S754" i="11"/>
  <c r="S751" i="11"/>
  <c r="S746" i="11"/>
  <c r="S743" i="11"/>
  <c r="S738" i="11"/>
  <c r="S735" i="11"/>
  <c r="S730" i="11"/>
  <c r="S722" i="11"/>
  <c r="S714" i="11"/>
  <c r="S313" i="11"/>
  <c r="S311" i="11"/>
  <c r="S281" i="11"/>
  <c r="S279" i="11"/>
  <c r="S249" i="11"/>
  <c r="S247" i="11"/>
  <c r="S217" i="11"/>
  <c r="S215" i="11"/>
  <c r="S147" i="11"/>
  <c r="S140" i="11"/>
  <c r="S137" i="11"/>
  <c r="S135" i="11"/>
  <c r="S366" i="11"/>
  <c r="S354" i="11"/>
  <c r="S339" i="11"/>
  <c r="S336" i="11"/>
  <c r="S307" i="11"/>
  <c r="S304" i="11"/>
  <c r="S275" i="11"/>
  <c r="S272" i="11"/>
  <c r="S252" i="11"/>
  <c r="S243" i="11"/>
  <c r="S240" i="11"/>
  <c r="S211" i="11"/>
  <c r="S208" i="11"/>
  <c r="S189" i="11"/>
  <c r="S180" i="11"/>
  <c r="S173" i="11"/>
  <c r="S164" i="11"/>
  <c r="S157" i="11"/>
  <c r="S128" i="11"/>
  <c r="S125" i="11"/>
  <c r="S117" i="11"/>
  <c r="S112" i="11"/>
  <c r="S109" i="11"/>
  <c r="S104" i="11"/>
  <c r="S101" i="11"/>
  <c r="S96" i="11"/>
  <c r="S93" i="11"/>
  <c r="S88" i="11"/>
  <c r="S85" i="11"/>
  <c r="S80" i="11"/>
  <c r="S77" i="11"/>
  <c r="S72" i="11"/>
  <c r="S69" i="11"/>
  <c r="S64" i="11"/>
  <c r="S61" i="11"/>
  <c r="S56" i="11"/>
  <c r="S53" i="11"/>
  <c r="S48" i="11"/>
  <c r="S45" i="11"/>
  <c r="S40" i="11"/>
  <c r="S37" i="11"/>
  <c r="S32" i="11"/>
  <c r="S24" i="11"/>
  <c r="S1134" i="11"/>
  <c r="S1118" i="11"/>
  <c r="S1102" i="11"/>
  <c r="S1086" i="11"/>
  <c r="S1054" i="11"/>
  <c r="S1038" i="11"/>
  <c r="S1130" i="11"/>
  <c r="S1114" i="11"/>
  <c r="S1098" i="11"/>
  <c r="S1082" i="11"/>
  <c r="S1070" i="11"/>
  <c r="S1047" i="11"/>
  <c r="S1062" i="11"/>
  <c r="S1046" i="11"/>
  <c r="S1030" i="11"/>
  <c r="S1014" i="11"/>
  <c r="S998" i="11"/>
  <c r="S979" i="11"/>
  <c r="S971" i="11"/>
  <c r="S963" i="11"/>
  <c r="S955" i="11"/>
  <c r="S947" i="11"/>
  <c r="S939" i="11"/>
  <c r="S931" i="11"/>
  <c r="S923" i="11"/>
  <c r="S915" i="11"/>
  <c r="S907" i="11"/>
  <c r="S899" i="11"/>
  <c r="S891" i="11"/>
  <c r="S883" i="11"/>
  <c r="S875" i="11"/>
  <c r="S867" i="11"/>
  <c r="S859" i="11"/>
  <c r="S851" i="11"/>
  <c r="S843" i="11"/>
  <c r="S835" i="11"/>
  <c r="S827" i="11"/>
  <c r="S819" i="11"/>
  <c r="S811" i="11"/>
  <c r="S803" i="11"/>
  <c r="S795" i="11"/>
  <c r="S787" i="11"/>
  <c r="S779" i="11"/>
  <c r="S771" i="11"/>
  <c r="S763" i="11"/>
  <c r="S755" i="11"/>
  <c r="S747" i="11"/>
  <c r="S739" i="11"/>
  <c r="S731" i="11"/>
  <c r="S723" i="11"/>
  <c r="S715" i="11"/>
  <c r="S707" i="11"/>
  <c r="S699" i="11"/>
  <c r="S691" i="11"/>
  <c r="S683" i="11"/>
  <c r="S727" i="11"/>
  <c r="S719" i="11"/>
  <c r="S711" i="11"/>
  <c r="S703" i="11"/>
  <c r="S695" i="11"/>
  <c r="S687" i="11"/>
  <c r="S1042" i="11"/>
  <c r="S1026" i="11"/>
  <c r="S1010" i="11"/>
  <c r="S994" i="11"/>
  <c r="S677" i="11"/>
  <c r="S661" i="11"/>
  <c r="S645" i="11"/>
  <c r="S629" i="11"/>
  <c r="S613" i="11"/>
  <c r="S597" i="11"/>
  <c r="S581" i="11"/>
  <c r="S565" i="11"/>
  <c r="S549" i="11"/>
  <c r="S533" i="11"/>
  <c r="S517" i="11"/>
  <c r="S501" i="11"/>
  <c r="S489" i="11"/>
  <c r="S481" i="11"/>
  <c r="S473" i="11"/>
  <c r="S447" i="11"/>
  <c r="S407" i="11"/>
  <c r="S375" i="11"/>
  <c r="S343" i="11"/>
  <c r="S681" i="11"/>
  <c r="S665" i="11"/>
  <c r="S649" i="11"/>
  <c r="S633" i="11"/>
  <c r="S617" i="11"/>
  <c r="S601" i="11"/>
  <c r="S585" i="11"/>
  <c r="S569" i="11"/>
  <c r="S553" i="11"/>
  <c r="S537" i="11"/>
  <c r="S521" i="11"/>
  <c r="S505" i="11"/>
  <c r="S463" i="11"/>
  <c r="S438" i="11"/>
  <c r="S415" i="11"/>
  <c r="S383" i="11"/>
  <c r="S351" i="11"/>
  <c r="S359" i="11"/>
  <c r="S458" i="11"/>
  <c r="S442" i="11"/>
  <c r="S333" i="11"/>
  <c r="S324" i="11"/>
  <c r="S301" i="11"/>
  <c r="S292" i="11"/>
  <c r="S269" i="11"/>
  <c r="S260" i="11"/>
  <c r="S237" i="11"/>
  <c r="S228" i="11"/>
  <c r="S205" i="11"/>
  <c r="S462" i="11"/>
  <c r="S446" i="11"/>
  <c r="S430" i="11"/>
  <c r="S427" i="11"/>
  <c r="S419" i="11"/>
  <c r="S411" i="11"/>
  <c r="S403" i="11"/>
  <c r="S395" i="11"/>
  <c r="S387" i="11"/>
  <c r="S379" i="11"/>
  <c r="S371" i="11"/>
  <c r="S363" i="11"/>
  <c r="S355" i="11"/>
  <c r="S347" i="11"/>
  <c r="S212" i="11"/>
  <c r="S196" i="11"/>
  <c r="S328" i="11"/>
  <c r="S312" i="11"/>
  <c r="S296" i="11"/>
  <c r="S280" i="11"/>
  <c r="S264" i="11"/>
  <c r="S248" i="11"/>
  <c r="S232" i="11"/>
  <c r="S216" i="11"/>
  <c r="S200" i="11"/>
  <c r="S168" i="11"/>
  <c r="S29" i="11"/>
  <c r="S21" i="11"/>
  <c r="S13" i="11"/>
  <c r="S5" i="11"/>
  <c r="S144" i="11"/>
  <c r="S2" i="11"/>
  <c r="C1299" i="13"/>
  <c r="G1299" i="13"/>
  <c r="C1290" i="13"/>
  <c r="D1290" i="13" s="1"/>
  <c r="G1290" i="13"/>
  <c r="C1275" i="13"/>
  <c r="G1275" i="13"/>
  <c r="C1266" i="13"/>
  <c r="D1266" i="13" s="1"/>
  <c r="G1266" i="13"/>
  <c r="C1254" i="13"/>
  <c r="G1254" i="13"/>
  <c r="D1254" i="13"/>
  <c r="E1254" i="13"/>
  <c r="C1236" i="13"/>
  <c r="G1236" i="13"/>
  <c r="D1236" i="13"/>
  <c r="C1213" i="13"/>
  <c r="G1213" i="13"/>
  <c r="C1188" i="13"/>
  <c r="D1188" i="13" s="1"/>
  <c r="G1188" i="13"/>
  <c r="C1165" i="13"/>
  <c r="E1165" i="13" s="1"/>
  <c r="G1165" i="13"/>
  <c r="C1140" i="13"/>
  <c r="D1140" i="13" s="1"/>
  <c r="G1140" i="13"/>
  <c r="C1109" i="13"/>
  <c r="G1109" i="13"/>
  <c r="F1109" i="13"/>
  <c r="D1109" i="13"/>
  <c r="E1109" i="13"/>
  <c r="C1080" i="13"/>
  <c r="G1080" i="13"/>
  <c r="D1080" i="13"/>
  <c r="E1080" i="13"/>
  <c r="C1064" i="13"/>
  <c r="E1064" i="13" s="1"/>
  <c r="G1064" i="13"/>
  <c r="C1040" i="13"/>
  <c r="G1040" i="13"/>
  <c r="D1040" i="13"/>
  <c r="E1040" i="13"/>
  <c r="C1024" i="13"/>
  <c r="E1024" i="13" s="1"/>
  <c r="G1024" i="13"/>
  <c r="C1379" i="13"/>
  <c r="G1379" i="13"/>
  <c r="C1377" i="13"/>
  <c r="G1377" i="13"/>
  <c r="C1375" i="13"/>
  <c r="G1375" i="13"/>
  <c r="C1373" i="13"/>
  <c r="G1373" i="13"/>
  <c r="C1371" i="13"/>
  <c r="G1371" i="13"/>
  <c r="C1369" i="13"/>
  <c r="G1369" i="13"/>
  <c r="C1367" i="13"/>
  <c r="G1367" i="13"/>
  <c r="C1365" i="13"/>
  <c r="G1365" i="13"/>
  <c r="C1363" i="13"/>
  <c r="G1363" i="13"/>
  <c r="C1361" i="13"/>
  <c r="G1361" i="13"/>
  <c r="C1359" i="13"/>
  <c r="G1359" i="13"/>
  <c r="C1357" i="13"/>
  <c r="G1357" i="13"/>
  <c r="C1355" i="13"/>
  <c r="G1355" i="13"/>
  <c r="C1353" i="13"/>
  <c r="G1353" i="13"/>
  <c r="C1351" i="13"/>
  <c r="G1351" i="13"/>
  <c r="C1349" i="13"/>
  <c r="G1349" i="13"/>
  <c r="C1347" i="13"/>
  <c r="G1347" i="13"/>
  <c r="C1345" i="13"/>
  <c r="G1345" i="13"/>
  <c r="C1343" i="13"/>
  <c r="G1343" i="13"/>
  <c r="C1341" i="13"/>
  <c r="G1341" i="13"/>
  <c r="C1339" i="13"/>
  <c r="G1339" i="13"/>
  <c r="C1337" i="13"/>
  <c r="G1337" i="13"/>
  <c r="C1335" i="13"/>
  <c r="G1335" i="13"/>
  <c r="C1333" i="13"/>
  <c r="G1333" i="13"/>
  <c r="C1331" i="13"/>
  <c r="G1331" i="13"/>
  <c r="C1329" i="13"/>
  <c r="G1329" i="13"/>
  <c r="C1327" i="13"/>
  <c r="G1327" i="13"/>
  <c r="C1325" i="13"/>
  <c r="G1325" i="13"/>
  <c r="C1323" i="13"/>
  <c r="G1323" i="13"/>
  <c r="C1321" i="13"/>
  <c r="G1321" i="13"/>
  <c r="C1319" i="13"/>
  <c r="G1319" i="13"/>
  <c r="C1317" i="13"/>
  <c r="G1317" i="13"/>
  <c r="C1315" i="13"/>
  <c r="G1315" i="13"/>
  <c r="C1313" i="13"/>
  <c r="G1313" i="13"/>
  <c r="C1311" i="13"/>
  <c r="G1311" i="13"/>
  <c r="C1309" i="13"/>
  <c r="G1309" i="13"/>
  <c r="C1305" i="13"/>
  <c r="G1305" i="13"/>
  <c r="C1304" i="13"/>
  <c r="G1304" i="13"/>
  <c r="D1304" i="13"/>
  <c r="C1297" i="13"/>
  <c r="G1297" i="13"/>
  <c r="C1296" i="13"/>
  <c r="D1296" i="13" s="1"/>
  <c r="G1296" i="13"/>
  <c r="C1289" i="13"/>
  <c r="G1289" i="13"/>
  <c r="C1288" i="13"/>
  <c r="D1288" i="13" s="1"/>
  <c r="G1288" i="13"/>
  <c r="C1281" i="13"/>
  <c r="G1281" i="13"/>
  <c r="C1280" i="13"/>
  <c r="G1280" i="13"/>
  <c r="D1280" i="13"/>
  <c r="C1273" i="13"/>
  <c r="G1273" i="13"/>
  <c r="C1272" i="13"/>
  <c r="G1272" i="13"/>
  <c r="D1272" i="13"/>
  <c r="C1265" i="13"/>
  <c r="G1265" i="13"/>
  <c r="C1264" i="13"/>
  <c r="D1264" i="13" s="1"/>
  <c r="G1264" i="13"/>
  <c r="C1257" i="13"/>
  <c r="G1257" i="13"/>
  <c r="C1255" i="13"/>
  <c r="E1255" i="13" s="1"/>
  <c r="G1255" i="13"/>
  <c r="C1246" i="13"/>
  <c r="F1246" i="13" s="1"/>
  <c r="G1246" i="13"/>
  <c r="E1246" i="13"/>
  <c r="C1239" i="13"/>
  <c r="G1239" i="13"/>
  <c r="H1239" i="13" s="1"/>
  <c r="F1239" i="13"/>
  <c r="D1239" i="13"/>
  <c r="E1239" i="13"/>
  <c r="C1230" i="13"/>
  <c r="F1230" i="13" s="1"/>
  <c r="G1230" i="13"/>
  <c r="E1230" i="13"/>
  <c r="C1223" i="13"/>
  <c r="G1223" i="13"/>
  <c r="H1223" i="13" s="1"/>
  <c r="F1223" i="13"/>
  <c r="D1223" i="13"/>
  <c r="E1223" i="13"/>
  <c r="C1214" i="13"/>
  <c r="F1214" i="13" s="1"/>
  <c r="G1214" i="13"/>
  <c r="E1214" i="13"/>
  <c r="C1207" i="13"/>
  <c r="G1207" i="13"/>
  <c r="H1207" i="13" s="1"/>
  <c r="F1207" i="13"/>
  <c r="D1207" i="13"/>
  <c r="E1207" i="13"/>
  <c r="C1198" i="13"/>
  <c r="F1198" i="13" s="1"/>
  <c r="G1198" i="13"/>
  <c r="E1198" i="13"/>
  <c r="C1191" i="13"/>
  <c r="G1191" i="13"/>
  <c r="H1191" i="13" s="1"/>
  <c r="F1191" i="13"/>
  <c r="D1191" i="13"/>
  <c r="E1191" i="13"/>
  <c r="C1182" i="13"/>
  <c r="F1182" i="13" s="1"/>
  <c r="G1182" i="13"/>
  <c r="E1182" i="13"/>
  <c r="C1175" i="13"/>
  <c r="G1175" i="13"/>
  <c r="H1175" i="13" s="1"/>
  <c r="F1175" i="13"/>
  <c r="D1175" i="13"/>
  <c r="E1175" i="13"/>
  <c r="C1166" i="13"/>
  <c r="F1166" i="13" s="1"/>
  <c r="G1166" i="13"/>
  <c r="E1166" i="13"/>
  <c r="C1159" i="13"/>
  <c r="G1159" i="13"/>
  <c r="H1159" i="13" s="1"/>
  <c r="F1159" i="13"/>
  <c r="D1159" i="13"/>
  <c r="E1159" i="13"/>
  <c r="C1150" i="13"/>
  <c r="F1150" i="13" s="1"/>
  <c r="G1150" i="13"/>
  <c r="E1150" i="13"/>
  <c r="C1143" i="13"/>
  <c r="G1143" i="13"/>
  <c r="H1143" i="13" s="1"/>
  <c r="F1143" i="13"/>
  <c r="D1143" i="13"/>
  <c r="E1143" i="13"/>
  <c r="C1117" i="13"/>
  <c r="F1117" i="13" s="1"/>
  <c r="G1117" i="13"/>
  <c r="H1117" i="13" s="1"/>
  <c r="E1117" i="13"/>
  <c r="C1108" i="13"/>
  <c r="F1108" i="13" s="1"/>
  <c r="G1108" i="13"/>
  <c r="E1108" i="13"/>
  <c r="C1085" i="13"/>
  <c r="G1085" i="13"/>
  <c r="F1085" i="13"/>
  <c r="D1085" i="13"/>
  <c r="E1085" i="13"/>
  <c r="C1306" i="13"/>
  <c r="G1306" i="13"/>
  <c r="D1306" i="13"/>
  <c r="C1291" i="13"/>
  <c r="G1291" i="13"/>
  <c r="C1282" i="13"/>
  <c r="G1282" i="13"/>
  <c r="D1282" i="13"/>
  <c r="C1267" i="13"/>
  <c r="F1267" i="13" s="1"/>
  <c r="G1267" i="13"/>
  <c r="H1267" i="13" s="1"/>
  <c r="C1258" i="13"/>
  <c r="G1258" i="13"/>
  <c r="D1258" i="13"/>
  <c r="C1245" i="13"/>
  <c r="G1245" i="13"/>
  <c r="H1245" i="13" s="1"/>
  <c r="F1245" i="13"/>
  <c r="E1245" i="13"/>
  <c r="C1220" i="13"/>
  <c r="G1220" i="13"/>
  <c r="D1220" i="13"/>
  <c r="C1197" i="13"/>
  <c r="G1197" i="13"/>
  <c r="C1172" i="13"/>
  <c r="D1172" i="13" s="1"/>
  <c r="G1172" i="13"/>
  <c r="C1149" i="13"/>
  <c r="G1149" i="13"/>
  <c r="C1100" i="13"/>
  <c r="G1100" i="13"/>
  <c r="E1100" i="13"/>
  <c r="C1072" i="13"/>
  <c r="D1072" i="13" s="1"/>
  <c r="G1072" i="13"/>
  <c r="E1072" i="13"/>
  <c r="C1056" i="13"/>
  <c r="E1056" i="13" s="1"/>
  <c r="F1056" i="13" s="1"/>
  <c r="G1056" i="13"/>
  <c r="D1056" i="13"/>
  <c r="C1048" i="13"/>
  <c r="D1048" i="13" s="1"/>
  <c r="G1048" i="13"/>
  <c r="H1048" i="13" s="1"/>
  <c r="E1048" i="13"/>
  <c r="C1032" i="13"/>
  <c r="E1032" i="13" s="1"/>
  <c r="F1032" i="13" s="1"/>
  <c r="G1032" i="13"/>
  <c r="D1032" i="13"/>
  <c r="C1303" i="13"/>
  <c r="E1303" i="13" s="1"/>
  <c r="G1303" i="13"/>
  <c r="F1303" i="13"/>
  <c r="C1302" i="13"/>
  <c r="G1302" i="13"/>
  <c r="E1299" i="13"/>
  <c r="C1295" i="13"/>
  <c r="E1295" i="13" s="1"/>
  <c r="G1295" i="13"/>
  <c r="F1295" i="13"/>
  <c r="C1294" i="13"/>
  <c r="G1294" i="13"/>
  <c r="E1291" i="13"/>
  <c r="C1287" i="13"/>
  <c r="E1287" i="13" s="1"/>
  <c r="G1287" i="13"/>
  <c r="H1287" i="13" s="1"/>
  <c r="F1287" i="13"/>
  <c r="C1286" i="13"/>
  <c r="G1286" i="13"/>
  <c r="D1286" i="13"/>
  <c r="C1279" i="13"/>
  <c r="E1279" i="13" s="1"/>
  <c r="G1279" i="13"/>
  <c r="H1279" i="13" s="1"/>
  <c r="F1279" i="13"/>
  <c r="C1278" i="13"/>
  <c r="G1278" i="13"/>
  <c r="D1278" i="13"/>
  <c r="E1275" i="13"/>
  <c r="F1275" i="13" s="1"/>
  <c r="C1271" i="13"/>
  <c r="E1271" i="13" s="1"/>
  <c r="G1271" i="13"/>
  <c r="H1271" i="13" s="1"/>
  <c r="F1271" i="13"/>
  <c r="C1270" i="13"/>
  <c r="G1270" i="13"/>
  <c r="D1270" i="13"/>
  <c r="E1267" i="13"/>
  <c r="C1263" i="13"/>
  <c r="G1263" i="13"/>
  <c r="C1262" i="13"/>
  <c r="G1262" i="13"/>
  <c r="D1262" i="13"/>
  <c r="I1245" i="13"/>
  <c r="C1244" i="13"/>
  <c r="G1244" i="13"/>
  <c r="C1237" i="13"/>
  <c r="D1237" i="13" s="1"/>
  <c r="G1237" i="13"/>
  <c r="F1237" i="13"/>
  <c r="E1237" i="13"/>
  <c r="C1228" i="13"/>
  <c r="E1228" i="13" s="1"/>
  <c r="F1228" i="13" s="1"/>
  <c r="G1228" i="13"/>
  <c r="D1228" i="13"/>
  <c r="C1221" i="13"/>
  <c r="D1221" i="13" s="1"/>
  <c r="G1221" i="13"/>
  <c r="H1221" i="13" s="1"/>
  <c r="F1221" i="13"/>
  <c r="E1221" i="13"/>
  <c r="C1212" i="13"/>
  <c r="E1212" i="13" s="1"/>
  <c r="G1212" i="13"/>
  <c r="D1212" i="13"/>
  <c r="C1205" i="13"/>
  <c r="G1205" i="13"/>
  <c r="E1205" i="13"/>
  <c r="C1196" i="13"/>
  <c r="E1196" i="13" s="1"/>
  <c r="G1196" i="13"/>
  <c r="D1196" i="13"/>
  <c r="F1196" i="13"/>
  <c r="C1189" i="13"/>
  <c r="D1189" i="13" s="1"/>
  <c r="G1189" i="13"/>
  <c r="H1189" i="13" s="1"/>
  <c r="E1189" i="13"/>
  <c r="C1180" i="13"/>
  <c r="E1180" i="13" s="1"/>
  <c r="F1180" i="13" s="1"/>
  <c r="G1180" i="13"/>
  <c r="H1180" i="13" s="1"/>
  <c r="I1180" i="13" s="1"/>
  <c r="J1180" i="13" s="1"/>
  <c r="D1180" i="13"/>
  <c r="C1173" i="13"/>
  <c r="G1173" i="13"/>
  <c r="C1164" i="13"/>
  <c r="G1164" i="13"/>
  <c r="C1157" i="13"/>
  <c r="D1157" i="13" s="1"/>
  <c r="G1157" i="13"/>
  <c r="E1157" i="13"/>
  <c r="C1148" i="13"/>
  <c r="E1148" i="13" s="1"/>
  <c r="F1148" i="13" s="1"/>
  <c r="G1148" i="13"/>
  <c r="D1148" i="13"/>
  <c r="C1141" i="13"/>
  <c r="G1141" i="13"/>
  <c r="C1125" i="13"/>
  <c r="F1125" i="13" s="1"/>
  <c r="G1125" i="13"/>
  <c r="D1125" i="13"/>
  <c r="E1125" i="13"/>
  <c r="C1116" i="13"/>
  <c r="G1116" i="13"/>
  <c r="H1116" i="13" s="1"/>
  <c r="D1116" i="13"/>
  <c r="I1116" i="13"/>
  <c r="E1116" i="13"/>
  <c r="F1116" i="13"/>
  <c r="C1093" i="13"/>
  <c r="D1093" i="13" s="1"/>
  <c r="G1093" i="13"/>
  <c r="C1084" i="13"/>
  <c r="D1084" i="13" s="1"/>
  <c r="G1084" i="13"/>
  <c r="C1076" i="13"/>
  <c r="G1076" i="13"/>
  <c r="H1076" i="13" s="1"/>
  <c r="I1076" i="13" s="1"/>
  <c r="J1076" i="13" s="1"/>
  <c r="D1076" i="13"/>
  <c r="E1076" i="13"/>
  <c r="F1076" i="13" s="1"/>
  <c r="C1068" i="13"/>
  <c r="D1068" i="13" s="1"/>
  <c r="G1068" i="13"/>
  <c r="E1068" i="13"/>
  <c r="C1060" i="13"/>
  <c r="G1060" i="13"/>
  <c r="H1060" i="13" s="1"/>
  <c r="D1060" i="13"/>
  <c r="I1060" i="13"/>
  <c r="J1060" i="13" s="1"/>
  <c r="E1060" i="13"/>
  <c r="F1060" i="13" s="1"/>
  <c r="C1052" i="13"/>
  <c r="D1052" i="13" s="1"/>
  <c r="G1052" i="13"/>
  <c r="E1052" i="13"/>
  <c r="C1044" i="13"/>
  <c r="G1044" i="13"/>
  <c r="H1044" i="13" s="1"/>
  <c r="I1044" i="13" s="1"/>
  <c r="J1044" i="13" s="1"/>
  <c r="D1044" i="13"/>
  <c r="E1044" i="13"/>
  <c r="F1044" i="13" s="1"/>
  <c r="C1036" i="13"/>
  <c r="D1036" i="13" s="1"/>
  <c r="G1036" i="13"/>
  <c r="E1036" i="13"/>
  <c r="C1028" i="13"/>
  <c r="G1028" i="13"/>
  <c r="H1028" i="13" s="1"/>
  <c r="D1028" i="13"/>
  <c r="I1028" i="13"/>
  <c r="J1028" i="13" s="1"/>
  <c r="E1028" i="13"/>
  <c r="F1028" i="13" s="1"/>
  <c r="C1020" i="13"/>
  <c r="D1020" i="13" s="1"/>
  <c r="G1020" i="13"/>
  <c r="E1020" i="13"/>
  <c r="C1307" i="13"/>
  <c r="E1307" i="13" s="1"/>
  <c r="G1307" i="13"/>
  <c r="H1307" i="13" s="1"/>
  <c r="F1307" i="13"/>
  <c r="C1298" i="13"/>
  <c r="G1298" i="13"/>
  <c r="D1298" i="13"/>
  <c r="C1283" i="13"/>
  <c r="E1283" i="13" s="1"/>
  <c r="G1283" i="13"/>
  <c r="H1283" i="13" s="1"/>
  <c r="F1283" i="13"/>
  <c r="C1274" i="13"/>
  <c r="G1274" i="13"/>
  <c r="D1274" i="13"/>
  <c r="I1267" i="13"/>
  <c r="C1259" i="13"/>
  <c r="E1259" i="13" s="1"/>
  <c r="G1259" i="13"/>
  <c r="H1259" i="13" s="1"/>
  <c r="F1259" i="13"/>
  <c r="C1253" i="13"/>
  <c r="E1253" i="13" s="1"/>
  <c r="G1253" i="13"/>
  <c r="C1229" i="13"/>
  <c r="E1229" i="13" s="1"/>
  <c r="G1229" i="13"/>
  <c r="C1204" i="13"/>
  <c r="G1204" i="13"/>
  <c r="D1204" i="13"/>
  <c r="C1181" i="13"/>
  <c r="G1181" i="13"/>
  <c r="H1181" i="13" s="1"/>
  <c r="E1181" i="13"/>
  <c r="C1156" i="13"/>
  <c r="G1156" i="13"/>
  <c r="D1156" i="13"/>
  <c r="C1132" i="13"/>
  <c r="G1132" i="13"/>
  <c r="H1132" i="13" s="1"/>
  <c r="D1132" i="13"/>
  <c r="E1132" i="13"/>
  <c r="C1380" i="13"/>
  <c r="G1380" i="13"/>
  <c r="C1378" i="13"/>
  <c r="G1378" i="13"/>
  <c r="C1376" i="13"/>
  <c r="G1376" i="13"/>
  <c r="C1374" i="13"/>
  <c r="G1374" i="13"/>
  <c r="C1372" i="13"/>
  <c r="G1372" i="13"/>
  <c r="C1370" i="13"/>
  <c r="G1370" i="13"/>
  <c r="C1368" i="13"/>
  <c r="G1368" i="13"/>
  <c r="C1366" i="13"/>
  <c r="G1366" i="13"/>
  <c r="C1364" i="13"/>
  <c r="G1364" i="13"/>
  <c r="C1362" i="13"/>
  <c r="G1362" i="13"/>
  <c r="C1360" i="13"/>
  <c r="G1360" i="13"/>
  <c r="C1358" i="13"/>
  <c r="G1358" i="13"/>
  <c r="C1356" i="13"/>
  <c r="G1356" i="13"/>
  <c r="C1354" i="13"/>
  <c r="G1354" i="13"/>
  <c r="C1352" i="13"/>
  <c r="G1352" i="13"/>
  <c r="C1350" i="13"/>
  <c r="G1350" i="13"/>
  <c r="C1348" i="13"/>
  <c r="G1348" i="13"/>
  <c r="C1346" i="13"/>
  <c r="G1346" i="13"/>
  <c r="C1344" i="13"/>
  <c r="G1344" i="13"/>
  <c r="C1342" i="13"/>
  <c r="G1342" i="13"/>
  <c r="C1340" i="13"/>
  <c r="G1340" i="13"/>
  <c r="C1338" i="13"/>
  <c r="G1338" i="13"/>
  <c r="C1336" i="13"/>
  <c r="G1336" i="13"/>
  <c r="C1334" i="13"/>
  <c r="G1334" i="13"/>
  <c r="C1332" i="13"/>
  <c r="G1332" i="13"/>
  <c r="C1330" i="13"/>
  <c r="G1330" i="13"/>
  <c r="C1328" i="13"/>
  <c r="G1328" i="13"/>
  <c r="C1326" i="13"/>
  <c r="G1326" i="13"/>
  <c r="C1324" i="13"/>
  <c r="G1324" i="13"/>
  <c r="C1322" i="13"/>
  <c r="G1322" i="13"/>
  <c r="C1320" i="13"/>
  <c r="G1320" i="13"/>
  <c r="C1318" i="13"/>
  <c r="G1318" i="13"/>
  <c r="C1316" i="13"/>
  <c r="G1316" i="13"/>
  <c r="C1314" i="13"/>
  <c r="G1314" i="13"/>
  <c r="C1312" i="13"/>
  <c r="G1312" i="13"/>
  <c r="C1310" i="13"/>
  <c r="G1310" i="13"/>
  <c r="C1308" i="13"/>
  <c r="G1308" i="13"/>
  <c r="D1307" i="13"/>
  <c r="E1306" i="13"/>
  <c r="C1301" i="13"/>
  <c r="G1301" i="13"/>
  <c r="C1300" i="13"/>
  <c r="G1300" i="13"/>
  <c r="D1299" i="13"/>
  <c r="E1298" i="13"/>
  <c r="C1293" i="13"/>
  <c r="G1293" i="13"/>
  <c r="C1292" i="13"/>
  <c r="G1292" i="13"/>
  <c r="D1292" i="13"/>
  <c r="D1291" i="13"/>
  <c r="E1290" i="13"/>
  <c r="C1285" i="13"/>
  <c r="G1285" i="13"/>
  <c r="C1284" i="13"/>
  <c r="G1284" i="13"/>
  <c r="D1284" i="13"/>
  <c r="D1283" i="13"/>
  <c r="E1282" i="13"/>
  <c r="C1277" i="13"/>
  <c r="G1277" i="13"/>
  <c r="C1276" i="13"/>
  <c r="D1276" i="13" s="1"/>
  <c r="G1276" i="13"/>
  <c r="D1275" i="13"/>
  <c r="E1274" i="13"/>
  <c r="C1269" i="13"/>
  <c r="G1269" i="13"/>
  <c r="C1268" i="13"/>
  <c r="G1268" i="13"/>
  <c r="D1267" i="13"/>
  <c r="E1266" i="13"/>
  <c r="C1261" i="13"/>
  <c r="G1261" i="13"/>
  <c r="C1260" i="13"/>
  <c r="G1260" i="13"/>
  <c r="D1260" i="13"/>
  <c r="D1259" i="13"/>
  <c r="E1258" i="13"/>
  <c r="F1254" i="13"/>
  <c r="D1253" i="13"/>
  <c r="C1252" i="13"/>
  <c r="E1252" i="13" s="1"/>
  <c r="G1252" i="13"/>
  <c r="D1252" i="13"/>
  <c r="F1252" i="13"/>
  <c r="C1247" i="13"/>
  <c r="G1247" i="13"/>
  <c r="H1247" i="13" s="1"/>
  <c r="F1247" i="13"/>
  <c r="D1247" i="13"/>
  <c r="E1247" i="13"/>
  <c r="D1245" i="13"/>
  <c r="C1238" i="13"/>
  <c r="F1238" i="13" s="1"/>
  <c r="G1238" i="13"/>
  <c r="D1238" i="13"/>
  <c r="E1238" i="13"/>
  <c r="E1236" i="13"/>
  <c r="C1231" i="13"/>
  <c r="F1231" i="13" s="1"/>
  <c r="G1231" i="13"/>
  <c r="H1231" i="13" s="1"/>
  <c r="D1231" i="13"/>
  <c r="E1231" i="13"/>
  <c r="D1229" i="13"/>
  <c r="C1222" i="13"/>
  <c r="F1222" i="13" s="1"/>
  <c r="G1222" i="13"/>
  <c r="E1222" i="13"/>
  <c r="E1220" i="13"/>
  <c r="C1215" i="13"/>
  <c r="G1215" i="13"/>
  <c r="H1215" i="13" s="1"/>
  <c r="F1215" i="13"/>
  <c r="D1215" i="13"/>
  <c r="E1215" i="13"/>
  <c r="D1213" i="13"/>
  <c r="C1206" i="13"/>
  <c r="F1206" i="13" s="1"/>
  <c r="G1206" i="13"/>
  <c r="D1206" i="13"/>
  <c r="E1206" i="13"/>
  <c r="E1204" i="13"/>
  <c r="C1199" i="13"/>
  <c r="F1199" i="13" s="1"/>
  <c r="G1199" i="13"/>
  <c r="H1199" i="13" s="1"/>
  <c r="D1199" i="13"/>
  <c r="E1199" i="13"/>
  <c r="D1197" i="13"/>
  <c r="C1190" i="13"/>
  <c r="F1190" i="13" s="1"/>
  <c r="G1190" i="13"/>
  <c r="E1190" i="13"/>
  <c r="E1188" i="13"/>
  <c r="C1183" i="13"/>
  <c r="G1183" i="13"/>
  <c r="H1183" i="13" s="1"/>
  <c r="F1183" i="13"/>
  <c r="D1183" i="13"/>
  <c r="E1183" i="13"/>
  <c r="D1181" i="13"/>
  <c r="C1174" i="13"/>
  <c r="F1174" i="13" s="1"/>
  <c r="G1174" i="13"/>
  <c r="D1174" i="13"/>
  <c r="E1174" i="13"/>
  <c r="E1172" i="13"/>
  <c r="C1167" i="13"/>
  <c r="F1167" i="13" s="1"/>
  <c r="G1167" i="13"/>
  <c r="H1167" i="13" s="1"/>
  <c r="D1167" i="13"/>
  <c r="E1167" i="13"/>
  <c r="D1165" i="13"/>
  <c r="C1158" i="13"/>
  <c r="F1158" i="13" s="1"/>
  <c r="G1158" i="13"/>
  <c r="E1158" i="13"/>
  <c r="E1156" i="13"/>
  <c r="F1156" i="13" s="1"/>
  <c r="C1151" i="13"/>
  <c r="G1151" i="13"/>
  <c r="H1151" i="13" s="1"/>
  <c r="F1151" i="13"/>
  <c r="D1151" i="13"/>
  <c r="E1151" i="13"/>
  <c r="D1149" i="13"/>
  <c r="C1142" i="13"/>
  <c r="F1142" i="13" s="1"/>
  <c r="G1142" i="13"/>
  <c r="D1142" i="13"/>
  <c r="E1142" i="13"/>
  <c r="E1140" i="13"/>
  <c r="C1135" i="13"/>
  <c r="F1135" i="13" s="1"/>
  <c r="G1135" i="13"/>
  <c r="H1135" i="13" s="1"/>
  <c r="D1135" i="13"/>
  <c r="E1135" i="13"/>
  <c r="C1133" i="13"/>
  <c r="D1133" i="13" s="1"/>
  <c r="G1133" i="13"/>
  <c r="F1133" i="13"/>
  <c r="E1133" i="13"/>
  <c r="C1124" i="13"/>
  <c r="G1124" i="13"/>
  <c r="H1124" i="13" s="1"/>
  <c r="I1124" i="13" s="1"/>
  <c r="J1124" i="13" s="1"/>
  <c r="D1124" i="13"/>
  <c r="E1124" i="13"/>
  <c r="F1124" i="13"/>
  <c r="C1101" i="13"/>
  <c r="F1101" i="13" s="1"/>
  <c r="G1101" i="13"/>
  <c r="H1101" i="13" s="1"/>
  <c r="D1101" i="13"/>
  <c r="E1101" i="13"/>
  <c r="C1092" i="13"/>
  <c r="F1092" i="13" s="1"/>
  <c r="G1092" i="13"/>
  <c r="D1092" i="13"/>
  <c r="E1092" i="13"/>
  <c r="C1016" i="13"/>
  <c r="G1016" i="13"/>
  <c r="D1016" i="13"/>
  <c r="C1012" i="13"/>
  <c r="G1012" i="13"/>
  <c r="D1012" i="13"/>
  <c r="C1008" i="13"/>
  <c r="D1008" i="13" s="1"/>
  <c r="G1008" i="13"/>
  <c r="C1004" i="13"/>
  <c r="D1004" i="13" s="1"/>
  <c r="G1004" i="13"/>
  <c r="C1000" i="13"/>
  <c r="G1000" i="13"/>
  <c r="D1000" i="13"/>
  <c r="C996" i="13"/>
  <c r="G996" i="13"/>
  <c r="D996" i="13"/>
  <c r="C992" i="13"/>
  <c r="D992" i="13" s="1"/>
  <c r="G992" i="13"/>
  <c r="C988" i="13"/>
  <c r="D988" i="13" s="1"/>
  <c r="G988" i="13"/>
  <c r="C984" i="13"/>
  <c r="G984" i="13"/>
  <c r="D984" i="13"/>
  <c r="C963" i="13"/>
  <c r="D963" i="13" s="1"/>
  <c r="G963" i="13"/>
  <c r="E963" i="13"/>
  <c r="C954" i="13"/>
  <c r="D954" i="13" s="1"/>
  <c r="G954" i="13"/>
  <c r="H954" i="13" s="1"/>
  <c r="I954" i="13"/>
  <c r="E954" i="13"/>
  <c r="F954" i="13"/>
  <c r="C931" i="13"/>
  <c r="F931" i="13" s="1"/>
  <c r="G931" i="13"/>
  <c r="H931" i="13" s="1"/>
  <c r="D931" i="13"/>
  <c r="E931" i="13"/>
  <c r="C922" i="13"/>
  <c r="F922" i="13" s="1"/>
  <c r="G922" i="13"/>
  <c r="D922" i="13"/>
  <c r="E922" i="13"/>
  <c r="C899" i="13"/>
  <c r="D899" i="13" s="1"/>
  <c r="G899" i="13"/>
  <c r="F899" i="13"/>
  <c r="E899" i="13"/>
  <c r="C890" i="13"/>
  <c r="G890" i="13"/>
  <c r="H890" i="13" s="1"/>
  <c r="I890" i="13" s="1"/>
  <c r="J890" i="13" s="1"/>
  <c r="D890" i="13"/>
  <c r="E890" i="13"/>
  <c r="F890" i="13"/>
  <c r="C759" i="13"/>
  <c r="D759" i="13" s="1"/>
  <c r="G759" i="13"/>
  <c r="E759" i="13"/>
  <c r="C750" i="13"/>
  <c r="F750" i="13" s="1"/>
  <c r="G750" i="13"/>
  <c r="D750" i="13"/>
  <c r="E750" i="13"/>
  <c r="C631" i="13"/>
  <c r="G631" i="13"/>
  <c r="H631" i="13" s="1"/>
  <c r="F631" i="13"/>
  <c r="D631" i="13"/>
  <c r="E631" i="13"/>
  <c r="I631" i="13"/>
  <c r="J631" i="13" s="1"/>
  <c r="C622" i="13"/>
  <c r="D622" i="13" s="1"/>
  <c r="G622" i="13"/>
  <c r="H622" i="13" s="1"/>
  <c r="I622" i="13"/>
  <c r="E622" i="13"/>
  <c r="F622" i="13"/>
  <c r="D206" i="13"/>
  <c r="C206" i="13"/>
  <c r="E206" i="13" s="1"/>
  <c r="G206" i="13"/>
  <c r="C1251" i="13"/>
  <c r="G1251" i="13"/>
  <c r="C1250" i="13"/>
  <c r="G1250" i="13"/>
  <c r="D1250" i="13"/>
  <c r="C1243" i="13"/>
  <c r="G1243" i="13"/>
  <c r="C1242" i="13"/>
  <c r="G1242" i="13"/>
  <c r="D1242" i="13"/>
  <c r="C1235" i="13"/>
  <c r="G1235" i="13"/>
  <c r="C1234" i="13"/>
  <c r="G1234" i="13"/>
  <c r="C1227" i="13"/>
  <c r="G1227" i="13"/>
  <c r="C1226" i="13"/>
  <c r="D1226" i="13" s="1"/>
  <c r="G1226" i="13"/>
  <c r="C1219" i="13"/>
  <c r="G1219" i="13"/>
  <c r="C1218" i="13"/>
  <c r="G1218" i="13"/>
  <c r="D1218" i="13"/>
  <c r="C1211" i="13"/>
  <c r="G1211" i="13"/>
  <c r="C1210" i="13"/>
  <c r="G1210" i="13"/>
  <c r="D1210" i="13"/>
  <c r="C1203" i="13"/>
  <c r="G1203" i="13"/>
  <c r="C1202" i="13"/>
  <c r="G1202" i="13"/>
  <c r="C1195" i="13"/>
  <c r="G1195" i="13"/>
  <c r="C1194" i="13"/>
  <c r="D1194" i="13" s="1"/>
  <c r="G1194" i="13"/>
  <c r="C1187" i="13"/>
  <c r="G1187" i="13"/>
  <c r="C1186" i="13"/>
  <c r="G1186" i="13"/>
  <c r="D1186" i="13"/>
  <c r="C1179" i="13"/>
  <c r="G1179" i="13"/>
  <c r="C1178" i="13"/>
  <c r="G1178" i="13"/>
  <c r="D1178" i="13"/>
  <c r="C1171" i="13"/>
  <c r="G1171" i="13"/>
  <c r="C1170" i="13"/>
  <c r="G1170" i="13"/>
  <c r="C1163" i="13"/>
  <c r="G1163" i="13"/>
  <c r="C1162" i="13"/>
  <c r="D1162" i="13" s="1"/>
  <c r="G1162" i="13"/>
  <c r="C1155" i="13"/>
  <c r="G1155" i="13"/>
  <c r="C1154" i="13"/>
  <c r="G1154" i="13"/>
  <c r="D1154" i="13"/>
  <c r="C1147" i="13"/>
  <c r="G1147" i="13"/>
  <c r="C1146" i="13"/>
  <c r="G1146" i="13"/>
  <c r="D1146" i="13"/>
  <c r="C1139" i="13"/>
  <c r="G1139" i="13"/>
  <c r="C1138" i="13"/>
  <c r="G1138" i="13"/>
  <c r="C1131" i="13"/>
  <c r="G1131" i="13"/>
  <c r="C1130" i="13"/>
  <c r="G1130" i="13"/>
  <c r="C1123" i="13"/>
  <c r="G1123" i="13"/>
  <c r="C1122" i="13"/>
  <c r="G1122" i="13"/>
  <c r="D1122" i="13"/>
  <c r="C1115" i="13"/>
  <c r="G1115" i="13"/>
  <c r="C1114" i="13"/>
  <c r="G1114" i="13"/>
  <c r="D1114" i="13"/>
  <c r="C1107" i="13"/>
  <c r="G1107" i="13"/>
  <c r="C1106" i="13"/>
  <c r="D1106" i="13" s="1"/>
  <c r="G1106" i="13"/>
  <c r="C1099" i="13"/>
  <c r="G1099" i="13"/>
  <c r="C1098" i="13"/>
  <c r="G1098" i="13"/>
  <c r="C1091" i="13"/>
  <c r="G1091" i="13"/>
  <c r="C1090" i="13"/>
  <c r="G1090" i="13"/>
  <c r="D1090" i="13"/>
  <c r="C1081" i="13"/>
  <c r="E1081" i="13" s="1"/>
  <c r="G1081" i="13"/>
  <c r="C1077" i="13"/>
  <c r="E1077" i="13" s="1"/>
  <c r="G1077" i="13"/>
  <c r="H1077" i="13" s="1"/>
  <c r="I1077" i="13" s="1"/>
  <c r="D1077" i="13"/>
  <c r="C1073" i="13"/>
  <c r="E1073" i="13" s="1"/>
  <c r="G1073" i="13"/>
  <c r="F1073" i="13"/>
  <c r="C1069" i="13"/>
  <c r="E1069" i="13" s="1"/>
  <c r="G1069" i="13"/>
  <c r="H1069" i="13" s="1"/>
  <c r="I1069" i="13" s="1"/>
  <c r="J1069" i="13" s="1"/>
  <c r="F1069" i="13"/>
  <c r="D1069" i="13"/>
  <c r="C1065" i="13"/>
  <c r="E1065" i="13" s="1"/>
  <c r="G1065" i="13"/>
  <c r="C1061" i="13"/>
  <c r="E1061" i="13" s="1"/>
  <c r="G1061" i="13"/>
  <c r="H1061" i="13" s="1"/>
  <c r="I1061" i="13" s="1"/>
  <c r="D1061" i="13"/>
  <c r="C1057" i="13"/>
  <c r="E1057" i="13" s="1"/>
  <c r="G1057" i="13"/>
  <c r="F1057" i="13"/>
  <c r="C1053" i="13"/>
  <c r="E1053" i="13" s="1"/>
  <c r="G1053" i="13"/>
  <c r="H1053" i="13" s="1"/>
  <c r="I1053" i="13" s="1"/>
  <c r="J1053" i="13" s="1"/>
  <c r="F1053" i="13"/>
  <c r="D1053" i="13"/>
  <c r="C1049" i="13"/>
  <c r="E1049" i="13" s="1"/>
  <c r="G1049" i="13"/>
  <c r="C1045" i="13"/>
  <c r="E1045" i="13" s="1"/>
  <c r="G1045" i="13"/>
  <c r="H1045" i="13" s="1"/>
  <c r="I1045" i="13" s="1"/>
  <c r="D1045" i="13"/>
  <c r="C1041" i="13"/>
  <c r="E1041" i="13" s="1"/>
  <c r="G1041" i="13"/>
  <c r="F1041" i="13"/>
  <c r="C1037" i="13"/>
  <c r="E1037" i="13" s="1"/>
  <c r="G1037" i="13"/>
  <c r="H1037" i="13" s="1"/>
  <c r="I1037" i="13" s="1"/>
  <c r="J1037" i="13" s="1"/>
  <c r="F1037" i="13"/>
  <c r="D1037" i="13"/>
  <c r="C1033" i="13"/>
  <c r="E1033" i="13" s="1"/>
  <c r="G1033" i="13"/>
  <c r="C1029" i="13"/>
  <c r="E1029" i="13" s="1"/>
  <c r="G1029" i="13"/>
  <c r="H1029" i="13" s="1"/>
  <c r="I1029" i="13" s="1"/>
  <c r="D1029" i="13"/>
  <c r="C1025" i="13"/>
  <c r="E1025" i="13" s="1"/>
  <c r="G1025" i="13"/>
  <c r="F1025" i="13"/>
  <c r="C1021" i="13"/>
  <c r="E1021" i="13" s="1"/>
  <c r="G1021" i="13"/>
  <c r="H1021" i="13" s="1"/>
  <c r="I1021" i="13" s="1"/>
  <c r="J1021" i="13" s="1"/>
  <c r="F1021" i="13"/>
  <c r="D1021" i="13"/>
  <c r="C1017" i="13"/>
  <c r="E1017" i="13" s="1"/>
  <c r="G1017" i="13"/>
  <c r="C1013" i="13"/>
  <c r="E1013" i="13" s="1"/>
  <c r="G1013" i="13"/>
  <c r="H1013" i="13" s="1"/>
  <c r="I1013" i="13" s="1"/>
  <c r="D1013" i="13"/>
  <c r="C1009" i="13"/>
  <c r="E1009" i="13" s="1"/>
  <c r="G1009" i="13"/>
  <c r="F1009" i="13"/>
  <c r="C1005" i="13"/>
  <c r="E1005" i="13" s="1"/>
  <c r="G1005" i="13"/>
  <c r="H1005" i="13" s="1"/>
  <c r="I1005" i="13" s="1"/>
  <c r="J1005" i="13" s="1"/>
  <c r="F1005" i="13"/>
  <c r="D1005" i="13"/>
  <c r="C1001" i="13"/>
  <c r="E1001" i="13" s="1"/>
  <c r="G1001" i="13"/>
  <c r="C997" i="13"/>
  <c r="E997" i="13" s="1"/>
  <c r="G997" i="13"/>
  <c r="H997" i="13" s="1"/>
  <c r="I997" i="13" s="1"/>
  <c r="D997" i="13"/>
  <c r="C993" i="13"/>
  <c r="E993" i="13" s="1"/>
  <c r="G993" i="13"/>
  <c r="F993" i="13"/>
  <c r="C989" i="13"/>
  <c r="E989" i="13" s="1"/>
  <c r="G989" i="13"/>
  <c r="H989" i="13" s="1"/>
  <c r="I989" i="13" s="1"/>
  <c r="J989" i="13" s="1"/>
  <c r="F989" i="13"/>
  <c r="D989" i="13"/>
  <c r="C985" i="13"/>
  <c r="E985" i="13" s="1"/>
  <c r="G985" i="13"/>
  <c r="C971" i="13"/>
  <c r="D971" i="13" s="1"/>
  <c r="G971" i="13"/>
  <c r="E971" i="13"/>
  <c r="C962" i="13"/>
  <c r="D962" i="13" s="1"/>
  <c r="G962" i="13"/>
  <c r="H962" i="13" s="1"/>
  <c r="I962" i="13"/>
  <c r="E962" i="13"/>
  <c r="F962" i="13"/>
  <c r="C939" i="13"/>
  <c r="F939" i="13" s="1"/>
  <c r="G939" i="13"/>
  <c r="H939" i="13" s="1"/>
  <c r="D939" i="13"/>
  <c r="E939" i="13"/>
  <c r="C930" i="13"/>
  <c r="F930" i="13" s="1"/>
  <c r="G930" i="13"/>
  <c r="D930" i="13"/>
  <c r="E930" i="13"/>
  <c r="C907" i="13"/>
  <c r="D907" i="13" s="1"/>
  <c r="G907" i="13"/>
  <c r="F907" i="13"/>
  <c r="E907" i="13"/>
  <c r="C898" i="13"/>
  <c r="G898" i="13"/>
  <c r="H898" i="13" s="1"/>
  <c r="I898" i="13" s="1"/>
  <c r="J898" i="13" s="1"/>
  <c r="D898" i="13"/>
  <c r="E898" i="13"/>
  <c r="F898" i="13"/>
  <c r="C878" i="13"/>
  <c r="G878" i="13"/>
  <c r="H878" i="13" s="1"/>
  <c r="I878" i="13" s="1"/>
  <c r="J878" i="13" s="1"/>
  <c r="D878" i="13"/>
  <c r="E878" i="13"/>
  <c r="F878" i="13"/>
  <c r="C791" i="13"/>
  <c r="G791" i="13"/>
  <c r="H791" i="13" s="1"/>
  <c r="F791" i="13"/>
  <c r="D791" i="13"/>
  <c r="E791" i="13"/>
  <c r="I791" i="13"/>
  <c r="J791" i="13" s="1"/>
  <c r="C782" i="13"/>
  <c r="D782" i="13" s="1"/>
  <c r="G782" i="13"/>
  <c r="E782" i="13"/>
  <c r="C663" i="13"/>
  <c r="F663" i="13" s="1"/>
  <c r="G663" i="13"/>
  <c r="D663" i="13"/>
  <c r="E663" i="13"/>
  <c r="C654" i="13"/>
  <c r="G654" i="13"/>
  <c r="H654" i="13" s="1"/>
  <c r="I654" i="13" s="1"/>
  <c r="J654" i="13" s="1"/>
  <c r="D654" i="13"/>
  <c r="E654" i="13"/>
  <c r="F654" i="13"/>
  <c r="C1256" i="13"/>
  <c r="G1256" i="13"/>
  <c r="D1256" i="13"/>
  <c r="C1249" i="13"/>
  <c r="G1249" i="13"/>
  <c r="C1248" i="13"/>
  <c r="G1248" i="13"/>
  <c r="C1241" i="13"/>
  <c r="E1241" i="13" s="1"/>
  <c r="G1241" i="13"/>
  <c r="C1240" i="13"/>
  <c r="D1240" i="13" s="1"/>
  <c r="G1240" i="13"/>
  <c r="C1233" i="13"/>
  <c r="G1233" i="13"/>
  <c r="C1232" i="13"/>
  <c r="G1232" i="13"/>
  <c r="D1232" i="13"/>
  <c r="C1225" i="13"/>
  <c r="E1225" i="13" s="1"/>
  <c r="G1225" i="13"/>
  <c r="H1225" i="13" s="1"/>
  <c r="F1225" i="13"/>
  <c r="C1224" i="13"/>
  <c r="G1224" i="13"/>
  <c r="D1224" i="13"/>
  <c r="C1217" i="13"/>
  <c r="G1217" i="13"/>
  <c r="C1216" i="13"/>
  <c r="G1216" i="13"/>
  <c r="C1209" i="13"/>
  <c r="E1209" i="13" s="1"/>
  <c r="G1209" i="13"/>
  <c r="C1208" i="13"/>
  <c r="D1208" i="13" s="1"/>
  <c r="G1208" i="13"/>
  <c r="C1201" i="13"/>
  <c r="G1201" i="13"/>
  <c r="C1200" i="13"/>
  <c r="G1200" i="13"/>
  <c r="D1200" i="13"/>
  <c r="C1193" i="13"/>
  <c r="E1193" i="13" s="1"/>
  <c r="G1193" i="13"/>
  <c r="H1193" i="13" s="1"/>
  <c r="F1193" i="13"/>
  <c r="C1192" i="13"/>
  <c r="G1192" i="13"/>
  <c r="D1192" i="13"/>
  <c r="C1185" i="13"/>
  <c r="G1185" i="13"/>
  <c r="C1184" i="13"/>
  <c r="G1184" i="13"/>
  <c r="C1177" i="13"/>
  <c r="E1177" i="13" s="1"/>
  <c r="G1177" i="13"/>
  <c r="C1176" i="13"/>
  <c r="D1176" i="13" s="1"/>
  <c r="G1176" i="13"/>
  <c r="C1169" i="13"/>
  <c r="G1169" i="13"/>
  <c r="C1168" i="13"/>
  <c r="G1168" i="13"/>
  <c r="D1168" i="13"/>
  <c r="C1161" i="13"/>
  <c r="E1161" i="13" s="1"/>
  <c r="G1161" i="13"/>
  <c r="H1161" i="13" s="1"/>
  <c r="F1161" i="13"/>
  <c r="C1160" i="13"/>
  <c r="G1160" i="13"/>
  <c r="D1160" i="13"/>
  <c r="C1153" i="13"/>
  <c r="G1153" i="13"/>
  <c r="C1152" i="13"/>
  <c r="G1152" i="13"/>
  <c r="C1145" i="13"/>
  <c r="E1145" i="13" s="1"/>
  <c r="G1145" i="13"/>
  <c r="C1144" i="13"/>
  <c r="D1144" i="13" s="1"/>
  <c r="G1144" i="13"/>
  <c r="C1137" i="13"/>
  <c r="G1137" i="13"/>
  <c r="C1136" i="13"/>
  <c r="G1136" i="13"/>
  <c r="D1136" i="13"/>
  <c r="C1129" i="13"/>
  <c r="E1129" i="13" s="1"/>
  <c r="G1129" i="13"/>
  <c r="H1129" i="13" s="1"/>
  <c r="F1129" i="13"/>
  <c r="C1128" i="13"/>
  <c r="G1128" i="13"/>
  <c r="D1128" i="13"/>
  <c r="C1121" i="13"/>
  <c r="G1121" i="13"/>
  <c r="C1120" i="13"/>
  <c r="G1120" i="13"/>
  <c r="C1113" i="13"/>
  <c r="G1113" i="13"/>
  <c r="C1112" i="13"/>
  <c r="D1112" i="13" s="1"/>
  <c r="G1112" i="13"/>
  <c r="C1105" i="13"/>
  <c r="E1105" i="13" s="1"/>
  <c r="G1105" i="13"/>
  <c r="C1104" i="13"/>
  <c r="G1104" i="13"/>
  <c r="D1104" i="13"/>
  <c r="C1097" i="13"/>
  <c r="E1097" i="13" s="1"/>
  <c r="G1097" i="13"/>
  <c r="H1097" i="13" s="1"/>
  <c r="F1097" i="13"/>
  <c r="C1096" i="13"/>
  <c r="G1096" i="13"/>
  <c r="D1096" i="13"/>
  <c r="C1089" i="13"/>
  <c r="G1089" i="13"/>
  <c r="C1088" i="13"/>
  <c r="G1088" i="13"/>
  <c r="C1082" i="13"/>
  <c r="E1082" i="13" s="1"/>
  <c r="G1082" i="13"/>
  <c r="F1082" i="13"/>
  <c r="C1078" i="13"/>
  <c r="E1078" i="13" s="1"/>
  <c r="G1078" i="13"/>
  <c r="D1078" i="13"/>
  <c r="F1078" i="13"/>
  <c r="C1074" i="13"/>
  <c r="E1074" i="13" s="1"/>
  <c r="G1074" i="13"/>
  <c r="H1074" i="13" s="1"/>
  <c r="I1074" i="13" s="1"/>
  <c r="J1074" i="13" s="1"/>
  <c r="D1074" i="13"/>
  <c r="F1074" i="13"/>
  <c r="C1070" i="13"/>
  <c r="E1070" i="13" s="1"/>
  <c r="G1070" i="13"/>
  <c r="F1070" i="13"/>
  <c r="C1066" i="13"/>
  <c r="E1066" i="13" s="1"/>
  <c r="G1066" i="13"/>
  <c r="F1066" i="13"/>
  <c r="C1062" i="13"/>
  <c r="E1062" i="13" s="1"/>
  <c r="G1062" i="13"/>
  <c r="D1062" i="13"/>
  <c r="F1062" i="13"/>
  <c r="C1058" i="13"/>
  <c r="E1058" i="13" s="1"/>
  <c r="G1058" i="13"/>
  <c r="H1058" i="13" s="1"/>
  <c r="I1058" i="13" s="1"/>
  <c r="J1058" i="13" s="1"/>
  <c r="D1058" i="13"/>
  <c r="F1058" i="13"/>
  <c r="C1054" i="13"/>
  <c r="E1054" i="13" s="1"/>
  <c r="G1054" i="13"/>
  <c r="F1054" i="13"/>
  <c r="C1050" i="13"/>
  <c r="E1050" i="13" s="1"/>
  <c r="G1050" i="13"/>
  <c r="F1050" i="13"/>
  <c r="C1046" i="13"/>
  <c r="E1046" i="13" s="1"/>
  <c r="G1046" i="13"/>
  <c r="D1046" i="13"/>
  <c r="F1046" i="13"/>
  <c r="C1042" i="13"/>
  <c r="E1042" i="13" s="1"/>
  <c r="G1042" i="13"/>
  <c r="H1042" i="13" s="1"/>
  <c r="I1042" i="13" s="1"/>
  <c r="J1042" i="13" s="1"/>
  <c r="D1042" i="13"/>
  <c r="F1042" i="13"/>
  <c r="C1038" i="13"/>
  <c r="E1038" i="13" s="1"/>
  <c r="G1038" i="13"/>
  <c r="F1038" i="13"/>
  <c r="C1034" i="13"/>
  <c r="E1034" i="13" s="1"/>
  <c r="G1034" i="13"/>
  <c r="F1034" i="13"/>
  <c r="C1030" i="13"/>
  <c r="E1030" i="13" s="1"/>
  <c r="G1030" i="13"/>
  <c r="D1030" i="13"/>
  <c r="F1030" i="13"/>
  <c r="C1026" i="13"/>
  <c r="E1026" i="13" s="1"/>
  <c r="G1026" i="13"/>
  <c r="H1026" i="13" s="1"/>
  <c r="I1026" i="13" s="1"/>
  <c r="J1026" i="13" s="1"/>
  <c r="D1026" i="13"/>
  <c r="F1026" i="13"/>
  <c r="C1022" i="13"/>
  <c r="E1022" i="13" s="1"/>
  <c r="G1022" i="13"/>
  <c r="F1022" i="13"/>
  <c r="C1018" i="13"/>
  <c r="E1018" i="13" s="1"/>
  <c r="G1018" i="13"/>
  <c r="F1018" i="13"/>
  <c r="C1014" i="13"/>
  <c r="E1014" i="13" s="1"/>
  <c r="G1014" i="13"/>
  <c r="D1014" i="13"/>
  <c r="F1014" i="13"/>
  <c r="C1010" i="13"/>
  <c r="E1010" i="13" s="1"/>
  <c r="G1010" i="13"/>
  <c r="H1010" i="13" s="1"/>
  <c r="I1010" i="13" s="1"/>
  <c r="J1010" i="13" s="1"/>
  <c r="D1010" i="13"/>
  <c r="F1010" i="13"/>
  <c r="C1006" i="13"/>
  <c r="E1006" i="13" s="1"/>
  <c r="G1006" i="13"/>
  <c r="F1006" i="13"/>
  <c r="C1002" i="13"/>
  <c r="E1002" i="13" s="1"/>
  <c r="G1002" i="13"/>
  <c r="F1002" i="13"/>
  <c r="C998" i="13"/>
  <c r="E998" i="13" s="1"/>
  <c r="G998" i="13"/>
  <c r="D998" i="13"/>
  <c r="F998" i="13"/>
  <c r="C994" i="13"/>
  <c r="E994" i="13" s="1"/>
  <c r="G994" i="13"/>
  <c r="H994" i="13" s="1"/>
  <c r="I994" i="13" s="1"/>
  <c r="J994" i="13" s="1"/>
  <c r="D994" i="13"/>
  <c r="F994" i="13"/>
  <c r="C990" i="13"/>
  <c r="E990" i="13" s="1"/>
  <c r="G990" i="13"/>
  <c r="F990" i="13"/>
  <c r="C986" i="13"/>
  <c r="E986" i="13" s="1"/>
  <c r="G986" i="13"/>
  <c r="F986" i="13"/>
  <c r="C982" i="13"/>
  <c r="E982" i="13" s="1"/>
  <c r="G982" i="13"/>
  <c r="D982" i="13"/>
  <c r="F982" i="13"/>
  <c r="C970" i="13"/>
  <c r="G970" i="13"/>
  <c r="H970" i="13" s="1"/>
  <c r="I970" i="13" s="1"/>
  <c r="J970" i="13" s="1"/>
  <c r="D970" i="13"/>
  <c r="E970" i="13"/>
  <c r="F970" i="13"/>
  <c r="C947" i="13"/>
  <c r="G947" i="13"/>
  <c r="H947" i="13" s="1"/>
  <c r="F947" i="13"/>
  <c r="D947" i="13"/>
  <c r="E947" i="13"/>
  <c r="C938" i="13"/>
  <c r="F938" i="13" s="1"/>
  <c r="G938" i="13"/>
  <c r="E938" i="13"/>
  <c r="C915" i="13"/>
  <c r="D915" i="13" s="1"/>
  <c r="G915" i="13"/>
  <c r="E915" i="13"/>
  <c r="C906" i="13"/>
  <c r="D906" i="13" s="1"/>
  <c r="G906" i="13"/>
  <c r="E906" i="13"/>
  <c r="D887" i="13"/>
  <c r="C823" i="13"/>
  <c r="G823" i="13"/>
  <c r="F823" i="13"/>
  <c r="D823" i="13"/>
  <c r="E823" i="13"/>
  <c r="C814" i="13"/>
  <c r="F814" i="13" s="1"/>
  <c r="G814" i="13"/>
  <c r="E814" i="13"/>
  <c r="C695" i="13"/>
  <c r="D695" i="13" s="1"/>
  <c r="G695" i="13"/>
  <c r="E695" i="13"/>
  <c r="C686" i="13"/>
  <c r="F686" i="13" s="1"/>
  <c r="G686" i="13"/>
  <c r="D686" i="13"/>
  <c r="E686" i="13"/>
  <c r="C1134" i="13"/>
  <c r="E1134" i="13" s="1"/>
  <c r="G1134" i="13"/>
  <c r="H1134" i="13" s="1"/>
  <c r="I1134" i="13" s="1"/>
  <c r="D1134" i="13"/>
  <c r="C1127" i="13"/>
  <c r="D1127" i="13" s="1"/>
  <c r="G1127" i="13"/>
  <c r="C1126" i="13"/>
  <c r="E1126" i="13" s="1"/>
  <c r="G1126" i="13"/>
  <c r="D1126" i="13"/>
  <c r="C1119" i="13"/>
  <c r="D1119" i="13" s="1"/>
  <c r="G1119" i="13"/>
  <c r="C1118" i="13"/>
  <c r="G1118" i="13"/>
  <c r="C1111" i="13"/>
  <c r="E1111" i="13" s="1"/>
  <c r="G1111" i="13"/>
  <c r="C1110" i="13"/>
  <c r="E1110" i="13" s="1"/>
  <c r="G1110" i="13"/>
  <c r="C1103" i="13"/>
  <c r="D1103" i="13" s="1"/>
  <c r="G1103" i="13"/>
  <c r="C1102" i="13"/>
  <c r="E1102" i="13" s="1"/>
  <c r="G1102" i="13"/>
  <c r="H1102" i="13" s="1"/>
  <c r="I1102" i="13" s="1"/>
  <c r="D1102" i="13"/>
  <c r="C1095" i="13"/>
  <c r="D1095" i="13" s="1"/>
  <c r="G1095" i="13"/>
  <c r="C1094" i="13"/>
  <c r="E1094" i="13" s="1"/>
  <c r="G1094" i="13"/>
  <c r="D1094" i="13"/>
  <c r="C1087" i="13"/>
  <c r="D1087" i="13" s="1"/>
  <c r="G1087" i="13"/>
  <c r="C1086" i="13"/>
  <c r="G1086" i="13"/>
  <c r="C1083" i="13"/>
  <c r="G1083" i="13"/>
  <c r="D1083" i="13"/>
  <c r="C1079" i="13"/>
  <c r="E1079" i="13" s="1"/>
  <c r="G1079" i="13"/>
  <c r="F1079" i="13"/>
  <c r="D1079" i="13"/>
  <c r="C1075" i="13"/>
  <c r="E1075" i="13" s="1"/>
  <c r="G1075" i="13"/>
  <c r="D1075" i="13"/>
  <c r="C1071" i="13"/>
  <c r="E1071" i="13" s="1"/>
  <c r="G1071" i="13"/>
  <c r="C1067" i="13"/>
  <c r="E1067" i="13" s="1"/>
  <c r="G1067" i="13"/>
  <c r="D1067" i="13"/>
  <c r="C1063" i="13"/>
  <c r="E1063" i="13" s="1"/>
  <c r="G1063" i="13"/>
  <c r="F1063" i="13"/>
  <c r="D1063" i="13"/>
  <c r="C1059" i="13"/>
  <c r="E1059" i="13" s="1"/>
  <c r="G1059" i="13"/>
  <c r="D1059" i="13"/>
  <c r="C1055" i="13"/>
  <c r="E1055" i="13" s="1"/>
  <c r="G1055" i="13"/>
  <c r="C1051" i="13"/>
  <c r="G1051" i="13"/>
  <c r="D1051" i="13"/>
  <c r="C1047" i="13"/>
  <c r="E1047" i="13" s="1"/>
  <c r="G1047" i="13"/>
  <c r="F1047" i="13"/>
  <c r="D1047" i="13"/>
  <c r="C1043" i="13"/>
  <c r="E1043" i="13" s="1"/>
  <c r="G1043" i="13"/>
  <c r="D1043" i="13"/>
  <c r="C1039" i="13"/>
  <c r="E1039" i="13" s="1"/>
  <c r="G1039" i="13"/>
  <c r="C1035" i="13"/>
  <c r="E1035" i="13" s="1"/>
  <c r="G1035" i="13"/>
  <c r="D1035" i="13"/>
  <c r="C1031" i="13"/>
  <c r="E1031" i="13" s="1"/>
  <c r="G1031" i="13"/>
  <c r="F1031" i="13"/>
  <c r="D1031" i="13"/>
  <c r="C1027" i="13"/>
  <c r="E1027" i="13" s="1"/>
  <c r="G1027" i="13"/>
  <c r="D1027" i="13"/>
  <c r="C1023" i="13"/>
  <c r="E1023" i="13" s="1"/>
  <c r="G1023" i="13"/>
  <c r="C1019" i="13"/>
  <c r="G1019" i="13"/>
  <c r="D1019" i="13"/>
  <c r="E1016" i="13"/>
  <c r="C1015" i="13"/>
  <c r="E1015" i="13" s="1"/>
  <c r="G1015" i="13"/>
  <c r="D1015" i="13"/>
  <c r="E1012" i="13"/>
  <c r="F1012" i="13" s="1"/>
  <c r="C1011" i="13"/>
  <c r="E1011" i="13" s="1"/>
  <c r="G1011" i="13"/>
  <c r="D1011" i="13"/>
  <c r="E1008" i="13"/>
  <c r="C1007" i="13"/>
  <c r="E1007" i="13" s="1"/>
  <c r="G1007" i="13"/>
  <c r="D1007" i="13"/>
  <c r="E1004" i="13"/>
  <c r="C1003" i="13"/>
  <c r="G1003" i="13"/>
  <c r="D1003" i="13"/>
  <c r="E1000" i="13"/>
  <c r="C999" i="13"/>
  <c r="E999" i="13" s="1"/>
  <c r="G999" i="13"/>
  <c r="D999" i="13"/>
  <c r="E996" i="13"/>
  <c r="F996" i="13" s="1"/>
  <c r="C995" i="13"/>
  <c r="E995" i="13" s="1"/>
  <c r="G995" i="13"/>
  <c r="D995" i="13"/>
  <c r="E992" i="13"/>
  <c r="C991" i="13"/>
  <c r="E991" i="13" s="1"/>
  <c r="G991" i="13"/>
  <c r="D991" i="13"/>
  <c r="E988" i="13"/>
  <c r="C987" i="13"/>
  <c r="G987" i="13"/>
  <c r="D987" i="13"/>
  <c r="E984" i="13"/>
  <c r="C983" i="13"/>
  <c r="E983" i="13" s="1"/>
  <c r="G983" i="13"/>
  <c r="D983" i="13"/>
  <c r="C980" i="13"/>
  <c r="G980" i="13"/>
  <c r="C978" i="13"/>
  <c r="F978" i="13" s="1"/>
  <c r="G978" i="13"/>
  <c r="D978" i="13"/>
  <c r="E978" i="13"/>
  <c r="E974" i="13"/>
  <c r="C955" i="13"/>
  <c r="G955" i="13"/>
  <c r="H955" i="13" s="1"/>
  <c r="F955" i="13"/>
  <c r="D955" i="13"/>
  <c r="E955" i="13"/>
  <c r="C946" i="13"/>
  <c r="E946" i="13" s="1"/>
  <c r="G946" i="13"/>
  <c r="I931" i="13"/>
  <c r="C923" i="13"/>
  <c r="F923" i="13" s="1"/>
  <c r="G923" i="13"/>
  <c r="D923" i="13"/>
  <c r="E923" i="13"/>
  <c r="C914" i="13"/>
  <c r="F914" i="13" s="1"/>
  <c r="G914" i="13"/>
  <c r="D914" i="13"/>
  <c r="E914" i="13"/>
  <c r="E910" i="13"/>
  <c r="C891" i="13"/>
  <c r="G891" i="13"/>
  <c r="H891" i="13" s="1"/>
  <c r="F891" i="13"/>
  <c r="D891" i="13"/>
  <c r="E891" i="13"/>
  <c r="C871" i="13"/>
  <c r="G871" i="13"/>
  <c r="E871" i="13"/>
  <c r="C855" i="13"/>
  <c r="G855" i="13"/>
  <c r="F855" i="13"/>
  <c r="D855" i="13"/>
  <c r="E855" i="13"/>
  <c r="C846" i="13"/>
  <c r="G846" i="13"/>
  <c r="E846" i="13"/>
  <c r="C727" i="13"/>
  <c r="G727" i="13"/>
  <c r="E727" i="13"/>
  <c r="C718" i="13"/>
  <c r="F718" i="13" s="1"/>
  <c r="G718" i="13"/>
  <c r="D718" i="13"/>
  <c r="E718" i="13"/>
  <c r="C599" i="13"/>
  <c r="G599" i="13"/>
  <c r="F599" i="13"/>
  <c r="D599" i="13"/>
  <c r="E599" i="13"/>
  <c r="C590" i="13"/>
  <c r="G590" i="13"/>
  <c r="E590" i="13"/>
  <c r="C482" i="13"/>
  <c r="G482" i="13"/>
  <c r="C977" i="13"/>
  <c r="D977" i="13" s="1"/>
  <c r="G977" i="13"/>
  <c r="C976" i="13"/>
  <c r="G976" i="13"/>
  <c r="C969" i="13"/>
  <c r="G969" i="13"/>
  <c r="C968" i="13"/>
  <c r="E968" i="13" s="1"/>
  <c r="G968" i="13"/>
  <c r="H968" i="13" s="1"/>
  <c r="I968" i="13" s="1"/>
  <c r="J968" i="13" s="1"/>
  <c r="D968" i="13"/>
  <c r="C961" i="13"/>
  <c r="D961" i="13" s="1"/>
  <c r="G961" i="13"/>
  <c r="H961" i="13" s="1"/>
  <c r="F961" i="13"/>
  <c r="C960" i="13"/>
  <c r="E960" i="13" s="1"/>
  <c r="G960" i="13"/>
  <c r="D960" i="13"/>
  <c r="C953" i="13"/>
  <c r="D953" i="13" s="1"/>
  <c r="G953" i="13"/>
  <c r="C952" i="13"/>
  <c r="E952" i="13" s="1"/>
  <c r="G952" i="13"/>
  <c r="C945" i="13"/>
  <c r="D945" i="13" s="1"/>
  <c r="G945" i="13"/>
  <c r="C944" i="13"/>
  <c r="G944" i="13"/>
  <c r="C937" i="13"/>
  <c r="G937" i="13"/>
  <c r="C936" i="13"/>
  <c r="E936" i="13" s="1"/>
  <c r="G936" i="13"/>
  <c r="H936" i="13" s="1"/>
  <c r="I936" i="13" s="1"/>
  <c r="J936" i="13" s="1"/>
  <c r="D936" i="13"/>
  <c r="C929" i="13"/>
  <c r="D929" i="13" s="1"/>
  <c r="G929" i="13"/>
  <c r="H929" i="13" s="1"/>
  <c r="F929" i="13"/>
  <c r="C928" i="13"/>
  <c r="E928" i="13" s="1"/>
  <c r="G928" i="13"/>
  <c r="D928" i="13"/>
  <c r="C921" i="13"/>
  <c r="D921" i="13" s="1"/>
  <c r="G921" i="13"/>
  <c r="C920" i="13"/>
  <c r="E920" i="13" s="1"/>
  <c r="G920" i="13"/>
  <c r="C913" i="13"/>
  <c r="D913" i="13" s="1"/>
  <c r="G913" i="13"/>
  <c r="C912" i="13"/>
  <c r="G912" i="13"/>
  <c r="C905" i="13"/>
  <c r="G905" i="13"/>
  <c r="C904" i="13"/>
  <c r="E904" i="13" s="1"/>
  <c r="G904" i="13"/>
  <c r="H904" i="13" s="1"/>
  <c r="I904" i="13" s="1"/>
  <c r="J904" i="13" s="1"/>
  <c r="D904" i="13"/>
  <c r="C897" i="13"/>
  <c r="D897" i="13" s="1"/>
  <c r="G897" i="13"/>
  <c r="H897" i="13" s="1"/>
  <c r="F897" i="13"/>
  <c r="C896" i="13"/>
  <c r="E896" i="13" s="1"/>
  <c r="G896" i="13"/>
  <c r="D896" i="13"/>
  <c r="C889" i="13"/>
  <c r="D889" i="13" s="1"/>
  <c r="G889" i="13"/>
  <c r="C888" i="13"/>
  <c r="E888" i="13" s="1"/>
  <c r="G888" i="13"/>
  <c r="C876" i="13"/>
  <c r="E876" i="13" s="1"/>
  <c r="G876" i="13"/>
  <c r="F876" i="13"/>
  <c r="C863" i="13"/>
  <c r="G863" i="13"/>
  <c r="H863" i="13" s="1"/>
  <c r="F863" i="13"/>
  <c r="D863" i="13"/>
  <c r="E863" i="13"/>
  <c r="C854" i="13"/>
  <c r="G854" i="13"/>
  <c r="E854" i="13"/>
  <c r="C831" i="13"/>
  <c r="G831" i="13"/>
  <c r="H831" i="13" s="1"/>
  <c r="F831" i="13"/>
  <c r="D831" i="13"/>
  <c r="E831" i="13"/>
  <c r="C822" i="13"/>
  <c r="G822" i="13"/>
  <c r="E822" i="13"/>
  <c r="C799" i="13"/>
  <c r="G799" i="13"/>
  <c r="H799" i="13" s="1"/>
  <c r="F799" i="13"/>
  <c r="D799" i="13"/>
  <c r="E799" i="13"/>
  <c r="C790" i="13"/>
  <c r="G790" i="13"/>
  <c r="E790" i="13"/>
  <c r="C767" i="13"/>
  <c r="G767" i="13"/>
  <c r="H767" i="13" s="1"/>
  <c r="F767" i="13"/>
  <c r="D767" i="13"/>
  <c r="E767" i="13"/>
  <c r="C758" i="13"/>
  <c r="G758" i="13"/>
  <c r="E758" i="13"/>
  <c r="C735" i="13"/>
  <c r="G735" i="13"/>
  <c r="H735" i="13" s="1"/>
  <c r="F735" i="13"/>
  <c r="D735" i="13"/>
  <c r="E735" i="13"/>
  <c r="C726" i="13"/>
  <c r="G726" i="13"/>
  <c r="E726" i="13"/>
  <c r="C703" i="13"/>
  <c r="G703" i="13"/>
  <c r="H703" i="13" s="1"/>
  <c r="F703" i="13"/>
  <c r="D703" i="13"/>
  <c r="E703" i="13"/>
  <c r="C694" i="13"/>
  <c r="G694" i="13"/>
  <c r="E694" i="13"/>
  <c r="C671" i="13"/>
  <c r="E671" i="13" s="1"/>
  <c r="G671" i="13"/>
  <c r="C662" i="13"/>
  <c r="D662" i="13" s="1"/>
  <c r="G662" i="13"/>
  <c r="E662" i="13"/>
  <c r="C639" i="13"/>
  <c r="E639" i="13" s="1"/>
  <c r="G639" i="13"/>
  <c r="C630" i="13"/>
  <c r="D630" i="13" s="1"/>
  <c r="G630" i="13"/>
  <c r="E630" i="13"/>
  <c r="C607" i="13"/>
  <c r="G607" i="13"/>
  <c r="E607" i="13"/>
  <c r="C598" i="13"/>
  <c r="D598" i="13" s="1"/>
  <c r="G598" i="13"/>
  <c r="E598" i="13"/>
  <c r="E521" i="13"/>
  <c r="C521" i="13"/>
  <c r="D521" i="13" s="1"/>
  <c r="F521" i="13"/>
  <c r="G521" i="13"/>
  <c r="C463" i="13"/>
  <c r="E463" i="13" s="1"/>
  <c r="I463" i="13" s="1"/>
  <c r="G463" i="13"/>
  <c r="H463" i="13" s="1"/>
  <c r="C981" i="13"/>
  <c r="E981" i="13" s="1"/>
  <c r="G981" i="13"/>
  <c r="C979" i="13"/>
  <c r="G979" i="13"/>
  <c r="C975" i="13"/>
  <c r="E975" i="13" s="1"/>
  <c r="G975" i="13"/>
  <c r="F975" i="13"/>
  <c r="C974" i="13"/>
  <c r="G974" i="13"/>
  <c r="C967" i="13"/>
  <c r="E967" i="13" s="1"/>
  <c r="G967" i="13"/>
  <c r="C966" i="13"/>
  <c r="G966" i="13"/>
  <c r="C959" i="13"/>
  <c r="G959" i="13"/>
  <c r="C958" i="13"/>
  <c r="G958" i="13"/>
  <c r="D958" i="13"/>
  <c r="C951" i="13"/>
  <c r="E951" i="13" s="1"/>
  <c r="G951" i="13"/>
  <c r="H951" i="13" s="1"/>
  <c r="F951" i="13"/>
  <c r="C950" i="13"/>
  <c r="G950" i="13"/>
  <c r="D950" i="13"/>
  <c r="C943" i="13"/>
  <c r="E943" i="13" s="1"/>
  <c r="G943" i="13"/>
  <c r="F943" i="13"/>
  <c r="C942" i="13"/>
  <c r="E942" i="13" s="1"/>
  <c r="G942" i="13"/>
  <c r="C935" i="13"/>
  <c r="E935" i="13" s="1"/>
  <c r="G935" i="13"/>
  <c r="C934" i="13"/>
  <c r="G934" i="13"/>
  <c r="C927" i="13"/>
  <c r="G927" i="13"/>
  <c r="C926" i="13"/>
  <c r="E926" i="13" s="1"/>
  <c r="G926" i="13"/>
  <c r="H926" i="13" s="1"/>
  <c r="D926" i="13"/>
  <c r="C919" i="13"/>
  <c r="E919" i="13" s="1"/>
  <c r="G919" i="13"/>
  <c r="H919" i="13" s="1"/>
  <c r="F919" i="13"/>
  <c r="C918" i="13"/>
  <c r="G918" i="13"/>
  <c r="D918" i="13"/>
  <c r="C911" i="13"/>
  <c r="E911" i="13" s="1"/>
  <c r="G911" i="13"/>
  <c r="F911" i="13"/>
  <c r="C910" i="13"/>
  <c r="G910" i="13"/>
  <c r="C903" i="13"/>
  <c r="E903" i="13" s="1"/>
  <c r="G903" i="13"/>
  <c r="C902" i="13"/>
  <c r="G902" i="13"/>
  <c r="C895" i="13"/>
  <c r="G895" i="13"/>
  <c r="C894" i="13"/>
  <c r="E894" i="13" s="1"/>
  <c r="G894" i="13"/>
  <c r="H894" i="13" s="1"/>
  <c r="D894" i="13"/>
  <c r="C887" i="13"/>
  <c r="E887" i="13" s="1"/>
  <c r="G887" i="13"/>
  <c r="H887" i="13" s="1"/>
  <c r="F887" i="13"/>
  <c r="C886" i="13"/>
  <c r="G886" i="13"/>
  <c r="D886" i="13"/>
  <c r="C884" i="13"/>
  <c r="E884" i="13" s="1"/>
  <c r="F884" i="13" s="1"/>
  <c r="G884" i="13"/>
  <c r="D884" i="13"/>
  <c r="C879" i="13"/>
  <c r="G879" i="13"/>
  <c r="H879" i="13" s="1"/>
  <c r="F879" i="13"/>
  <c r="D879" i="13"/>
  <c r="E879" i="13"/>
  <c r="C870" i="13"/>
  <c r="G870" i="13"/>
  <c r="C862" i="13"/>
  <c r="G862" i="13"/>
  <c r="H862" i="13" s="1"/>
  <c r="I862" i="13" s="1"/>
  <c r="J862" i="13" s="1"/>
  <c r="D862" i="13"/>
  <c r="E862" i="13"/>
  <c r="F862" i="13"/>
  <c r="C839" i="13"/>
  <c r="G839" i="13"/>
  <c r="F839" i="13"/>
  <c r="D839" i="13"/>
  <c r="E839" i="13"/>
  <c r="C830" i="13"/>
  <c r="G830" i="13"/>
  <c r="H830" i="13" s="1"/>
  <c r="I830" i="13" s="1"/>
  <c r="D830" i="13"/>
  <c r="E830" i="13"/>
  <c r="F830" i="13"/>
  <c r="C807" i="13"/>
  <c r="G807" i="13"/>
  <c r="F807" i="13"/>
  <c r="D807" i="13"/>
  <c r="E807" i="13"/>
  <c r="C798" i="13"/>
  <c r="G798" i="13"/>
  <c r="H798" i="13" s="1"/>
  <c r="I798" i="13" s="1"/>
  <c r="D798" i="13"/>
  <c r="E798" i="13"/>
  <c r="F798" i="13"/>
  <c r="C775" i="13"/>
  <c r="G775" i="13"/>
  <c r="F775" i="13"/>
  <c r="D775" i="13"/>
  <c r="E775" i="13"/>
  <c r="C766" i="13"/>
  <c r="G766" i="13"/>
  <c r="H766" i="13" s="1"/>
  <c r="I766" i="13" s="1"/>
  <c r="D766" i="13"/>
  <c r="E766" i="13"/>
  <c r="F766" i="13"/>
  <c r="C743" i="13"/>
  <c r="G743" i="13"/>
  <c r="F743" i="13"/>
  <c r="D743" i="13"/>
  <c r="E743" i="13"/>
  <c r="C734" i="13"/>
  <c r="G734" i="13"/>
  <c r="H734" i="13" s="1"/>
  <c r="I734" i="13" s="1"/>
  <c r="J734" i="13" s="1"/>
  <c r="D734" i="13"/>
  <c r="E734" i="13"/>
  <c r="F734" i="13"/>
  <c r="C711" i="13"/>
  <c r="G711" i="13"/>
  <c r="F711" i="13"/>
  <c r="D711" i="13"/>
  <c r="E711" i="13"/>
  <c r="C702" i="13"/>
  <c r="G702" i="13"/>
  <c r="H702" i="13" s="1"/>
  <c r="I702" i="13" s="1"/>
  <c r="D702" i="13"/>
  <c r="E702" i="13"/>
  <c r="F702" i="13"/>
  <c r="C679" i="13"/>
  <c r="G679" i="13"/>
  <c r="F679" i="13"/>
  <c r="D679" i="13"/>
  <c r="E679" i="13"/>
  <c r="C670" i="13"/>
  <c r="G670" i="13"/>
  <c r="H670" i="13" s="1"/>
  <c r="I670" i="13" s="1"/>
  <c r="D670" i="13"/>
  <c r="E670" i="13"/>
  <c r="F670" i="13"/>
  <c r="C647" i="13"/>
  <c r="G647" i="13"/>
  <c r="H647" i="13" s="1"/>
  <c r="F647" i="13"/>
  <c r="D647" i="13"/>
  <c r="E647" i="13"/>
  <c r="C638" i="13"/>
  <c r="D638" i="13" s="1"/>
  <c r="G638" i="13"/>
  <c r="C615" i="13"/>
  <c r="G615" i="13"/>
  <c r="H615" i="13" s="1"/>
  <c r="F615" i="13"/>
  <c r="D615" i="13"/>
  <c r="E615" i="13"/>
  <c r="C606" i="13"/>
  <c r="D606" i="13" s="1"/>
  <c r="G606" i="13"/>
  <c r="E977" i="13"/>
  <c r="C973" i="13"/>
  <c r="G973" i="13"/>
  <c r="C972" i="13"/>
  <c r="G972" i="13"/>
  <c r="D972" i="13"/>
  <c r="F968" i="13"/>
  <c r="C965" i="13"/>
  <c r="G965" i="13"/>
  <c r="C964" i="13"/>
  <c r="G964" i="13"/>
  <c r="D964" i="13"/>
  <c r="E961" i="13"/>
  <c r="F960" i="13"/>
  <c r="C957" i="13"/>
  <c r="G957" i="13"/>
  <c r="C956" i="13"/>
  <c r="G956" i="13"/>
  <c r="E953" i="13"/>
  <c r="F953" i="13" s="1"/>
  <c r="F952" i="13"/>
  <c r="C949" i="13"/>
  <c r="G949" i="13"/>
  <c r="C948" i="13"/>
  <c r="G948" i="13"/>
  <c r="E945" i="13"/>
  <c r="C941" i="13"/>
  <c r="G941" i="13"/>
  <c r="C940" i="13"/>
  <c r="G940" i="13"/>
  <c r="D940" i="13"/>
  <c r="F936" i="13"/>
  <c r="C933" i="13"/>
  <c r="G933" i="13"/>
  <c r="C932" i="13"/>
  <c r="G932" i="13"/>
  <c r="D932" i="13"/>
  <c r="E929" i="13"/>
  <c r="F928" i="13"/>
  <c r="C925" i="13"/>
  <c r="G925" i="13"/>
  <c r="C924" i="13"/>
  <c r="G924" i="13"/>
  <c r="E921" i="13"/>
  <c r="F920" i="13"/>
  <c r="C917" i="13"/>
  <c r="G917" i="13"/>
  <c r="C916" i="13"/>
  <c r="G916" i="13"/>
  <c r="E913" i="13"/>
  <c r="C909" i="13"/>
  <c r="G909" i="13"/>
  <c r="C908" i="13"/>
  <c r="G908" i="13"/>
  <c r="D908" i="13"/>
  <c r="F904" i="13"/>
  <c r="C901" i="13"/>
  <c r="G901" i="13"/>
  <c r="C900" i="13"/>
  <c r="G900" i="13"/>
  <c r="D900" i="13"/>
  <c r="E897" i="13"/>
  <c r="F896" i="13"/>
  <c r="C893" i="13"/>
  <c r="G893" i="13"/>
  <c r="C892" i="13"/>
  <c r="G892" i="13"/>
  <c r="E889" i="13"/>
  <c r="F888" i="13"/>
  <c r="C885" i="13"/>
  <c r="G885" i="13"/>
  <c r="C877" i="13"/>
  <c r="G877" i="13"/>
  <c r="C847" i="13"/>
  <c r="G847" i="13"/>
  <c r="F847" i="13"/>
  <c r="D847" i="13"/>
  <c r="E847" i="13"/>
  <c r="C838" i="13"/>
  <c r="G838" i="13"/>
  <c r="H838" i="13" s="1"/>
  <c r="I838" i="13" s="1"/>
  <c r="D838" i="13"/>
  <c r="E838" i="13"/>
  <c r="F838" i="13"/>
  <c r="C815" i="13"/>
  <c r="G815" i="13"/>
  <c r="F815" i="13"/>
  <c r="D815" i="13"/>
  <c r="E815" i="13"/>
  <c r="C806" i="13"/>
  <c r="G806" i="13"/>
  <c r="H806" i="13" s="1"/>
  <c r="I806" i="13" s="1"/>
  <c r="J806" i="13" s="1"/>
  <c r="D806" i="13"/>
  <c r="E806" i="13"/>
  <c r="F806" i="13"/>
  <c r="C783" i="13"/>
  <c r="G783" i="13"/>
  <c r="F783" i="13"/>
  <c r="D783" i="13"/>
  <c r="E783" i="13"/>
  <c r="C774" i="13"/>
  <c r="G774" i="13"/>
  <c r="H774" i="13" s="1"/>
  <c r="I774" i="13" s="1"/>
  <c r="D774" i="13"/>
  <c r="E774" i="13"/>
  <c r="F774" i="13"/>
  <c r="C751" i="13"/>
  <c r="G751" i="13"/>
  <c r="F751" i="13"/>
  <c r="D751" i="13"/>
  <c r="E751" i="13"/>
  <c r="C742" i="13"/>
  <c r="G742" i="13"/>
  <c r="H742" i="13" s="1"/>
  <c r="I742" i="13" s="1"/>
  <c r="D742" i="13"/>
  <c r="E742" i="13"/>
  <c r="F742" i="13"/>
  <c r="C719" i="13"/>
  <c r="G719" i="13"/>
  <c r="F719" i="13"/>
  <c r="D719" i="13"/>
  <c r="E719" i="13"/>
  <c r="C710" i="13"/>
  <c r="G710" i="13"/>
  <c r="H710" i="13" s="1"/>
  <c r="I710" i="13" s="1"/>
  <c r="D710" i="13"/>
  <c r="E710" i="13"/>
  <c r="F710" i="13"/>
  <c r="C687" i="13"/>
  <c r="G687" i="13"/>
  <c r="F687" i="13"/>
  <c r="D687" i="13"/>
  <c r="E687" i="13"/>
  <c r="C678" i="13"/>
  <c r="G678" i="13"/>
  <c r="H678" i="13" s="1"/>
  <c r="I678" i="13" s="1"/>
  <c r="J678" i="13" s="1"/>
  <c r="D678" i="13"/>
  <c r="E678" i="13"/>
  <c r="F678" i="13"/>
  <c r="C655" i="13"/>
  <c r="G655" i="13"/>
  <c r="H655" i="13" s="1"/>
  <c r="F655" i="13"/>
  <c r="D655" i="13"/>
  <c r="E655" i="13"/>
  <c r="C646" i="13"/>
  <c r="D646" i="13" s="1"/>
  <c r="G646" i="13"/>
  <c r="C623" i="13"/>
  <c r="G623" i="13"/>
  <c r="H623" i="13" s="1"/>
  <c r="F623" i="13"/>
  <c r="D623" i="13"/>
  <c r="E623" i="13"/>
  <c r="C614" i="13"/>
  <c r="E614" i="13" s="1"/>
  <c r="G614" i="13"/>
  <c r="D614" i="13"/>
  <c r="E505" i="13"/>
  <c r="F505" i="13" s="1"/>
  <c r="C505" i="13"/>
  <c r="D505" i="13" s="1"/>
  <c r="G505" i="13"/>
  <c r="H505" i="13" s="1"/>
  <c r="E392" i="13"/>
  <c r="F392" i="13"/>
  <c r="C392" i="13"/>
  <c r="D392" i="13"/>
  <c r="G392" i="13"/>
  <c r="H392" i="13" s="1"/>
  <c r="I392" i="13" s="1"/>
  <c r="J392" i="13" s="1"/>
  <c r="C869" i="13"/>
  <c r="D869" i="13" s="1"/>
  <c r="G869" i="13"/>
  <c r="C868" i="13"/>
  <c r="G868" i="13"/>
  <c r="C861" i="13"/>
  <c r="G861" i="13"/>
  <c r="C860" i="13"/>
  <c r="E860" i="13" s="1"/>
  <c r="G860" i="13"/>
  <c r="C853" i="13"/>
  <c r="D853" i="13" s="1"/>
  <c r="G853" i="13"/>
  <c r="C852" i="13"/>
  <c r="E852" i="13" s="1"/>
  <c r="G852" i="13"/>
  <c r="H852" i="13" s="1"/>
  <c r="I852" i="13" s="1"/>
  <c r="J852" i="13" s="1"/>
  <c r="D852" i="13"/>
  <c r="C845" i="13"/>
  <c r="D845" i="13" s="1"/>
  <c r="G845" i="13"/>
  <c r="C844" i="13"/>
  <c r="E844" i="13" s="1"/>
  <c r="G844" i="13"/>
  <c r="D844" i="13"/>
  <c r="C837" i="13"/>
  <c r="D837" i="13" s="1"/>
  <c r="G837" i="13"/>
  <c r="C836" i="13"/>
  <c r="G836" i="13"/>
  <c r="C829" i="13"/>
  <c r="G829" i="13"/>
  <c r="C828" i="13"/>
  <c r="E828" i="13" s="1"/>
  <c r="G828" i="13"/>
  <c r="H828" i="13" s="1"/>
  <c r="D828" i="13"/>
  <c r="C821" i="13"/>
  <c r="D821" i="13" s="1"/>
  <c r="G821" i="13"/>
  <c r="C820" i="13"/>
  <c r="E820" i="13" s="1"/>
  <c r="G820" i="13"/>
  <c r="H820" i="13" s="1"/>
  <c r="I820" i="13" s="1"/>
  <c r="J820" i="13" s="1"/>
  <c r="D820" i="13"/>
  <c r="C813" i="13"/>
  <c r="D813" i="13" s="1"/>
  <c r="G813" i="13"/>
  <c r="C812" i="13"/>
  <c r="E812" i="13" s="1"/>
  <c r="G812" i="13"/>
  <c r="D812" i="13"/>
  <c r="C805" i="13"/>
  <c r="D805" i="13" s="1"/>
  <c r="G805" i="13"/>
  <c r="C804" i="13"/>
  <c r="G804" i="13"/>
  <c r="C797" i="13"/>
  <c r="G797" i="13"/>
  <c r="C796" i="13"/>
  <c r="E796" i="13" s="1"/>
  <c r="G796" i="13"/>
  <c r="H796" i="13" s="1"/>
  <c r="D796" i="13"/>
  <c r="C789" i="13"/>
  <c r="D789" i="13" s="1"/>
  <c r="G789" i="13"/>
  <c r="C788" i="13"/>
  <c r="E788" i="13" s="1"/>
  <c r="G788" i="13"/>
  <c r="H788" i="13" s="1"/>
  <c r="D788" i="13"/>
  <c r="I788" i="13"/>
  <c r="C781" i="13"/>
  <c r="D781" i="13" s="1"/>
  <c r="G781" i="13"/>
  <c r="C780" i="13"/>
  <c r="E780" i="13" s="1"/>
  <c r="G780" i="13"/>
  <c r="C773" i="13"/>
  <c r="D773" i="13" s="1"/>
  <c r="G773" i="13"/>
  <c r="C772" i="13"/>
  <c r="G772" i="13"/>
  <c r="C765" i="13"/>
  <c r="G765" i="13"/>
  <c r="C764" i="13"/>
  <c r="E764" i="13" s="1"/>
  <c r="G764" i="13"/>
  <c r="H764" i="13" s="1"/>
  <c r="C757" i="13"/>
  <c r="D757" i="13" s="1"/>
  <c r="G757" i="13"/>
  <c r="C756" i="13"/>
  <c r="E756" i="13" s="1"/>
  <c r="G756" i="13"/>
  <c r="H756" i="13" s="1"/>
  <c r="D756" i="13"/>
  <c r="I756" i="13"/>
  <c r="C749" i="13"/>
  <c r="D749" i="13" s="1"/>
  <c r="G749" i="13"/>
  <c r="C748" i="13"/>
  <c r="E748" i="13" s="1"/>
  <c r="G748" i="13"/>
  <c r="C741" i="13"/>
  <c r="D741" i="13" s="1"/>
  <c r="G741" i="13"/>
  <c r="C740" i="13"/>
  <c r="G740" i="13"/>
  <c r="C733" i="13"/>
  <c r="G733" i="13"/>
  <c r="C732" i="13"/>
  <c r="E732" i="13" s="1"/>
  <c r="G732" i="13"/>
  <c r="C725" i="13"/>
  <c r="D725" i="13" s="1"/>
  <c r="G725" i="13"/>
  <c r="C724" i="13"/>
  <c r="E724" i="13" s="1"/>
  <c r="G724" i="13"/>
  <c r="H724" i="13" s="1"/>
  <c r="I724" i="13" s="1"/>
  <c r="J724" i="13" s="1"/>
  <c r="D724" i="13"/>
  <c r="C717" i="13"/>
  <c r="D717" i="13" s="1"/>
  <c r="G717" i="13"/>
  <c r="C716" i="13"/>
  <c r="E716" i="13" s="1"/>
  <c r="G716" i="13"/>
  <c r="D716" i="13"/>
  <c r="C709" i="13"/>
  <c r="D709" i="13" s="1"/>
  <c r="G709" i="13"/>
  <c r="C708" i="13"/>
  <c r="G708" i="13"/>
  <c r="C701" i="13"/>
  <c r="G701" i="13"/>
  <c r="C700" i="13"/>
  <c r="E700" i="13" s="1"/>
  <c r="G700" i="13"/>
  <c r="H700" i="13" s="1"/>
  <c r="D700" i="13"/>
  <c r="C693" i="13"/>
  <c r="D693" i="13" s="1"/>
  <c r="G693" i="13"/>
  <c r="C692" i="13"/>
  <c r="E692" i="13" s="1"/>
  <c r="G692" i="13"/>
  <c r="H692" i="13" s="1"/>
  <c r="I692" i="13" s="1"/>
  <c r="J692" i="13" s="1"/>
  <c r="D692" i="13"/>
  <c r="C685" i="13"/>
  <c r="D685" i="13" s="1"/>
  <c r="G685" i="13"/>
  <c r="C684" i="13"/>
  <c r="E684" i="13" s="1"/>
  <c r="G684" i="13"/>
  <c r="D684" i="13"/>
  <c r="C677" i="13"/>
  <c r="D677" i="13" s="1"/>
  <c r="G677" i="13"/>
  <c r="C676" i="13"/>
  <c r="G676" i="13"/>
  <c r="C669" i="13"/>
  <c r="G669" i="13"/>
  <c r="C668" i="13"/>
  <c r="E668" i="13" s="1"/>
  <c r="G668" i="13"/>
  <c r="H668" i="13" s="1"/>
  <c r="D668" i="13"/>
  <c r="C661" i="13"/>
  <c r="D661" i="13" s="1"/>
  <c r="G661" i="13"/>
  <c r="C660" i="13"/>
  <c r="E660" i="13" s="1"/>
  <c r="G660" i="13"/>
  <c r="H660" i="13" s="1"/>
  <c r="D660" i="13"/>
  <c r="I660" i="13"/>
  <c r="C653" i="13"/>
  <c r="D653" i="13" s="1"/>
  <c r="G653" i="13"/>
  <c r="C652" i="13"/>
  <c r="E652" i="13" s="1"/>
  <c r="G652" i="13"/>
  <c r="C645" i="13"/>
  <c r="D645" i="13" s="1"/>
  <c r="G645" i="13"/>
  <c r="C644" i="13"/>
  <c r="G644" i="13"/>
  <c r="C637" i="13"/>
  <c r="G637" i="13"/>
  <c r="C636" i="13"/>
  <c r="E636" i="13" s="1"/>
  <c r="G636" i="13"/>
  <c r="H636" i="13" s="1"/>
  <c r="C629" i="13"/>
  <c r="D629" i="13" s="1"/>
  <c r="G629" i="13"/>
  <c r="C628" i="13"/>
  <c r="E628" i="13" s="1"/>
  <c r="G628" i="13"/>
  <c r="H628" i="13" s="1"/>
  <c r="D628" i="13"/>
  <c r="I628" i="13"/>
  <c r="C621" i="13"/>
  <c r="D621" i="13" s="1"/>
  <c r="G621" i="13"/>
  <c r="C620" i="13"/>
  <c r="E620" i="13" s="1"/>
  <c r="G620" i="13"/>
  <c r="C613" i="13"/>
  <c r="D613" i="13" s="1"/>
  <c r="G613" i="13"/>
  <c r="C612" i="13"/>
  <c r="G612" i="13"/>
  <c r="C605" i="13"/>
  <c r="G605" i="13"/>
  <c r="C604" i="13"/>
  <c r="E604" i="13" s="1"/>
  <c r="G604" i="13"/>
  <c r="C597" i="13"/>
  <c r="D597" i="13" s="1"/>
  <c r="G597" i="13"/>
  <c r="C596" i="13"/>
  <c r="E596" i="13" s="1"/>
  <c r="G596" i="13"/>
  <c r="H596" i="13" s="1"/>
  <c r="I596" i="13" s="1"/>
  <c r="J596" i="13" s="1"/>
  <c r="D596" i="13"/>
  <c r="C592" i="13"/>
  <c r="G592" i="13"/>
  <c r="H592" i="13" s="1"/>
  <c r="I592" i="13" s="1"/>
  <c r="D592" i="13"/>
  <c r="E592" i="13"/>
  <c r="C530" i="13"/>
  <c r="G530" i="13"/>
  <c r="E514" i="13"/>
  <c r="F514" i="13" s="1"/>
  <c r="C514" i="13"/>
  <c r="D514" i="13"/>
  <c r="G514" i="13"/>
  <c r="H514" i="13" s="1"/>
  <c r="I514" i="13" s="1"/>
  <c r="E498" i="13"/>
  <c r="I498" i="13"/>
  <c r="C498" i="13"/>
  <c r="D498" i="13"/>
  <c r="G498" i="13"/>
  <c r="H498" i="13" s="1"/>
  <c r="E485" i="13"/>
  <c r="C485" i="13"/>
  <c r="G485" i="13"/>
  <c r="H485" i="13" s="1"/>
  <c r="I485" i="13" s="1"/>
  <c r="J485" i="13" s="1"/>
  <c r="D485" i="13"/>
  <c r="F485" i="13"/>
  <c r="E455" i="13"/>
  <c r="C455" i="13"/>
  <c r="D455" i="13"/>
  <c r="F455" i="13"/>
  <c r="G455" i="13"/>
  <c r="E408" i="13"/>
  <c r="I408" i="13"/>
  <c r="C408" i="13"/>
  <c r="D408" i="13"/>
  <c r="G408" i="13"/>
  <c r="H408" i="13" s="1"/>
  <c r="C344" i="13"/>
  <c r="E344" i="13" s="1"/>
  <c r="D344" i="13"/>
  <c r="G344" i="13"/>
  <c r="C883" i="13"/>
  <c r="G883" i="13"/>
  <c r="C882" i="13"/>
  <c r="D882" i="13" s="1"/>
  <c r="G882" i="13"/>
  <c r="C875" i="13"/>
  <c r="G875" i="13"/>
  <c r="C874" i="13"/>
  <c r="G874" i="13"/>
  <c r="C867" i="13"/>
  <c r="G867" i="13"/>
  <c r="C866" i="13"/>
  <c r="D866" i="13" s="1"/>
  <c r="G866" i="13"/>
  <c r="C859" i="13"/>
  <c r="G859" i="13"/>
  <c r="C858" i="13"/>
  <c r="G858" i="13"/>
  <c r="D858" i="13"/>
  <c r="C851" i="13"/>
  <c r="G851" i="13"/>
  <c r="C850" i="13"/>
  <c r="D850" i="13" s="1"/>
  <c r="G850" i="13"/>
  <c r="C843" i="13"/>
  <c r="G843" i="13"/>
  <c r="C842" i="13"/>
  <c r="G842" i="13"/>
  <c r="C835" i="13"/>
  <c r="G835" i="13"/>
  <c r="C834" i="13"/>
  <c r="D834" i="13" s="1"/>
  <c r="G834" i="13"/>
  <c r="C827" i="13"/>
  <c r="G827" i="13"/>
  <c r="C826" i="13"/>
  <c r="G826" i="13"/>
  <c r="D826" i="13"/>
  <c r="C819" i="13"/>
  <c r="G819" i="13"/>
  <c r="C818" i="13"/>
  <c r="G818" i="13"/>
  <c r="D818" i="13"/>
  <c r="C811" i="13"/>
  <c r="G811" i="13"/>
  <c r="C810" i="13"/>
  <c r="G810" i="13"/>
  <c r="C803" i="13"/>
  <c r="G803" i="13"/>
  <c r="C802" i="13"/>
  <c r="G802" i="13"/>
  <c r="D802" i="13"/>
  <c r="C795" i="13"/>
  <c r="G795" i="13"/>
  <c r="C794" i="13"/>
  <c r="G794" i="13"/>
  <c r="D794" i="13"/>
  <c r="C787" i="13"/>
  <c r="G787" i="13"/>
  <c r="C786" i="13"/>
  <c r="G786" i="13"/>
  <c r="D786" i="13"/>
  <c r="C779" i="13"/>
  <c r="G779" i="13"/>
  <c r="C778" i="13"/>
  <c r="G778" i="13"/>
  <c r="C771" i="13"/>
  <c r="G771" i="13"/>
  <c r="C770" i="13"/>
  <c r="G770" i="13"/>
  <c r="D770" i="13"/>
  <c r="C763" i="13"/>
  <c r="G763" i="13"/>
  <c r="C762" i="13"/>
  <c r="G762" i="13"/>
  <c r="D762" i="13"/>
  <c r="C755" i="13"/>
  <c r="G755" i="13"/>
  <c r="C754" i="13"/>
  <c r="D754" i="13" s="1"/>
  <c r="G754" i="13"/>
  <c r="C747" i="13"/>
  <c r="G747" i="13"/>
  <c r="C746" i="13"/>
  <c r="G746" i="13"/>
  <c r="C739" i="13"/>
  <c r="G739" i="13"/>
  <c r="C738" i="13"/>
  <c r="D738" i="13" s="1"/>
  <c r="G738" i="13"/>
  <c r="C731" i="13"/>
  <c r="G731" i="13"/>
  <c r="C730" i="13"/>
  <c r="G730" i="13"/>
  <c r="D730" i="13"/>
  <c r="C723" i="13"/>
  <c r="G723" i="13"/>
  <c r="C722" i="13"/>
  <c r="G722" i="13"/>
  <c r="D722" i="13"/>
  <c r="C715" i="13"/>
  <c r="G715" i="13"/>
  <c r="C714" i="13"/>
  <c r="D714" i="13" s="1"/>
  <c r="G714" i="13"/>
  <c r="C707" i="13"/>
  <c r="G707" i="13"/>
  <c r="C706" i="13"/>
  <c r="D706" i="13" s="1"/>
  <c r="G706" i="13"/>
  <c r="C699" i="13"/>
  <c r="G699" i="13"/>
  <c r="C698" i="13"/>
  <c r="G698" i="13"/>
  <c r="D698" i="13"/>
  <c r="C691" i="13"/>
  <c r="G691" i="13"/>
  <c r="C690" i="13"/>
  <c r="G690" i="13"/>
  <c r="D690" i="13"/>
  <c r="C683" i="13"/>
  <c r="G683" i="13"/>
  <c r="C682" i="13"/>
  <c r="D682" i="13" s="1"/>
  <c r="G682" i="13"/>
  <c r="C675" i="13"/>
  <c r="G675" i="13"/>
  <c r="C674" i="13"/>
  <c r="D674" i="13" s="1"/>
  <c r="G674" i="13"/>
  <c r="C667" i="13"/>
  <c r="G667" i="13"/>
  <c r="C666" i="13"/>
  <c r="G666" i="13"/>
  <c r="D666" i="13"/>
  <c r="C659" i="13"/>
  <c r="G659" i="13"/>
  <c r="C658" i="13"/>
  <c r="G658" i="13"/>
  <c r="D658" i="13"/>
  <c r="C651" i="13"/>
  <c r="G651" i="13"/>
  <c r="C650" i="13"/>
  <c r="D650" i="13" s="1"/>
  <c r="G650" i="13"/>
  <c r="C643" i="13"/>
  <c r="G643" i="13"/>
  <c r="C642" i="13"/>
  <c r="D642" i="13" s="1"/>
  <c r="G642" i="13"/>
  <c r="C635" i="13"/>
  <c r="G635" i="13"/>
  <c r="C634" i="13"/>
  <c r="G634" i="13"/>
  <c r="D634" i="13"/>
  <c r="C627" i="13"/>
  <c r="G627" i="13"/>
  <c r="C626" i="13"/>
  <c r="G626" i="13"/>
  <c r="D626" i="13"/>
  <c r="C619" i="13"/>
  <c r="G619" i="13"/>
  <c r="C618" i="13"/>
  <c r="D618" i="13" s="1"/>
  <c r="G618" i="13"/>
  <c r="C611" i="13"/>
  <c r="G611" i="13"/>
  <c r="C610" i="13"/>
  <c r="D610" i="13" s="1"/>
  <c r="G610" i="13"/>
  <c r="C603" i="13"/>
  <c r="G603" i="13"/>
  <c r="C602" i="13"/>
  <c r="G602" i="13"/>
  <c r="D602" i="13"/>
  <c r="C595" i="13"/>
  <c r="G595" i="13"/>
  <c r="C594" i="13"/>
  <c r="G594" i="13"/>
  <c r="D594" i="13"/>
  <c r="C529" i="13"/>
  <c r="D529" i="13" s="1"/>
  <c r="G529" i="13"/>
  <c r="C513" i="13"/>
  <c r="D513" i="13" s="1"/>
  <c r="G513" i="13"/>
  <c r="C497" i="13"/>
  <c r="D497" i="13" s="1"/>
  <c r="G497" i="13"/>
  <c r="E424" i="13"/>
  <c r="C424" i="13"/>
  <c r="F424" i="13" s="1"/>
  <c r="D424" i="13"/>
  <c r="G424" i="13"/>
  <c r="H424" i="13" s="1"/>
  <c r="I424" i="13" s="1"/>
  <c r="E360" i="13"/>
  <c r="C360" i="13"/>
  <c r="F360" i="13" s="1"/>
  <c r="D360" i="13"/>
  <c r="G360" i="13"/>
  <c r="H360" i="13" s="1"/>
  <c r="I360" i="13" s="1"/>
  <c r="C881" i="13"/>
  <c r="G881" i="13"/>
  <c r="C880" i="13"/>
  <c r="G880" i="13"/>
  <c r="D880" i="13"/>
  <c r="C873" i="13"/>
  <c r="E873" i="13" s="1"/>
  <c r="G873" i="13"/>
  <c r="H873" i="13" s="1"/>
  <c r="F873" i="13"/>
  <c r="C872" i="13"/>
  <c r="D872" i="13" s="1"/>
  <c r="G872" i="13"/>
  <c r="E869" i="13"/>
  <c r="C865" i="13"/>
  <c r="G865" i="13"/>
  <c r="C864" i="13"/>
  <c r="G864" i="13"/>
  <c r="D864" i="13"/>
  <c r="E861" i="13"/>
  <c r="F860" i="13"/>
  <c r="C857" i="13"/>
  <c r="G857" i="13"/>
  <c r="C856" i="13"/>
  <c r="G856" i="13"/>
  <c r="D856" i="13"/>
  <c r="E853" i="13"/>
  <c r="F852" i="13"/>
  <c r="C849" i="13"/>
  <c r="E849" i="13" s="1"/>
  <c r="G849" i="13"/>
  <c r="C848" i="13"/>
  <c r="D848" i="13" s="1"/>
  <c r="G848" i="13"/>
  <c r="E845" i="13"/>
  <c r="F845" i="13" s="1"/>
  <c r="F844" i="13"/>
  <c r="C841" i="13"/>
  <c r="E841" i="13" s="1"/>
  <c r="G841" i="13"/>
  <c r="H841" i="13" s="1"/>
  <c r="F841" i="13"/>
  <c r="C840" i="13"/>
  <c r="D840" i="13" s="1"/>
  <c r="G840" i="13"/>
  <c r="E837" i="13"/>
  <c r="C833" i="13"/>
  <c r="G833" i="13"/>
  <c r="C832" i="13"/>
  <c r="G832" i="13"/>
  <c r="D832" i="13"/>
  <c r="E829" i="13"/>
  <c r="F828" i="13"/>
  <c r="C825" i="13"/>
  <c r="G825" i="13"/>
  <c r="C824" i="13"/>
  <c r="G824" i="13"/>
  <c r="D824" i="13"/>
  <c r="E821" i="13"/>
  <c r="F820" i="13"/>
  <c r="C817" i="13"/>
  <c r="E817" i="13" s="1"/>
  <c r="G817" i="13"/>
  <c r="C816" i="13"/>
  <c r="D816" i="13" s="1"/>
  <c r="G816" i="13"/>
  <c r="E813" i="13"/>
  <c r="F813" i="13" s="1"/>
  <c r="F812" i="13"/>
  <c r="C809" i="13"/>
  <c r="E809" i="13" s="1"/>
  <c r="G809" i="13"/>
  <c r="H809" i="13" s="1"/>
  <c r="F809" i="13"/>
  <c r="C808" i="13"/>
  <c r="D808" i="13" s="1"/>
  <c r="G808" i="13"/>
  <c r="E805" i="13"/>
  <c r="C801" i="13"/>
  <c r="G801" i="13"/>
  <c r="C800" i="13"/>
  <c r="G800" i="13"/>
  <c r="D800" i="13"/>
  <c r="E797" i="13"/>
  <c r="F796" i="13"/>
  <c r="C793" i="13"/>
  <c r="G793" i="13"/>
  <c r="C792" i="13"/>
  <c r="G792" i="13"/>
  <c r="D792" i="13"/>
  <c r="E789" i="13"/>
  <c r="F788" i="13"/>
  <c r="C785" i="13"/>
  <c r="E785" i="13" s="1"/>
  <c r="G785" i="13"/>
  <c r="C784" i="13"/>
  <c r="D784" i="13" s="1"/>
  <c r="G784" i="13"/>
  <c r="E781" i="13"/>
  <c r="F781" i="13" s="1"/>
  <c r="F780" i="13"/>
  <c r="C777" i="13"/>
  <c r="E777" i="13" s="1"/>
  <c r="G777" i="13"/>
  <c r="H777" i="13" s="1"/>
  <c r="F777" i="13"/>
  <c r="C776" i="13"/>
  <c r="D776" i="13" s="1"/>
  <c r="G776" i="13"/>
  <c r="E773" i="13"/>
  <c r="C769" i="13"/>
  <c r="G769" i="13"/>
  <c r="C768" i="13"/>
  <c r="G768" i="13"/>
  <c r="D768" i="13"/>
  <c r="E765" i="13"/>
  <c r="F764" i="13"/>
  <c r="C761" i="13"/>
  <c r="G761" i="13"/>
  <c r="C760" i="13"/>
  <c r="G760" i="13"/>
  <c r="D760" i="13"/>
  <c r="E757" i="13"/>
  <c r="F756" i="13"/>
  <c r="C753" i="13"/>
  <c r="E753" i="13" s="1"/>
  <c r="G753" i="13"/>
  <c r="C752" i="13"/>
  <c r="D752" i="13" s="1"/>
  <c r="G752" i="13"/>
  <c r="E749" i="13"/>
  <c r="F748" i="13"/>
  <c r="C745" i="13"/>
  <c r="E745" i="13" s="1"/>
  <c r="G745" i="13"/>
  <c r="H745" i="13" s="1"/>
  <c r="F745" i="13"/>
  <c r="C744" i="13"/>
  <c r="D744" i="13" s="1"/>
  <c r="G744" i="13"/>
  <c r="E741" i="13"/>
  <c r="C737" i="13"/>
  <c r="G737" i="13"/>
  <c r="C736" i="13"/>
  <c r="G736" i="13"/>
  <c r="D736" i="13"/>
  <c r="E733" i="13"/>
  <c r="F732" i="13"/>
  <c r="C729" i="13"/>
  <c r="G729" i="13"/>
  <c r="C728" i="13"/>
  <c r="G728" i="13"/>
  <c r="D728" i="13"/>
  <c r="E725" i="13"/>
  <c r="F724" i="13"/>
  <c r="C721" i="13"/>
  <c r="E721" i="13" s="1"/>
  <c r="G721" i="13"/>
  <c r="C720" i="13"/>
  <c r="D720" i="13" s="1"/>
  <c r="G720" i="13"/>
  <c r="E717" i="13"/>
  <c r="F717" i="13" s="1"/>
  <c r="F716" i="13"/>
  <c r="C713" i="13"/>
  <c r="E713" i="13" s="1"/>
  <c r="G713" i="13"/>
  <c r="H713" i="13" s="1"/>
  <c r="F713" i="13"/>
  <c r="C712" i="13"/>
  <c r="D712" i="13" s="1"/>
  <c r="G712" i="13"/>
  <c r="E709" i="13"/>
  <c r="C705" i="13"/>
  <c r="G705" i="13"/>
  <c r="C704" i="13"/>
  <c r="G704" i="13"/>
  <c r="D704" i="13"/>
  <c r="E701" i="13"/>
  <c r="F700" i="13"/>
  <c r="C697" i="13"/>
  <c r="G697" i="13"/>
  <c r="C696" i="13"/>
  <c r="G696" i="13"/>
  <c r="D696" i="13"/>
  <c r="E693" i="13"/>
  <c r="F692" i="13"/>
  <c r="C689" i="13"/>
  <c r="E689" i="13" s="1"/>
  <c r="G689" i="13"/>
  <c r="C688" i="13"/>
  <c r="D688" i="13" s="1"/>
  <c r="G688" i="13"/>
  <c r="E685" i="13"/>
  <c r="F685" i="13" s="1"/>
  <c r="F684" i="13"/>
  <c r="C681" i="13"/>
  <c r="E681" i="13" s="1"/>
  <c r="G681" i="13"/>
  <c r="H681" i="13" s="1"/>
  <c r="F681" i="13"/>
  <c r="C680" i="13"/>
  <c r="D680" i="13" s="1"/>
  <c r="G680" i="13"/>
  <c r="E677" i="13"/>
  <c r="C673" i="13"/>
  <c r="G673" i="13"/>
  <c r="C672" i="13"/>
  <c r="G672" i="13"/>
  <c r="D672" i="13"/>
  <c r="E669" i="13"/>
  <c r="F668" i="13"/>
  <c r="C665" i="13"/>
  <c r="E665" i="13" s="1"/>
  <c r="G665" i="13"/>
  <c r="C664" i="13"/>
  <c r="G664" i="13"/>
  <c r="D664" i="13"/>
  <c r="E661" i="13"/>
  <c r="F660" i="13"/>
  <c r="C657" i="13"/>
  <c r="E657" i="13" s="1"/>
  <c r="G657" i="13"/>
  <c r="C656" i="13"/>
  <c r="D656" i="13" s="1"/>
  <c r="G656" i="13"/>
  <c r="E653" i="13"/>
  <c r="F653" i="13" s="1"/>
  <c r="F652" i="13"/>
  <c r="C649" i="13"/>
  <c r="G649" i="13"/>
  <c r="C648" i="13"/>
  <c r="D648" i="13" s="1"/>
  <c r="G648" i="13"/>
  <c r="E645" i="13"/>
  <c r="C641" i="13"/>
  <c r="G641" i="13"/>
  <c r="C640" i="13"/>
  <c r="G640" i="13"/>
  <c r="D640" i="13"/>
  <c r="E637" i="13"/>
  <c r="F636" i="13"/>
  <c r="C633" i="13"/>
  <c r="G633" i="13"/>
  <c r="C632" i="13"/>
  <c r="G632" i="13"/>
  <c r="D632" i="13"/>
  <c r="E629" i="13"/>
  <c r="F628" i="13"/>
  <c r="C625" i="13"/>
  <c r="E625" i="13" s="1"/>
  <c r="G625" i="13"/>
  <c r="C624" i="13"/>
  <c r="D624" i="13" s="1"/>
  <c r="G624" i="13"/>
  <c r="E621" i="13"/>
  <c r="F620" i="13"/>
  <c r="C617" i="13"/>
  <c r="G617" i="13"/>
  <c r="C616" i="13"/>
  <c r="D616" i="13" s="1"/>
  <c r="G616" i="13"/>
  <c r="E613" i="13"/>
  <c r="C609" i="13"/>
  <c r="G609" i="13"/>
  <c r="C608" i="13"/>
  <c r="G608" i="13"/>
  <c r="D608" i="13"/>
  <c r="E605" i="13"/>
  <c r="F604" i="13"/>
  <c r="C601" i="13"/>
  <c r="G601" i="13"/>
  <c r="C600" i="13"/>
  <c r="G600" i="13"/>
  <c r="D600" i="13"/>
  <c r="E597" i="13"/>
  <c r="F596" i="13"/>
  <c r="D584" i="13"/>
  <c r="D560" i="13"/>
  <c r="D552" i="13"/>
  <c r="H532" i="13"/>
  <c r="I532" i="13" s="1"/>
  <c r="J532" i="13" s="1"/>
  <c r="E522" i="13"/>
  <c r="F522" i="13"/>
  <c r="C522" i="13"/>
  <c r="D522" i="13"/>
  <c r="G522" i="13"/>
  <c r="H522" i="13" s="1"/>
  <c r="I522" i="13" s="1"/>
  <c r="J522" i="13" s="1"/>
  <c r="H516" i="13"/>
  <c r="I516" i="13" s="1"/>
  <c r="J516" i="13" s="1"/>
  <c r="E506" i="13"/>
  <c r="C506" i="13"/>
  <c r="F506" i="13" s="1"/>
  <c r="D506" i="13"/>
  <c r="G506" i="13"/>
  <c r="H496" i="13"/>
  <c r="E471" i="13"/>
  <c r="C471" i="13"/>
  <c r="D471" i="13"/>
  <c r="F471" i="13"/>
  <c r="G471" i="13"/>
  <c r="E440" i="13"/>
  <c r="C440" i="13"/>
  <c r="F440" i="13" s="1"/>
  <c r="D440" i="13"/>
  <c r="G440" i="13"/>
  <c r="E376" i="13"/>
  <c r="C376" i="13"/>
  <c r="F376" i="13" s="1"/>
  <c r="D376" i="13"/>
  <c r="G376" i="13"/>
  <c r="C593" i="13"/>
  <c r="G593" i="13"/>
  <c r="C591" i="13"/>
  <c r="G591" i="13"/>
  <c r="C589" i="13"/>
  <c r="G589" i="13"/>
  <c r="C587" i="13"/>
  <c r="G587" i="13"/>
  <c r="C585" i="13"/>
  <c r="G585" i="13"/>
  <c r="E584" i="13"/>
  <c r="C583" i="13"/>
  <c r="G583" i="13"/>
  <c r="C581" i="13"/>
  <c r="G581" i="13"/>
  <c r="C579" i="13"/>
  <c r="G579" i="13"/>
  <c r="C577" i="13"/>
  <c r="G577" i="13"/>
  <c r="E576" i="13"/>
  <c r="C575" i="13"/>
  <c r="G575" i="13"/>
  <c r="C573" i="13"/>
  <c r="G573" i="13"/>
  <c r="C571" i="13"/>
  <c r="G571" i="13"/>
  <c r="C569" i="13"/>
  <c r="G569" i="13"/>
  <c r="E568" i="13"/>
  <c r="C567" i="13"/>
  <c r="G567" i="13"/>
  <c r="C565" i="13"/>
  <c r="G565" i="13"/>
  <c r="C563" i="13"/>
  <c r="G563" i="13"/>
  <c r="C561" i="13"/>
  <c r="G561" i="13"/>
  <c r="E560" i="13"/>
  <c r="C559" i="13"/>
  <c r="G559" i="13"/>
  <c r="C557" i="13"/>
  <c r="G557" i="13"/>
  <c r="C555" i="13"/>
  <c r="G555" i="13"/>
  <c r="C553" i="13"/>
  <c r="G553" i="13"/>
  <c r="E552" i="13"/>
  <c r="C551" i="13"/>
  <c r="G551" i="13"/>
  <c r="C549" i="13"/>
  <c r="G549" i="13"/>
  <c r="C547" i="13"/>
  <c r="G547" i="13"/>
  <c r="C545" i="13"/>
  <c r="G545" i="13"/>
  <c r="E544" i="13"/>
  <c r="C543" i="13"/>
  <c r="G543" i="13"/>
  <c r="C541" i="13"/>
  <c r="G541" i="13"/>
  <c r="C539" i="13"/>
  <c r="G539" i="13"/>
  <c r="C537" i="13"/>
  <c r="G537" i="13"/>
  <c r="C535" i="13"/>
  <c r="G535" i="13"/>
  <c r="E528" i="13"/>
  <c r="H528" i="13" s="1"/>
  <c r="I528" i="13" s="1"/>
  <c r="J528" i="13" s="1"/>
  <c r="F528" i="13"/>
  <c r="C527" i="13"/>
  <c r="E527" i="13" s="1"/>
  <c r="E520" i="13"/>
  <c r="H520" i="13" s="1"/>
  <c r="E519" i="13"/>
  <c r="C519" i="13"/>
  <c r="E512" i="13"/>
  <c r="H512" i="13" s="1"/>
  <c r="I512" i="13" s="1"/>
  <c r="J512" i="13" s="1"/>
  <c r="F512" i="13"/>
  <c r="C511" i="13"/>
  <c r="E511" i="13" s="1"/>
  <c r="E504" i="13"/>
  <c r="E503" i="13"/>
  <c r="I503" i="13" s="1"/>
  <c r="C503" i="13"/>
  <c r="E496" i="13"/>
  <c r="I496" i="13"/>
  <c r="J496" i="13" s="1"/>
  <c r="F496" i="13"/>
  <c r="C495" i="13"/>
  <c r="E495" i="13" s="1"/>
  <c r="E487" i="13"/>
  <c r="C487" i="13"/>
  <c r="D487" i="13" s="1"/>
  <c r="F487" i="13"/>
  <c r="E486" i="13"/>
  <c r="I486" i="13" s="1"/>
  <c r="G486" i="13"/>
  <c r="H486" i="13" s="1"/>
  <c r="C477" i="13"/>
  <c r="E477" i="13" s="1"/>
  <c r="G477" i="13"/>
  <c r="E469" i="13"/>
  <c r="I469" i="13" s="1"/>
  <c r="C469" i="13"/>
  <c r="D469" i="13" s="1"/>
  <c r="G469" i="13"/>
  <c r="H469" i="13" s="1"/>
  <c r="C461" i="13"/>
  <c r="D461" i="13" s="1"/>
  <c r="G461" i="13"/>
  <c r="C439" i="13"/>
  <c r="D439" i="13" s="1"/>
  <c r="G439" i="13"/>
  <c r="C423" i="13"/>
  <c r="D423" i="13" s="1"/>
  <c r="G423" i="13"/>
  <c r="C407" i="13"/>
  <c r="D407" i="13" s="1"/>
  <c r="G407" i="13"/>
  <c r="C391" i="13"/>
  <c r="D391" i="13" s="1"/>
  <c r="G391" i="13"/>
  <c r="C375" i="13"/>
  <c r="D375" i="13" s="1"/>
  <c r="G375" i="13"/>
  <c r="C359" i="13"/>
  <c r="D359" i="13" s="1"/>
  <c r="G359" i="13"/>
  <c r="C343" i="13"/>
  <c r="D343" i="13" s="1"/>
  <c r="G343" i="13"/>
  <c r="D238" i="13"/>
  <c r="C238" i="13"/>
  <c r="E238" i="13" s="1"/>
  <c r="G238" i="13"/>
  <c r="E534" i="13"/>
  <c r="F534" i="13"/>
  <c r="E533" i="13"/>
  <c r="I533" i="13" s="1"/>
  <c r="C533" i="13"/>
  <c r="E526" i="13"/>
  <c r="I526" i="13" s="1"/>
  <c r="E525" i="13"/>
  <c r="I525" i="13" s="1"/>
  <c r="C525" i="13"/>
  <c r="E518" i="13"/>
  <c r="I518" i="13" s="1"/>
  <c r="C517" i="13"/>
  <c r="E517" i="13" s="1"/>
  <c r="E510" i="13"/>
  <c r="F510" i="13"/>
  <c r="C509" i="13"/>
  <c r="E509" i="13" s="1"/>
  <c r="H503" i="13"/>
  <c r="E502" i="13"/>
  <c r="F502" i="13"/>
  <c r="E501" i="13"/>
  <c r="I501" i="13" s="1"/>
  <c r="C501" i="13"/>
  <c r="E494" i="13"/>
  <c r="I494" i="13" s="1"/>
  <c r="E493" i="13"/>
  <c r="I493" i="13" s="1"/>
  <c r="C493" i="13"/>
  <c r="C489" i="13"/>
  <c r="E488" i="13"/>
  <c r="H488" i="13" s="1"/>
  <c r="I488" i="13" s="1"/>
  <c r="J488" i="13" s="1"/>
  <c r="F488" i="13"/>
  <c r="D488" i="13"/>
  <c r="C479" i="13"/>
  <c r="D479" i="13" s="1"/>
  <c r="E478" i="13"/>
  <c r="F478" i="13"/>
  <c r="G478" i="13"/>
  <c r="C472" i="13"/>
  <c r="E472" i="13" s="1"/>
  <c r="C464" i="13"/>
  <c r="E464" i="13" s="1"/>
  <c r="E456" i="13"/>
  <c r="H456" i="13" s="1"/>
  <c r="C456" i="13"/>
  <c r="F456" i="13" s="1"/>
  <c r="D456" i="13"/>
  <c r="C448" i="13"/>
  <c r="E448" i="13" s="1"/>
  <c r="G448" i="13"/>
  <c r="C432" i="13"/>
  <c r="E432" i="13" s="1"/>
  <c r="G432" i="13"/>
  <c r="C416" i="13"/>
  <c r="E416" i="13" s="1"/>
  <c r="G416" i="13"/>
  <c r="C400" i="13"/>
  <c r="E400" i="13" s="1"/>
  <c r="G400" i="13"/>
  <c r="C384" i="13"/>
  <c r="E384" i="13" s="1"/>
  <c r="G384" i="13"/>
  <c r="C368" i="13"/>
  <c r="E368" i="13" s="1"/>
  <c r="G368" i="13"/>
  <c r="C352" i="13"/>
  <c r="E352" i="13" s="1"/>
  <c r="G352" i="13"/>
  <c r="D317" i="13"/>
  <c r="D287" i="13"/>
  <c r="C287" i="13"/>
  <c r="F287" i="13" s="1"/>
  <c r="E287" i="13"/>
  <c r="G287" i="13"/>
  <c r="D270" i="13"/>
  <c r="C270" i="13"/>
  <c r="E270" i="13" s="1"/>
  <c r="G270" i="13"/>
  <c r="D231" i="13"/>
  <c r="F231" i="13"/>
  <c r="C231" i="13"/>
  <c r="E231" i="13"/>
  <c r="G231" i="13"/>
  <c r="H231" i="13" s="1"/>
  <c r="I231" i="13" s="1"/>
  <c r="J231" i="13" s="1"/>
  <c r="C588" i="13"/>
  <c r="G588" i="13"/>
  <c r="C586" i="13"/>
  <c r="E586" i="13" s="1"/>
  <c r="G586" i="13"/>
  <c r="C584" i="13"/>
  <c r="G584" i="13"/>
  <c r="C582" i="13"/>
  <c r="E582" i="13" s="1"/>
  <c r="G582" i="13"/>
  <c r="C580" i="13"/>
  <c r="G580" i="13"/>
  <c r="C578" i="13"/>
  <c r="E578" i="13" s="1"/>
  <c r="G578" i="13"/>
  <c r="C576" i="13"/>
  <c r="G576" i="13"/>
  <c r="C574" i="13"/>
  <c r="E574" i="13" s="1"/>
  <c r="G574" i="13"/>
  <c r="C572" i="13"/>
  <c r="G572" i="13"/>
  <c r="C570" i="13"/>
  <c r="E570" i="13" s="1"/>
  <c r="G570" i="13"/>
  <c r="C568" i="13"/>
  <c r="D568" i="13" s="1"/>
  <c r="G568" i="13"/>
  <c r="C566" i="13"/>
  <c r="E566" i="13" s="1"/>
  <c r="G566" i="13"/>
  <c r="C564" i="13"/>
  <c r="G564" i="13"/>
  <c r="C562" i="13"/>
  <c r="D562" i="13" s="1"/>
  <c r="G562" i="13"/>
  <c r="C560" i="13"/>
  <c r="G560" i="13"/>
  <c r="C558" i="13"/>
  <c r="E558" i="13" s="1"/>
  <c r="G558" i="13"/>
  <c r="C556" i="13"/>
  <c r="D556" i="13" s="1"/>
  <c r="G556" i="13"/>
  <c r="C554" i="13"/>
  <c r="E554" i="13" s="1"/>
  <c r="G554" i="13"/>
  <c r="C552" i="13"/>
  <c r="G552" i="13"/>
  <c r="C550" i="13"/>
  <c r="E550" i="13" s="1"/>
  <c r="G550" i="13"/>
  <c r="C548" i="13"/>
  <c r="G548" i="13"/>
  <c r="C546" i="13"/>
  <c r="E546" i="13" s="1"/>
  <c r="G546" i="13"/>
  <c r="C544" i="13"/>
  <c r="G544" i="13"/>
  <c r="C542" i="13"/>
  <c r="E542" i="13" s="1"/>
  <c r="G542" i="13"/>
  <c r="C540" i="13"/>
  <c r="G540" i="13"/>
  <c r="C538" i="13"/>
  <c r="G538" i="13"/>
  <c r="C536" i="13"/>
  <c r="E536" i="13" s="1"/>
  <c r="G536" i="13"/>
  <c r="G534" i="13"/>
  <c r="H534" i="13" s="1"/>
  <c r="I534" i="13" s="1"/>
  <c r="J534" i="13" s="1"/>
  <c r="G533" i="13"/>
  <c r="H533" i="13" s="1"/>
  <c r="E532" i="13"/>
  <c r="F532" i="13"/>
  <c r="E531" i="13"/>
  <c r="F531" i="13" s="1"/>
  <c r="C531" i="13"/>
  <c r="D531" i="13" s="1"/>
  <c r="G526" i="13"/>
  <c r="H526" i="13" s="1"/>
  <c r="G525" i="13"/>
  <c r="H525" i="13" s="1"/>
  <c r="E524" i="13"/>
  <c r="H524" i="13" s="1"/>
  <c r="I524" i="13" s="1"/>
  <c r="J524" i="13" s="1"/>
  <c r="F524" i="13"/>
  <c r="E523" i="13"/>
  <c r="H523" i="13" s="1"/>
  <c r="C523" i="13"/>
  <c r="D523" i="13" s="1"/>
  <c r="G518" i="13"/>
  <c r="H518" i="13" s="1"/>
  <c r="G517" i="13"/>
  <c r="E516" i="13"/>
  <c r="F516" i="13"/>
  <c r="E515" i="13"/>
  <c r="H515" i="13" s="1"/>
  <c r="C515" i="13"/>
  <c r="D515" i="13" s="1"/>
  <c r="G510" i="13"/>
  <c r="H510" i="13" s="1"/>
  <c r="I510" i="13" s="1"/>
  <c r="J510" i="13" s="1"/>
  <c r="G509" i="13"/>
  <c r="E508" i="13"/>
  <c r="H508" i="13" s="1"/>
  <c r="I508" i="13" s="1"/>
  <c r="J508" i="13" s="1"/>
  <c r="F508" i="13"/>
  <c r="E507" i="13"/>
  <c r="H507" i="13" s="1"/>
  <c r="C507" i="13"/>
  <c r="G502" i="13"/>
  <c r="H502" i="13" s="1"/>
  <c r="I502" i="13" s="1"/>
  <c r="J502" i="13" s="1"/>
  <c r="G501" i="13"/>
  <c r="H501" i="13" s="1"/>
  <c r="E500" i="13"/>
  <c r="H500" i="13" s="1"/>
  <c r="I500" i="13" s="1"/>
  <c r="J500" i="13" s="1"/>
  <c r="F500" i="13"/>
  <c r="E499" i="13"/>
  <c r="H499" i="13" s="1"/>
  <c r="C499" i="13"/>
  <c r="D499" i="13" s="1"/>
  <c r="G494" i="13"/>
  <c r="H494" i="13" s="1"/>
  <c r="G493" i="13"/>
  <c r="H493" i="13" s="1"/>
  <c r="C490" i="13"/>
  <c r="D490" i="13" s="1"/>
  <c r="C481" i="13"/>
  <c r="D481" i="13" s="1"/>
  <c r="E480" i="13"/>
  <c r="H480" i="13" s="1"/>
  <c r="I480" i="13" s="1"/>
  <c r="J480" i="13" s="1"/>
  <c r="F480" i="13"/>
  <c r="D480" i="13"/>
  <c r="E470" i="13"/>
  <c r="I470" i="13" s="1"/>
  <c r="D470" i="13"/>
  <c r="G470" i="13"/>
  <c r="H470" i="13" s="1"/>
  <c r="E462" i="13"/>
  <c r="I462" i="13"/>
  <c r="F462" i="13"/>
  <c r="D462" i="13"/>
  <c r="G462" i="13"/>
  <c r="H462" i="13" s="1"/>
  <c r="E447" i="13"/>
  <c r="C447" i="13"/>
  <c r="D447" i="13"/>
  <c r="F447" i="13"/>
  <c r="G447" i="13"/>
  <c r="E431" i="13"/>
  <c r="C431" i="13"/>
  <c r="D431" i="13"/>
  <c r="F431" i="13"/>
  <c r="G431" i="13"/>
  <c r="E415" i="13"/>
  <c r="C415" i="13"/>
  <c r="D415" i="13"/>
  <c r="F415" i="13"/>
  <c r="G415" i="13"/>
  <c r="E399" i="13"/>
  <c r="C399" i="13"/>
  <c r="D399" i="13"/>
  <c r="F399" i="13"/>
  <c r="G399" i="13"/>
  <c r="E383" i="13"/>
  <c r="C383" i="13"/>
  <c r="D383" i="13"/>
  <c r="F383" i="13"/>
  <c r="G383" i="13"/>
  <c r="E367" i="13"/>
  <c r="C367" i="13"/>
  <c r="D367" i="13"/>
  <c r="F367" i="13"/>
  <c r="G367" i="13"/>
  <c r="E351" i="13"/>
  <c r="C351" i="13"/>
  <c r="D351" i="13"/>
  <c r="F351" i="13"/>
  <c r="G351" i="13"/>
  <c r="F339" i="13"/>
  <c r="F331" i="13"/>
  <c r="C303" i="13"/>
  <c r="E303" i="13" s="1"/>
  <c r="G303" i="13"/>
  <c r="D263" i="13"/>
  <c r="C263" i="13"/>
  <c r="F263" i="13" s="1"/>
  <c r="E263" i="13"/>
  <c r="G263" i="13"/>
  <c r="E454" i="13"/>
  <c r="F454" i="13"/>
  <c r="E453" i="13"/>
  <c r="C453" i="13"/>
  <c r="D453" i="13" s="1"/>
  <c r="E446" i="13"/>
  <c r="I446" i="13" s="1"/>
  <c r="C445" i="13"/>
  <c r="D445" i="13" s="1"/>
  <c r="E438" i="13"/>
  <c r="F438" i="13"/>
  <c r="E437" i="13"/>
  <c r="C437" i="13"/>
  <c r="D437" i="13" s="1"/>
  <c r="E430" i="13"/>
  <c r="I430" i="13" s="1"/>
  <c r="C429" i="13"/>
  <c r="D429" i="13" s="1"/>
  <c r="E422" i="13"/>
  <c r="F422" i="13"/>
  <c r="E421" i="13"/>
  <c r="C421" i="13"/>
  <c r="D421" i="13" s="1"/>
  <c r="E414" i="13"/>
  <c r="I414" i="13" s="1"/>
  <c r="C413" i="13"/>
  <c r="D413" i="13" s="1"/>
  <c r="E406" i="13"/>
  <c r="F406" i="13"/>
  <c r="E405" i="13"/>
  <c r="C405" i="13"/>
  <c r="D405" i="13" s="1"/>
  <c r="E398" i="13"/>
  <c r="I398" i="13" s="1"/>
  <c r="C397" i="13"/>
  <c r="D397" i="13" s="1"/>
  <c r="E390" i="13"/>
  <c r="F390" i="13"/>
  <c r="E389" i="13"/>
  <c r="C389" i="13"/>
  <c r="D389" i="13" s="1"/>
  <c r="E382" i="13"/>
  <c r="I382" i="13" s="1"/>
  <c r="C381" i="13"/>
  <c r="D381" i="13" s="1"/>
  <c r="E374" i="13"/>
  <c r="F374" i="13"/>
  <c r="E373" i="13"/>
  <c r="C373" i="13"/>
  <c r="D373" i="13" s="1"/>
  <c r="E366" i="13"/>
  <c r="I366" i="13" s="1"/>
  <c r="C365" i="13"/>
  <c r="D365" i="13" s="1"/>
  <c r="E358" i="13"/>
  <c r="F358" i="13"/>
  <c r="E357" i="13"/>
  <c r="C357" i="13"/>
  <c r="D357" i="13" s="1"/>
  <c r="E350" i="13"/>
  <c r="I350" i="13" s="1"/>
  <c r="C349" i="13"/>
  <c r="D349" i="13" s="1"/>
  <c r="E342" i="13"/>
  <c r="F342" i="13"/>
  <c r="E340" i="13"/>
  <c r="D340" i="13"/>
  <c r="F340" i="13"/>
  <c r="E338" i="13"/>
  <c r="I338" i="13" s="1"/>
  <c r="J338" i="13" s="1"/>
  <c r="D338" i="13"/>
  <c r="F338" i="13"/>
  <c r="E336" i="13"/>
  <c r="I336" i="13" s="1"/>
  <c r="J336" i="13" s="1"/>
  <c r="D336" i="13"/>
  <c r="F336" i="13"/>
  <c r="E334" i="13"/>
  <c r="D334" i="13"/>
  <c r="F334" i="13"/>
  <c r="E332" i="13"/>
  <c r="D332" i="13"/>
  <c r="F332" i="13"/>
  <c r="E330" i="13"/>
  <c r="I330" i="13" s="1"/>
  <c r="J330" i="13" s="1"/>
  <c r="D330" i="13"/>
  <c r="F330" i="13"/>
  <c r="E328" i="13"/>
  <c r="I328" i="13" s="1"/>
  <c r="J328" i="13" s="1"/>
  <c r="D328" i="13"/>
  <c r="F328" i="13"/>
  <c r="E326" i="13"/>
  <c r="D326" i="13"/>
  <c r="F326" i="13"/>
  <c r="E324" i="13"/>
  <c r="H324" i="13" s="1"/>
  <c r="D324" i="13"/>
  <c r="F324" i="13"/>
  <c r="E322" i="13"/>
  <c r="H322" i="13" s="1"/>
  <c r="D322" i="13"/>
  <c r="F322" i="13"/>
  <c r="E320" i="13"/>
  <c r="H320" i="13" s="1"/>
  <c r="D320" i="13"/>
  <c r="F320" i="13"/>
  <c r="D302" i="13"/>
  <c r="C302" i="13"/>
  <c r="E302" i="13"/>
  <c r="F302" i="13" s="1"/>
  <c r="G302" i="13"/>
  <c r="H297" i="13"/>
  <c r="I297" i="13" s="1"/>
  <c r="J297" i="13" s="1"/>
  <c r="C286" i="13"/>
  <c r="D286" i="13" s="1"/>
  <c r="E286" i="13"/>
  <c r="G286" i="13"/>
  <c r="H281" i="13"/>
  <c r="D262" i="13"/>
  <c r="C262" i="13"/>
  <c r="E262" i="13" s="1"/>
  <c r="G262" i="13"/>
  <c r="I257" i="13"/>
  <c r="C255" i="13"/>
  <c r="E255" i="13" s="1"/>
  <c r="G255" i="13"/>
  <c r="H249" i="13"/>
  <c r="D230" i="13"/>
  <c r="C230" i="13"/>
  <c r="E230" i="13" s="1"/>
  <c r="G230" i="13"/>
  <c r="I225" i="13"/>
  <c r="C223" i="13"/>
  <c r="E223" i="13" s="1"/>
  <c r="G223" i="13"/>
  <c r="H217" i="13"/>
  <c r="H189" i="13"/>
  <c r="E492" i="13"/>
  <c r="H492" i="13" s="1"/>
  <c r="I492" i="13"/>
  <c r="J492" i="13" s="1"/>
  <c r="F492" i="13"/>
  <c r="C491" i="13"/>
  <c r="E491" i="13" s="1"/>
  <c r="E484" i="13"/>
  <c r="H484" i="13" s="1"/>
  <c r="E483" i="13"/>
  <c r="C483" i="13"/>
  <c r="E476" i="13"/>
  <c r="H476" i="13" s="1"/>
  <c r="I476" i="13" s="1"/>
  <c r="J476" i="13" s="1"/>
  <c r="F476" i="13"/>
  <c r="C475" i="13"/>
  <c r="E475" i="13" s="1"/>
  <c r="E468" i="13"/>
  <c r="E467" i="13"/>
  <c r="C467" i="13"/>
  <c r="E460" i="13"/>
  <c r="H460" i="13" s="1"/>
  <c r="I460" i="13" s="1"/>
  <c r="J460" i="13" s="1"/>
  <c r="F460" i="13"/>
  <c r="C459" i="13"/>
  <c r="E459" i="13" s="1"/>
  <c r="G454" i="13"/>
  <c r="H454" i="13" s="1"/>
  <c r="I454" i="13" s="1"/>
  <c r="J454" i="13" s="1"/>
  <c r="G453" i="13"/>
  <c r="E452" i="13"/>
  <c r="H452" i="13" s="1"/>
  <c r="I452" i="13" s="1"/>
  <c r="J452" i="13" s="1"/>
  <c r="F452" i="13"/>
  <c r="C451" i="13"/>
  <c r="E451" i="13" s="1"/>
  <c r="G446" i="13"/>
  <c r="H446" i="13" s="1"/>
  <c r="G445" i="13"/>
  <c r="E444" i="13"/>
  <c r="H444" i="13" s="1"/>
  <c r="I444" i="13"/>
  <c r="J444" i="13" s="1"/>
  <c r="F444" i="13"/>
  <c r="C443" i="13"/>
  <c r="E443" i="13" s="1"/>
  <c r="G438" i="13"/>
  <c r="H438" i="13" s="1"/>
  <c r="I438" i="13" s="1"/>
  <c r="J438" i="13" s="1"/>
  <c r="G437" i="13"/>
  <c r="E436" i="13"/>
  <c r="H436" i="13" s="1"/>
  <c r="I436" i="13" s="1"/>
  <c r="J436" i="13" s="1"/>
  <c r="F436" i="13"/>
  <c r="C435" i="13"/>
  <c r="E435" i="13" s="1"/>
  <c r="G430" i="13"/>
  <c r="H430" i="13" s="1"/>
  <c r="G429" i="13"/>
  <c r="E428" i="13"/>
  <c r="H428" i="13" s="1"/>
  <c r="I428" i="13"/>
  <c r="J428" i="13" s="1"/>
  <c r="F428" i="13"/>
  <c r="C427" i="13"/>
  <c r="E427" i="13" s="1"/>
  <c r="G422" i="13"/>
  <c r="H422" i="13" s="1"/>
  <c r="I422" i="13" s="1"/>
  <c r="J422" i="13" s="1"/>
  <c r="G421" i="13"/>
  <c r="E420" i="13"/>
  <c r="H420" i="13" s="1"/>
  <c r="I420" i="13" s="1"/>
  <c r="J420" i="13" s="1"/>
  <c r="F420" i="13"/>
  <c r="C419" i="13"/>
  <c r="E419" i="13" s="1"/>
  <c r="G414" i="13"/>
  <c r="H414" i="13" s="1"/>
  <c r="G413" i="13"/>
  <c r="E412" i="13"/>
  <c r="H412" i="13" s="1"/>
  <c r="I412" i="13" s="1"/>
  <c r="J412" i="13" s="1"/>
  <c r="F412" i="13"/>
  <c r="C411" i="13"/>
  <c r="E411" i="13" s="1"/>
  <c r="G406" i="13"/>
  <c r="H406" i="13" s="1"/>
  <c r="I406" i="13" s="1"/>
  <c r="J406" i="13" s="1"/>
  <c r="G405" i="13"/>
  <c r="E404" i="13"/>
  <c r="H404" i="13" s="1"/>
  <c r="I404" i="13" s="1"/>
  <c r="J404" i="13" s="1"/>
  <c r="F404" i="13"/>
  <c r="C403" i="13"/>
  <c r="E403" i="13" s="1"/>
  <c r="G398" i="13"/>
  <c r="H398" i="13" s="1"/>
  <c r="G397" i="13"/>
  <c r="E396" i="13"/>
  <c r="H396" i="13" s="1"/>
  <c r="I396" i="13" s="1"/>
  <c r="J396" i="13" s="1"/>
  <c r="F396" i="13"/>
  <c r="C395" i="13"/>
  <c r="E395" i="13" s="1"/>
  <c r="G390" i="13"/>
  <c r="H390" i="13" s="1"/>
  <c r="I390" i="13" s="1"/>
  <c r="J390" i="13" s="1"/>
  <c r="G389" i="13"/>
  <c r="E388" i="13"/>
  <c r="H388" i="13" s="1"/>
  <c r="I388" i="13" s="1"/>
  <c r="J388" i="13" s="1"/>
  <c r="F388" i="13"/>
  <c r="C387" i="13"/>
  <c r="E387" i="13" s="1"/>
  <c r="G382" i="13"/>
  <c r="H382" i="13" s="1"/>
  <c r="G381" i="13"/>
  <c r="E380" i="13"/>
  <c r="H380" i="13" s="1"/>
  <c r="I380" i="13"/>
  <c r="F380" i="13"/>
  <c r="C379" i="13"/>
  <c r="E379" i="13" s="1"/>
  <c r="G374" i="13"/>
  <c r="H374" i="13" s="1"/>
  <c r="I374" i="13" s="1"/>
  <c r="J374" i="13" s="1"/>
  <c r="G373" i="13"/>
  <c r="E372" i="13"/>
  <c r="H372" i="13" s="1"/>
  <c r="I372" i="13" s="1"/>
  <c r="J372" i="13" s="1"/>
  <c r="F372" i="13"/>
  <c r="C371" i="13"/>
  <c r="E371" i="13" s="1"/>
  <c r="G366" i="13"/>
  <c r="H366" i="13" s="1"/>
  <c r="G365" i="13"/>
  <c r="E364" i="13"/>
  <c r="H364" i="13" s="1"/>
  <c r="I364" i="13"/>
  <c r="F364" i="13"/>
  <c r="C363" i="13"/>
  <c r="E363" i="13" s="1"/>
  <c r="G358" i="13"/>
  <c r="H358" i="13" s="1"/>
  <c r="I358" i="13" s="1"/>
  <c r="J358" i="13" s="1"/>
  <c r="G357" i="13"/>
  <c r="E356" i="13"/>
  <c r="H356" i="13" s="1"/>
  <c r="I356" i="13" s="1"/>
  <c r="J356" i="13" s="1"/>
  <c r="F356" i="13"/>
  <c r="C355" i="13"/>
  <c r="E355" i="13" s="1"/>
  <c r="G350" i="13"/>
  <c r="H350" i="13" s="1"/>
  <c r="G349" i="13"/>
  <c r="E348" i="13"/>
  <c r="H348" i="13" s="1"/>
  <c r="I348" i="13" s="1"/>
  <c r="J348" i="13" s="1"/>
  <c r="F348" i="13"/>
  <c r="C347" i="13"/>
  <c r="E347" i="13" s="1"/>
  <c r="G342" i="13"/>
  <c r="H342" i="13" s="1"/>
  <c r="I342" i="13" s="1"/>
  <c r="J342" i="13" s="1"/>
  <c r="H335" i="13"/>
  <c r="I335" i="13" s="1"/>
  <c r="H327" i="13"/>
  <c r="I327" i="13" s="1"/>
  <c r="J327" i="13" s="1"/>
  <c r="H319" i="13"/>
  <c r="I319" i="13" s="1"/>
  <c r="J319" i="13" s="1"/>
  <c r="D311" i="13"/>
  <c r="F311" i="13"/>
  <c r="C311" i="13"/>
  <c r="E311" i="13"/>
  <c r="I311" i="13" s="1"/>
  <c r="J311" i="13" s="1"/>
  <c r="G311" i="13"/>
  <c r="H311" i="13" s="1"/>
  <c r="E304" i="13"/>
  <c r="H304" i="13" s="1"/>
  <c r="I304" i="13" s="1"/>
  <c r="C295" i="13"/>
  <c r="G295" i="13"/>
  <c r="I281" i="13"/>
  <c r="C279" i="13"/>
  <c r="D279" i="13" s="1"/>
  <c r="E279" i="13"/>
  <c r="G279" i="13"/>
  <c r="H273" i="13"/>
  <c r="C254" i="13"/>
  <c r="E254" i="13" s="1"/>
  <c r="G254" i="13"/>
  <c r="I249" i="13"/>
  <c r="C247" i="13"/>
  <c r="D247" i="13" s="1"/>
  <c r="E247" i="13"/>
  <c r="G247" i="13"/>
  <c r="H241" i="13"/>
  <c r="C222" i="13"/>
  <c r="E222" i="13" s="1"/>
  <c r="G222" i="13"/>
  <c r="I217" i="13"/>
  <c r="C215" i="13"/>
  <c r="D215" i="13" s="1"/>
  <c r="E215" i="13"/>
  <c r="G215" i="13"/>
  <c r="H209" i="13"/>
  <c r="H199" i="13"/>
  <c r="H191" i="13"/>
  <c r="E474" i="13"/>
  <c r="H474" i="13" s="1"/>
  <c r="I474" i="13" s="1"/>
  <c r="C473" i="13"/>
  <c r="D473" i="13" s="1"/>
  <c r="E466" i="13"/>
  <c r="H466" i="13" s="1"/>
  <c r="I466" i="13" s="1"/>
  <c r="J466" i="13" s="1"/>
  <c r="F466" i="13"/>
  <c r="C465" i="13"/>
  <c r="D465" i="13" s="1"/>
  <c r="E458" i="13"/>
  <c r="H458" i="13" s="1"/>
  <c r="I458" i="13" s="1"/>
  <c r="J458" i="13" s="1"/>
  <c r="F458" i="13"/>
  <c r="E457" i="13"/>
  <c r="C457" i="13"/>
  <c r="D454" i="13"/>
  <c r="F453" i="13"/>
  <c r="E450" i="13"/>
  <c r="H450" i="13" s="1"/>
  <c r="I450" i="13" s="1"/>
  <c r="J450" i="13" s="1"/>
  <c r="F450" i="13"/>
  <c r="C449" i="13"/>
  <c r="E449" i="13" s="1"/>
  <c r="D446" i="13"/>
  <c r="E442" i="13"/>
  <c r="F442" i="13" s="1"/>
  <c r="C441" i="13"/>
  <c r="E441" i="13" s="1"/>
  <c r="D438" i="13"/>
  <c r="E434" i="13"/>
  <c r="H434" i="13" s="1"/>
  <c r="E433" i="13"/>
  <c r="H433" i="13" s="1"/>
  <c r="I433" i="13" s="1"/>
  <c r="C433" i="13"/>
  <c r="D433" i="13" s="1"/>
  <c r="D430" i="13"/>
  <c r="E426" i="13"/>
  <c r="H426" i="13" s="1"/>
  <c r="I426" i="13" s="1"/>
  <c r="J426" i="13" s="1"/>
  <c r="F426" i="13"/>
  <c r="E425" i="13"/>
  <c r="H425" i="13" s="1"/>
  <c r="C425" i="13"/>
  <c r="D422" i="13"/>
  <c r="F421" i="13"/>
  <c r="E418" i="13"/>
  <c r="H418" i="13" s="1"/>
  <c r="I418" i="13" s="1"/>
  <c r="J418" i="13" s="1"/>
  <c r="F418" i="13"/>
  <c r="C417" i="13"/>
  <c r="E417" i="13" s="1"/>
  <c r="D414" i="13"/>
  <c r="E410" i="13"/>
  <c r="F410" i="13" s="1"/>
  <c r="C409" i="13"/>
  <c r="E409" i="13" s="1"/>
  <c r="D406" i="13"/>
  <c r="E402" i="13"/>
  <c r="H402" i="13" s="1"/>
  <c r="E401" i="13"/>
  <c r="H401" i="13" s="1"/>
  <c r="I401" i="13" s="1"/>
  <c r="C401" i="13"/>
  <c r="D398" i="13"/>
  <c r="E394" i="13"/>
  <c r="H394" i="13" s="1"/>
  <c r="I394" i="13" s="1"/>
  <c r="J394" i="13" s="1"/>
  <c r="F394" i="13"/>
  <c r="E393" i="13"/>
  <c r="H393" i="13" s="1"/>
  <c r="C393" i="13"/>
  <c r="D390" i="13"/>
  <c r="F389" i="13"/>
  <c r="E386" i="13"/>
  <c r="H386" i="13" s="1"/>
  <c r="I386" i="13" s="1"/>
  <c r="J386" i="13" s="1"/>
  <c r="F386" i="13"/>
  <c r="C385" i="13"/>
  <c r="E385" i="13" s="1"/>
  <c r="D382" i="13"/>
  <c r="E378" i="13"/>
  <c r="F378" i="13" s="1"/>
  <c r="C377" i="13"/>
  <c r="E377" i="13" s="1"/>
  <c r="D374" i="13"/>
  <c r="E370" i="13"/>
  <c r="H370" i="13" s="1"/>
  <c r="E369" i="13"/>
  <c r="H369" i="13" s="1"/>
  <c r="I369" i="13" s="1"/>
  <c r="C369" i="13"/>
  <c r="D369" i="13" s="1"/>
  <c r="D366" i="13"/>
  <c r="E362" i="13"/>
  <c r="H362" i="13" s="1"/>
  <c r="I362" i="13" s="1"/>
  <c r="J362" i="13" s="1"/>
  <c r="F362" i="13"/>
  <c r="E361" i="13"/>
  <c r="H361" i="13" s="1"/>
  <c r="C361" i="13"/>
  <c r="D358" i="13"/>
  <c r="F357" i="13"/>
  <c r="E354" i="13"/>
  <c r="H354" i="13" s="1"/>
  <c r="I354" i="13" s="1"/>
  <c r="J354" i="13" s="1"/>
  <c r="F354" i="13"/>
  <c r="C353" i="13"/>
  <c r="D353" i="13" s="1"/>
  <c r="D350" i="13"/>
  <c r="E346" i="13"/>
  <c r="F346" i="13" s="1"/>
  <c r="C345" i="13"/>
  <c r="E345" i="13" s="1"/>
  <c r="D342" i="13"/>
  <c r="G340" i="13"/>
  <c r="G338" i="13"/>
  <c r="H338" i="13" s="1"/>
  <c r="G336" i="13"/>
  <c r="H336" i="13" s="1"/>
  <c r="G334" i="13"/>
  <c r="G332" i="13"/>
  <c r="G330" i="13"/>
  <c r="H330" i="13" s="1"/>
  <c r="G328" i="13"/>
  <c r="H328" i="13" s="1"/>
  <c r="C310" i="13"/>
  <c r="E310" i="13" s="1"/>
  <c r="G310" i="13"/>
  <c r="H305" i="13"/>
  <c r="I305" i="13" s="1"/>
  <c r="J305" i="13" s="1"/>
  <c r="C294" i="13"/>
  <c r="D294" i="13" s="1"/>
  <c r="G294" i="13"/>
  <c r="H289" i="13"/>
  <c r="I289" i="13" s="1"/>
  <c r="J289" i="13" s="1"/>
  <c r="D278" i="13"/>
  <c r="C278" i="13"/>
  <c r="E278" i="13"/>
  <c r="F278" i="13"/>
  <c r="G278" i="13"/>
  <c r="I273" i="13"/>
  <c r="D271" i="13"/>
  <c r="F271" i="13"/>
  <c r="C271" i="13"/>
  <c r="E271" i="13"/>
  <c r="I271" i="13" s="1"/>
  <c r="J271" i="13" s="1"/>
  <c r="G271" i="13"/>
  <c r="H271" i="13" s="1"/>
  <c r="H265" i="13"/>
  <c r="I265" i="13" s="1"/>
  <c r="J265" i="13" s="1"/>
  <c r="D246" i="13"/>
  <c r="C246" i="13"/>
  <c r="E246" i="13"/>
  <c r="F246" i="13"/>
  <c r="G246" i="13"/>
  <c r="I241" i="13"/>
  <c r="D239" i="13"/>
  <c r="F239" i="13"/>
  <c r="C239" i="13"/>
  <c r="E239" i="13"/>
  <c r="I239" i="13" s="1"/>
  <c r="J239" i="13" s="1"/>
  <c r="G239" i="13"/>
  <c r="H239" i="13" s="1"/>
  <c r="H233" i="13"/>
  <c r="I233" i="13" s="1"/>
  <c r="J233" i="13" s="1"/>
  <c r="D214" i="13"/>
  <c r="C214" i="13"/>
  <c r="E214" i="13"/>
  <c r="F214" i="13"/>
  <c r="G214" i="13"/>
  <c r="I209" i="13"/>
  <c r="D207" i="13"/>
  <c r="F207" i="13"/>
  <c r="C207" i="13"/>
  <c r="E207" i="13"/>
  <c r="I207" i="13" s="1"/>
  <c r="J207" i="13" s="1"/>
  <c r="G207" i="13"/>
  <c r="H207" i="13" s="1"/>
  <c r="H169" i="13"/>
  <c r="E318" i="13"/>
  <c r="H318" i="13" s="1"/>
  <c r="I318" i="13" s="1"/>
  <c r="J318" i="13" s="1"/>
  <c r="E316" i="13"/>
  <c r="H316" i="13" s="1"/>
  <c r="I316" i="13"/>
  <c r="E314" i="13"/>
  <c r="H314" i="13" s="1"/>
  <c r="I314" i="13"/>
  <c r="D309" i="13"/>
  <c r="C308" i="13"/>
  <c r="E308" i="13" s="1"/>
  <c r="D301" i="13"/>
  <c r="D300" i="13"/>
  <c r="C300" i="13"/>
  <c r="E300" i="13" s="1"/>
  <c r="D293" i="13"/>
  <c r="F293" i="13"/>
  <c r="C292" i="13"/>
  <c r="E292" i="13" s="1"/>
  <c r="D285" i="13"/>
  <c r="C284" i="13"/>
  <c r="E284" i="13" s="1"/>
  <c r="D277" i="13"/>
  <c r="C276" i="13"/>
  <c r="E276" i="13" s="1"/>
  <c r="D269" i="13"/>
  <c r="D268" i="13"/>
  <c r="C268" i="13"/>
  <c r="E268" i="13" s="1"/>
  <c r="D261" i="13"/>
  <c r="F261" i="13"/>
  <c r="C260" i="13"/>
  <c r="E260" i="13" s="1"/>
  <c r="D253" i="13"/>
  <c r="C252" i="13"/>
  <c r="E252" i="13" s="1"/>
  <c r="D245" i="13"/>
  <c r="C244" i="13"/>
  <c r="E244" i="13" s="1"/>
  <c r="D237" i="13"/>
  <c r="D236" i="13"/>
  <c r="C236" i="13"/>
  <c r="E236" i="13" s="1"/>
  <c r="D229" i="13"/>
  <c r="F229" i="13"/>
  <c r="C228" i="13"/>
  <c r="E228" i="13" s="1"/>
  <c r="D221" i="13"/>
  <c r="C220" i="13"/>
  <c r="E220" i="13" s="1"/>
  <c r="D213" i="13"/>
  <c r="C212" i="13"/>
  <c r="E212" i="13" s="1"/>
  <c r="D205" i="13"/>
  <c r="D204" i="13"/>
  <c r="C204" i="13"/>
  <c r="E204" i="13" s="1"/>
  <c r="D181" i="13"/>
  <c r="D179" i="13"/>
  <c r="D177" i="13"/>
  <c r="D175" i="13"/>
  <c r="D173" i="13"/>
  <c r="D171" i="13"/>
  <c r="D169" i="13"/>
  <c r="E166" i="13"/>
  <c r="F166" i="13" s="1"/>
  <c r="I166" i="13"/>
  <c r="D166" i="13"/>
  <c r="G166" i="13"/>
  <c r="H166" i="13" s="1"/>
  <c r="E158" i="13"/>
  <c r="F158" i="13" s="1"/>
  <c r="I158" i="13"/>
  <c r="D158" i="13"/>
  <c r="G158" i="13"/>
  <c r="H158" i="13" s="1"/>
  <c r="E150" i="13"/>
  <c r="F150" i="13" s="1"/>
  <c r="D150" i="13"/>
  <c r="G150" i="13"/>
  <c r="H150" i="13" s="1"/>
  <c r="E78" i="13"/>
  <c r="F78" i="13" s="1"/>
  <c r="G78" i="13"/>
  <c r="H78" i="13" s="1"/>
  <c r="C78" i="13"/>
  <c r="D78" i="13" s="1"/>
  <c r="F318" i="13"/>
  <c r="F316" i="13"/>
  <c r="G309" i="13"/>
  <c r="G308" i="13"/>
  <c r="D307" i="13"/>
  <c r="F307" i="13"/>
  <c r="C306" i="13"/>
  <c r="D306" i="13" s="1"/>
  <c r="G301" i="13"/>
  <c r="G300" i="13"/>
  <c r="H300" i="13" s="1"/>
  <c r="I300" i="13" s="1"/>
  <c r="J300" i="13" s="1"/>
  <c r="D299" i="13"/>
  <c r="F299" i="13"/>
  <c r="C298" i="13"/>
  <c r="G293" i="13"/>
  <c r="H293" i="13" s="1"/>
  <c r="G292" i="13"/>
  <c r="D291" i="13"/>
  <c r="F291" i="13"/>
  <c r="D290" i="13"/>
  <c r="C290" i="13"/>
  <c r="G285" i="13"/>
  <c r="H285" i="13" s="1"/>
  <c r="G284" i="13"/>
  <c r="H284" i="13" s="1"/>
  <c r="I284" i="13" s="1"/>
  <c r="D283" i="13"/>
  <c r="F283" i="13"/>
  <c r="C282" i="13"/>
  <c r="G277" i="13"/>
  <c r="G276" i="13"/>
  <c r="D275" i="13"/>
  <c r="F275" i="13"/>
  <c r="C274" i="13"/>
  <c r="D274" i="13" s="1"/>
  <c r="G269" i="13"/>
  <c r="G268" i="13"/>
  <c r="H268" i="13" s="1"/>
  <c r="I268" i="13" s="1"/>
  <c r="J268" i="13" s="1"/>
  <c r="D267" i="13"/>
  <c r="F267" i="13"/>
  <c r="C266" i="13"/>
  <c r="G261" i="13"/>
  <c r="H261" i="13" s="1"/>
  <c r="G260" i="13"/>
  <c r="D259" i="13"/>
  <c r="F259" i="13"/>
  <c r="D258" i="13"/>
  <c r="C258" i="13"/>
  <c r="G253" i="13"/>
  <c r="H253" i="13" s="1"/>
  <c r="G252" i="13"/>
  <c r="H252" i="13" s="1"/>
  <c r="I252" i="13" s="1"/>
  <c r="D251" i="13"/>
  <c r="F251" i="13"/>
  <c r="C250" i="13"/>
  <c r="G245" i="13"/>
  <c r="G244" i="13"/>
  <c r="D243" i="13"/>
  <c r="F243" i="13"/>
  <c r="C242" i="13"/>
  <c r="D242" i="13" s="1"/>
  <c r="G237" i="13"/>
  <c r="G236" i="13"/>
  <c r="H236" i="13" s="1"/>
  <c r="I236" i="13" s="1"/>
  <c r="J236" i="13" s="1"/>
  <c r="D235" i="13"/>
  <c r="F235" i="13"/>
  <c r="C234" i="13"/>
  <c r="G229" i="13"/>
  <c r="H229" i="13" s="1"/>
  <c r="G228" i="13"/>
  <c r="D227" i="13"/>
  <c r="F227" i="13"/>
  <c r="D226" i="13"/>
  <c r="C226" i="13"/>
  <c r="G221" i="13"/>
  <c r="H221" i="13" s="1"/>
  <c r="G220" i="13"/>
  <c r="H220" i="13" s="1"/>
  <c r="I220" i="13" s="1"/>
  <c r="D219" i="13"/>
  <c r="F219" i="13"/>
  <c r="C218" i="13"/>
  <c r="G213" i="13"/>
  <c r="G212" i="13"/>
  <c r="D211" i="13"/>
  <c r="F211" i="13"/>
  <c r="C210" i="13"/>
  <c r="D210" i="13" s="1"/>
  <c r="G205" i="13"/>
  <c r="G204" i="13"/>
  <c r="H204" i="13" s="1"/>
  <c r="I204" i="13" s="1"/>
  <c r="J204" i="13" s="1"/>
  <c r="D203" i="13"/>
  <c r="F203" i="13"/>
  <c r="D201" i="13"/>
  <c r="E201" i="13"/>
  <c r="H201" i="13" s="1"/>
  <c r="F201" i="13"/>
  <c r="D199" i="13"/>
  <c r="E199" i="13"/>
  <c r="F199" i="13"/>
  <c r="D197" i="13"/>
  <c r="E197" i="13"/>
  <c r="H197" i="13" s="1"/>
  <c r="F197" i="13"/>
  <c r="D195" i="13"/>
  <c r="E195" i="13"/>
  <c r="H195" i="13" s="1"/>
  <c r="D193" i="13"/>
  <c r="E193" i="13"/>
  <c r="H193" i="13" s="1"/>
  <c r="F193" i="13"/>
  <c r="D191" i="13"/>
  <c r="E191" i="13"/>
  <c r="F191" i="13"/>
  <c r="D189" i="13"/>
  <c r="E189" i="13"/>
  <c r="F189" i="13"/>
  <c r="D187" i="13"/>
  <c r="E187" i="13"/>
  <c r="F187" i="13" s="1"/>
  <c r="D185" i="13"/>
  <c r="E185" i="13"/>
  <c r="H185" i="13" s="1"/>
  <c r="F185" i="13"/>
  <c r="H122" i="13"/>
  <c r="I122" i="13" s="1"/>
  <c r="J122" i="13" s="1"/>
  <c r="D115" i="13"/>
  <c r="E341" i="13"/>
  <c r="F341" i="13" s="1"/>
  <c r="E339" i="13"/>
  <c r="H339" i="13" s="1"/>
  <c r="I339" i="13" s="1"/>
  <c r="J339" i="13" s="1"/>
  <c r="E337" i="13"/>
  <c r="F337" i="13" s="1"/>
  <c r="E335" i="13"/>
  <c r="F335" i="13" s="1"/>
  <c r="E333" i="13"/>
  <c r="F333" i="13" s="1"/>
  <c r="E331" i="13"/>
  <c r="H331" i="13" s="1"/>
  <c r="I331" i="13" s="1"/>
  <c r="J331" i="13" s="1"/>
  <c r="E329" i="13"/>
  <c r="H329" i="13" s="1"/>
  <c r="I329" i="13" s="1"/>
  <c r="E327" i="13"/>
  <c r="F327" i="13" s="1"/>
  <c r="E325" i="13"/>
  <c r="F325" i="13" s="1"/>
  <c r="E323" i="13"/>
  <c r="F323" i="13" s="1"/>
  <c r="E321" i="13"/>
  <c r="F321" i="13" s="1"/>
  <c r="E319" i="13"/>
  <c r="F319" i="13" s="1"/>
  <c r="D318" i="13"/>
  <c r="E317" i="13"/>
  <c r="H317" i="13" s="1"/>
  <c r="D316" i="13"/>
  <c r="E315" i="13"/>
  <c r="H315" i="13" s="1"/>
  <c r="I315" i="13" s="1"/>
  <c r="D314" i="13"/>
  <c r="E313" i="13"/>
  <c r="H313" i="13" s="1"/>
  <c r="I313" i="13"/>
  <c r="D312" i="13"/>
  <c r="C312" i="13"/>
  <c r="E309" i="13"/>
  <c r="F309" i="13" s="1"/>
  <c r="F308" i="13"/>
  <c r="H307" i="13"/>
  <c r="I307" i="13" s="1"/>
  <c r="J307" i="13" s="1"/>
  <c r="D305" i="13"/>
  <c r="F305" i="13"/>
  <c r="C304" i="13"/>
  <c r="E301" i="13"/>
  <c r="F300" i="13"/>
  <c r="H299" i="13"/>
  <c r="I299" i="13" s="1"/>
  <c r="J299" i="13" s="1"/>
  <c r="D297" i="13"/>
  <c r="F297" i="13"/>
  <c r="C296" i="13"/>
  <c r="D296" i="13" s="1"/>
  <c r="E293" i="13"/>
  <c r="F292" i="13"/>
  <c r="H291" i="13"/>
  <c r="I291" i="13" s="1"/>
  <c r="J291" i="13" s="1"/>
  <c r="D289" i="13"/>
  <c r="F289" i="13"/>
  <c r="C288" i="13"/>
  <c r="E285" i="13"/>
  <c r="F284" i="13"/>
  <c r="H283" i="13"/>
  <c r="I283" i="13" s="1"/>
  <c r="J283" i="13" s="1"/>
  <c r="D281" i="13"/>
  <c r="F281" i="13"/>
  <c r="D280" i="13"/>
  <c r="C280" i="13"/>
  <c r="E277" i="13"/>
  <c r="F277" i="13" s="1"/>
  <c r="F276" i="13"/>
  <c r="G275" i="13"/>
  <c r="H275" i="13" s="1"/>
  <c r="I275" i="13" s="1"/>
  <c r="J275" i="13" s="1"/>
  <c r="D273" i="13"/>
  <c r="F273" i="13"/>
  <c r="C272" i="13"/>
  <c r="E269" i="13"/>
  <c r="F268" i="13"/>
  <c r="G267" i="13"/>
  <c r="H267" i="13" s="1"/>
  <c r="I267" i="13" s="1"/>
  <c r="J267" i="13" s="1"/>
  <c r="D265" i="13"/>
  <c r="F265" i="13"/>
  <c r="C264" i="13"/>
  <c r="D264" i="13" s="1"/>
  <c r="E261" i="13"/>
  <c r="F260" i="13"/>
  <c r="G259" i="13"/>
  <c r="H259" i="13" s="1"/>
  <c r="I259" i="13" s="1"/>
  <c r="J259" i="13" s="1"/>
  <c r="D257" i="13"/>
  <c r="F257" i="13"/>
  <c r="C256" i="13"/>
  <c r="E256" i="13" s="1"/>
  <c r="E253" i="13"/>
  <c r="F252" i="13"/>
  <c r="G251" i="13"/>
  <c r="H251" i="13" s="1"/>
  <c r="I251" i="13" s="1"/>
  <c r="J251" i="13" s="1"/>
  <c r="D249" i="13"/>
  <c r="F249" i="13"/>
  <c r="D248" i="13"/>
  <c r="C248" i="13"/>
  <c r="E245" i="13"/>
  <c r="F245" i="13" s="1"/>
  <c r="F244" i="13"/>
  <c r="G243" i="13"/>
  <c r="H243" i="13" s="1"/>
  <c r="I243" i="13" s="1"/>
  <c r="J243" i="13" s="1"/>
  <c r="D241" i="13"/>
  <c r="F241" i="13"/>
  <c r="C240" i="13"/>
  <c r="E237" i="13"/>
  <c r="F236" i="13"/>
  <c r="G235" i="13"/>
  <c r="H235" i="13" s="1"/>
  <c r="I235" i="13" s="1"/>
  <c r="J235" i="13" s="1"/>
  <c r="D233" i="13"/>
  <c r="F233" i="13"/>
  <c r="C232" i="13"/>
  <c r="D232" i="13" s="1"/>
  <c r="E229" i="13"/>
  <c r="F228" i="13"/>
  <c r="G227" i="13"/>
  <c r="H227" i="13" s="1"/>
  <c r="I227" i="13" s="1"/>
  <c r="J227" i="13" s="1"/>
  <c r="D225" i="13"/>
  <c r="F225" i="13"/>
  <c r="C224" i="13"/>
  <c r="E224" i="13" s="1"/>
  <c r="E221" i="13"/>
  <c r="F220" i="13"/>
  <c r="G219" i="13"/>
  <c r="H219" i="13" s="1"/>
  <c r="I219" i="13" s="1"/>
  <c r="J219" i="13" s="1"/>
  <c r="D217" i="13"/>
  <c r="F217" i="13"/>
  <c r="D216" i="13"/>
  <c r="C216" i="13"/>
  <c r="E213" i="13"/>
  <c r="F213" i="13" s="1"/>
  <c r="F212" i="13"/>
  <c r="G211" i="13"/>
  <c r="H211" i="13" s="1"/>
  <c r="I211" i="13" s="1"/>
  <c r="J211" i="13" s="1"/>
  <c r="D209" i="13"/>
  <c r="F209" i="13"/>
  <c r="C208" i="13"/>
  <c r="E205" i="13"/>
  <c r="F204" i="13"/>
  <c r="G203" i="13"/>
  <c r="H203" i="13" s="1"/>
  <c r="I203" i="13" s="1"/>
  <c r="J203" i="13" s="1"/>
  <c r="C182" i="13"/>
  <c r="G182" i="13"/>
  <c r="D180" i="13"/>
  <c r="C180" i="13"/>
  <c r="G180" i="13"/>
  <c r="C178" i="13"/>
  <c r="G178" i="13"/>
  <c r="D176" i="13"/>
  <c r="C176" i="13"/>
  <c r="G176" i="13"/>
  <c r="C174" i="13"/>
  <c r="G174" i="13"/>
  <c r="D172" i="13"/>
  <c r="C172" i="13"/>
  <c r="G172" i="13"/>
  <c r="C170" i="13"/>
  <c r="G170" i="13"/>
  <c r="D168" i="13"/>
  <c r="C168" i="13"/>
  <c r="G168" i="13"/>
  <c r="C160" i="13"/>
  <c r="G160" i="13"/>
  <c r="D152" i="13"/>
  <c r="C152" i="13"/>
  <c r="G152" i="13"/>
  <c r="C202" i="13"/>
  <c r="I200" i="13"/>
  <c r="I196" i="13"/>
  <c r="J196" i="13" s="1"/>
  <c r="I192" i="13"/>
  <c r="I188" i="13"/>
  <c r="J188" i="13" s="1"/>
  <c r="I184" i="13"/>
  <c r="E164" i="13"/>
  <c r="H164" i="13" s="1"/>
  <c r="I164" i="13" s="1"/>
  <c r="D164" i="13"/>
  <c r="E156" i="13"/>
  <c r="H156" i="13" s="1"/>
  <c r="I156" i="13" s="1"/>
  <c r="D156" i="13"/>
  <c r="E148" i="13"/>
  <c r="H148" i="13" s="1"/>
  <c r="I148" i="13" s="1"/>
  <c r="D148" i="13"/>
  <c r="E120" i="13"/>
  <c r="C120" i="13"/>
  <c r="F120" i="13" s="1"/>
  <c r="D120" i="13"/>
  <c r="G120" i="13"/>
  <c r="H120" i="13" s="1"/>
  <c r="I120" i="13" s="1"/>
  <c r="J120" i="13" s="1"/>
  <c r="H200" i="13"/>
  <c r="D200" i="13"/>
  <c r="H198" i="13"/>
  <c r="I198" i="13" s="1"/>
  <c r="J198" i="13" s="1"/>
  <c r="D198" i="13"/>
  <c r="H196" i="13"/>
  <c r="D196" i="13"/>
  <c r="H194" i="13"/>
  <c r="I194" i="13" s="1"/>
  <c r="J194" i="13" s="1"/>
  <c r="D194" i="13"/>
  <c r="H192" i="13"/>
  <c r="D192" i="13"/>
  <c r="H190" i="13"/>
  <c r="I190" i="13" s="1"/>
  <c r="J190" i="13" s="1"/>
  <c r="D190" i="13"/>
  <c r="H188" i="13"/>
  <c r="D188" i="13"/>
  <c r="H186" i="13"/>
  <c r="I186" i="13" s="1"/>
  <c r="J186" i="13" s="1"/>
  <c r="D186" i="13"/>
  <c r="H184" i="13"/>
  <c r="D184" i="13"/>
  <c r="E162" i="13"/>
  <c r="H162" i="13" s="1"/>
  <c r="I162" i="13" s="1"/>
  <c r="D162" i="13"/>
  <c r="E154" i="13"/>
  <c r="H154" i="13" s="1"/>
  <c r="I154" i="13" s="1"/>
  <c r="D154" i="13"/>
  <c r="E146" i="13"/>
  <c r="H146" i="13" s="1"/>
  <c r="I146" i="13"/>
  <c r="D146" i="13"/>
  <c r="D142" i="13"/>
  <c r="F142" i="13"/>
  <c r="D140" i="13"/>
  <c r="D138" i="13"/>
  <c r="F138" i="13"/>
  <c r="D136" i="13"/>
  <c r="D134" i="13"/>
  <c r="F134" i="13"/>
  <c r="D132" i="13"/>
  <c r="D130" i="13"/>
  <c r="F130" i="13"/>
  <c r="D128" i="13"/>
  <c r="D126" i="13"/>
  <c r="F126" i="13"/>
  <c r="E119" i="13"/>
  <c r="C119" i="13"/>
  <c r="D119" i="13"/>
  <c r="F119" i="13"/>
  <c r="G119" i="13"/>
  <c r="H119" i="13" s="1"/>
  <c r="I119" i="13" s="1"/>
  <c r="J119" i="13" s="1"/>
  <c r="E144" i="13"/>
  <c r="H144" i="13" s="1"/>
  <c r="E142" i="13"/>
  <c r="H142" i="13" s="1"/>
  <c r="I142" i="13"/>
  <c r="E140" i="13"/>
  <c r="H140" i="13" s="1"/>
  <c r="E138" i="13"/>
  <c r="H138" i="13" s="1"/>
  <c r="I138" i="13"/>
  <c r="E136" i="13"/>
  <c r="H136" i="13" s="1"/>
  <c r="E134" i="13"/>
  <c r="H134" i="13" s="1"/>
  <c r="I134" i="13"/>
  <c r="E132" i="13"/>
  <c r="H132" i="13" s="1"/>
  <c r="E130" i="13"/>
  <c r="H130" i="13" s="1"/>
  <c r="I130" i="13"/>
  <c r="E128" i="13"/>
  <c r="H128" i="13" s="1"/>
  <c r="E126" i="13"/>
  <c r="H126" i="13" s="1"/>
  <c r="I126" i="13"/>
  <c r="E125" i="13"/>
  <c r="C125" i="13"/>
  <c r="E118" i="13"/>
  <c r="F118" i="13" s="1"/>
  <c r="C117" i="13"/>
  <c r="E117" i="13" s="1"/>
  <c r="I98" i="13"/>
  <c r="J98" i="13" s="1"/>
  <c r="D92" i="13"/>
  <c r="G92" i="13"/>
  <c r="E92" i="13"/>
  <c r="C183" i="13"/>
  <c r="F144" i="13"/>
  <c r="E124" i="13"/>
  <c r="F124" i="13"/>
  <c r="C123" i="13"/>
  <c r="D123" i="13" s="1"/>
  <c r="E116" i="13"/>
  <c r="F116" i="13"/>
  <c r="E115" i="13"/>
  <c r="I115" i="13" s="1"/>
  <c r="C115" i="13"/>
  <c r="E113" i="13"/>
  <c r="H113" i="13" s="1"/>
  <c r="I113" i="13" s="1"/>
  <c r="C113" i="13"/>
  <c r="D113" i="13"/>
  <c r="E110" i="13"/>
  <c r="H110" i="13" s="1"/>
  <c r="F110" i="13"/>
  <c r="D107" i="13"/>
  <c r="E107" i="13"/>
  <c r="F107" i="13"/>
  <c r="G107" i="13"/>
  <c r="H107" i="13" s="1"/>
  <c r="C105" i="13"/>
  <c r="D105" i="13" s="1"/>
  <c r="F104" i="13"/>
  <c r="E102" i="13"/>
  <c r="F102" i="13"/>
  <c r="D99" i="13"/>
  <c r="E99" i="13"/>
  <c r="F99" i="13"/>
  <c r="G99" i="13"/>
  <c r="H99" i="13" s="1"/>
  <c r="D97" i="13"/>
  <c r="C97" i="13"/>
  <c r="E97" i="13" s="1"/>
  <c r="F96" i="13"/>
  <c r="C91" i="13"/>
  <c r="D91" i="13" s="1"/>
  <c r="G91" i="13"/>
  <c r="D88" i="13"/>
  <c r="F88" i="13"/>
  <c r="C88" i="13"/>
  <c r="E88" i="13"/>
  <c r="I88" i="13" s="1"/>
  <c r="J88" i="13" s="1"/>
  <c r="G88" i="13"/>
  <c r="H88" i="13" s="1"/>
  <c r="H86" i="13"/>
  <c r="E181" i="13"/>
  <c r="H181" i="13" s="1"/>
  <c r="I181" i="13" s="1"/>
  <c r="E179" i="13"/>
  <c r="H179" i="13" s="1"/>
  <c r="E177" i="13"/>
  <c r="H177" i="13" s="1"/>
  <c r="I177" i="13" s="1"/>
  <c r="E175" i="13"/>
  <c r="F175" i="13" s="1"/>
  <c r="E173" i="13"/>
  <c r="H173" i="13" s="1"/>
  <c r="I173" i="13" s="1"/>
  <c r="E171" i="13"/>
  <c r="F171" i="13" s="1"/>
  <c r="E169" i="13"/>
  <c r="F169" i="13" s="1"/>
  <c r="I169" i="13"/>
  <c r="E167" i="13"/>
  <c r="E165" i="13"/>
  <c r="E163" i="13"/>
  <c r="E161" i="13"/>
  <c r="E159" i="13"/>
  <c r="E157" i="13"/>
  <c r="E155" i="13"/>
  <c r="E153" i="13"/>
  <c r="E151" i="13"/>
  <c r="E149" i="13"/>
  <c r="E147" i="13"/>
  <c r="E145" i="13"/>
  <c r="D144" i="13"/>
  <c r="E143" i="13"/>
  <c r="E141" i="13"/>
  <c r="E139" i="13"/>
  <c r="E137" i="13"/>
  <c r="E135" i="13"/>
  <c r="E133" i="13"/>
  <c r="E131" i="13"/>
  <c r="E129" i="13"/>
  <c r="E127" i="13"/>
  <c r="G124" i="13"/>
  <c r="H124" i="13" s="1"/>
  <c r="I124" i="13" s="1"/>
  <c r="J124" i="13" s="1"/>
  <c r="G123" i="13"/>
  <c r="E122" i="13"/>
  <c r="F122" i="13"/>
  <c r="E121" i="13"/>
  <c r="C121" i="13"/>
  <c r="D121" i="13" s="1"/>
  <c r="G116" i="13"/>
  <c r="H116" i="13" s="1"/>
  <c r="I116" i="13" s="1"/>
  <c r="J116" i="13" s="1"/>
  <c r="G115" i="13"/>
  <c r="H115" i="13" s="1"/>
  <c r="C93" i="13"/>
  <c r="E93" i="13" s="1"/>
  <c r="G93" i="13"/>
  <c r="C79" i="13"/>
  <c r="D79" i="13" s="1"/>
  <c r="E79" i="13"/>
  <c r="C72" i="13"/>
  <c r="E72" i="13" s="1"/>
  <c r="G72" i="13"/>
  <c r="C68" i="13"/>
  <c r="E68" i="13" s="1"/>
  <c r="G68" i="13"/>
  <c r="D68" i="13"/>
  <c r="C64" i="13"/>
  <c r="E64" i="13" s="1"/>
  <c r="G64" i="13"/>
  <c r="C60" i="13"/>
  <c r="E60" i="13" s="1"/>
  <c r="G60" i="13"/>
  <c r="D60" i="13"/>
  <c r="E114" i="13"/>
  <c r="H114" i="13" s="1"/>
  <c r="E112" i="13"/>
  <c r="H112" i="13" s="1"/>
  <c r="I112" i="13"/>
  <c r="D109" i="13"/>
  <c r="E109" i="13"/>
  <c r="D101" i="13"/>
  <c r="E101" i="13"/>
  <c r="D95" i="13"/>
  <c r="C95" i="13"/>
  <c r="E95" i="13"/>
  <c r="H95" i="13" s="1"/>
  <c r="D94" i="13"/>
  <c r="F94" i="13"/>
  <c r="E94" i="13"/>
  <c r="H94" i="13" s="1"/>
  <c r="I94" i="13" s="1"/>
  <c r="J94" i="13" s="1"/>
  <c r="I90" i="13"/>
  <c r="C85" i="13"/>
  <c r="E85" i="13" s="1"/>
  <c r="H80" i="13"/>
  <c r="C70" i="13"/>
  <c r="G70" i="13"/>
  <c r="C66" i="13"/>
  <c r="G66" i="13"/>
  <c r="D66" i="13"/>
  <c r="E66" i="13"/>
  <c r="F66" i="13" s="1"/>
  <c r="C62" i="13"/>
  <c r="D62" i="13" s="1"/>
  <c r="G62" i="13"/>
  <c r="C58" i="13"/>
  <c r="G58" i="13"/>
  <c r="D58" i="13"/>
  <c r="E58" i="13"/>
  <c r="F58" i="13" s="1"/>
  <c r="F114" i="13"/>
  <c r="D111" i="13"/>
  <c r="E111" i="13"/>
  <c r="F111" i="13" s="1"/>
  <c r="G109" i="13"/>
  <c r="H109" i="13" s="1"/>
  <c r="D103" i="13"/>
  <c r="E103" i="13"/>
  <c r="G101" i="13"/>
  <c r="H101" i="13" s="1"/>
  <c r="C87" i="13"/>
  <c r="E87" i="13" s="1"/>
  <c r="D86" i="13"/>
  <c r="F86" i="13"/>
  <c r="E86" i="13"/>
  <c r="I82" i="13"/>
  <c r="D80" i="13"/>
  <c r="F80" i="13"/>
  <c r="C80" i="13"/>
  <c r="E80" i="13"/>
  <c r="H74" i="13"/>
  <c r="I74" i="13" s="1"/>
  <c r="J74" i="13" s="1"/>
  <c r="C56" i="13"/>
  <c r="G56" i="13"/>
  <c r="D56" i="13"/>
  <c r="E56" i="13"/>
  <c r="F56" i="13" s="1"/>
  <c r="C77" i="13"/>
  <c r="E77" i="13" s="1"/>
  <c r="D84" i="13"/>
  <c r="F84" i="13"/>
  <c r="D83" i="13"/>
  <c r="C83" i="13"/>
  <c r="G77" i="13"/>
  <c r="D76" i="13"/>
  <c r="F76" i="13"/>
  <c r="C75" i="13"/>
  <c r="C73" i="13"/>
  <c r="D73" i="13" s="1"/>
  <c r="E73" i="13"/>
  <c r="C71" i="13"/>
  <c r="G71" i="13"/>
  <c r="D71" i="13"/>
  <c r="E71" i="13"/>
  <c r="F71" i="13" s="1"/>
  <c r="C69" i="13"/>
  <c r="E69" i="13" s="1"/>
  <c r="G69" i="13"/>
  <c r="D69" i="13"/>
  <c r="C67" i="13"/>
  <c r="G67" i="13"/>
  <c r="C65" i="13"/>
  <c r="E65" i="13" s="1"/>
  <c r="G65" i="13"/>
  <c r="C63" i="13"/>
  <c r="G63" i="13"/>
  <c r="D63" i="13"/>
  <c r="E63" i="13"/>
  <c r="C61" i="13"/>
  <c r="E61" i="13" s="1"/>
  <c r="G61" i="13"/>
  <c r="D61" i="13"/>
  <c r="C59" i="13"/>
  <c r="D59" i="13" s="1"/>
  <c r="G59" i="13"/>
  <c r="C57" i="13"/>
  <c r="D57" i="13" s="1"/>
  <c r="G57" i="13"/>
  <c r="D110" i="13"/>
  <c r="H108" i="13"/>
  <c r="I108" i="13" s="1"/>
  <c r="J108" i="13" s="1"/>
  <c r="D108" i="13"/>
  <c r="H106" i="13"/>
  <c r="I106" i="13" s="1"/>
  <c r="J106" i="13" s="1"/>
  <c r="D106" i="13"/>
  <c r="H104" i="13"/>
  <c r="I104" i="13" s="1"/>
  <c r="J104" i="13" s="1"/>
  <c r="D104" i="13"/>
  <c r="H102" i="13"/>
  <c r="D102" i="13"/>
  <c r="H100" i="13"/>
  <c r="I100" i="13" s="1"/>
  <c r="J100" i="13" s="1"/>
  <c r="D100" i="13"/>
  <c r="H98" i="13"/>
  <c r="D98" i="13"/>
  <c r="H96" i="13"/>
  <c r="I96" i="13" s="1"/>
  <c r="J96" i="13" s="1"/>
  <c r="D96" i="13"/>
  <c r="D90" i="13"/>
  <c r="F90" i="13"/>
  <c r="D89" i="13"/>
  <c r="C89" i="13"/>
  <c r="G84" i="13"/>
  <c r="H84" i="13" s="1"/>
  <c r="I84" i="13" s="1"/>
  <c r="J84" i="13" s="1"/>
  <c r="G83" i="13"/>
  <c r="D82" i="13"/>
  <c r="F82" i="13"/>
  <c r="C81" i="13"/>
  <c r="G76" i="13"/>
  <c r="H76" i="13" s="1"/>
  <c r="I76" i="13" s="1"/>
  <c r="J76" i="13" s="1"/>
  <c r="G75" i="13"/>
  <c r="D74" i="13"/>
  <c r="F74" i="13"/>
  <c r="C55" i="13"/>
  <c r="E55" i="13" s="1"/>
  <c r="G55" i="13"/>
  <c r="D55" i="13"/>
  <c r="C54" i="13"/>
  <c r="G54" i="13"/>
  <c r="D53" i="13"/>
  <c r="G53" i="13"/>
  <c r="H53" i="13" s="1"/>
  <c r="I53" i="13" s="1"/>
  <c r="J53" i="13" s="1"/>
  <c r="F42" i="13"/>
  <c r="E42" i="13"/>
  <c r="E49" i="13"/>
  <c r="F49" i="13" s="1"/>
  <c r="F45" i="13"/>
  <c r="E45" i="13"/>
  <c r="E41" i="13"/>
  <c r="F41" i="13" s="1"/>
  <c r="F37" i="13"/>
  <c r="E37" i="13"/>
  <c r="E33" i="13"/>
  <c r="F33" i="13" s="1"/>
  <c r="F34" i="13"/>
  <c r="E34" i="13"/>
  <c r="E52" i="13"/>
  <c r="F52" i="13" s="1"/>
  <c r="F48" i="13"/>
  <c r="E48" i="13"/>
  <c r="E44" i="13"/>
  <c r="F44" i="13" s="1"/>
  <c r="F40" i="13"/>
  <c r="E40" i="13"/>
  <c r="E36" i="13"/>
  <c r="F36" i="13" s="1"/>
  <c r="F32" i="13"/>
  <c r="E32" i="13"/>
  <c r="E50" i="13"/>
  <c r="F50" i="13" s="1"/>
  <c r="F46" i="13"/>
  <c r="E46" i="13"/>
  <c r="E38" i="13"/>
  <c r="F38" i="13" s="1"/>
  <c r="F51" i="13"/>
  <c r="E51" i="13"/>
  <c r="E47" i="13"/>
  <c r="F47" i="13" s="1"/>
  <c r="F43" i="13"/>
  <c r="E43" i="13"/>
  <c r="E39" i="13"/>
  <c r="F39" i="13" s="1"/>
  <c r="F35" i="13"/>
  <c r="E35" i="13"/>
  <c r="E31" i="13"/>
  <c r="F31" i="13" s="1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G52" i="13"/>
  <c r="G51" i="13"/>
  <c r="H51" i="13" s="1"/>
  <c r="G50" i="13"/>
  <c r="G49" i="13"/>
  <c r="G48" i="13"/>
  <c r="H48" i="13" s="1"/>
  <c r="G47" i="13"/>
  <c r="H47" i="13" s="1"/>
  <c r="G46" i="13"/>
  <c r="H46" i="13" s="1"/>
  <c r="G45" i="13"/>
  <c r="H45" i="13" s="1"/>
  <c r="G44" i="13"/>
  <c r="G43" i="13"/>
  <c r="H43" i="13" s="1"/>
  <c r="G42" i="13"/>
  <c r="H42" i="13" s="1"/>
  <c r="G41" i="13"/>
  <c r="G40" i="13"/>
  <c r="H40" i="13" s="1"/>
  <c r="G39" i="13"/>
  <c r="H39" i="13" s="1"/>
  <c r="G38" i="13"/>
  <c r="G37" i="13"/>
  <c r="H37" i="13" s="1"/>
  <c r="G36" i="13"/>
  <c r="G35" i="13"/>
  <c r="H35" i="13" s="1"/>
  <c r="G34" i="13"/>
  <c r="H34" i="13" s="1"/>
  <c r="G33" i="13"/>
  <c r="G32" i="13"/>
  <c r="H32" i="13" s="1"/>
  <c r="G31" i="13"/>
  <c r="H31" i="13" s="1"/>
  <c r="H29" i="13"/>
  <c r="H13" i="13"/>
  <c r="H17" i="13"/>
  <c r="H38" i="10"/>
  <c r="G37" i="10"/>
  <c r="E285" i="10"/>
  <c r="E281" i="10"/>
  <c r="E277" i="10"/>
  <c r="E273" i="10"/>
  <c r="E269" i="10"/>
  <c r="E265" i="10"/>
  <c r="E261" i="10"/>
  <c r="E257" i="10"/>
  <c r="E253" i="10"/>
  <c r="E283" i="10"/>
  <c r="E279" i="10"/>
  <c r="E275" i="10"/>
  <c r="E271" i="10"/>
  <c r="E267" i="10"/>
  <c r="E263" i="10"/>
  <c r="E259" i="10"/>
  <c r="E255" i="10"/>
  <c r="E251" i="10"/>
  <c r="H216" i="10"/>
  <c r="G216" i="10"/>
  <c r="I216" i="10"/>
  <c r="H208" i="10"/>
  <c r="G208" i="10"/>
  <c r="I208" i="10"/>
  <c r="H200" i="10"/>
  <c r="G200" i="10"/>
  <c r="I200" i="10"/>
  <c r="H192" i="10"/>
  <c r="G192" i="10"/>
  <c r="I192" i="10"/>
  <c r="B145" i="10"/>
  <c r="C145" i="10"/>
  <c r="D14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E243" i="10"/>
  <c r="D240" i="10"/>
  <c r="C240" i="10"/>
  <c r="E240" i="10" s="1"/>
  <c r="H236" i="10"/>
  <c r="I236" i="10"/>
  <c r="D232" i="10"/>
  <c r="B232" i="10"/>
  <c r="C232" i="10"/>
  <c r="D224" i="10"/>
  <c r="B224" i="10"/>
  <c r="C224" i="10"/>
  <c r="D216" i="10"/>
  <c r="B216" i="10"/>
  <c r="C216" i="10"/>
  <c r="D208" i="10"/>
  <c r="B208" i="10"/>
  <c r="C208" i="10"/>
  <c r="D200" i="10"/>
  <c r="B200" i="10"/>
  <c r="C200" i="10"/>
  <c r="D192" i="10"/>
  <c r="B192" i="10"/>
  <c r="C192" i="10"/>
  <c r="D164" i="10"/>
  <c r="B164" i="10"/>
  <c r="E164" i="10" s="1"/>
  <c r="C164" i="10"/>
  <c r="B157" i="10"/>
  <c r="D157" i="10"/>
  <c r="C157" i="10"/>
  <c r="B141" i="10"/>
  <c r="C141" i="10"/>
  <c r="D141" i="10"/>
  <c r="H244" i="10"/>
  <c r="I244" i="10"/>
  <c r="D241" i="10"/>
  <c r="B241" i="10"/>
  <c r="C241" i="10"/>
  <c r="H237" i="10"/>
  <c r="G237" i="10"/>
  <c r="I237" i="10"/>
  <c r="H232" i="10"/>
  <c r="G232" i="10"/>
  <c r="I232" i="10"/>
  <c r="H224" i="10"/>
  <c r="G224" i="10"/>
  <c r="I224" i="10"/>
  <c r="H164" i="10"/>
  <c r="G164" i="10"/>
  <c r="I164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D249" i="10"/>
  <c r="E249" i="10" s="1"/>
  <c r="H248" i="10"/>
  <c r="D248" i="10"/>
  <c r="E248" i="10" s="1"/>
  <c r="H247" i="10"/>
  <c r="D247" i="10"/>
  <c r="E247" i="10" s="1"/>
  <c r="H246" i="10"/>
  <c r="D246" i="10"/>
  <c r="E246" i="10" s="1"/>
  <c r="H245" i="10"/>
  <c r="D245" i="10"/>
  <c r="H241" i="10"/>
  <c r="G241" i="10"/>
  <c r="I241" i="10"/>
  <c r="D237" i="10"/>
  <c r="B237" i="10"/>
  <c r="E237" i="10" s="1"/>
  <c r="C237" i="10"/>
  <c r="H228" i="10"/>
  <c r="G228" i="10"/>
  <c r="I228" i="10"/>
  <c r="H220" i="10"/>
  <c r="G220" i="10"/>
  <c r="I220" i="10"/>
  <c r="H212" i="10"/>
  <c r="G212" i="10"/>
  <c r="I212" i="10"/>
  <c r="H204" i="10"/>
  <c r="G204" i="10"/>
  <c r="I204" i="10"/>
  <c r="H196" i="10"/>
  <c r="G196" i="10"/>
  <c r="I196" i="10"/>
  <c r="H188" i="10"/>
  <c r="G188" i="10"/>
  <c r="I188" i="10"/>
  <c r="H184" i="10"/>
  <c r="G184" i="10"/>
  <c r="I184" i="10"/>
  <c r="H180" i="10"/>
  <c r="G180" i="10"/>
  <c r="I180" i="10"/>
  <c r="H176" i="10"/>
  <c r="G176" i="10"/>
  <c r="I176" i="10"/>
  <c r="H172" i="10"/>
  <c r="G172" i="10"/>
  <c r="I172" i="10"/>
  <c r="H168" i="10"/>
  <c r="G168" i="10"/>
  <c r="I168" i="10"/>
  <c r="B153" i="10"/>
  <c r="C153" i="10"/>
  <c r="D153" i="10"/>
  <c r="B137" i="10"/>
  <c r="C137" i="10"/>
  <c r="D137" i="10"/>
  <c r="C245" i="10"/>
  <c r="E245" i="10" s="1"/>
  <c r="G244" i="10"/>
  <c r="D244" i="10"/>
  <c r="C244" i="10"/>
  <c r="E244" i="10" s="1"/>
  <c r="H240" i="10"/>
  <c r="I240" i="10"/>
  <c r="D236" i="10"/>
  <c r="C236" i="10"/>
  <c r="E236" i="10" s="1"/>
  <c r="D228" i="10"/>
  <c r="B228" i="10"/>
  <c r="C228" i="10"/>
  <c r="D220" i="10"/>
  <c r="B220" i="10"/>
  <c r="C220" i="10"/>
  <c r="D212" i="10"/>
  <c r="B212" i="10"/>
  <c r="C212" i="10"/>
  <c r="D204" i="10"/>
  <c r="B204" i="10"/>
  <c r="C204" i="10"/>
  <c r="D196" i="10"/>
  <c r="B196" i="10"/>
  <c r="C196" i="10"/>
  <c r="D188" i="10"/>
  <c r="B188" i="10"/>
  <c r="C188" i="10"/>
  <c r="D184" i="10"/>
  <c r="B184" i="10"/>
  <c r="E184" i="10" s="1"/>
  <c r="C184" i="10"/>
  <c r="D180" i="10"/>
  <c r="B180" i="10"/>
  <c r="C180" i="10"/>
  <c r="D176" i="10"/>
  <c r="B176" i="10"/>
  <c r="E176" i="10" s="1"/>
  <c r="C176" i="10"/>
  <c r="D172" i="10"/>
  <c r="B172" i="10"/>
  <c r="C172" i="10"/>
  <c r="D168" i="10"/>
  <c r="B168" i="10"/>
  <c r="E168" i="10" s="1"/>
  <c r="C168" i="10"/>
  <c r="B161" i="10"/>
  <c r="D161" i="10"/>
  <c r="C161" i="10"/>
  <c r="B149" i="10"/>
  <c r="C149" i="10"/>
  <c r="D149" i="10"/>
  <c r="I233" i="10"/>
  <c r="C233" i="10"/>
  <c r="I229" i="10"/>
  <c r="C229" i="10"/>
  <c r="I225" i="10"/>
  <c r="C225" i="10"/>
  <c r="I221" i="10"/>
  <c r="C221" i="10"/>
  <c r="I217" i="10"/>
  <c r="C217" i="10"/>
  <c r="I213" i="10"/>
  <c r="C213" i="10"/>
  <c r="I209" i="10"/>
  <c r="C209" i="10"/>
  <c r="I205" i="10"/>
  <c r="C205" i="10"/>
  <c r="I201" i="10"/>
  <c r="C201" i="10"/>
  <c r="I197" i="10"/>
  <c r="C197" i="10"/>
  <c r="I193" i="10"/>
  <c r="C193" i="10"/>
  <c r="I189" i="10"/>
  <c r="C189" i="10"/>
  <c r="G186" i="10"/>
  <c r="B186" i="10"/>
  <c r="E186" i="10" s="1"/>
  <c r="I185" i="10"/>
  <c r="C185" i="10"/>
  <c r="G182" i="10"/>
  <c r="B182" i="10"/>
  <c r="E182" i="10" s="1"/>
  <c r="I181" i="10"/>
  <c r="C181" i="10"/>
  <c r="G178" i="10"/>
  <c r="B178" i="10"/>
  <c r="E178" i="10" s="1"/>
  <c r="I177" i="10"/>
  <c r="C177" i="10"/>
  <c r="G174" i="10"/>
  <c r="B174" i="10"/>
  <c r="E174" i="10" s="1"/>
  <c r="I173" i="10"/>
  <c r="C173" i="10"/>
  <c r="G170" i="10"/>
  <c r="B170" i="10"/>
  <c r="E170" i="10" s="1"/>
  <c r="I169" i="10"/>
  <c r="C169" i="10"/>
  <c r="G166" i="10"/>
  <c r="B166" i="10"/>
  <c r="E166" i="10" s="1"/>
  <c r="I165" i="10"/>
  <c r="C165" i="10"/>
  <c r="E165" i="10" s="1"/>
  <c r="B162" i="10"/>
  <c r="E162" i="10" s="1"/>
  <c r="D162" i="10"/>
  <c r="B158" i="10"/>
  <c r="E158" i="10" s="1"/>
  <c r="D158" i="10"/>
  <c r="B154" i="10"/>
  <c r="C154" i="10"/>
  <c r="B150" i="10"/>
  <c r="E150" i="10" s="1"/>
  <c r="C150" i="10"/>
  <c r="B146" i="10"/>
  <c r="C146" i="10"/>
  <c r="B142" i="10"/>
  <c r="E142" i="10" s="1"/>
  <c r="C142" i="10"/>
  <c r="B138" i="10"/>
  <c r="C138" i="10"/>
  <c r="B134" i="10"/>
  <c r="E134" i="10" s="1"/>
  <c r="C134" i="10"/>
  <c r="G233" i="10"/>
  <c r="B233" i="10"/>
  <c r="E233" i="10" s="1"/>
  <c r="G229" i="10"/>
  <c r="B229" i="10"/>
  <c r="E229" i="10" s="1"/>
  <c r="G225" i="10"/>
  <c r="B225" i="10"/>
  <c r="E225" i="10" s="1"/>
  <c r="G221" i="10"/>
  <c r="B221" i="10"/>
  <c r="E221" i="10" s="1"/>
  <c r="G217" i="10"/>
  <c r="B217" i="10"/>
  <c r="E217" i="10" s="1"/>
  <c r="G213" i="10"/>
  <c r="B213" i="10"/>
  <c r="E213" i="10" s="1"/>
  <c r="G209" i="10"/>
  <c r="B209" i="10"/>
  <c r="E209" i="10" s="1"/>
  <c r="G205" i="10"/>
  <c r="B205" i="10"/>
  <c r="E205" i="10" s="1"/>
  <c r="G201" i="10"/>
  <c r="B201" i="10"/>
  <c r="E201" i="10" s="1"/>
  <c r="G197" i="10"/>
  <c r="B197" i="10"/>
  <c r="G193" i="10"/>
  <c r="B193" i="10"/>
  <c r="E193" i="10" s="1"/>
  <c r="G189" i="10"/>
  <c r="B189" i="10"/>
  <c r="E189" i="10" s="1"/>
  <c r="G185" i="10"/>
  <c r="B185" i="10"/>
  <c r="E185" i="10" s="1"/>
  <c r="G181" i="10"/>
  <c r="B181" i="10"/>
  <c r="G177" i="10"/>
  <c r="B177" i="10"/>
  <c r="E177" i="10" s="1"/>
  <c r="G173" i="10"/>
  <c r="B173" i="10"/>
  <c r="E173" i="10" s="1"/>
  <c r="G169" i="10"/>
  <c r="B169" i="10"/>
  <c r="E169" i="10" s="1"/>
  <c r="B159" i="10"/>
  <c r="D159" i="10"/>
  <c r="B155" i="10"/>
  <c r="E155" i="10" s="1"/>
  <c r="C155" i="10"/>
  <c r="B151" i="10"/>
  <c r="C151" i="10"/>
  <c r="B147" i="10"/>
  <c r="E147" i="10" s="1"/>
  <c r="C147" i="10"/>
  <c r="B143" i="10"/>
  <c r="C143" i="10"/>
  <c r="B139" i="10"/>
  <c r="E139" i="10" s="1"/>
  <c r="C139" i="10"/>
  <c r="B135" i="10"/>
  <c r="C135" i="10"/>
  <c r="B160" i="10"/>
  <c r="E160" i="10" s="1"/>
  <c r="D160" i="10"/>
  <c r="B156" i="10"/>
  <c r="C156" i="10"/>
  <c r="B152" i="10"/>
  <c r="E152" i="10" s="1"/>
  <c r="C152" i="10"/>
  <c r="B148" i="10"/>
  <c r="C148" i="10"/>
  <c r="B144" i="10"/>
  <c r="E144" i="10" s="1"/>
  <c r="C144" i="10"/>
  <c r="B140" i="10"/>
  <c r="C140" i="10"/>
  <c r="B136" i="10"/>
  <c r="E136" i="10" s="1"/>
  <c r="C136" i="10"/>
  <c r="D63" i="10"/>
  <c r="B63" i="10"/>
  <c r="E63" i="10" s="1"/>
  <c r="C63" i="10"/>
  <c r="E111" i="10"/>
  <c r="E103" i="10"/>
  <c r="E95" i="10"/>
  <c r="E87" i="10"/>
  <c r="D51" i="10"/>
  <c r="B51" i="10"/>
  <c r="E51" i="10" s="1"/>
  <c r="C51" i="10"/>
  <c r="E109" i="10"/>
  <c r="E101" i="10"/>
  <c r="E93" i="10"/>
  <c r="D55" i="10"/>
  <c r="B55" i="10"/>
  <c r="E55" i="10" s="1"/>
  <c r="C55" i="10"/>
  <c r="B133" i="10"/>
  <c r="D133" i="10"/>
  <c r="B132" i="10"/>
  <c r="D132" i="10"/>
  <c r="B131" i="10"/>
  <c r="D131" i="10"/>
  <c r="B130" i="10"/>
  <c r="D130" i="10"/>
  <c r="B129" i="10"/>
  <c r="D129" i="10"/>
  <c r="D59" i="10"/>
  <c r="B59" i="10"/>
  <c r="C59" i="10"/>
  <c r="E110" i="10"/>
  <c r="E106" i="10"/>
  <c r="E102" i="10"/>
  <c r="E98" i="10"/>
  <c r="E94" i="10"/>
  <c r="E90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G48" i="10"/>
  <c r="H48" i="10"/>
  <c r="I48" i="10"/>
  <c r="D127" i="10"/>
  <c r="E127" i="10" s="1"/>
  <c r="D125" i="10"/>
  <c r="E125" i="10" s="1"/>
  <c r="D123" i="10"/>
  <c r="E123" i="10" s="1"/>
  <c r="D121" i="10"/>
  <c r="E121" i="10" s="1"/>
  <c r="D119" i="10"/>
  <c r="E119" i="10" s="1"/>
  <c r="D117" i="10"/>
  <c r="E117" i="10" s="1"/>
  <c r="D115" i="10"/>
  <c r="E115" i="10" s="1"/>
  <c r="D113" i="10"/>
  <c r="E113" i="10" s="1"/>
  <c r="E108" i="10"/>
  <c r="E104" i="10"/>
  <c r="E100" i="10"/>
  <c r="E96" i="10"/>
  <c r="E92" i="10"/>
  <c r="E88" i="10"/>
  <c r="H63" i="10"/>
  <c r="G63" i="10"/>
  <c r="I63" i="10"/>
  <c r="H59" i="10"/>
  <c r="G59" i="10"/>
  <c r="I59" i="10"/>
  <c r="H55" i="10"/>
  <c r="G55" i="10"/>
  <c r="I55" i="10"/>
  <c r="H51" i="10"/>
  <c r="G51" i="10"/>
  <c r="I51" i="10"/>
  <c r="C49" i="10"/>
  <c r="D49" i="10"/>
  <c r="B49" i="10"/>
  <c r="E49" i="10" s="1"/>
  <c r="G61" i="10"/>
  <c r="B61" i="10"/>
  <c r="E61" i="10" s="1"/>
  <c r="I60" i="10"/>
  <c r="C60" i="10"/>
  <c r="G57" i="10"/>
  <c r="B57" i="10"/>
  <c r="E57" i="10" s="1"/>
  <c r="I56" i="10"/>
  <c r="C56" i="10"/>
  <c r="G53" i="10"/>
  <c r="B53" i="10"/>
  <c r="E53" i="10" s="1"/>
  <c r="I52" i="10"/>
  <c r="C52" i="10"/>
  <c r="G49" i="10"/>
  <c r="H49" i="10"/>
  <c r="B47" i="10"/>
  <c r="C47" i="10"/>
  <c r="D47" i="10"/>
  <c r="G60" i="10"/>
  <c r="B60" i="10"/>
  <c r="E60" i="10" s="1"/>
  <c r="G56" i="10"/>
  <c r="B56" i="10"/>
  <c r="G52" i="10"/>
  <c r="B52" i="10"/>
  <c r="E52" i="10" s="1"/>
  <c r="B46" i="10"/>
  <c r="C46" i="10"/>
  <c r="D46" i="10"/>
  <c r="C48" i="10"/>
  <c r="E48" i="10" s="1"/>
  <c r="D48" i="10"/>
  <c r="G47" i="10"/>
  <c r="H47" i="10"/>
  <c r="H46" i="10"/>
  <c r="H45" i="10"/>
  <c r="D45" i="10"/>
  <c r="D43" i="10"/>
  <c r="D41" i="10"/>
  <c r="D39" i="10"/>
  <c r="D37" i="10"/>
  <c r="D35" i="10"/>
  <c r="E35" i="10" s="1"/>
  <c r="D33" i="10"/>
  <c r="E33" i="10" s="1"/>
  <c r="E31" i="10"/>
  <c r="E27" i="10"/>
  <c r="E23" i="10"/>
  <c r="E19" i="10"/>
  <c r="E15" i="10"/>
  <c r="E11" i="10"/>
  <c r="E7" i="10"/>
  <c r="C45" i="10"/>
  <c r="E45" i="10" s="1"/>
  <c r="C43" i="10"/>
  <c r="E43" i="10" s="1"/>
  <c r="C41" i="10"/>
  <c r="E41" i="10" s="1"/>
  <c r="C39" i="10"/>
  <c r="E39" i="10" s="1"/>
  <c r="C37" i="10"/>
  <c r="E37" i="10" s="1"/>
  <c r="E30" i="10"/>
  <c r="E26" i="10"/>
  <c r="E22" i="10"/>
  <c r="E18" i="10"/>
  <c r="E14" i="10"/>
  <c r="E10" i="10"/>
  <c r="E6" i="10"/>
  <c r="E29" i="10"/>
  <c r="E25" i="10"/>
  <c r="E21" i="10"/>
  <c r="E17" i="10"/>
  <c r="E13" i="10"/>
  <c r="E9" i="10"/>
  <c r="E5" i="10"/>
  <c r="C3" i="10"/>
  <c r="E3" i="10" s="1"/>
  <c r="J4" i="2"/>
  <c r="V323" i="2"/>
  <c r="W323" i="2" s="1"/>
  <c r="X323" i="2"/>
  <c r="U323" i="2"/>
  <c r="P320" i="2"/>
  <c r="Q320" i="2"/>
  <c r="R320" i="2" s="1"/>
  <c r="S320" i="2"/>
  <c r="P317" i="2"/>
  <c r="S317" i="2"/>
  <c r="V290" i="2"/>
  <c r="W290" i="2" s="1"/>
  <c r="U290" i="2"/>
  <c r="X290" i="2"/>
  <c r="P289" i="2"/>
  <c r="J289" i="2" s="1"/>
  <c r="S289" i="2"/>
  <c r="P278" i="2"/>
  <c r="S278" i="2"/>
  <c r="K274" i="2"/>
  <c r="X272" i="2"/>
  <c r="V272" i="2"/>
  <c r="W272" i="2" s="1"/>
  <c r="AB272" i="2"/>
  <c r="AC272" i="2" s="1"/>
  <c r="V271" i="2"/>
  <c r="W271" i="2" s="1"/>
  <c r="X271" i="2"/>
  <c r="P264" i="2"/>
  <c r="Q264" i="2"/>
  <c r="R264" i="2" s="1"/>
  <c r="S264" i="2"/>
  <c r="V262" i="2"/>
  <c r="W262" i="2" s="1"/>
  <c r="X262" i="2"/>
  <c r="P261" i="2"/>
  <c r="S261" i="2"/>
  <c r="P258" i="2"/>
  <c r="S258" i="2"/>
  <c r="X255" i="2"/>
  <c r="U255" i="2"/>
  <c r="Q254" i="2"/>
  <c r="R254" i="2" s="1"/>
  <c r="S254" i="2"/>
  <c r="X247" i="2"/>
  <c r="U247" i="2"/>
  <c r="V247" i="2"/>
  <c r="W247" i="2" s="1"/>
  <c r="Q246" i="2"/>
  <c r="R246" i="2" s="1"/>
  <c r="P246" i="2"/>
  <c r="J246" i="2" s="1"/>
  <c r="AB246" i="2" s="1"/>
  <c r="AC246" i="2" s="1"/>
  <c r="S246" i="2"/>
  <c r="S229" i="2"/>
  <c r="P229" i="2"/>
  <c r="Q229" i="2"/>
  <c r="R229" i="2" s="1"/>
  <c r="S227" i="2"/>
  <c r="Q227" i="2"/>
  <c r="R227" i="2" s="1"/>
  <c r="V203" i="2"/>
  <c r="W203" i="2" s="1"/>
  <c r="X203" i="2"/>
  <c r="U203" i="2"/>
  <c r="X202" i="2"/>
  <c r="U202" i="2"/>
  <c r="V199" i="2"/>
  <c r="W199" i="2" s="1"/>
  <c r="X199" i="2"/>
  <c r="U199" i="2"/>
  <c r="X186" i="2"/>
  <c r="U186" i="2"/>
  <c r="V186" i="2"/>
  <c r="W186" i="2" s="1"/>
  <c r="J183" i="2"/>
  <c r="V179" i="2"/>
  <c r="W179" i="2" s="1"/>
  <c r="X179" i="2"/>
  <c r="K174" i="2"/>
  <c r="AB174" i="2" s="1"/>
  <c r="AC174" i="2" s="1"/>
  <c r="V163" i="2"/>
  <c r="W163" i="2" s="1"/>
  <c r="X163" i="2"/>
  <c r="U163" i="2"/>
  <c r="U156" i="2"/>
  <c r="K156" i="2" s="1"/>
  <c r="V156" i="2"/>
  <c r="W156" i="2" s="1"/>
  <c r="X156" i="2"/>
  <c r="P152" i="2"/>
  <c r="Q152" i="2"/>
  <c r="R152" i="2" s="1"/>
  <c r="S152" i="2"/>
  <c r="P148" i="2"/>
  <c r="Q148" i="2"/>
  <c r="R148" i="2" s="1"/>
  <c r="S148" i="2"/>
  <c r="P142" i="2"/>
  <c r="Q142" i="2"/>
  <c r="R142" i="2" s="1"/>
  <c r="S142" i="2"/>
  <c r="U97" i="2"/>
  <c r="K97" i="2" s="1"/>
  <c r="V97" i="2"/>
  <c r="W97" i="2" s="1"/>
  <c r="X89" i="2"/>
  <c r="U89" i="2"/>
  <c r="V89" i="2"/>
  <c r="W89" i="2" s="1"/>
  <c r="U81" i="2"/>
  <c r="X81" i="2"/>
  <c r="V81" i="2"/>
  <c r="W81" i="2" s="1"/>
  <c r="X73" i="2"/>
  <c r="U73" i="2"/>
  <c r="V73" i="2"/>
  <c r="W73" i="2" s="1"/>
  <c r="X42" i="2"/>
  <c r="U42" i="2"/>
  <c r="V42" i="2"/>
  <c r="W42" i="2" s="1"/>
  <c r="K41" i="2"/>
  <c r="X38" i="2"/>
  <c r="U38" i="2"/>
  <c r="V38" i="2"/>
  <c r="W38" i="2" s="1"/>
  <c r="P36" i="2"/>
  <c r="J36" i="2" s="1"/>
  <c r="AB36" i="2" s="1"/>
  <c r="AC36" i="2" s="1"/>
  <c r="S36" i="2"/>
  <c r="K28" i="2"/>
  <c r="X19" i="2"/>
  <c r="V19" i="2"/>
  <c r="W19" i="2" s="1"/>
  <c r="AA318" i="2"/>
  <c r="AA278" i="2"/>
  <c r="AA258" i="2"/>
  <c r="AA250" i="2"/>
  <c r="AA242" i="2"/>
  <c r="AA214" i="2"/>
  <c r="AA202" i="2"/>
  <c r="AA186" i="2"/>
  <c r="AA170" i="2"/>
  <c r="AA154" i="2"/>
  <c r="AA150" i="2"/>
  <c r="AA146" i="2"/>
  <c r="AA142" i="2"/>
  <c r="AA102" i="2"/>
  <c r="AA94" i="2"/>
  <c r="AA58" i="2"/>
  <c r="AA50" i="2"/>
  <c r="AA22" i="2"/>
  <c r="AA289" i="2"/>
  <c r="AA145" i="2"/>
  <c r="S276" i="2"/>
  <c r="S2" i="2"/>
  <c r="Q2" i="2"/>
  <c r="R2" i="2" s="1"/>
  <c r="P2" i="2"/>
  <c r="U324" i="2"/>
  <c r="X324" i="2"/>
  <c r="P323" i="2"/>
  <c r="J323" i="2" s="1"/>
  <c r="AB323" i="2" s="1"/>
  <c r="AC323" i="2" s="1"/>
  <c r="S323" i="2"/>
  <c r="U316" i="2"/>
  <c r="V316" i="2"/>
  <c r="W316" i="2" s="1"/>
  <c r="P313" i="2"/>
  <c r="J313" i="2" s="1"/>
  <c r="AB313" i="2" s="1"/>
  <c r="AC313" i="2" s="1"/>
  <c r="S313" i="2"/>
  <c r="P309" i="2"/>
  <c r="S309" i="2"/>
  <c r="P268" i="2"/>
  <c r="S268" i="2"/>
  <c r="Q268" i="2"/>
  <c r="R268" i="2" s="1"/>
  <c r="Q244" i="2"/>
  <c r="R244" i="2" s="1"/>
  <c r="J244" i="2" s="1"/>
  <c r="AB244" i="2" s="1"/>
  <c r="AC244" i="2" s="1"/>
  <c r="S244" i="2"/>
  <c r="P241" i="2"/>
  <c r="S241" i="2"/>
  <c r="Q241" i="2"/>
  <c r="R241" i="2" s="1"/>
  <c r="Q238" i="2"/>
  <c r="R238" i="2" s="1"/>
  <c r="J238" i="2" s="1"/>
  <c r="S238" i="2"/>
  <c r="U233" i="2"/>
  <c r="V233" i="2"/>
  <c r="W233" i="2" s="1"/>
  <c r="X233" i="2"/>
  <c r="X231" i="2"/>
  <c r="V231" i="2"/>
  <c r="W231" i="2" s="1"/>
  <c r="AB228" i="2"/>
  <c r="AB223" i="2"/>
  <c r="AC223" i="2" s="1"/>
  <c r="X208" i="2"/>
  <c r="V208" i="2"/>
  <c r="W208" i="2" s="1"/>
  <c r="U208" i="2"/>
  <c r="P186" i="2"/>
  <c r="S186" i="2"/>
  <c r="V181" i="2"/>
  <c r="W181" i="2" s="1"/>
  <c r="X181" i="2"/>
  <c r="U181" i="2"/>
  <c r="K181" i="2" s="1"/>
  <c r="K173" i="2"/>
  <c r="P172" i="2"/>
  <c r="S172" i="2"/>
  <c r="AB164" i="2"/>
  <c r="AC164" i="2" s="1"/>
  <c r="P71" i="2"/>
  <c r="S71" i="2"/>
  <c r="P67" i="2"/>
  <c r="J67" i="2" s="1"/>
  <c r="S67" i="2"/>
  <c r="K57" i="2"/>
  <c r="V49" i="2"/>
  <c r="W49" i="2" s="1"/>
  <c r="U49" i="2"/>
  <c r="X49" i="2"/>
  <c r="AA45" i="2"/>
  <c r="V41" i="2"/>
  <c r="W41" i="2" s="1"/>
  <c r="X41" i="2"/>
  <c r="P38" i="2"/>
  <c r="Q38" i="2"/>
  <c r="R38" i="2" s="1"/>
  <c r="S38" i="2"/>
  <c r="V37" i="2"/>
  <c r="W37" i="2" s="1"/>
  <c r="X37" i="2"/>
  <c r="X30" i="2"/>
  <c r="U30" i="2"/>
  <c r="V30" i="2"/>
  <c r="W30" i="2" s="1"/>
  <c r="V22" i="2"/>
  <c r="W22" i="2" s="1"/>
  <c r="K22" i="2" s="1"/>
  <c r="X22" i="2"/>
  <c r="V16" i="2"/>
  <c r="W16" i="2" s="1"/>
  <c r="U16" i="2"/>
  <c r="K16" i="2" s="1"/>
  <c r="P6" i="2"/>
  <c r="J6" i="2" s="1"/>
  <c r="AB6" i="2" s="1"/>
  <c r="AC6" i="2" s="1"/>
  <c r="Q6" i="2"/>
  <c r="R6" i="2" s="1"/>
  <c r="S6" i="2"/>
  <c r="AA305" i="2"/>
  <c r="AA273" i="2"/>
  <c r="AA253" i="2"/>
  <c r="AA237" i="2"/>
  <c r="AA233" i="2"/>
  <c r="AA209" i="2"/>
  <c r="AC209" i="2" s="1"/>
  <c r="AA189" i="2"/>
  <c r="AA169" i="2"/>
  <c r="AA129" i="2"/>
  <c r="AA97" i="2"/>
  <c r="AA93" i="2"/>
  <c r="AA73" i="2"/>
  <c r="AA41" i="2"/>
  <c r="AA21" i="2"/>
  <c r="X180" i="2"/>
  <c r="X35" i="2"/>
  <c r="X28" i="2"/>
  <c r="S102" i="2"/>
  <c r="J102" i="2" s="1"/>
  <c r="AB102" i="2" s="1"/>
  <c r="AC102" i="2" s="1"/>
  <c r="V322" i="2"/>
  <c r="W322" i="2" s="1"/>
  <c r="U322" i="2"/>
  <c r="P321" i="2"/>
  <c r="J321" i="2" s="1"/>
  <c r="S321" i="2"/>
  <c r="P310" i="2"/>
  <c r="S310" i="2"/>
  <c r="J308" i="2"/>
  <c r="K306" i="2"/>
  <c r="K304" i="2"/>
  <c r="V303" i="2"/>
  <c r="W303" i="2" s="1"/>
  <c r="X303" i="2"/>
  <c r="P300" i="2"/>
  <c r="S300" i="2"/>
  <c r="Q300" i="2"/>
  <c r="R300" i="2" s="1"/>
  <c r="X298" i="2"/>
  <c r="V298" i="2"/>
  <c r="W298" i="2" s="1"/>
  <c r="K298" i="2" s="1"/>
  <c r="AB298" i="2" s="1"/>
  <c r="AC298" i="2" s="1"/>
  <c r="V297" i="2"/>
  <c r="W297" i="2" s="1"/>
  <c r="X297" i="2"/>
  <c r="K297" i="2" s="1"/>
  <c r="V292" i="2"/>
  <c r="W292" i="2" s="1"/>
  <c r="V291" i="2"/>
  <c r="W291" i="2" s="1"/>
  <c r="X291" i="2"/>
  <c r="U291" i="2"/>
  <c r="P288" i="2"/>
  <c r="Q288" i="2"/>
  <c r="R288" i="2" s="1"/>
  <c r="S288" i="2"/>
  <c r="P285" i="2"/>
  <c r="S285" i="2"/>
  <c r="V270" i="2"/>
  <c r="W270" i="2" s="1"/>
  <c r="U270" i="2"/>
  <c r="X270" i="2"/>
  <c r="P269" i="2"/>
  <c r="S269" i="2"/>
  <c r="V249" i="2"/>
  <c r="W249" i="2" s="1"/>
  <c r="U249" i="2"/>
  <c r="X249" i="2"/>
  <c r="X235" i="2"/>
  <c r="U235" i="2"/>
  <c r="V235" i="2"/>
  <c r="W235" i="2" s="1"/>
  <c r="S231" i="2"/>
  <c r="P231" i="2"/>
  <c r="J231" i="2" s="1"/>
  <c r="AB231" i="2" s="1"/>
  <c r="AC231" i="2" s="1"/>
  <c r="Q231" i="2"/>
  <c r="R231" i="2" s="1"/>
  <c r="Q226" i="2"/>
  <c r="R226" i="2" s="1"/>
  <c r="S226" i="2"/>
  <c r="P226" i="2"/>
  <c r="J226" i="2" s="1"/>
  <c r="AB226" i="2" s="1"/>
  <c r="AC226" i="2" s="1"/>
  <c r="S225" i="2"/>
  <c r="P225" i="2"/>
  <c r="J223" i="2"/>
  <c r="Q222" i="2"/>
  <c r="R222" i="2" s="1"/>
  <c r="J222" i="2" s="1"/>
  <c r="S222" i="2"/>
  <c r="U213" i="2"/>
  <c r="X213" i="2"/>
  <c r="V213" i="2"/>
  <c r="W213" i="2" s="1"/>
  <c r="AB211" i="2"/>
  <c r="P207" i="2"/>
  <c r="S207" i="2"/>
  <c r="AB205" i="2"/>
  <c r="AC205" i="2" s="1"/>
  <c r="V204" i="2"/>
  <c r="W204" i="2" s="1"/>
  <c r="X204" i="2"/>
  <c r="P196" i="2"/>
  <c r="Q196" i="2"/>
  <c r="R196" i="2" s="1"/>
  <c r="S196" i="2"/>
  <c r="X192" i="2"/>
  <c r="V192" i="2"/>
  <c r="W192" i="2" s="1"/>
  <c r="V187" i="2"/>
  <c r="W187" i="2" s="1"/>
  <c r="X187" i="2"/>
  <c r="U187" i="2"/>
  <c r="AB176" i="2"/>
  <c r="V175" i="2"/>
  <c r="W175" i="2" s="1"/>
  <c r="X175" i="2"/>
  <c r="U175" i="2"/>
  <c r="K175" i="2" s="1"/>
  <c r="J164" i="2"/>
  <c r="U162" i="2"/>
  <c r="X162" i="2"/>
  <c r="V162" i="2"/>
  <c r="W162" i="2" s="1"/>
  <c r="X137" i="2"/>
  <c r="U137" i="2"/>
  <c r="V137" i="2"/>
  <c r="W137" i="2" s="1"/>
  <c r="Q132" i="2"/>
  <c r="R132" i="2" s="1"/>
  <c r="J132" i="2" s="1"/>
  <c r="S132" i="2"/>
  <c r="P131" i="2"/>
  <c r="Q131" i="2"/>
  <c r="R131" i="2" s="1"/>
  <c r="S131" i="2"/>
  <c r="P129" i="2"/>
  <c r="J129" i="2" s="1"/>
  <c r="S129" i="2"/>
  <c r="K127" i="2"/>
  <c r="Q116" i="2"/>
  <c r="R116" i="2" s="1"/>
  <c r="P116" i="2"/>
  <c r="S116" i="2"/>
  <c r="V112" i="2"/>
  <c r="W112" i="2" s="1"/>
  <c r="U112" i="2"/>
  <c r="K112" i="2" s="1"/>
  <c r="X112" i="2"/>
  <c r="Q110" i="2"/>
  <c r="R110" i="2" s="1"/>
  <c r="S110" i="2"/>
  <c r="AA105" i="2"/>
  <c r="AC75" i="2"/>
  <c r="J60" i="2"/>
  <c r="AB60" i="2" s="1"/>
  <c r="AC60" i="2" s="1"/>
  <c r="V56" i="2"/>
  <c r="W56" i="2" s="1"/>
  <c r="U56" i="2"/>
  <c r="X56" i="2"/>
  <c r="P55" i="2"/>
  <c r="J55" i="2" s="1"/>
  <c r="AB55" i="2" s="1"/>
  <c r="S55" i="2"/>
  <c r="P53" i="2"/>
  <c r="S53" i="2"/>
  <c r="U48" i="2"/>
  <c r="X48" i="2"/>
  <c r="V48" i="2"/>
  <c r="W48" i="2" s="1"/>
  <c r="U44" i="2"/>
  <c r="X44" i="2"/>
  <c r="V44" i="2"/>
  <c r="W44" i="2" s="1"/>
  <c r="V40" i="2"/>
  <c r="W40" i="2" s="1"/>
  <c r="U40" i="2"/>
  <c r="X40" i="2"/>
  <c r="X24" i="2"/>
  <c r="V24" i="2"/>
  <c r="W24" i="2" s="1"/>
  <c r="K24" i="2" s="1"/>
  <c r="P18" i="2"/>
  <c r="J18" i="2" s="1"/>
  <c r="AB18" i="2" s="1"/>
  <c r="AC18" i="2" s="1"/>
  <c r="S18" i="2"/>
  <c r="Q18" i="2"/>
  <c r="R18" i="2" s="1"/>
  <c r="P16" i="2"/>
  <c r="Q16" i="2"/>
  <c r="R16" i="2" s="1"/>
  <c r="K13" i="2"/>
  <c r="P12" i="2"/>
  <c r="S12" i="2"/>
  <c r="K5" i="2"/>
  <c r="AA308" i="2"/>
  <c r="AA304" i="2"/>
  <c r="AA184" i="2"/>
  <c r="AA152" i="2"/>
  <c r="AA144" i="2"/>
  <c r="AA140" i="2"/>
  <c r="AA108" i="2"/>
  <c r="AA96" i="2"/>
  <c r="AA88" i="2"/>
  <c r="AA56" i="2"/>
  <c r="AA8" i="2"/>
  <c r="AA315" i="2"/>
  <c r="AA295" i="2"/>
  <c r="AA291" i="2"/>
  <c r="AA251" i="2"/>
  <c r="AA239" i="2"/>
  <c r="X265" i="2"/>
  <c r="X188" i="2"/>
  <c r="S144" i="2"/>
  <c r="P123" i="2"/>
  <c r="Q123" i="2"/>
  <c r="R123" i="2" s="1"/>
  <c r="V68" i="2"/>
  <c r="W68" i="2" s="1"/>
  <c r="X68" i="2"/>
  <c r="U68" i="2"/>
  <c r="X46" i="2"/>
  <c r="V46" i="2"/>
  <c r="W46" i="2" s="1"/>
  <c r="U46" i="2"/>
  <c r="P20" i="2"/>
  <c r="J20" i="2" s="1"/>
  <c r="Q20" i="2"/>
  <c r="R20" i="2" s="1"/>
  <c r="S20" i="2"/>
  <c r="AA254" i="2"/>
  <c r="AA246" i="2"/>
  <c r="AA218" i="2"/>
  <c r="AA138" i="2"/>
  <c r="AA78" i="2"/>
  <c r="AA70" i="2"/>
  <c r="AA66" i="2"/>
  <c r="AA46" i="2"/>
  <c r="AA42" i="2"/>
  <c r="AA317" i="2"/>
  <c r="AA229" i="2"/>
  <c r="AA149" i="2"/>
  <c r="AA141" i="2"/>
  <c r="V321" i="2"/>
  <c r="W321" i="2" s="1"/>
  <c r="U321" i="2"/>
  <c r="P315" i="2"/>
  <c r="S315" i="2"/>
  <c r="P312" i="2"/>
  <c r="Q312" i="2"/>
  <c r="R312" i="2" s="1"/>
  <c r="S312" i="2"/>
  <c r="K303" i="2"/>
  <c r="AB303" i="2" s="1"/>
  <c r="K302" i="2"/>
  <c r="X296" i="2"/>
  <c r="V296" i="2"/>
  <c r="W296" i="2" s="1"/>
  <c r="K296" i="2" s="1"/>
  <c r="X288" i="2"/>
  <c r="U288" i="2"/>
  <c r="V288" i="2"/>
  <c r="W288" i="2" s="1"/>
  <c r="Q242" i="2"/>
  <c r="R242" i="2" s="1"/>
  <c r="J242" i="2" s="1"/>
  <c r="AB242" i="2" s="1"/>
  <c r="AC242" i="2" s="1"/>
  <c r="S242" i="2"/>
  <c r="J239" i="2"/>
  <c r="AB239" i="2" s="1"/>
  <c r="J220" i="2"/>
  <c r="AB220" i="2" s="1"/>
  <c r="U200" i="2"/>
  <c r="V200" i="2"/>
  <c r="W200" i="2" s="1"/>
  <c r="X200" i="2"/>
  <c r="V189" i="2"/>
  <c r="W189" i="2" s="1"/>
  <c r="X189" i="2"/>
  <c r="P184" i="2"/>
  <c r="J184" i="2" s="1"/>
  <c r="AB184" i="2" s="1"/>
  <c r="S184" i="2"/>
  <c r="V177" i="2"/>
  <c r="W177" i="2" s="1"/>
  <c r="U177" i="2"/>
  <c r="X177" i="2"/>
  <c r="V174" i="2"/>
  <c r="W174" i="2" s="1"/>
  <c r="X174" i="2"/>
  <c r="P170" i="2"/>
  <c r="J170" i="2" s="1"/>
  <c r="S170" i="2"/>
  <c r="V164" i="2"/>
  <c r="W164" i="2" s="1"/>
  <c r="U164" i="2"/>
  <c r="X164" i="2"/>
  <c r="P150" i="2"/>
  <c r="J150" i="2" s="1"/>
  <c r="S150" i="2"/>
  <c r="K147" i="2"/>
  <c r="P146" i="2"/>
  <c r="J146" i="2" s="1"/>
  <c r="S146" i="2"/>
  <c r="J144" i="2"/>
  <c r="AB144" i="2" s="1"/>
  <c r="AC144" i="2" s="1"/>
  <c r="P140" i="2"/>
  <c r="J140" i="2" s="1"/>
  <c r="S140" i="2"/>
  <c r="V133" i="2"/>
  <c r="W133" i="2" s="1"/>
  <c r="U133" i="2"/>
  <c r="X133" i="2"/>
  <c r="P127" i="2"/>
  <c r="S127" i="2"/>
  <c r="AA127" i="2"/>
  <c r="Q114" i="2"/>
  <c r="R114" i="2" s="1"/>
  <c r="S114" i="2"/>
  <c r="P114" i="2"/>
  <c r="J114" i="2" s="1"/>
  <c r="AB114" i="2" s="1"/>
  <c r="AC114" i="2" s="1"/>
  <c r="X111" i="2"/>
  <c r="U111" i="2"/>
  <c r="V111" i="2"/>
  <c r="W111" i="2" s="1"/>
  <c r="J110" i="2"/>
  <c r="X109" i="2"/>
  <c r="V109" i="2"/>
  <c r="W109" i="2" s="1"/>
  <c r="K109" i="2" s="1"/>
  <c r="K101" i="2"/>
  <c r="Q94" i="2"/>
  <c r="R94" i="2" s="1"/>
  <c r="J94" i="2" s="1"/>
  <c r="S94" i="2"/>
  <c r="K93" i="2"/>
  <c r="Q86" i="2"/>
  <c r="R86" i="2" s="1"/>
  <c r="J86" i="2" s="1"/>
  <c r="AB86" i="2" s="1"/>
  <c r="AC86" i="2" s="1"/>
  <c r="S86" i="2"/>
  <c r="AA85" i="2"/>
  <c r="Q78" i="2"/>
  <c r="R78" i="2" s="1"/>
  <c r="J78" i="2" s="1"/>
  <c r="S78" i="2"/>
  <c r="K77" i="2"/>
  <c r="X320" i="2"/>
  <c r="U320" i="2"/>
  <c r="V320" i="2"/>
  <c r="W320" i="2" s="1"/>
  <c r="P302" i="2"/>
  <c r="S302" i="2"/>
  <c r="Q302" i="2"/>
  <c r="R302" i="2" s="1"/>
  <c r="V299" i="2"/>
  <c r="W299" i="2" s="1"/>
  <c r="X299" i="2"/>
  <c r="U299" i="2"/>
  <c r="K299" i="2" s="1"/>
  <c r="V295" i="2"/>
  <c r="W295" i="2" s="1"/>
  <c r="X295" i="2"/>
  <c r="U295" i="2"/>
  <c r="K293" i="2"/>
  <c r="K292" i="2"/>
  <c r="P291" i="2"/>
  <c r="S291" i="2"/>
  <c r="V289" i="2"/>
  <c r="W289" i="2" s="1"/>
  <c r="X289" i="2"/>
  <c r="U289" i="2"/>
  <c r="U284" i="2"/>
  <c r="V284" i="2"/>
  <c r="W284" i="2" s="1"/>
  <c r="X284" i="2"/>
  <c r="P283" i="2"/>
  <c r="S283" i="2"/>
  <c r="P281" i="2"/>
  <c r="S281" i="2"/>
  <c r="P280" i="2"/>
  <c r="Q280" i="2"/>
  <c r="R280" i="2" s="1"/>
  <c r="S280" i="2"/>
  <c r="Q278" i="2"/>
  <c r="R278" i="2" s="1"/>
  <c r="P277" i="2"/>
  <c r="S277" i="2"/>
  <c r="Q276" i="2"/>
  <c r="R276" i="2" s="1"/>
  <c r="J276" i="2" s="1"/>
  <c r="U272" i="2"/>
  <c r="U271" i="2"/>
  <c r="K271" i="2" s="1"/>
  <c r="U264" i="2"/>
  <c r="V264" i="2"/>
  <c r="W264" i="2" s="1"/>
  <c r="X264" i="2"/>
  <c r="U262" i="2"/>
  <c r="U261" i="2"/>
  <c r="X261" i="2"/>
  <c r="V255" i="2"/>
  <c r="W255" i="2" s="1"/>
  <c r="P251" i="2"/>
  <c r="J251" i="2" s="1"/>
  <c r="AB251" i="2" s="1"/>
  <c r="Q251" i="2"/>
  <c r="R251" i="2" s="1"/>
  <c r="S251" i="2"/>
  <c r="AB247" i="2"/>
  <c r="X229" i="2"/>
  <c r="U229" i="2"/>
  <c r="P227" i="2"/>
  <c r="X219" i="2"/>
  <c r="U219" i="2"/>
  <c r="V219" i="2"/>
  <c r="W219" i="2" s="1"/>
  <c r="U215" i="2"/>
  <c r="X215" i="2"/>
  <c r="V215" i="2"/>
  <c r="W215" i="2" s="1"/>
  <c r="Q212" i="2"/>
  <c r="R212" i="2" s="1"/>
  <c r="P212" i="2"/>
  <c r="V202" i="2"/>
  <c r="W202" i="2" s="1"/>
  <c r="V195" i="2"/>
  <c r="W195" i="2" s="1"/>
  <c r="X195" i="2"/>
  <c r="U195" i="2"/>
  <c r="V193" i="2"/>
  <c r="W193" i="2" s="1"/>
  <c r="X193" i="2"/>
  <c r="U188" i="2"/>
  <c r="P187" i="2"/>
  <c r="Q187" i="2"/>
  <c r="R187" i="2" s="1"/>
  <c r="S187" i="2"/>
  <c r="U180" i="2"/>
  <c r="U179" i="2"/>
  <c r="K179" i="2" s="1"/>
  <c r="V178" i="2"/>
  <c r="W178" i="2" s="1"/>
  <c r="X178" i="2"/>
  <c r="V165" i="2"/>
  <c r="W165" i="2" s="1"/>
  <c r="X165" i="2"/>
  <c r="U165" i="2"/>
  <c r="P162" i="2"/>
  <c r="S162" i="2"/>
  <c r="Q162" i="2"/>
  <c r="R162" i="2" s="1"/>
  <c r="P137" i="2"/>
  <c r="S137" i="2"/>
  <c r="Q137" i="2"/>
  <c r="R137" i="2" s="1"/>
  <c r="V135" i="2"/>
  <c r="W135" i="2" s="1"/>
  <c r="K135" i="2" s="1"/>
  <c r="X135" i="2"/>
  <c r="J134" i="2"/>
  <c r="Q126" i="2"/>
  <c r="R126" i="2" s="1"/>
  <c r="S126" i="2"/>
  <c r="P126" i="2"/>
  <c r="J126" i="2" s="1"/>
  <c r="X121" i="2"/>
  <c r="U121" i="2"/>
  <c r="V120" i="2"/>
  <c r="W120" i="2" s="1"/>
  <c r="K120" i="2" s="1"/>
  <c r="X120" i="2"/>
  <c r="V118" i="2"/>
  <c r="W118" i="2" s="1"/>
  <c r="X118" i="2"/>
  <c r="U118" i="2"/>
  <c r="K118" i="2" s="1"/>
  <c r="AA115" i="2"/>
  <c r="U113" i="2"/>
  <c r="V113" i="2"/>
  <c r="W113" i="2" s="1"/>
  <c r="X113" i="2"/>
  <c r="Q112" i="2"/>
  <c r="R112" i="2" s="1"/>
  <c r="P112" i="2"/>
  <c r="Q100" i="2"/>
  <c r="R100" i="2" s="1"/>
  <c r="P100" i="2"/>
  <c r="S100" i="2"/>
  <c r="X99" i="2"/>
  <c r="V99" i="2"/>
  <c r="W99" i="2" s="1"/>
  <c r="S92" i="2"/>
  <c r="Q92" i="2"/>
  <c r="R92" i="2" s="1"/>
  <c r="P92" i="2"/>
  <c r="X91" i="2"/>
  <c r="V91" i="2"/>
  <c r="W91" i="2" s="1"/>
  <c r="K91" i="2" s="1"/>
  <c r="Q84" i="2"/>
  <c r="R84" i="2" s="1"/>
  <c r="P84" i="2"/>
  <c r="V83" i="2"/>
  <c r="W83" i="2" s="1"/>
  <c r="X83" i="2"/>
  <c r="S76" i="2"/>
  <c r="Q76" i="2"/>
  <c r="R76" i="2" s="1"/>
  <c r="P76" i="2"/>
  <c r="X75" i="2"/>
  <c r="V75" i="2"/>
  <c r="W75" i="2" s="1"/>
  <c r="K75" i="2" s="1"/>
  <c r="Q70" i="2"/>
  <c r="R70" i="2" s="1"/>
  <c r="P70" i="2"/>
  <c r="S70" i="2"/>
  <c r="X69" i="2"/>
  <c r="V69" i="2"/>
  <c r="W69" i="2" s="1"/>
  <c r="K69" i="2" s="1"/>
  <c r="S66" i="2"/>
  <c r="Q66" i="2"/>
  <c r="R66" i="2" s="1"/>
  <c r="P66" i="2"/>
  <c r="X63" i="2"/>
  <c r="U63" i="2"/>
  <c r="Q62" i="2"/>
  <c r="R62" i="2" s="1"/>
  <c r="J62" i="2" s="1"/>
  <c r="AB62" i="2" s="1"/>
  <c r="AC62" i="2" s="1"/>
  <c r="S62" i="2"/>
  <c r="V58" i="2"/>
  <c r="W58" i="2" s="1"/>
  <c r="X58" i="2"/>
  <c r="U58" i="2"/>
  <c r="K58" i="2" s="1"/>
  <c r="AB58" i="2" s="1"/>
  <c r="AC58" i="2" s="1"/>
  <c r="Q54" i="2"/>
  <c r="R54" i="2" s="1"/>
  <c r="J54" i="2" s="1"/>
  <c r="AB54" i="2" s="1"/>
  <c r="AC54" i="2" s="1"/>
  <c r="S54" i="2"/>
  <c r="K53" i="2"/>
  <c r="AA47" i="2"/>
  <c r="V43" i="2"/>
  <c r="W43" i="2" s="1"/>
  <c r="U43" i="2"/>
  <c r="X43" i="2"/>
  <c r="AA39" i="2"/>
  <c r="U35" i="2"/>
  <c r="K35" i="2" s="1"/>
  <c r="K29" i="2"/>
  <c r="AA29" i="2"/>
  <c r="P27" i="2"/>
  <c r="Q27" i="2"/>
  <c r="R27" i="2" s="1"/>
  <c r="S27" i="2"/>
  <c r="X26" i="2"/>
  <c r="U26" i="2"/>
  <c r="U19" i="2"/>
  <c r="K19" i="2" s="1"/>
  <c r="X322" i="2"/>
  <c r="X316" i="2"/>
  <c r="X258" i="2"/>
  <c r="X97" i="2"/>
  <c r="X65" i="2"/>
  <c r="K65" i="2" s="1"/>
  <c r="S112" i="2"/>
  <c r="P316" i="2"/>
  <c r="J316" i="2" s="1"/>
  <c r="AB316" i="2" s="1"/>
  <c r="AC316" i="2" s="1"/>
  <c r="S316" i="2"/>
  <c r="P253" i="2"/>
  <c r="S253" i="2"/>
  <c r="P249" i="2"/>
  <c r="S249" i="2"/>
  <c r="Q249" i="2"/>
  <c r="R249" i="2" s="1"/>
  <c r="P247" i="2"/>
  <c r="J247" i="2" s="1"/>
  <c r="S247" i="2"/>
  <c r="S237" i="2"/>
  <c r="P237" i="2"/>
  <c r="J237" i="2" s="1"/>
  <c r="AB237" i="2" s="1"/>
  <c r="J205" i="2"/>
  <c r="J203" i="2"/>
  <c r="AB203" i="2" s="1"/>
  <c r="AC203" i="2" s="1"/>
  <c r="P200" i="2"/>
  <c r="S200" i="2"/>
  <c r="J199" i="2"/>
  <c r="AB199" i="2" s="1"/>
  <c r="AC199" i="2" s="1"/>
  <c r="P189" i="2"/>
  <c r="S189" i="2"/>
  <c r="P188" i="2"/>
  <c r="S188" i="2"/>
  <c r="Q188" i="2"/>
  <c r="R188" i="2" s="1"/>
  <c r="P178" i="2"/>
  <c r="S178" i="2"/>
  <c r="Q178" i="2"/>
  <c r="R178" i="2" s="1"/>
  <c r="K172" i="2"/>
  <c r="K171" i="2"/>
  <c r="V169" i="2"/>
  <c r="W169" i="2" s="1"/>
  <c r="U169" i="2"/>
  <c r="J166" i="2"/>
  <c r="AB166" i="2" s="1"/>
  <c r="AC166" i="2" s="1"/>
  <c r="J160" i="2"/>
  <c r="P158" i="2"/>
  <c r="S158" i="2"/>
  <c r="P156" i="2"/>
  <c r="J156" i="2" s="1"/>
  <c r="AB156" i="2" s="1"/>
  <c r="AC156" i="2" s="1"/>
  <c r="S156" i="2"/>
  <c r="K153" i="2"/>
  <c r="K151" i="2"/>
  <c r="K149" i="2"/>
  <c r="K148" i="2"/>
  <c r="K146" i="2"/>
  <c r="AB146" i="2" s="1"/>
  <c r="AC146" i="2" s="1"/>
  <c r="K142" i="2"/>
  <c r="K141" i="2"/>
  <c r="V139" i="2"/>
  <c r="W139" i="2" s="1"/>
  <c r="U139" i="2"/>
  <c r="K131" i="2"/>
  <c r="K129" i="2"/>
  <c r="AB129" i="2" s="1"/>
  <c r="AC129" i="2" s="1"/>
  <c r="J118" i="2"/>
  <c r="AB118" i="2" s="1"/>
  <c r="AC118" i="2" s="1"/>
  <c r="K117" i="2"/>
  <c r="V114" i="2"/>
  <c r="W114" i="2" s="1"/>
  <c r="X114" i="2"/>
  <c r="U114" i="2"/>
  <c r="K114" i="2" s="1"/>
  <c r="Q108" i="2"/>
  <c r="R108" i="2" s="1"/>
  <c r="S108" i="2"/>
  <c r="P108" i="2"/>
  <c r="V107" i="2"/>
  <c r="W107" i="2" s="1"/>
  <c r="K107" i="2" s="1"/>
  <c r="X107" i="2"/>
  <c r="J104" i="2"/>
  <c r="AB104" i="2" s="1"/>
  <c r="AA103" i="2"/>
  <c r="K95" i="2"/>
  <c r="AA95" i="2"/>
  <c r="Q88" i="2"/>
  <c r="R88" i="2" s="1"/>
  <c r="J88" i="2" s="1"/>
  <c r="S88" i="2"/>
  <c r="J82" i="2"/>
  <c r="AB82" i="2" s="1"/>
  <c r="AC82" i="2" s="1"/>
  <c r="K79" i="2"/>
  <c r="J74" i="2"/>
  <c r="Q72" i="2"/>
  <c r="R72" i="2" s="1"/>
  <c r="J72" i="2" s="1"/>
  <c r="S72" i="2"/>
  <c r="K71" i="2"/>
  <c r="V70" i="2"/>
  <c r="W70" i="2" s="1"/>
  <c r="K70" i="2" s="1"/>
  <c r="X70" i="2"/>
  <c r="K67" i="2"/>
  <c r="V66" i="2"/>
  <c r="W66" i="2" s="1"/>
  <c r="K66" i="2" s="1"/>
  <c r="X66" i="2"/>
  <c r="V64" i="2"/>
  <c r="W64" i="2" s="1"/>
  <c r="U64" i="2"/>
  <c r="X64" i="2"/>
  <c r="U59" i="2"/>
  <c r="X59" i="2"/>
  <c r="J56" i="2"/>
  <c r="K51" i="2"/>
  <c r="J48" i="2"/>
  <c r="V47" i="2"/>
  <c r="W47" i="2" s="1"/>
  <c r="K47" i="2" s="1"/>
  <c r="X47" i="2"/>
  <c r="P35" i="2"/>
  <c r="Q35" i="2"/>
  <c r="R35" i="2" s="1"/>
  <c r="S35" i="2"/>
  <c r="K34" i="2"/>
  <c r="P33" i="2"/>
  <c r="S33" i="2"/>
  <c r="J32" i="2"/>
  <c r="V31" i="2"/>
  <c r="W31" i="2" s="1"/>
  <c r="K31" i="2" s="1"/>
  <c r="X31" i="2"/>
  <c r="P30" i="2"/>
  <c r="J30" i="2" s="1"/>
  <c r="S30" i="2"/>
  <c r="V27" i="2"/>
  <c r="W27" i="2" s="1"/>
  <c r="U27" i="2"/>
  <c r="X27" i="2"/>
  <c r="V25" i="2"/>
  <c r="W25" i="2" s="1"/>
  <c r="K25" i="2" s="1"/>
  <c r="AB25" i="2" s="1"/>
  <c r="X25" i="2"/>
  <c r="K23" i="2"/>
  <c r="P22" i="2"/>
  <c r="Q22" i="2"/>
  <c r="R22" i="2" s="1"/>
  <c r="V21" i="2"/>
  <c r="W21" i="2" s="1"/>
  <c r="K21" i="2" s="1"/>
  <c r="X21" i="2"/>
  <c r="X17" i="2"/>
  <c r="U17" i="2"/>
  <c r="K17" i="2" s="1"/>
  <c r="V14" i="2"/>
  <c r="W14" i="2" s="1"/>
  <c r="K14" i="2" s="1"/>
  <c r="X14" i="2"/>
  <c r="AA13" i="2"/>
  <c r="K11" i="2"/>
  <c r="AA5" i="2"/>
  <c r="AC5" i="2" s="1"/>
  <c r="AA320" i="2"/>
  <c r="AA316" i="2"/>
  <c r="AA312" i="2"/>
  <c r="AA300" i="2"/>
  <c r="AA296" i="2"/>
  <c r="AA292" i="2"/>
  <c r="AA288" i="2"/>
  <c r="AA284" i="2"/>
  <c r="AA280" i="2"/>
  <c r="AA276" i="2"/>
  <c r="AA264" i="2"/>
  <c r="AA260" i="2"/>
  <c r="AA256" i="2"/>
  <c r="AA248" i="2"/>
  <c r="AA244" i="2"/>
  <c r="AA240" i="2"/>
  <c r="AC240" i="2" s="1"/>
  <c r="AA236" i="2"/>
  <c r="AC236" i="2" s="1"/>
  <c r="AA232" i="2"/>
  <c r="AA224" i="2"/>
  <c r="AA220" i="2"/>
  <c r="AA216" i="2"/>
  <c r="AC216" i="2" s="1"/>
  <c r="AA212" i="2"/>
  <c r="AA208" i="2"/>
  <c r="AA204" i="2"/>
  <c r="AA200" i="2"/>
  <c r="AA196" i="2"/>
  <c r="AA188" i="2"/>
  <c r="AA180" i="2"/>
  <c r="AA176" i="2"/>
  <c r="AC176" i="2" s="1"/>
  <c r="AA172" i="2"/>
  <c r="AA168" i="2"/>
  <c r="AA164" i="2"/>
  <c r="AA160" i="2"/>
  <c r="AC160" i="2" s="1"/>
  <c r="AA156" i="2"/>
  <c r="AA136" i="2"/>
  <c r="AA132" i="2"/>
  <c r="AA128" i="2"/>
  <c r="AA124" i="2"/>
  <c r="AA120" i="2"/>
  <c r="AA116" i="2"/>
  <c r="AA112" i="2"/>
  <c r="AA104" i="2"/>
  <c r="AA100" i="2"/>
  <c r="AA84" i="2"/>
  <c r="AA80" i="2"/>
  <c r="AC80" i="2" s="1"/>
  <c r="AA76" i="2"/>
  <c r="AA72" i="2"/>
  <c r="AA68" i="2"/>
  <c r="AA64" i="2"/>
  <c r="AA60" i="2"/>
  <c r="AA48" i="2"/>
  <c r="AA44" i="2"/>
  <c r="AA40" i="2"/>
  <c r="AA36" i="2"/>
  <c r="AA32" i="2"/>
  <c r="AA28" i="2"/>
  <c r="AA24" i="2"/>
  <c r="AA20" i="2"/>
  <c r="AA12" i="2"/>
  <c r="AA4" i="2"/>
  <c r="AA323" i="2"/>
  <c r="AA271" i="2"/>
  <c r="AA255" i="2"/>
  <c r="AA223" i="2"/>
  <c r="AA195" i="2"/>
  <c r="AA187" i="2"/>
  <c r="X305" i="2"/>
  <c r="K305" i="2" s="1"/>
  <c r="X276" i="2"/>
  <c r="K276" i="2" s="1"/>
  <c r="X269" i="2"/>
  <c r="X241" i="2"/>
  <c r="X190" i="2"/>
  <c r="X184" i="2"/>
  <c r="X169" i="2"/>
  <c r="X147" i="2"/>
  <c r="X140" i="2"/>
  <c r="K140" i="2" s="1"/>
  <c r="X125" i="2"/>
  <c r="K125" i="2" s="1"/>
  <c r="X119" i="2"/>
  <c r="K119" i="2" s="1"/>
  <c r="X51" i="2"/>
  <c r="X7" i="2"/>
  <c r="K7" i="2" s="1"/>
  <c r="S324" i="2"/>
  <c r="S292" i="2"/>
  <c r="J292" i="2" s="1"/>
  <c r="S271" i="2"/>
  <c r="S218" i="2"/>
  <c r="J218" i="2" s="1"/>
  <c r="AB218" i="2" s="1"/>
  <c r="AC218" i="2" s="1"/>
  <c r="S118" i="2"/>
  <c r="S90" i="2"/>
  <c r="J90" i="2" s="1"/>
  <c r="S80" i="2"/>
  <c r="J80" i="2" s="1"/>
  <c r="AB80" i="2" s="1"/>
  <c r="S59" i="2"/>
  <c r="J322" i="2"/>
  <c r="AB319" i="2"/>
  <c r="AC319" i="2" s="1"/>
  <c r="P318" i="2"/>
  <c r="J318" i="2" s="1"/>
  <c r="S318" i="2"/>
  <c r="V311" i="2"/>
  <c r="W311" i="2" s="1"/>
  <c r="X311" i="2"/>
  <c r="V307" i="2"/>
  <c r="W307" i="2" s="1"/>
  <c r="X307" i="2"/>
  <c r="U307" i="2"/>
  <c r="K300" i="2"/>
  <c r="P297" i="2"/>
  <c r="S297" i="2"/>
  <c r="P296" i="2"/>
  <c r="Q296" i="2"/>
  <c r="R296" i="2" s="1"/>
  <c r="S296" i="2"/>
  <c r="P293" i="2"/>
  <c r="S293" i="2"/>
  <c r="K287" i="2"/>
  <c r="P286" i="2"/>
  <c r="S286" i="2"/>
  <c r="P284" i="2"/>
  <c r="J284" i="2" s="1"/>
  <c r="S284" i="2"/>
  <c r="K281" i="2"/>
  <c r="K280" i="2"/>
  <c r="V279" i="2"/>
  <c r="W279" i="2" s="1"/>
  <c r="K279" i="2" s="1"/>
  <c r="AB279" i="2" s="1"/>
  <c r="AC279" i="2" s="1"/>
  <c r="X279" i="2"/>
  <c r="V275" i="2"/>
  <c r="W275" i="2" s="1"/>
  <c r="X275" i="2"/>
  <c r="U275" i="2"/>
  <c r="J267" i="2"/>
  <c r="AB267" i="2" s="1"/>
  <c r="U263" i="2"/>
  <c r="X263" i="2"/>
  <c r="P245" i="2"/>
  <c r="J245" i="2" s="1"/>
  <c r="AB245" i="2" s="1"/>
  <c r="AC245" i="2" s="1"/>
  <c r="S245" i="2"/>
  <c r="AB240" i="2"/>
  <c r="J235" i="2"/>
  <c r="AB235" i="2" s="1"/>
  <c r="AC235" i="2" s="1"/>
  <c r="J230" i="2"/>
  <c r="AB230" i="2" s="1"/>
  <c r="AC230" i="2" s="1"/>
  <c r="S221" i="2"/>
  <c r="P221" i="2"/>
  <c r="J219" i="2"/>
  <c r="AB219" i="2" s="1"/>
  <c r="AC219" i="2" s="1"/>
  <c r="J216" i="2"/>
  <c r="AB216" i="2" s="1"/>
  <c r="P192" i="2"/>
  <c r="Q192" i="2"/>
  <c r="R192" i="2" s="1"/>
  <c r="J324" i="2"/>
  <c r="AB324" i="2" s="1"/>
  <c r="AC324" i="2" s="1"/>
  <c r="AB321" i="2"/>
  <c r="AC321" i="2" s="1"/>
  <c r="V319" i="2"/>
  <c r="W319" i="2" s="1"/>
  <c r="X319" i="2"/>
  <c r="V315" i="2"/>
  <c r="W315" i="2" s="1"/>
  <c r="X315" i="2"/>
  <c r="U315" i="2"/>
  <c r="X314" i="2"/>
  <c r="V314" i="2"/>
  <c r="W314" i="2" s="1"/>
  <c r="AB308" i="2"/>
  <c r="AC308" i="2" s="1"/>
  <c r="P307" i="2"/>
  <c r="S307" i="2"/>
  <c r="P305" i="2"/>
  <c r="S305" i="2"/>
  <c r="P304" i="2"/>
  <c r="J304" i="2" s="1"/>
  <c r="AB304" i="2" s="1"/>
  <c r="AC304" i="2" s="1"/>
  <c r="Q304" i="2"/>
  <c r="R304" i="2" s="1"/>
  <c r="P301" i="2"/>
  <c r="S301" i="2"/>
  <c r="J294" i="2"/>
  <c r="V287" i="2"/>
  <c r="W287" i="2" s="1"/>
  <c r="X287" i="2"/>
  <c r="K286" i="2"/>
  <c r="V283" i="2"/>
  <c r="W283" i="2" s="1"/>
  <c r="X283" i="2"/>
  <c r="U283" i="2"/>
  <c r="X282" i="2"/>
  <c r="V282" i="2"/>
  <c r="W282" i="2" s="1"/>
  <c r="K282" i="2" s="1"/>
  <c r="AB282" i="2" s="1"/>
  <c r="AC282" i="2" s="1"/>
  <c r="P275" i="2"/>
  <c r="S275" i="2"/>
  <c r="P273" i="2"/>
  <c r="S273" i="2"/>
  <c r="J272" i="2"/>
  <c r="J266" i="2"/>
  <c r="AB266" i="2" s="1"/>
  <c r="AC266" i="2" s="1"/>
  <c r="P263" i="2"/>
  <c r="S263" i="2"/>
  <c r="P259" i="2"/>
  <c r="Q259" i="2"/>
  <c r="R259" i="2" s="1"/>
  <c r="S259" i="2"/>
  <c r="J255" i="2"/>
  <c r="AB255" i="2" s="1"/>
  <c r="AB248" i="2"/>
  <c r="X243" i="2"/>
  <c r="U243" i="2"/>
  <c r="S233" i="2"/>
  <c r="P233" i="2"/>
  <c r="J217" i="2"/>
  <c r="Q216" i="2"/>
  <c r="R216" i="2" s="1"/>
  <c r="S216" i="2"/>
  <c r="S215" i="2"/>
  <c r="P215" i="2"/>
  <c r="J215" i="2" s="1"/>
  <c r="AB215" i="2" s="1"/>
  <c r="AC215" i="2" s="1"/>
  <c r="S213" i="2"/>
  <c r="Q213" i="2"/>
  <c r="R213" i="2" s="1"/>
  <c r="J213" i="2" s="1"/>
  <c r="AB213" i="2" s="1"/>
  <c r="AC213" i="2" s="1"/>
  <c r="U211" i="2"/>
  <c r="X211" i="2"/>
  <c r="V207" i="2"/>
  <c r="W207" i="2" s="1"/>
  <c r="X207" i="2"/>
  <c r="P197" i="2"/>
  <c r="S197" i="2"/>
  <c r="P195" i="2"/>
  <c r="J195" i="2" s="1"/>
  <c r="AB195" i="2" s="1"/>
  <c r="S195" i="2"/>
  <c r="J191" i="2"/>
  <c r="AB191" i="2" s="1"/>
  <c r="AC191" i="2" s="1"/>
  <c r="V183" i="2"/>
  <c r="W183" i="2" s="1"/>
  <c r="K183" i="2" s="1"/>
  <c r="X183" i="2"/>
  <c r="J180" i="2"/>
  <c r="AB180" i="2" s="1"/>
  <c r="AC180" i="2" s="1"/>
  <c r="X170" i="2"/>
  <c r="U170" i="2"/>
  <c r="V167" i="2"/>
  <c r="W167" i="2" s="1"/>
  <c r="X167" i="2"/>
  <c r="K167" i="2" s="1"/>
  <c r="V155" i="2"/>
  <c r="W155" i="2" s="1"/>
  <c r="U155" i="2"/>
  <c r="X154" i="2"/>
  <c r="V154" i="2"/>
  <c r="W154" i="2" s="1"/>
  <c r="V153" i="2"/>
  <c r="W153" i="2" s="1"/>
  <c r="X153" i="2"/>
  <c r="X150" i="2"/>
  <c r="U150" i="2"/>
  <c r="K150" i="2" s="1"/>
  <c r="AB150" i="2" s="1"/>
  <c r="AC150" i="2" s="1"/>
  <c r="K144" i="2"/>
  <c r="V143" i="2"/>
  <c r="W143" i="2" s="1"/>
  <c r="K143" i="2" s="1"/>
  <c r="X143" i="2"/>
  <c r="AB140" i="2"/>
  <c r="AC140" i="2" s="1"/>
  <c r="Q128" i="2"/>
  <c r="R128" i="2" s="1"/>
  <c r="P128" i="2"/>
  <c r="J128" i="2" s="1"/>
  <c r="V122" i="2"/>
  <c r="W122" i="2" s="1"/>
  <c r="X122" i="2"/>
  <c r="P120" i="2"/>
  <c r="J120" i="2" s="1"/>
  <c r="AB120" i="2" s="1"/>
  <c r="AC120" i="2" s="1"/>
  <c r="S120" i="2"/>
  <c r="V116" i="2"/>
  <c r="W116" i="2" s="1"/>
  <c r="K116" i="2" s="1"/>
  <c r="X116" i="2"/>
  <c r="K115" i="2"/>
  <c r="V110" i="2"/>
  <c r="W110" i="2" s="1"/>
  <c r="X110" i="2"/>
  <c r="U110" i="2"/>
  <c r="K110" i="2" s="1"/>
  <c r="J106" i="2"/>
  <c r="K105" i="2"/>
  <c r="K103" i="2"/>
  <c r="V102" i="2"/>
  <c r="W102" i="2" s="1"/>
  <c r="X102" i="2"/>
  <c r="S98" i="2"/>
  <c r="Q98" i="2"/>
  <c r="R98" i="2" s="1"/>
  <c r="J98" i="2" s="1"/>
  <c r="S82" i="2"/>
  <c r="Q82" i="2"/>
  <c r="R82" i="2" s="1"/>
  <c r="P69" i="2"/>
  <c r="J69" i="2" s="1"/>
  <c r="S69" i="2"/>
  <c r="AA63" i="2"/>
  <c r="V62" i="2"/>
  <c r="W62" i="2" s="1"/>
  <c r="X62" i="2"/>
  <c r="V60" i="2"/>
  <c r="W60" i="2" s="1"/>
  <c r="U60" i="2"/>
  <c r="J59" i="2"/>
  <c r="AB59" i="2" s="1"/>
  <c r="AC59" i="2" s="1"/>
  <c r="K55" i="2"/>
  <c r="AA51" i="2"/>
  <c r="P49" i="2"/>
  <c r="J49" i="2" s="1"/>
  <c r="S49" i="2"/>
  <c r="J43" i="2"/>
  <c r="P39" i="2"/>
  <c r="S39" i="2"/>
  <c r="X36" i="2"/>
  <c r="U36" i="2"/>
  <c r="K36" i="2" s="1"/>
  <c r="K33" i="2"/>
  <c r="AA33" i="2"/>
  <c r="K32" i="2"/>
  <c r="J31" i="2"/>
  <c r="V20" i="2"/>
  <c r="W20" i="2" s="1"/>
  <c r="K20" i="2" s="1"/>
  <c r="X20" i="2"/>
  <c r="K15" i="2"/>
  <c r="V12" i="2"/>
  <c r="W12" i="2" s="1"/>
  <c r="U12" i="2"/>
  <c r="J10" i="2"/>
  <c r="U3" i="2"/>
  <c r="X3" i="2"/>
  <c r="AA303" i="2"/>
  <c r="AA287" i="2"/>
  <c r="AA283" i="2"/>
  <c r="AA267" i="2"/>
  <c r="AA263" i="2"/>
  <c r="AA231" i="2"/>
  <c r="AA199" i="2"/>
  <c r="AA159" i="2"/>
  <c r="AA155" i="2"/>
  <c r="AA111" i="2"/>
  <c r="AA27" i="2"/>
  <c r="AA19" i="2"/>
  <c r="X281" i="2"/>
  <c r="X274" i="2"/>
  <c r="X268" i="2"/>
  <c r="X260" i="2"/>
  <c r="X225" i="2"/>
  <c r="X196" i="2"/>
  <c r="X168" i="2"/>
  <c r="K168" i="2" s="1"/>
  <c r="X161" i="2"/>
  <c r="X139" i="2"/>
  <c r="X131" i="2"/>
  <c r="X11" i="2"/>
  <c r="S299" i="2"/>
  <c r="S250" i="2"/>
  <c r="S234" i="2"/>
  <c r="J234" i="2" s="1"/>
  <c r="AB234" i="2" s="1"/>
  <c r="AC234" i="2" s="1"/>
  <c r="S203" i="2"/>
  <c r="S192" i="2"/>
  <c r="S182" i="2"/>
  <c r="J182" i="2" s="1"/>
  <c r="AB182" i="2" s="1"/>
  <c r="AC182" i="2" s="1"/>
  <c r="S166" i="2"/>
  <c r="S96" i="2"/>
  <c r="J96" i="2" s="1"/>
  <c r="S68" i="2"/>
  <c r="J68" i="2" s="1"/>
  <c r="S58" i="2"/>
  <c r="J58" i="2" s="1"/>
  <c r="S43" i="2"/>
  <c r="S4" i="2"/>
  <c r="J298" i="2"/>
  <c r="J290" i="2"/>
  <c r="J282" i="2"/>
  <c r="J274" i="2"/>
  <c r="AB274" i="2" s="1"/>
  <c r="AC274" i="2" s="1"/>
  <c r="J270" i="2"/>
  <c r="U267" i="2"/>
  <c r="X267" i="2"/>
  <c r="P265" i="2"/>
  <c r="J265" i="2" s="1"/>
  <c r="AB265" i="2" s="1"/>
  <c r="AC265" i="2" s="1"/>
  <c r="S265" i="2"/>
  <c r="J262" i="2"/>
  <c r="J260" i="2"/>
  <c r="AB260" i="2" s="1"/>
  <c r="AC260" i="2" s="1"/>
  <c r="P257" i="2"/>
  <c r="J257" i="2" s="1"/>
  <c r="AB257" i="2" s="1"/>
  <c r="AC257" i="2" s="1"/>
  <c r="S257" i="2"/>
  <c r="J243" i="2"/>
  <c r="AB243" i="2" s="1"/>
  <c r="AC243" i="2" s="1"/>
  <c r="V191" i="2"/>
  <c r="W191" i="2" s="1"/>
  <c r="X191" i="2"/>
  <c r="J174" i="2"/>
  <c r="V171" i="2"/>
  <c r="W171" i="2" s="1"/>
  <c r="X171" i="2"/>
  <c r="J168" i="2"/>
  <c r="AB160" i="2"/>
  <c r="J154" i="2"/>
  <c r="P133" i="2"/>
  <c r="S133" i="2"/>
  <c r="P125" i="2"/>
  <c r="J125" i="2" s="1"/>
  <c r="S125" i="2"/>
  <c r="J122" i="2"/>
  <c r="AB122" i="2" s="1"/>
  <c r="AC122" i="2" s="1"/>
  <c r="P97" i="2"/>
  <c r="S97" i="2"/>
  <c r="P93" i="2"/>
  <c r="S93" i="2"/>
  <c r="P89" i="2"/>
  <c r="S89" i="2"/>
  <c r="P85" i="2"/>
  <c r="S85" i="2"/>
  <c r="J83" i="2"/>
  <c r="AB83" i="2" s="1"/>
  <c r="AC83" i="2" s="1"/>
  <c r="P81" i="2"/>
  <c r="J81" i="2" s="1"/>
  <c r="S81" i="2"/>
  <c r="P77" i="2"/>
  <c r="S77" i="2"/>
  <c r="P73" i="2"/>
  <c r="S73" i="2"/>
  <c r="AB67" i="2"/>
  <c r="AC67" i="2" s="1"/>
  <c r="P65" i="2"/>
  <c r="S65" i="2"/>
  <c r="AB63" i="2"/>
  <c r="AC63" i="2" s="1"/>
  <c r="P61" i="2"/>
  <c r="S61" i="2"/>
  <c r="P57" i="2"/>
  <c r="S57" i="2"/>
  <c r="J51" i="2"/>
  <c r="AB51" i="2" s="1"/>
  <c r="AC51" i="2" s="1"/>
  <c r="J46" i="2"/>
  <c r="P41" i="2"/>
  <c r="S41" i="2"/>
  <c r="AB32" i="2"/>
  <c r="AC32" i="2" s="1"/>
  <c r="P25" i="2"/>
  <c r="J25" i="2" s="1"/>
  <c r="S25" i="2"/>
  <c r="J24" i="2"/>
  <c r="J14" i="2"/>
  <c r="X9" i="2"/>
  <c r="V9" i="2"/>
  <c r="W9" i="2" s="1"/>
  <c r="K9" i="2" s="1"/>
  <c r="J8" i="2"/>
  <c r="AB8" i="2" s="1"/>
  <c r="P5" i="2"/>
  <c r="J5" i="2" s="1"/>
  <c r="AB5" i="2" s="1"/>
  <c r="S5" i="2"/>
  <c r="Q5" i="2"/>
  <c r="R5" i="2" s="1"/>
  <c r="AA247" i="2"/>
  <c r="AA243" i="2"/>
  <c r="AA227" i="2"/>
  <c r="AA219" i="2"/>
  <c r="AA211" i="2"/>
  <c r="AA203" i="2"/>
  <c r="AA191" i="2"/>
  <c r="AA183" i="2"/>
  <c r="AA179" i="2"/>
  <c r="AA175" i="2"/>
  <c r="AA171" i="2"/>
  <c r="AA167" i="2"/>
  <c r="AA163" i="2"/>
  <c r="AA151" i="2"/>
  <c r="AA147" i="2"/>
  <c r="AA143" i="2"/>
  <c r="AA131" i="2"/>
  <c r="AA123" i="2"/>
  <c r="AA107" i="2"/>
  <c r="AA87" i="2"/>
  <c r="AA79" i="2"/>
  <c r="AA71" i="2"/>
  <c r="AA67" i="2"/>
  <c r="AA55" i="2"/>
  <c r="AA43" i="2"/>
  <c r="AA35" i="2"/>
  <c r="AA23" i="2"/>
  <c r="AA15" i="2"/>
  <c r="AA11" i="2"/>
  <c r="X309" i="2"/>
  <c r="K309" i="2" s="1"/>
  <c r="X293" i="2"/>
  <c r="X277" i="2"/>
  <c r="X197" i="2"/>
  <c r="S322" i="2"/>
  <c r="S311" i="2"/>
  <c r="S306" i="2"/>
  <c r="J306" i="2" s="1"/>
  <c r="AB306" i="2" s="1"/>
  <c r="AC306" i="2" s="1"/>
  <c r="S295" i="2"/>
  <c r="S290" i="2"/>
  <c r="S279" i="2"/>
  <c r="S274" i="2"/>
  <c r="S252" i="2"/>
  <c r="S236" i="2"/>
  <c r="J236" i="2" s="1"/>
  <c r="AB236" i="2" s="1"/>
  <c r="S220" i="2"/>
  <c r="S199" i="2"/>
  <c r="S194" i="2"/>
  <c r="S183" i="2"/>
  <c r="S135" i="2"/>
  <c r="J135" i="2" s="1"/>
  <c r="AB135" i="2" s="1"/>
  <c r="AC135" i="2" s="1"/>
  <c r="S130" i="2"/>
  <c r="J130" i="2" s="1"/>
  <c r="AB130" i="2" s="1"/>
  <c r="AC130" i="2" s="1"/>
  <c r="S124" i="2"/>
  <c r="J124" i="2" s="1"/>
  <c r="S87" i="2"/>
  <c r="S44" i="2"/>
  <c r="S28" i="2"/>
  <c r="J3" i="2"/>
  <c r="AA241" i="2"/>
  <c r="AA221" i="2"/>
  <c r="AA213" i="2"/>
  <c r="AA193" i="2"/>
  <c r="AA185" i="2"/>
  <c r="AA177" i="2"/>
  <c r="AA153" i="2"/>
  <c r="AA133" i="2"/>
  <c r="AA125" i="2"/>
  <c r="AA121" i="2"/>
  <c r="AA101" i="2"/>
  <c r="AA89" i="2"/>
  <c r="AA81" i="2"/>
  <c r="AA69" i="2"/>
  <c r="AA61" i="2"/>
  <c r="AA57" i="2"/>
  <c r="AA37" i="2"/>
  <c r="AA25" i="2"/>
  <c r="AA17" i="2"/>
  <c r="AA9" i="2"/>
  <c r="AB81" i="2"/>
  <c r="AB217" i="2"/>
  <c r="AC217" i="2" s="1"/>
  <c r="AC248" i="2"/>
  <c r="AC232" i="2"/>
  <c r="AB322" i="2"/>
  <c r="AC322" i="2" s="1"/>
  <c r="AB318" i="2"/>
  <c r="AC318" i="2" s="1"/>
  <c r="AB314" i="2"/>
  <c r="AC314" i="2" s="1"/>
  <c r="AB294" i="2"/>
  <c r="AC294" i="2" s="1"/>
  <c r="AB262" i="2"/>
  <c r="AC262" i="2" s="1"/>
  <c r="AB254" i="2"/>
  <c r="AC254" i="2" s="1"/>
  <c r="AB238" i="2"/>
  <c r="AC238" i="2" s="1"/>
  <c r="AB222" i="2"/>
  <c r="AC222" i="2" s="1"/>
  <c r="AB214" i="2"/>
  <c r="AC214" i="2" s="1"/>
  <c r="AB202" i="2"/>
  <c r="AC202" i="2" s="1"/>
  <c r="AB154" i="2"/>
  <c r="AC154" i="2" s="1"/>
  <c r="AB110" i="2"/>
  <c r="AC110" i="2" s="1"/>
  <c r="AB74" i="2"/>
  <c r="AC74" i="2" s="1"/>
  <c r="AB10" i="2"/>
  <c r="AC10" i="2" s="1"/>
  <c r="AC220" i="2"/>
  <c r="AC228" i="2"/>
  <c r="AC28" i="2"/>
  <c r="AC224" i="2"/>
  <c r="AC184" i="2"/>
  <c r="AC157" i="2"/>
  <c r="AC104" i="2"/>
  <c r="AC8" i="2"/>
  <c r="X159" i="2"/>
  <c r="U159" i="2"/>
  <c r="K159" i="2" s="1"/>
  <c r="U224" i="2"/>
  <c r="V224" i="2"/>
  <c r="W224" i="2" s="1"/>
  <c r="P206" i="2"/>
  <c r="Q206" i="2"/>
  <c r="R206" i="2" s="1"/>
  <c r="P165" i="2"/>
  <c r="J165" i="2" s="1"/>
  <c r="Q165" i="2"/>
  <c r="R165" i="2" s="1"/>
  <c r="P138" i="2"/>
  <c r="Q138" i="2"/>
  <c r="R138" i="2" s="1"/>
  <c r="P26" i="2"/>
  <c r="J26" i="2" s="1"/>
  <c r="Q26" i="2"/>
  <c r="R26" i="2" s="1"/>
  <c r="P17" i="2"/>
  <c r="Q17" i="2"/>
  <c r="R17" i="2" s="1"/>
  <c r="V269" i="2"/>
  <c r="W269" i="2" s="1"/>
  <c r="V267" i="2"/>
  <c r="W267" i="2" s="1"/>
  <c r="V265" i="2"/>
  <c r="W265" i="2" s="1"/>
  <c r="V263" i="2"/>
  <c r="W263" i="2" s="1"/>
  <c r="V261" i="2"/>
  <c r="W261" i="2" s="1"/>
  <c r="U256" i="2"/>
  <c r="V256" i="2"/>
  <c r="W256" i="2" s="1"/>
  <c r="U254" i="2"/>
  <c r="V254" i="2"/>
  <c r="W254" i="2" s="1"/>
  <c r="U252" i="2"/>
  <c r="V252" i="2"/>
  <c r="W252" i="2" s="1"/>
  <c r="U250" i="2"/>
  <c r="V250" i="2"/>
  <c r="W250" i="2" s="1"/>
  <c r="U234" i="2"/>
  <c r="V234" i="2"/>
  <c r="W234" i="2" s="1"/>
  <c r="U226" i="2"/>
  <c r="V226" i="2"/>
  <c r="W226" i="2" s="1"/>
  <c r="U218" i="2"/>
  <c r="V218" i="2"/>
  <c r="W218" i="2" s="1"/>
  <c r="U214" i="2"/>
  <c r="V214" i="2"/>
  <c r="W214" i="2" s="1"/>
  <c r="U210" i="2"/>
  <c r="V210" i="2"/>
  <c r="W210" i="2" s="1"/>
  <c r="P204" i="2"/>
  <c r="Q204" i="2"/>
  <c r="R204" i="2" s="1"/>
  <c r="P198" i="2"/>
  <c r="J198" i="2" s="1"/>
  <c r="AB198" i="2" s="1"/>
  <c r="AC198" i="2" s="1"/>
  <c r="Q198" i="2"/>
  <c r="R198" i="2" s="1"/>
  <c r="P190" i="2"/>
  <c r="Q190" i="2"/>
  <c r="R190" i="2" s="1"/>
  <c r="P157" i="2"/>
  <c r="J157" i="2" s="1"/>
  <c r="AB157" i="2" s="1"/>
  <c r="Q157" i="2"/>
  <c r="R157" i="2" s="1"/>
  <c r="U248" i="2"/>
  <c r="V248" i="2"/>
  <c r="W248" i="2" s="1"/>
  <c r="U244" i="2"/>
  <c r="V244" i="2"/>
  <c r="W244" i="2" s="1"/>
  <c r="U240" i="2"/>
  <c r="V240" i="2"/>
  <c r="W240" i="2" s="1"/>
  <c r="Q323" i="2"/>
  <c r="R323" i="2" s="1"/>
  <c r="Q321" i="2"/>
  <c r="R321" i="2" s="1"/>
  <c r="Q319" i="2"/>
  <c r="R319" i="2" s="1"/>
  <c r="J319" i="2" s="1"/>
  <c r="Q317" i="2"/>
  <c r="R317" i="2" s="1"/>
  <c r="Q315" i="2"/>
  <c r="R315" i="2" s="1"/>
  <c r="Q313" i="2"/>
  <c r="R313" i="2" s="1"/>
  <c r="Q311" i="2"/>
  <c r="R311" i="2" s="1"/>
  <c r="J311" i="2" s="1"/>
  <c r="AB311" i="2" s="1"/>
  <c r="AC311" i="2" s="1"/>
  <c r="Q309" i="2"/>
  <c r="R309" i="2" s="1"/>
  <c r="Q307" i="2"/>
  <c r="R307" i="2" s="1"/>
  <c r="Q305" i="2"/>
  <c r="R305" i="2" s="1"/>
  <c r="Q303" i="2"/>
  <c r="R303" i="2" s="1"/>
  <c r="J303" i="2" s="1"/>
  <c r="Q301" i="2"/>
  <c r="R301" i="2" s="1"/>
  <c r="Q299" i="2"/>
  <c r="R299" i="2" s="1"/>
  <c r="Q297" i="2"/>
  <c r="R297" i="2" s="1"/>
  <c r="Q295" i="2"/>
  <c r="R295" i="2" s="1"/>
  <c r="Q293" i="2"/>
  <c r="R293" i="2" s="1"/>
  <c r="Q291" i="2"/>
  <c r="R291" i="2" s="1"/>
  <c r="Q289" i="2"/>
  <c r="R289" i="2" s="1"/>
  <c r="Q287" i="2"/>
  <c r="R287" i="2" s="1"/>
  <c r="J287" i="2" s="1"/>
  <c r="AB287" i="2" s="1"/>
  <c r="Q285" i="2"/>
  <c r="R285" i="2" s="1"/>
  <c r="Q283" i="2"/>
  <c r="R283" i="2" s="1"/>
  <c r="Q281" i="2"/>
  <c r="R281" i="2" s="1"/>
  <c r="Q279" i="2"/>
  <c r="R279" i="2" s="1"/>
  <c r="J279" i="2" s="1"/>
  <c r="Q277" i="2"/>
  <c r="R277" i="2" s="1"/>
  <c r="Q275" i="2"/>
  <c r="R275" i="2" s="1"/>
  <c r="Q273" i="2"/>
  <c r="R273" i="2" s="1"/>
  <c r="Q271" i="2"/>
  <c r="R271" i="2" s="1"/>
  <c r="J271" i="2" s="1"/>
  <c r="AB271" i="2" s="1"/>
  <c r="Q269" i="2"/>
  <c r="R269" i="2" s="1"/>
  <c r="Q267" i="2"/>
  <c r="R267" i="2" s="1"/>
  <c r="Q265" i="2"/>
  <c r="R265" i="2" s="1"/>
  <c r="Q263" i="2"/>
  <c r="R263" i="2" s="1"/>
  <c r="Q261" i="2"/>
  <c r="R261" i="2" s="1"/>
  <c r="Q260" i="2"/>
  <c r="R260" i="2" s="1"/>
  <c r="Q258" i="2"/>
  <c r="R258" i="2" s="1"/>
  <c r="U246" i="2"/>
  <c r="V246" i="2"/>
  <c r="W246" i="2" s="1"/>
  <c r="U242" i="2"/>
  <c r="V242" i="2"/>
  <c r="W242" i="2" s="1"/>
  <c r="U236" i="2"/>
  <c r="V236" i="2"/>
  <c r="W236" i="2" s="1"/>
  <c r="U228" i="2"/>
  <c r="V228" i="2"/>
  <c r="W228" i="2" s="1"/>
  <c r="U220" i="2"/>
  <c r="V220" i="2"/>
  <c r="W220" i="2" s="1"/>
  <c r="P210" i="2"/>
  <c r="J210" i="2" s="1"/>
  <c r="AB210" i="2" s="1"/>
  <c r="AC210" i="2" s="1"/>
  <c r="Q210" i="2"/>
  <c r="R210" i="2" s="1"/>
  <c r="P201" i="2"/>
  <c r="Q201" i="2"/>
  <c r="R201" i="2" s="1"/>
  <c r="P193" i="2"/>
  <c r="J193" i="2" s="1"/>
  <c r="AB193" i="2" s="1"/>
  <c r="AC193" i="2" s="1"/>
  <c r="Q193" i="2"/>
  <c r="R193" i="2" s="1"/>
  <c r="P185" i="2"/>
  <c r="Q185" i="2"/>
  <c r="R185" i="2" s="1"/>
  <c r="P181" i="2"/>
  <c r="J181" i="2" s="1"/>
  <c r="Q181" i="2"/>
  <c r="R181" i="2" s="1"/>
  <c r="P149" i="2"/>
  <c r="Q149" i="2"/>
  <c r="R149" i="2" s="1"/>
  <c r="U232" i="2"/>
  <c r="V232" i="2"/>
  <c r="W232" i="2" s="1"/>
  <c r="U260" i="2"/>
  <c r="U258" i="2"/>
  <c r="P256" i="2"/>
  <c r="J256" i="2" s="1"/>
  <c r="AB256" i="2" s="1"/>
  <c r="AC256" i="2" s="1"/>
  <c r="P254" i="2"/>
  <c r="J254" i="2" s="1"/>
  <c r="P252" i="2"/>
  <c r="P250" i="2"/>
  <c r="J250" i="2" s="1"/>
  <c r="AB250" i="2" s="1"/>
  <c r="AC250" i="2" s="1"/>
  <c r="U238" i="2"/>
  <c r="V238" i="2"/>
  <c r="W238" i="2" s="1"/>
  <c r="U230" i="2"/>
  <c r="V230" i="2"/>
  <c r="W230" i="2" s="1"/>
  <c r="U222" i="2"/>
  <c r="V222" i="2"/>
  <c r="W222" i="2" s="1"/>
  <c r="U216" i="2"/>
  <c r="V216" i="2"/>
  <c r="W216" i="2" s="1"/>
  <c r="U212" i="2"/>
  <c r="V212" i="2"/>
  <c r="W212" i="2" s="1"/>
  <c r="P208" i="2"/>
  <c r="Q208" i="2"/>
  <c r="R208" i="2" s="1"/>
  <c r="P173" i="2"/>
  <c r="J173" i="2" s="1"/>
  <c r="AB173" i="2" s="1"/>
  <c r="AC173" i="2" s="1"/>
  <c r="Q173" i="2"/>
  <c r="R173" i="2" s="1"/>
  <c r="P141" i="2"/>
  <c r="Q141" i="2"/>
  <c r="R141" i="2" s="1"/>
  <c r="Q202" i="2"/>
  <c r="R202" i="2" s="1"/>
  <c r="J202" i="2" s="1"/>
  <c r="Q197" i="2"/>
  <c r="R197" i="2" s="1"/>
  <c r="Q194" i="2"/>
  <c r="R194" i="2" s="1"/>
  <c r="Q189" i="2"/>
  <c r="R189" i="2" s="1"/>
  <c r="Q186" i="2"/>
  <c r="R186" i="2" s="1"/>
  <c r="P175" i="2"/>
  <c r="Q175" i="2"/>
  <c r="R175" i="2" s="1"/>
  <c r="P167" i="2"/>
  <c r="J167" i="2" s="1"/>
  <c r="AB167" i="2" s="1"/>
  <c r="Q167" i="2"/>
  <c r="R167" i="2" s="1"/>
  <c r="P159" i="2"/>
  <c r="Q159" i="2"/>
  <c r="R159" i="2" s="1"/>
  <c r="P151" i="2"/>
  <c r="J151" i="2" s="1"/>
  <c r="AB151" i="2" s="1"/>
  <c r="AC151" i="2" s="1"/>
  <c r="Q151" i="2"/>
  <c r="R151" i="2" s="1"/>
  <c r="P143" i="2"/>
  <c r="Q143" i="2"/>
  <c r="R143" i="2" s="1"/>
  <c r="P103" i="2"/>
  <c r="J103" i="2" s="1"/>
  <c r="AB103" i="2" s="1"/>
  <c r="AC103" i="2" s="1"/>
  <c r="Q103" i="2"/>
  <c r="R103" i="2" s="1"/>
  <c r="U98" i="2"/>
  <c r="V98" i="2"/>
  <c r="W98" i="2" s="1"/>
  <c r="U90" i="2"/>
  <c r="K90" i="2" s="1"/>
  <c r="V90" i="2"/>
  <c r="W90" i="2" s="1"/>
  <c r="U82" i="2"/>
  <c r="V82" i="2"/>
  <c r="W82" i="2" s="1"/>
  <c r="U74" i="2"/>
  <c r="V74" i="2"/>
  <c r="W74" i="2" s="1"/>
  <c r="P177" i="2"/>
  <c r="Q177" i="2"/>
  <c r="R177" i="2" s="1"/>
  <c r="P169" i="2"/>
  <c r="J169" i="2" s="1"/>
  <c r="AB169" i="2" s="1"/>
  <c r="AC169" i="2" s="1"/>
  <c r="Q169" i="2"/>
  <c r="R169" i="2" s="1"/>
  <c r="P161" i="2"/>
  <c r="Q161" i="2"/>
  <c r="R161" i="2" s="1"/>
  <c r="P153" i="2"/>
  <c r="J153" i="2" s="1"/>
  <c r="Q153" i="2"/>
  <c r="R153" i="2" s="1"/>
  <c r="P145" i="2"/>
  <c r="Q145" i="2"/>
  <c r="R145" i="2" s="1"/>
  <c r="V136" i="2"/>
  <c r="W136" i="2" s="1"/>
  <c r="U136" i="2"/>
  <c r="P119" i="2"/>
  <c r="Q119" i="2"/>
  <c r="R119" i="2" s="1"/>
  <c r="P111" i="2"/>
  <c r="J111" i="2" s="1"/>
  <c r="AB111" i="2" s="1"/>
  <c r="AC111" i="2" s="1"/>
  <c r="Q111" i="2"/>
  <c r="R111" i="2" s="1"/>
  <c r="P179" i="2"/>
  <c r="Q179" i="2"/>
  <c r="R179" i="2" s="1"/>
  <c r="P171" i="2"/>
  <c r="J171" i="2" s="1"/>
  <c r="AB171" i="2" s="1"/>
  <c r="Q171" i="2"/>
  <c r="R171" i="2" s="1"/>
  <c r="P163" i="2"/>
  <c r="Q163" i="2"/>
  <c r="R163" i="2" s="1"/>
  <c r="P155" i="2"/>
  <c r="J155" i="2" s="1"/>
  <c r="Q155" i="2"/>
  <c r="R155" i="2" s="1"/>
  <c r="P147" i="2"/>
  <c r="Q147" i="2"/>
  <c r="R147" i="2" s="1"/>
  <c r="P139" i="2"/>
  <c r="J139" i="2" s="1"/>
  <c r="Q139" i="2"/>
  <c r="R139" i="2" s="1"/>
  <c r="V138" i="2"/>
  <c r="W138" i="2" s="1"/>
  <c r="U138" i="2"/>
  <c r="K138" i="2" s="1"/>
  <c r="P136" i="2"/>
  <c r="J136" i="2" s="1"/>
  <c r="Q136" i="2"/>
  <c r="R136" i="2" s="1"/>
  <c r="U132" i="2"/>
  <c r="V132" i="2"/>
  <c r="W132" i="2" s="1"/>
  <c r="U128" i="2"/>
  <c r="K128" i="2" s="1"/>
  <c r="V128" i="2"/>
  <c r="W128" i="2" s="1"/>
  <c r="U124" i="2"/>
  <c r="V124" i="2"/>
  <c r="W124" i="2" s="1"/>
  <c r="P113" i="2"/>
  <c r="J113" i="2" s="1"/>
  <c r="Q113" i="2"/>
  <c r="R113" i="2" s="1"/>
  <c r="P45" i="2"/>
  <c r="Q45" i="2"/>
  <c r="R45" i="2" s="1"/>
  <c r="U134" i="2"/>
  <c r="K134" i="2" s="1"/>
  <c r="V134" i="2"/>
  <c r="W134" i="2" s="1"/>
  <c r="P115" i="2"/>
  <c r="Q115" i="2"/>
  <c r="R115" i="2" s="1"/>
  <c r="U94" i="2"/>
  <c r="K94" i="2" s="1"/>
  <c r="AB94" i="2" s="1"/>
  <c r="AC94" i="2" s="1"/>
  <c r="V94" i="2"/>
  <c r="W94" i="2" s="1"/>
  <c r="U86" i="2"/>
  <c r="V86" i="2"/>
  <c r="W86" i="2" s="1"/>
  <c r="U78" i="2"/>
  <c r="K78" i="2" s="1"/>
  <c r="V78" i="2"/>
  <c r="W78" i="2" s="1"/>
  <c r="U130" i="2"/>
  <c r="V130" i="2"/>
  <c r="W130" i="2" s="1"/>
  <c r="U126" i="2"/>
  <c r="K126" i="2" s="1"/>
  <c r="AB126" i="2" s="1"/>
  <c r="AC126" i="2" s="1"/>
  <c r="V126" i="2"/>
  <c r="W126" i="2" s="1"/>
  <c r="P121" i="2"/>
  <c r="Q121" i="2"/>
  <c r="R121" i="2" s="1"/>
  <c r="P117" i="2"/>
  <c r="J117" i="2" s="1"/>
  <c r="AB117" i="2" s="1"/>
  <c r="AC117" i="2" s="1"/>
  <c r="Q117" i="2"/>
  <c r="R117" i="2" s="1"/>
  <c r="P109" i="2"/>
  <c r="Q109" i="2"/>
  <c r="R109" i="2" s="1"/>
  <c r="V106" i="2"/>
  <c r="W106" i="2" s="1"/>
  <c r="U106" i="2"/>
  <c r="U102" i="2"/>
  <c r="P101" i="2"/>
  <c r="Q101" i="2"/>
  <c r="R101" i="2" s="1"/>
  <c r="U54" i="2"/>
  <c r="K54" i="2" s="1"/>
  <c r="V54" i="2"/>
  <c r="W54" i="2" s="1"/>
  <c r="U122" i="2"/>
  <c r="K122" i="2" s="1"/>
  <c r="P107" i="2"/>
  <c r="J107" i="2" s="1"/>
  <c r="AB107" i="2" s="1"/>
  <c r="Q107" i="2"/>
  <c r="R107" i="2" s="1"/>
  <c r="U100" i="2"/>
  <c r="V100" i="2"/>
  <c r="W100" i="2" s="1"/>
  <c r="U96" i="2"/>
  <c r="K96" i="2" s="1"/>
  <c r="V96" i="2"/>
  <c r="W96" i="2" s="1"/>
  <c r="U92" i="2"/>
  <c r="V92" i="2"/>
  <c r="W92" i="2" s="1"/>
  <c r="U88" i="2"/>
  <c r="K88" i="2" s="1"/>
  <c r="V88" i="2"/>
  <c r="W88" i="2" s="1"/>
  <c r="U84" i="2"/>
  <c r="V84" i="2"/>
  <c r="W84" i="2" s="1"/>
  <c r="U80" i="2"/>
  <c r="V80" i="2"/>
  <c r="W80" i="2" s="1"/>
  <c r="U76" i="2"/>
  <c r="V76" i="2"/>
  <c r="W76" i="2" s="1"/>
  <c r="U72" i="2"/>
  <c r="K72" i="2" s="1"/>
  <c r="V72" i="2"/>
  <c r="W72" i="2" s="1"/>
  <c r="P34" i="2"/>
  <c r="Q34" i="2"/>
  <c r="R34" i="2" s="1"/>
  <c r="P105" i="2"/>
  <c r="J105" i="2" s="1"/>
  <c r="AB105" i="2" s="1"/>
  <c r="Q105" i="2"/>
  <c r="R105" i="2" s="1"/>
  <c r="Q99" i="2"/>
  <c r="R99" i="2" s="1"/>
  <c r="J99" i="2" s="1"/>
  <c r="AB99" i="2" s="1"/>
  <c r="AC99" i="2" s="1"/>
  <c r="Q97" i="2"/>
  <c r="R97" i="2" s="1"/>
  <c r="Q95" i="2"/>
  <c r="R95" i="2" s="1"/>
  <c r="J95" i="2" s="1"/>
  <c r="AB95" i="2" s="1"/>
  <c r="AC95" i="2" s="1"/>
  <c r="Q93" i="2"/>
  <c r="R93" i="2" s="1"/>
  <c r="Q91" i="2"/>
  <c r="R91" i="2" s="1"/>
  <c r="J91" i="2" s="1"/>
  <c r="AB91" i="2" s="1"/>
  <c r="AC91" i="2" s="1"/>
  <c r="Q89" i="2"/>
  <c r="R89" i="2" s="1"/>
  <c r="Q87" i="2"/>
  <c r="R87" i="2" s="1"/>
  <c r="J87" i="2" s="1"/>
  <c r="AB87" i="2" s="1"/>
  <c r="AC87" i="2" s="1"/>
  <c r="Q85" i="2"/>
  <c r="R85" i="2" s="1"/>
  <c r="Q83" i="2"/>
  <c r="R83" i="2" s="1"/>
  <c r="Q81" i="2"/>
  <c r="R81" i="2" s="1"/>
  <c r="Q79" i="2"/>
  <c r="R79" i="2" s="1"/>
  <c r="J79" i="2" s="1"/>
  <c r="AB79" i="2" s="1"/>
  <c r="AC79" i="2" s="1"/>
  <c r="Q77" i="2"/>
  <c r="R77" i="2" s="1"/>
  <c r="Q75" i="2"/>
  <c r="R75" i="2" s="1"/>
  <c r="J75" i="2" s="1"/>
  <c r="AB75" i="2" s="1"/>
  <c r="Q73" i="2"/>
  <c r="R73" i="2" s="1"/>
  <c r="Q65" i="2"/>
  <c r="R65" i="2" s="1"/>
  <c r="Q63" i="2"/>
  <c r="R63" i="2" s="1"/>
  <c r="J63" i="2" s="1"/>
  <c r="Q61" i="2"/>
  <c r="R61" i="2" s="1"/>
  <c r="Q59" i="2"/>
  <c r="R59" i="2" s="1"/>
  <c r="Q57" i="2"/>
  <c r="R57" i="2" s="1"/>
  <c r="Q55" i="2"/>
  <c r="R55" i="2" s="1"/>
  <c r="U50" i="2"/>
  <c r="V50" i="2"/>
  <c r="W50" i="2" s="1"/>
  <c r="P13" i="2"/>
  <c r="J13" i="2" s="1"/>
  <c r="AB13" i="2" s="1"/>
  <c r="AC13" i="2" s="1"/>
  <c r="Q13" i="2"/>
  <c r="R13" i="2" s="1"/>
  <c r="P50" i="2"/>
  <c r="Q50" i="2"/>
  <c r="R50" i="2" s="1"/>
  <c r="P37" i="2"/>
  <c r="J37" i="2" s="1"/>
  <c r="AB37" i="2" s="1"/>
  <c r="Q37" i="2"/>
  <c r="R37" i="2" s="1"/>
  <c r="P29" i="2"/>
  <c r="Q29" i="2"/>
  <c r="R29" i="2" s="1"/>
  <c r="P9" i="2"/>
  <c r="J9" i="2" s="1"/>
  <c r="AB9" i="2" s="1"/>
  <c r="AC9" i="2" s="1"/>
  <c r="Q9" i="2"/>
  <c r="R9" i="2" s="1"/>
  <c r="U52" i="2"/>
  <c r="V52" i="2"/>
  <c r="W52" i="2" s="1"/>
  <c r="P42" i="2"/>
  <c r="J42" i="2" s="1"/>
  <c r="Q42" i="2"/>
  <c r="R42" i="2" s="1"/>
  <c r="P21" i="2"/>
  <c r="Q21" i="2"/>
  <c r="R21" i="2" s="1"/>
  <c r="P23" i="2"/>
  <c r="J23" i="2" s="1"/>
  <c r="AB23" i="2" s="1"/>
  <c r="AC23" i="2" s="1"/>
  <c r="Q23" i="2"/>
  <c r="R23" i="2" s="1"/>
  <c r="Q47" i="2"/>
  <c r="R47" i="2" s="1"/>
  <c r="J47" i="2" s="1"/>
  <c r="AB47" i="2" s="1"/>
  <c r="AC47" i="2" s="1"/>
  <c r="Q44" i="2"/>
  <c r="R44" i="2" s="1"/>
  <c r="J44" i="2" s="1"/>
  <c r="Q39" i="2"/>
  <c r="R39" i="2" s="1"/>
  <c r="Q36" i="2"/>
  <c r="R36" i="2" s="1"/>
  <c r="Q31" i="2"/>
  <c r="R31" i="2" s="1"/>
  <c r="Q28" i="2"/>
  <c r="R28" i="2" s="1"/>
  <c r="J28" i="2" s="1"/>
  <c r="AB28" i="2" s="1"/>
  <c r="P19" i="2"/>
  <c r="J19" i="2" s="1"/>
  <c r="AB19" i="2" s="1"/>
  <c r="AC19" i="2" s="1"/>
  <c r="Q19" i="2"/>
  <c r="R19" i="2" s="1"/>
  <c r="P15" i="2"/>
  <c r="Q15" i="2"/>
  <c r="R15" i="2" s="1"/>
  <c r="P11" i="2"/>
  <c r="J11" i="2" s="1"/>
  <c r="AB11" i="2" s="1"/>
  <c r="AC11" i="2" s="1"/>
  <c r="Q11" i="2"/>
  <c r="R11" i="2" s="1"/>
  <c r="P7" i="2"/>
  <c r="Q7" i="2"/>
  <c r="R7" i="2" s="1"/>
  <c r="V4" i="2"/>
  <c r="W4" i="2" s="1"/>
  <c r="K4" i="2" s="1"/>
  <c r="F65" i="13" l="1"/>
  <c r="F60" i="13"/>
  <c r="H256" i="13"/>
  <c r="I256" i="13" s="1"/>
  <c r="J256" i="13" s="1"/>
  <c r="I345" i="13"/>
  <c r="H345" i="13"/>
  <c r="H385" i="13"/>
  <c r="I385" i="13"/>
  <c r="H387" i="13"/>
  <c r="I387" i="13" s="1"/>
  <c r="J387" i="13" s="1"/>
  <c r="H419" i="13"/>
  <c r="I419" i="13"/>
  <c r="I443" i="13"/>
  <c r="H443" i="13"/>
  <c r="F262" i="13"/>
  <c r="F270" i="13"/>
  <c r="F352" i="13"/>
  <c r="F384" i="13"/>
  <c r="F416" i="13"/>
  <c r="F448" i="13"/>
  <c r="H464" i="13"/>
  <c r="I464" i="13" s="1"/>
  <c r="J464" i="13" s="1"/>
  <c r="H527" i="13"/>
  <c r="I527" i="13"/>
  <c r="J360" i="13"/>
  <c r="J424" i="13"/>
  <c r="F614" i="13"/>
  <c r="F69" i="13"/>
  <c r="F68" i="13"/>
  <c r="I377" i="13"/>
  <c r="H377" i="13"/>
  <c r="H417" i="13"/>
  <c r="I417" i="13"/>
  <c r="I347" i="13"/>
  <c r="H347" i="13"/>
  <c r="H371" i="13"/>
  <c r="I371" i="13"/>
  <c r="H395" i="13"/>
  <c r="I395" i="13" s="1"/>
  <c r="J395" i="13" s="1"/>
  <c r="H427" i="13"/>
  <c r="I427" i="13"/>
  <c r="H475" i="13"/>
  <c r="I475" i="13" s="1"/>
  <c r="J475" i="13" s="1"/>
  <c r="F230" i="13"/>
  <c r="F255" i="13"/>
  <c r="F303" i="13"/>
  <c r="H472" i="13"/>
  <c r="I472" i="13" s="1"/>
  <c r="J472" i="13" s="1"/>
  <c r="F472" i="13"/>
  <c r="F61" i="13"/>
  <c r="H87" i="13"/>
  <c r="I87" i="13" s="1"/>
  <c r="J87" i="13" s="1"/>
  <c r="F64" i="13"/>
  <c r="H409" i="13"/>
  <c r="I409" i="13" s="1"/>
  <c r="J409" i="13" s="1"/>
  <c r="H449" i="13"/>
  <c r="I449" i="13" s="1"/>
  <c r="J449" i="13" s="1"/>
  <c r="H355" i="13"/>
  <c r="I355" i="13" s="1"/>
  <c r="J355" i="13" s="1"/>
  <c r="H379" i="13"/>
  <c r="I379" i="13" s="1"/>
  <c r="J379" i="13" s="1"/>
  <c r="H403" i="13"/>
  <c r="I403" i="13" s="1"/>
  <c r="J403" i="13" s="1"/>
  <c r="H451" i="13"/>
  <c r="I451" i="13"/>
  <c r="F223" i="13"/>
  <c r="F368" i="13"/>
  <c r="F400" i="13"/>
  <c r="F432" i="13"/>
  <c r="H511" i="13"/>
  <c r="I511" i="13" s="1"/>
  <c r="J511" i="13" s="1"/>
  <c r="F55" i="13"/>
  <c r="H97" i="13"/>
  <c r="I97" i="13" s="1"/>
  <c r="J97" i="13" s="1"/>
  <c r="F97" i="13"/>
  <c r="I117" i="13"/>
  <c r="H117" i="13"/>
  <c r="J164" i="13"/>
  <c r="H224" i="13"/>
  <c r="I224" i="13" s="1"/>
  <c r="J224" i="13" s="1"/>
  <c r="I441" i="13"/>
  <c r="H441" i="13"/>
  <c r="J335" i="13"/>
  <c r="H363" i="13"/>
  <c r="I363" i="13" s="1"/>
  <c r="J363" i="13" s="1"/>
  <c r="H411" i="13"/>
  <c r="I411" i="13" s="1"/>
  <c r="J411" i="13" s="1"/>
  <c r="H435" i="13"/>
  <c r="I435" i="13" s="1"/>
  <c r="J435" i="13" s="1"/>
  <c r="H459" i="13"/>
  <c r="I459" i="13"/>
  <c r="H491" i="13"/>
  <c r="I491" i="13" s="1"/>
  <c r="J491" i="13" s="1"/>
  <c r="F238" i="13"/>
  <c r="H495" i="13"/>
  <c r="I495" i="13" s="1"/>
  <c r="J495" i="13" s="1"/>
  <c r="J514" i="13"/>
  <c r="H59" i="13"/>
  <c r="H77" i="13"/>
  <c r="I77" i="13" s="1"/>
  <c r="J77" i="13" s="1"/>
  <c r="F103" i="13"/>
  <c r="H60" i="13"/>
  <c r="I60" i="13" s="1"/>
  <c r="J60" i="13" s="1"/>
  <c r="D54" i="13"/>
  <c r="H55" i="13"/>
  <c r="I55" i="13" s="1"/>
  <c r="J55" i="13" s="1"/>
  <c r="F77" i="13"/>
  <c r="E59" i="13"/>
  <c r="H63" i="13"/>
  <c r="D65" i="13"/>
  <c r="E67" i="13"/>
  <c r="H71" i="13"/>
  <c r="D75" i="13"/>
  <c r="H56" i="13"/>
  <c r="I56" i="13" s="1"/>
  <c r="J56" i="13" s="1"/>
  <c r="I80" i="13"/>
  <c r="J80" i="13" s="1"/>
  <c r="J82" i="13"/>
  <c r="H58" i="13"/>
  <c r="I58" i="13" s="1"/>
  <c r="J58" i="13" s="1"/>
  <c r="E62" i="13"/>
  <c r="I66" i="13"/>
  <c r="J66" i="13" s="1"/>
  <c r="H66" i="13"/>
  <c r="E70" i="13"/>
  <c r="H73" i="13"/>
  <c r="I73" i="13" s="1"/>
  <c r="J73" i="13" s="1"/>
  <c r="F85" i="13"/>
  <c r="J90" i="13"/>
  <c r="D64" i="13"/>
  <c r="D72" i="13"/>
  <c r="H93" i="13"/>
  <c r="I93" i="13" s="1"/>
  <c r="D93" i="13"/>
  <c r="H145" i="13"/>
  <c r="I145" i="13" s="1"/>
  <c r="J145" i="13" s="1"/>
  <c r="F145" i="13"/>
  <c r="H149" i="13"/>
  <c r="I149" i="13" s="1"/>
  <c r="J149" i="13" s="1"/>
  <c r="F149" i="13"/>
  <c r="H153" i="13"/>
  <c r="I153" i="13" s="1"/>
  <c r="J153" i="13" s="1"/>
  <c r="F153" i="13"/>
  <c r="H157" i="13"/>
  <c r="I157" i="13" s="1"/>
  <c r="J157" i="13" s="1"/>
  <c r="F157" i="13"/>
  <c r="H161" i="13"/>
  <c r="I161" i="13" s="1"/>
  <c r="J161" i="13" s="1"/>
  <c r="F161" i="13"/>
  <c r="H165" i="13"/>
  <c r="I165" i="13" s="1"/>
  <c r="J165" i="13" s="1"/>
  <c r="F165" i="13"/>
  <c r="I102" i="13"/>
  <c r="J102" i="13" s="1"/>
  <c r="E105" i="13"/>
  <c r="I107" i="13"/>
  <c r="J107" i="13" s="1"/>
  <c r="F115" i="13"/>
  <c r="J115" i="13" s="1"/>
  <c r="H85" i="13"/>
  <c r="I85" i="13" s="1"/>
  <c r="J85" i="13" s="1"/>
  <c r="F92" i="13"/>
  <c r="F125" i="13"/>
  <c r="D125" i="13"/>
  <c r="H121" i="13"/>
  <c r="I121" i="13" s="1"/>
  <c r="J121" i="13" s="1"/>
  <c r="F128" i="13"/>
  <c r="F132" i="13"/>
  <c r="F136" i="13"/>
  <c r="F140" i="13"/>
  <c r="F146" i="13"/>
  <c r="F154" i="13"/>
  <c r="J154" i="13" s="1"/>
  <c r="F162" i="13"/>
  <c r="J162" i="13" s="1"/>
  <c r="F113" i="13"/>
  <c r="J113" i="13" s="1"/>
  <c r="F148" i="13"/>
  <c r="J148" i="13" s="1"/>
  <c r="F156" i="13"/>
  <c r="J156" i="13" s="1"/>
  <c r="F164" i="13"/>
  <c r="J184" i="13"/>
  <c r="J192" i="13"/>
  <c r="J200" i="13"/>
  <c r="E152" i="13"/>
  <c r="D160" i="13"/>
  <c r="E168" i="13"/>
  <c r="F168" i="13" s="1"/>
  <c r="D170" i="13"/>
  <c r="E172" i="13"/>
  <c r="D174" i="13"/>
  <c r="E176" i="13"/>
  <c r="D178" i="13"/>
  <c r="E180" i="13"/>
  <c r="D182" i="13"/>
  <c r="I221" i="13"/>
  <c r="I253" i="13"/>
  <c r="I285" i="13"/>
  <c r="F304" i="13"/>
  <c r="H103" i="13"/>
  <c r="I103" i="13" s="1"/>
  <c r="J103" i="13" s="1"/>
  <c r="H118" i="13"/>
  <c r="I118" i="13" s="1"/>
  <c r="J118" i="13" s="1"/>
  <c r="I191" i="13"/>
  <c r="J191" i="13" s="1"/>
  <c r="I199" i="13"/>
  <c r="J199" i="13" s="1"/>
  <c r="H213" i="13"/>
  <c r="E234" i="13"/>
  <c r="F234" i="13" s="1"/>
  <c r="H245" i="13"/>
  <c r="E266" i="13"/>
  <c r="F266" i="13" s="1"/>
  <c r="H277" i="13"/>
  <c r="E298" i="13"/>
  <c r="F298" i="13"/>
  <c r="H309" i="13"/>
  <c r="I78" i="13"/>
  <c r="J78" i="13" s="1"/>
  <c r="D220" i="13"/>
  <c r="J220" i="13" s="1"/>
  <c r="D252" i="13"/>
  <c r="J252" i="13" s="1"/>
  <c r="D284" i="13"/>
  <c r="J284" i="13" s="1"/>
  <c r="J316" i="13"/>
  <c r="J209" i="13"/>
  <c r="J241" i="13"/>
  <c r="J273" i="13"/>
  <c r="E294" i="13"/>
  <c r="F310" i="13"/>
  <c r="D310" i="13"/>
  <c r="H332" i="13"/>
  <c r="I332" i="13" s="1"/>
  <c r="J332" i="13" s="1"/>
  <c r="H340" i="13"/>
  <c r="I340" i="13" s="1"/>
  <c r="J340" i="13" s="1"/>
  <c r="F361" i="13"/>
  <c r="F370" i="13"/>
  <c r="F373" i="13"/>
  <c r="F393" i="13"/>
  <c r="F402" i="13"/>
  <c r="F405" i="13"/>
  <c r="F425" i="13"/>
  <c r="F434" i="13"/>
  <c r="F437" i="13"/>
  <c r="F457" i="13"/>
  <c r="E473" i="13"/>
  <c r="H175" i="13"/>
  <c r="F215" i="13"/>
  <c r="F222" i="13"/>
  <c r="D222" i="13"/>
  <c r="F247" i="13"/>
  <c r="F254" i="13"/>
  <c r="D254" i="13"/>
  <c r="F279" i="13"/>
  <c r="D295" i="13"/>
  <c r="F315" i="13"/>
  <c r="J315" i="13" s="1"/>
  <c r="H323" i="13"/>
  <c r="I323" i="13" s="1"/>
  <c r="J323" i="13" s="1"/>
  <c r="F468" i="13"/>
  <c r="F484" i="13"/>
  <c r="H223" i="13"/>
  <c r="I223" i="13" s="1"/>
  <c r="J223" i="13" s="1"/>
  <c r="D223" i="13"/>
  <c r="H255" i="13"/>
  <c r="I255" i="13" s="1"/>
  <c r="J255" i="13" s="1"/>
  <c r="D255" i="13"/>
  <c r="H286" i="13"/>
  <c r="I286" i="13" s="1"/>
  <c r="E349" i="13"/>
  <c r="E365" i="13"/>
  <c r="E381" i="13"/>
  <c r="E397" i="13"/>
  <c r="E413" i="13"/>
  <c r="E429" i="13"/>
  <c r="E445" i="13"/>
  <c r="H303" i="13"/>
  <c r="I303" i="13" s="1"/>
  <c r="J303" i="13" s="1"/>
  <c r="D303" i="13"/>
  <c r="H346" i="13"/>
  <c r="I346" i="13" s="1"/>
  <c r="J346" i="13" s="1"/>
  <c r="H378" i="13"/>
  <c r="I378" i="13" s="1"/>
  <c r="J378" i="13" s="1"/>
  <c r="H410" i="13"/>
  <c r="I410" i="13" s="1"/>
  <c r="J410" i="13" s="1"/>
  <c r="H442" i="13"/>
  <c r="I442" i="13" s="1"/>
  <c r="J442" i="13" s="1"/>
  <c r="D457" i="13"/>
  <c r="J462" i="13"/>
  <c r="E481" i="13"/>
  <c r="D507" i="13"/>
  <c r="F507" i="13"/>
  <c r="H536" i="13"/>
  <c r="I536" i="13" s="1"/>
  <c r="J536" i="13" s="1"/>
  <c r="H544" i="13"/>
  <c r="I544" i="13" s="1"/>
  <c r="H552" i="13"/>
  <c r="I552" i="13" s="1"/>
  <c r="J552" i="13" s="1"/>
  <c r="H560" i="13"/>
  <c r="I560" i="13" s="1"/>
  <c r="J560" i="13" s="1"/>
  <c r="H568" i="13"/>
  <c r="I568" i="13" s="1"/>
  <c r="J568" i="13" s="1"/>
  <c r="H576" i="13"/>
  <c r="I576" i="13" s="1"/>
  <c r="J576" i="13" s="1"/>
  <c r="H584" i="13"/>
  <c r="I584" i="13" s="1"/>
  <c r="J584" i="13" s="1"/>
  <c r="H187" i="13"/>
  <c r="F317" i="13"/>
  <c r="H326" i="13"/>
  <c r="I326" i="13" s="1"/>
  <c r="J326" i="13" s="1"/>
  <c r="H352" i="13"/>
  <c r="I352" i="13" s="1"/>
  <c r="J352" i="13" s="1"/>
  <c r="H368" i="13"/>
  <c r="I368" i="13" s="1"/>
  <c r="J368" i="13" s="1"/>
  <c r="H384" i="13"/>
  <c r="I384" i="13" s="1"/>
  <c r="J384" i="13" s="1"/>
  <c r="H400" i="13"/>
  <c r="I400" i="13" s="1"/>
  <c r="J400" i="13" s="1"/>
  <c r="H416" i="13"/>
  <c r="I416" i="13" s="1"/>
  <c r="J416" i="13" s="1"/>
  <c r="H432" i="13"/>
  <c r="I432" i="13" s="1"/>
  <c r="J432" i="13" s="1"/>
  <c r="H448" i="13"/>
  <c r="I448" i="13" s="1"/>
  <c r="J448" i="13" s="1"/>
  <c r="F464" i="13"/>
  <c r="H468" i="13"/>
  <c r="I468" i="13" s="1"/>
  <c r="J468" i="13" s="1"/>
  <c r="E479" i="13"/>
  <c r="E489" i="13"/>
  <c r="F494" i="13"/>
  <c r="J494" i="13" s="1"/>
  <c r="F501" i="13"/>
  <c r="H519" i="13"/>
  <c r="I519" i="13" s="1"/>
  <c r="J519" i="13" s="1"/>
  <c r="F526" i="13"/>
  <c r="J526" i="13" s="1"/>
  <c r="F533" i="13"/>
  <c r="H457" i="13"/>
  <c r="I457" i="13" s="1"/>
  <c r="J457" i="13" s="1"/>
  <c r="F469" i="13"/>
  <c r="J469" i="13" s="1"/>
  <c r="F486" i="13"/>
  <c r="J486" i="13" s="1"/>
  <c r="F504" i="13"/>
  <c r="F520" i="13"/>
  <c r="E537" i="13"/>
  <c r="F537" i="13" s="1"/>
  <c r="D537" i="13"/>
  <c r="E541" i="13"/>
  <c r="F541" i="13" s="1"/>
  <c r="D541" i="13"/>
  <c r="E547" i="13"/>
  <c r="F547" i="13" s="1"/>
  <c r="D547" i="13"/>
  <c r="E555" i="13"/>
  <c r="D555" i="13"/>
  <c r="E563" i="13"/>
  <c r="D563" i="13"/>
  <c r="E571" i="13"/>
  <c r="D571" i="13"/>
  <c r="E579" i="13"/>
  <c r="D579" i="13"/>
  <c r="E587" i="13"/>
  <c r="D587" i="13"/>
  <c r="D385" i="13"/>
  <c r="D449" i="13"/>
  <c r="F499" i="13"/>
  <c r="E600" i="13"/>
  <c r="F600" i="13" s="1"/>
  <c r="E609" i="13"/>
  <c r="D609" i="13"/>
  <c r="F625" i="13"/>
  <c r="E632" i="13"/>
  <c r="F632" i="13"/>
  <c r="E641" i="13"/>
  <c r="D641" i="13"/>
  <c r="F657" i="13"/>
  <c r="E673" i="13"/>
  <c r="D673" i="13"/>
  <c r="F689" i="13"/>
  <c r="E696" i="13"/>
  <c r="F696" i="13" s="1"/>
  <c r="E705" i="13"/>
  <c r="D705" i="13"/>
  <c r="F721" i="13"/>
  <c r="E728" i="13"/>
  <c r="F728" i="13" s="1"/>
  <c r="E737" i="13"/>
  <c r="D737" i="13"/>
  <c r="F753" i="13"/>
  <c r="E760" i="13"/>
  <c r="F760" i="13"/>
  <c r="E769" i="13"/>
  <c r="D769" i="13"/>
  <c r="F785" i="13"/>
  <c r="E792" i="13"/>
  <c r="F792" i="13" s="1"/>
  <c r="E801" i="13"/>
  <c r="D801" i="13"/>
  <c r="F817" i="13"/>
  <c r="E824" i="13"/>
  <c r="F824" i="13" s="1"/>
  <c r="E833" i="13"/>
  <c r="D833" i="13"/>
  <c r="F849" i="13"/>
  <c r="E856" i="13"/>
  <c r="F856" i="13" s="1"/>
  <c r="E865" i="13"/>
  <c r="D865" i="13"/>
  <c r="E881" i="13"/>
  <c r="D881" i="13"/>
  <c r="F497" i="13"/>
  <c r="E497" i="13"/>
  <c r="F513" i="13"/>
  <c r="E513" i="13"/>
  <c r="F529" i="13"/>
  <c r="E529" i="13"/>
  <c r="D546" i="13"/>
  <c r="D578" i="13"/>
  <c r="D595" i="13"/>
  <c r="E595" i="13"/>
  <c r="E602" i="13"/>
  <c r="F602" i="13"/>
  <c r="D627" i="13"/>
  <c r="E627" i="13"/>
  <c r="E634" i="13"/>
  <c r="F634" i="13" s="1"/>
  <c r="D659" i="13"/>
  <c r="E659" i="13"/>
  <c r="E666" i="13"/>
  <c r="F666" i="13"/>
  <c r="D691" i="13"/>
  <c r="E691" i="13"/>
  <c r="E698" i="13"/>
  <c r="F698" i="13" s="1"/>
  <c r="D723" i="13"/>
  <c r="E723" i="13"/>
  <c r="E730" i="13"/>
  <c r="F730" i="13"/>
  <c r="E746" i="13"/>
  <c r="F746" i="13" s="1"/>
  <c r="D746" i="13"/>
  <c r="E770" i="13"/>
  <c r="F770" i="13" s="1"/>
  <c r="D779" i="13"/>
  <c r="E779" i="13"/>
  <c r="E786" i="13"/>
  <c r="F786" i="13"/>
  <c r="D835" i="13"/>
  <c r="E835" i="13"/>
  <c r="F835" i="13"/>
  <c r="D859" i="13"/>
  <c r="E859" i="13"/>
  <c r="E874" i="13"/>
  <c r="F874" i="13" s="1"/>
  <c r="D874" i="13"/>
  <c r="F329" i="13"/>
  <c r="J329" i="13" s="1"/>
  <c r="D417" i="13"/>
  <c r="H504" i="13"/>
  <c r="I504" i="13" s="1"/>
  <c r="J504" i="13" s="1"/>
  <c r="F523" i="13"/>
  <c r="D604" i="13"/>
  <c r="D605" i="13"/>
  <c r="F605" i="13"/>
  <c r="F613" i="13"/>
  <c r="D620" i="13"/>
  <c r="H621" i="13"/>
  <c r="H637" i="13"/>
  <c r="E644" i="13"/>
  <c r="D644" i="13"/>
  <c r="H661" i="13"/>
  <c r="I661" i="13" s="1"/>
  <c r="J661" i="13" s="1"/>
  <c r="I668" i="13"/>
  <c r="J668" i="13" s="1"/>
  <c r="F693" i="13"/>
  <c r="D732" i="13"/>
  <c r="D733" i="13"/>
  <c r="F733" i="13"/>
  <c r="F741" i="13"/>
  <c r="D748" i="13"/>
  <c r="H749" i="13"/>
  <c r="H765" i="13"/>
  <c r="E772" i="13"/>
  <c r="D772" i="13"/>
  <c r="H789" i="13"/>
  <c r="I789" i="13" s="1"/>
  <c r="J789" i="13" s="1"/>
  <c r="I796" i="13"/>
  <c r="J796" i="13" s="1"/>
  <c r="F821" i="13"/>
  <c r="D860" i="13"/>
  <c r="D861" i="13"/>
  <c r="F861" i="13"/>
  <c r="F869" i="13"/>
  <c r="E646" i="13"/>
  <c r="I655" i="13"/>
  <c r="J655" i="13" s="1"/>
  <c r="D753" i="13"/>
  <c r="J774" i="13"/>
  <c r="D877" i="13"/>
  <c r="D901" i="13"/>
  <c r="E901" i="13"/>
  <c r="F901" i="13"/>
  <c r="E916" i="13"/>
  <c r="F916" i="13" s="1"/>
  <c r="D916" i="13"/>
  <c r="D933" i="13"/>
  <c r="E933" i="13"/>
  <c r="F933" i="13" s="1"/>
  <c r="E948" i="13"/>
  <c r="F948" i="13"/>
  <c r="D948" i="13"/>
  <c r="D965" i="13"/>
  <c r="E965" i="13"/>
  <c r="F965" i="13"/>
  <c r="E606" i="13"/>
  <c r="D681" i="13"/>
  <c r="J702" i="13"/>
  <c r="D809" i="13"/>
  <c r="J830" i="13"/>
  <c r="D870" i="13"/>
  <c r="I894" i="13"/>
  <c r="F902" i="13"/>
  <c r="E902" i="13"/>
  <c r="D902" i="13"/>
  <c r="E959" i="13"/>
  <c r="F959" i="13" s="1"/>
  <c r="D959" i="13"/>
  <c r="E979" i="13"/>
  <c r="D979" i="13"/>
  <c r="D607" i="13"/>
  <c r="F607" i="13"/>
  <c r="D937" i="13"/>
  <c r="F937" i="13"/>
  <c r="E937" i="13"/>
  <c r="E482" i="13"/>
  <c r="F482" i="13" s="1"/>
  <c r="D482" i="13"/>
  <c r="F590" i="13"/>
  <c r="D590" i="13"/>
  <c r="F846" i="13"/>
  <c r="D846" i="13"/>
  <c r="D871" i="13"/>
  <c r="F871" i="13"/>
  <c r="I955" i="13"/>
  <c r="J955" i="13" s="1"/>
  <c r="D980" i="13"/>
  <c r="F1027" i="13"/>
  <c r="F1043" i="13"/>
  <c r="F1059" i="13"/>
  <c r="F1075" i="13"/>
  <c r="F206" i="13"/>
  <c r="E81" i="13"/>
  <c r="F81" i="13" s="1"/>
  <c r="I63" i="13"/>
  <c r="F72" i="13"/>
  <c r="E57" i="13"/>
  <c r="F59" i="13"/>
  <c r="H61" i="13"/>
  <c r="I61" i="13" s="1"/>
  <c r="J61" i="13" s="1"/>
  <c r="D77" i="13"/>
  <c r="E54" i="13"/>
  <c r="D85" i="13"/>
  <c r="I101" i="13"/>
  <c r="F101" i="13"/>
  <c r="H54" i="13"/>
  <c r="E89" i="13"/>
  <c r="F89" i="13" s="1"/>
  <c r="H57" i="13"/>
  <c r="F63" i="13"/>
  <c r="H65" i="13"/>
  <c r="I65" i="13" s="1"/>
  <c r="J65" i="13" s="1"/>
  <c r="D67" i="13"/>
  <c r="F83" i="13"/>
  <c r="E83" i="13"/>
  <c r="I86" i="13"/>
  <c r="J86" i="13" s="1"/>
  <c r="I95" i="13"/>
  <c r="F112" i="13"/>
  <c r="D70" i="13"/>
  <c r="E75" i="13"/>
  <c r="F95" i="13"/>
  <c r="I109" i="13"/>
  <c r="J109" i="13" s="1"/>
  <c r="F109" i="13"/>
  <c r="I114" i="13"/>
  <c r="J114" i="13" s="1"/>
  <c r="H64" i="13"/>
  <c r="I64" i="13" s="1"/>
  <c r="J64" i="13" s="1"/>
  <c r="H72" i="13"/>
  <c r="I72" i="13" s="1"/>
  <c r="J72" i="13" s="1"/>
  <c r="F79" i="13"/>
  <c r="F93" i="13"/>
  <c r="H127" i="13"/>
  <c r="I127" i="13" s="1"/>
  <c r="F127" i="13"/>
  <c r="H131" i="13"/>
  <c r="I131" i="13" s="1"/>
  <c r="J131" i="13" s="1"/>
  <c r="F131" i="13"/>
  <c r="H135" i="13"/>
  <c r="I135" i="13" s="1"/>
  <c r="F135" i="13"/>
  <c r="H139" i="13"/>
  <c r="I139" i="13" s="1"/>
  <c r="J139" i="13" s="1"/>
  <c r="F139" i="13"/>
  <c r="H143" i="13"/>
  <c r="I143" i="13" s="1"/>
  <c r="F143" i="13"/>
  <c r="I175" i="13"/>
  <c r="J175" i="13" s="1"/>
  <c r="I179" i="13"/>
  <c r="H79" i="13"/>
  <c r="I79" i="13" s="1"/>
  <c r="J79" i="13" s="1"/>
  <c r="E91" i="13"/>
  <c r="I99" i="13"/>
  <c r="J99" i="13" s="1"/>
  <c r="E123" i="13"/>
  <c r="H125" i="13"/>
  <c r="I125" i="13" s="1"/>
  <c r="J125" i="13" s="1"/>
  <c r="I128" i="13"/>
  <c r="J128" i="13" s="1"/>
  <c r="I132" i="13"/>
  <c r="J132" i="13" s="1"/>
  <c r="I136" i="13"/>
  <c r="J136" i="13" s="1"/>
  <c r="I140" i="13"/>
  <c r="J140" i="13" s="1"/>
  <c r="I144" i="13"/>
  <c r="J144" i="13" s="1"/>
  <c r="E202" i="13"/>
  <c r="F202" i="13" s="1"/>
  <c r="D208" i="13"/>
  <c r="I229" i="13"/>
  <c r="J229" i="13" s="1"/>
  <c r="D240" i="13"/>
  <c r="F248" i="13"/>
  <c r="E248" i="13"/>
  <c r="I261" i="13"/>
  <c r="J261" i="13" s="1"/>
  <c r="D272" i="13"/>
  <c r="I293" i="13"/>
  <c r="J293" i="13" s="1"/>
  <c r="D304" i="13"/>
  <c r="J304" i="13" s="1"/>
  <c r="F312" i="13"/>
  <c r="I317" i="13"/>
  <c r="J317" i="13" s="1"/>
  <c r="F121" i="13"/>
  <c r="I189" i="13"/>
  <c r="J189" i="13" s="1"/>
  <c r="F195" i="13"/>
  <c r="I197" i="13"/>
  <c r="J197" i="13" s="1"/>
  <c r="D202" i="13"/>
  <c r="H205" i="13"/>
  <c r="E226" i="13"/>
  <c r="F226" i="13" s="1"/>
  <c r="H228" i="13"/>
  <c r="I228" i="13" s="1"/>
  <c r="D234" i="13"/>
  <c r="H237" i="13"/>
  <c r="E258" i="13"/>
  <c r="F258" i="13" s="1"/>
  <c r="H260" i="13"/>
  <c r="I260" i="13" s="1"/>
  <c r="D266" i="13"/>
  <c r="H269" i="13"/>
  <c r="E290" i="13"/>
  <c r="F290" i="13" s="1"/>
  <c r="H292" i="13"/>
  <c r="I292" i="13" s="1"/>
  <c r="J292" i="13" s="1"/>
  <c r="D298" i="13"/>
  <c r="H301" i="13"/>
  <c r="F314" i="13"/>
  <c r="I150" i="13"/>
  <c r="J150" i="13" s="1"/>
  <c r="F173" i="13"/>
  <c r="J173" i="13" s="1"/>
  <c r="F177" i="13"/>
  <c r="J177" i="13" s="1"/>
  <c r="F181" i="13"/>
  <c r="J181" i="13" s="1"/>
  <c r="F221" i="13"/>
  <c r="D228" i="13"/>
  <c r="F253" i="13"/>
  <c r="D260" i="13"/>
  <c r="F285" i="13"/>
  <c r="D292" i="13"/>
  <c r="H214" i="13"/>
  <c r="I214" i="13" s="1"/>
  <c r="J214" i="13" s="1"/>
  <c r="H246" i="13"/>
  <c r="I246" i="13" s="1"/>
  <c r="J246" i="13" s="1"/>
  <c r="H278" i="13"/>
  <c r="I278" i="13" s="1"/>
  <c r="J278" i="13" s="1"/>
  <c r="H334" i="13"/>
  <c r="I334" i="13" s="1"/>
  <c r="J334" i="13" s="1"/>
  <c r="F349" i="13"/>
  <c r="E353" i="13"/>
  <c r="I361" i="13"/>
  <c r="F369" i="13"/>
  <c r="J369" i="13" s="1"/>
  <c r="I370" i="13"/>
  <c r="J370" i="13" s="1"/>
  <c r="F381" i="13"/>
  <c r="I393" i="13"/>
  <c r="F401" i="13"/>
  <c r="D401" i="13"/>
  <c r="J401" i="13" s="1"/>
  <c r="I402" i="13"/>
  <c r="J402" i="13" s="1"/>
  <c r="F413" i="13"/>
  <c r="I425" i="13"/>
  <c r="F433" i="13"/>
  <c r="J433" i="13" s="1"/>
  <c r="I434" i="13"/>
  <c r="J434" i="13" s="1"/>
  <c r="F445" i="13"/>
  <c r="E465" i="13"/>
  <c r="H467" i="13"/>
  <c r="I467" i="13" s="1"/>
  <c r="J467" i="13" s="1"/>
  <c r="F474" i="13"/>
  <c r="J474" i="13" s="1"/>
  <c r="H215" i="13"/>
  <c r="I215" i="13" s="1"/>
  <c r="J215" i="13" s="1"/>
  <c r="H247" i="13"/>
  <c r="I247" i="13" s="1"/>
  <c r="J247" i="13" s="1"/>
  <c r="H279" i="13"/>
  <c r="I279" i="13" s="1"/>
  <c r="J279" i="13" s="1"/>
  <c r="E295" i="13"/>
  <c r="H325" i="13"/>
  <c r="I325" i="13" s="1"/>
  <c r="J325" i="13" s="1"/>
  <c r="H333" i="13"/>
  <c r="I333" i="13" s="1"/>
  <c r="J333" i="13" s="1"/>
  <c r="H341" i="13"/>
  <c r="I341" i="13" s="1"/>
  <c r="J341" i="13" s="1"/>
  <c r="H349" i="13"/>
  <c r="H357" i="13"/>
  <c r="I357" i="13" s="1"/>
  <c r="J357" i="13" s="1"/>
  <c r="H365" i="13"/>
  <c r="H373" i="13"/>
  <c r="I373" i="13" s="1"/>
  <c r="J373" i="13" s="1"/>
  <c r="H381" i="13"/>
  <c r="H389" i="13"/>
  <c r="I389" i="13" s="1"/>
  <c r="J389" i="13" s="1"/>
  <c r="H397" i="13"/>
  <c r="H405" i="13"/>
  <c r="I405" i="13" s="1"/>
  <c r="J405" i="13" s="1"/>
  <c r="H413" i="13"/>
  <c r="H421" i="13"/>
  <c r="I421" i="13" s="1"/>
  <c r="J421" i="13" s="1"/>
  <c r="H429" i="13"/>
  <c r="H437" i="13"/>
  <c r="I437" i="13" s="1"/>
  <c r="J437" i="13" s="1"/>
  <c r="H445" i="13"/>
  <c r="H453" i="13"/>
  <c r="I453" i="13" s="1"/>
  <c r="J453" i="13" s="1"/>
  <c r="F467" i="13"/>
  <c r="D467" i="13"/>
  <c r="D483" i="13"/>
  <c r="F483" i="13"/>
  <c r="I484" i="13"/>
  <c r="J484" i="13" s="1"/>
  <c r="J225" i="13"/>
  <c r="J257" i="13"/>
  <c r="F286" i="13"/>
  <c r="H302" i="13"/>
  <c r="I302" i="13" s="1"/>
  <c r="J302" i="13" s="1"/>
  <c r="F313" i="13"/>
  <c r="I320" i="13"/>
  <c r="J320" i="13" s="1"/>
  <c r="I322" i="13"/>
  <c r="J322" i="13" s="1"/>
  <c r="I324" i="13"/>
  <c r="J324" i="13" s="1"/>
  <c r="F350" i="13"/>
  <c r="J350" i="13" s="1"/>
  <c r="F366" i="13"/>
  <c r="J366" i="13" s="1"/>
  <c r="F382" i="13"/>
  <c r="J382" i="13" s="1"/>
  <c r="F398" i="13"/>
  <c r="J398" i="13" s="1"/>
  <c r="F414" i="13"/>
  <c r="J414" i="13" s="1"/>
  <c r="F430" i="13"/>
  <c r="J430" i="13" s="1"/>
  <c r="F446" i="13"/>
  <c r="J446" i="13" s="1"/>
  <c r="E312" i="13"/>
  <c r="H351" i="13"/>
  <c r="I351" i="13" s="1"/>
  <c r="J351" i="13" s="1"/>
  <c r="H367" i="13"/>
  <c r="I367" i="13" s="1"/>
  <c r="J367" i="13" s="1"/>
  <c r="H383" i="13"/>
  <c r="I383" i="13" s="1"/>
  <c r="J383" i="13" s="1"/>
  <c r="H399" i="13"/>
  <c r="I399" i="13" s="1"/>
  <c r="J399" i="13" s="1"/>
  <c r="H415" i="13"/>
  <c r="I415" i="13" s="1"/>
  <c r="J415" i="13" s="1"/>
  <c r="H431" i="13"/>
  <c r="I431" i="13" s="1"/>
  <c r="J431" i="13" s="1"/>
  <c r="H447" i="13"/>
  <c r="I447" i="13" s="1"/>
  <c r="J447" i="13" s="1"/>
  <c r="F470" i="13"/>
  <c r="J470" i="13" s="1"/>
  <c r="H487" i="13"/>
  <c r="I487" i="13" s="1"/>
  <c r="J487" i="13" s="1"/>
  <c r="E490" i="13"/>
  <c r="I499" i="13"/>
  <c r="J499" i="13" s="1"/>
  <c r="I507" i="13"/>
  <c r="J507" i="13" s="1"/>
  <c r="I515" i="13"/>
  <c r="I523" i="13"/>
  <c r="J523" i="13" s="1"/>
  <c r="I531" i="13"/>
  <c r="J531" i="13" s="1"/>
  <c r="D536" i="13"/>
  <c r="F536" i="13"/>
  <c r="D540" i="13"/>
  <c r="F544" i="13"/>
  <c r="F552" i="13"/>
  <c r="F556" i="13"/>
  <c r="F560" i="13"/>
  <c r="D564" i="13"/>
  <c r="F568" i="13"/>
  <c r="F576" i="13"/>
  <c r="F584" i="13"/>
  <c r="D352" i="13"/>
  <c r="D368" i="13"/>
  <c r="D384" i="13"/>
  <c r="D400" i="13"/>
  <c r="D416" i="13"/>
  <c r="D432" i="13"/>
  <c r="D448" i="13"/>
  <c r="D472" i="13"/>
  <c r="H478" i="13"/>
  <c r="I478" i="13" s="1"/>
  <c r="J478" i="13" s="1"/>
  <c r="F479" i="13"/>
  <c r="D489" i="13"/>
  <c r="F493" i="13"/>
  <c r="D493" i="13"/>
  <c r="J493" i="13" s="1"/>
  <c r="F518" i="13"/>
  <c r="J518" i="13" s="1"/>
  <c r="F525" i="13"/>
  <c r="F343" i="13"/>
  <c r="E343" i="13"/>
  <c r="E359" i="13"/>
  <c r="H359" i="13" s="1"/>
  <c r="F375" i="13"/>
  <c r="E375" i="13"/>
  <c r="H375" i="13" s="1"/>
  <c r="E391" i="13"/>
  <c r="F391" i="13" s="1"/>
  <c r="F407" i="13"/>
  <c r="E407" i="13"/>
  <c r="E423" i="13"/>
  <c r="H423" i="13" s="1"/>
  <c r="F439" i="13"/>
  <c r="E439" i="13"/>
  <c r="H439" i="13" s="1"/>
  <c r="E461" i="13"/>
  <c r="H461" i="13" s="1"/>
  <c r="H477" i="13"/>
  <c r="I477" i="13" s="1"/>
  <c r="J477" i="13" s="1"/>
  <c r="H483" i="13"/>
  <c r="I483" i="13" s="1"/>
  <c r="J483" i="13" s="1"/>
  <c r="F503" i="13"/>
  <c r="D503" i="13"/>
  <c r="J503" i="13" s="1"/>
  <c r="F519" i="13"/>
  <c r="D519" i="13"/>
  <c r="I520" i="13"/>
  <c r="J520" i="13" s="1"/>
  <c r="E545" i="13"/>
  <c r="F545" i="13"/>
  <c r="D545" i="13"/>
  <c r="E548" i="13"/>
  <c r="H548" i="13" s="1"/>
  <c r="E553" i="13"/>
  <c r="H553" i="13" s="1"/>
  <c r="D553" i="13"/>
  <c r="E556" i="13"/>
  <c r="E561" i="13"/>
  <c r="H561" i="13" s="1"/>
  <c r="D561" i="13"/>
  <c r="E564" i="13"/>
  <c r="H564" i="13" s="1"/>
  <c r="E569" i="13"/>
  <c r="H569" i="13" s="1"/>
  <c r="D569" i="13"/>
  <c r="E572" i="13"/>
  <c r="E577" i="13"/>
  <c r="D577" i="13"/>
  <c r="E580" i="13"/>
  <c r="H580" i="13" s="1"/>
  <c r="E585" i="13"/>
  <c r="H585" i="13" s="1"/>
  <c r="D585" i="13"/>
  <c r="E588" i="13"/>
  <c r="E591" i="13"/>
  <c r="D591" i="13"/>
  <c r="H471" i="13"/>
  <c r="I471" i="13" s="1"/>
  <c r="J471" i="13" s="1"/>
  <c r="F515" i="13"/>
  <c r="D544" i="13"/>
  <c r="D576" i="13"/>
  <c r="E608" i="13"/>
  <c r="F608" i="13" s="1"/>
  <c r="E617" i="13"/>
  <c r="D617" i="13"/>
  <c r="H625" i="13"/>
  <c r="I637" i="13"/>
  <c r="E640" i="13"/>
  <c r="F640" i="13" s="1"/>
  <c r="E649" i="13"/>
  <c r="D649" i="13"/>
  <c r="H657" i="13"/>
  <c r="F665" i="13"/>
  <c r="I681" i="13"/>
  <c r="J681" i="13" s="1"/>
  <c r="H689" i="13"/>
  <c r="E704" i="13"/>
  <c r="H704" i="13" s="1"/>
  <c r="I713" i="13"/>
  <c r="H721" i="13"/>
  <c r="E736" i="13"/>
  <c r="F736" i="13" s="1"/>
  <c r="I745" i="13"/>
  <c r="H753" i="13"/>
  <c r="I765" i="13"/>
  <c r="E768" i="13"/>
  <c r="F768" i="13" s="1"/>
  <c r="I777" i="13"/>
  <c r="H785" i="13"/>
  <c r="E800" i="13"/>
  <c r="F800" i="13" s="1"/>
  <c r="I809" i="13"/>
  <c r="J809" i="13" s="1"/>
  <c r="H817" i="13"/>
  <c r="E832" i="13"/>
  <c r="H832" i="13" s="1"/>
  <c r="I841" i="13"/>
  <c r="H849" i="13"/>
  <c r="E864" i="13"/>
  <c r="F864" i="13" s="1"/>
  <c r="I873" i="13"/>
  <c r="E880" i="13"/>
  <c r="H880" i="13" s="1"/>
  <c r="H531" i="13"/>
  <c r="D554" i="13"/>
  <c r="D586" i="13"/>
  <c r="E594" i="13"/>
  <c r="F594" i="13" s="1"/>
  <c r="D619" i="13"/>
  <c r="E619" i="13"/>
  <c r="E626" i="13"/>
  <c r="F626" i="13"/>
  <c r="D651" i="13"/>
  <c r="E651" i="13"/>
  <c r="H651" i="13" s="1"/>
  <c r="E658" i="13"/>
  <c r="F658" i="13" s="1"/>
  <c r="D683" i="13"/>
  <c r="E683" i="13"/>
  <c r="E690" i="13"/>
  <c r="F690" i="13"/>
  <c r="D715" i="13"/>
  <c r="E715" i="13"/>
  <c r="H715" i="13" s="1"/>
  <c r="E722" i="13"/>
  <c r="F722" i="13" s="1"/>
  <c r="D739" i="13"/>
  <c r="E739" i="13"/>
  <c r="H739" i="13" s="1"/>
  <c r="D763" i="13"/>
  <c r="E763" i="13"/>
  <c r="E778" i="13"/>
  <c r="F778" i="13"/>
  <c r="D778" i="13"/>
  <c r="E802" i="13"/>
  <c r="F802" i="13"/>
  <c r="D811" i="13"/>
  <c r="E811" i="13"/>
  <c r="E818" i="13"/>
  <c r="F818" i="13" s="1"/>
  <c r="D867" i="13"/>
  <c r="E867" i="13"/>
  <c r="H867" i="13" s="1"/>
  <c r="H344" i="13"/>
  <c r="I344" i="13" s="1"/>
  <c r="J344" i="13" s="1"/>
  <c r="F408" i="13"/>
  <c r="H455" i="13"/>
  <c r="I455" i="13" s="1"/>
  <c r="J455" i="13" s="1"/>
  <c r="F498" i="13"/>
  <c r="D572" i="13"/>
  <c r="F597" i="13"/>
  <c r="H604" i="13"/>
  <c r="D636" i="13"/>
  <c r="D637" i="13"/>
  <c r="F637" i="13"/>
  <c r="F645" i="13"/>
  <c r="D652" i="13"/>
  <c r="H653" i="13"/>
  <c r="H669" i="13"/>
  <c r="I669" i="13" s="1"/>
  <c r="J669" i="13" s="1"/>
  <c r="E676" i="13"/>
  <c r="D676" i="13"/>
  <c r="H693" i="13"/>
  <c r="I693" i="13" s="1"/>
  <c r="J693" i="13" s="1"/>
  <c r="I700" i="13"/>
  <c r="J700" i="13" s="1"/>
  <c r="F725" i="13"/>
  <c r="H732" i="13"/>
  <c r="D764" i="13"/>
  <c r="D765" i="13"/>
  <c r="F765" i="13"/>
  <c r="F773" i="13"/>
  <c r="D780" i="13"/>
  <c r="H781" i="13"/>
  <c r="H797" i="13"/>
  <c r="I797" i="13" s="1"/>
  <c r="J797" i="13" s="1"/>
  <c r="E804" i="13"/>
  <c r="D804" i="13"/>
  <c r="H821" i="13"/>
  <c r="I821" i="13" s="1"/>
  <c r="J821" i="13" s="1"/>
  <c r="I828" i="13"/>
  <c r="J828" i="13" s="1"/>
  <c r="F853" i="13"/>
  <c r="H860" i="13"/>
  <c r="I505" i="13"/>
  <c r="J505" i="13" s="1"/>
  <c r="I623" i="13"/>
  <c r="J623" i="13" s="1"/>
  <c r="D657" i="13"/>
  <c r="D721" i="13"/>
  <c r="J742" i="13"/>
  <c r="D849" i="13"/>
  <c r="D893" i="13"/>
  <c r="E893" i="13"/>
  <c r="F893" i="13"/>
  <c r="D925" i="13"/>
  <c r="E925" i="13"/>
  <c r="F925" i="13" s="1"/>
  <c r="D957" i="13"/>
  <c r="E957" i="13"/>
  <c r="F957" i="13"/>
  <c r="D525" i="13"/>
  <c r="J525" i="13" s="1"/>
  <c r="H606" i="13"/>
  <c r="E638" i="13"/>
  <c r="F638" i="13" s="1"/>
  <c r="E664" i="13"/>
  <c r="F664" i="13" s="1"/>
  <c r="J670" i="13"/>
  <c r="D777" i="13"/>
  <c r="J798" i="13"/>
  <c r="E870" i="13"/>
  <c r="D873" i="13"/>
  <c r="I926" i="13"/>
  <c r="F934" i="13"/>
  <c r="E934" i="13"/>
  <c r="D934" i="13"/>
  <c r="F694" i="13"/>
  <c r="D694" i="13"/>
  <c r="F726" i="13"/>
  <c r="D726" i="13"/>
  <c r="F758" i="13"/>
  <c r="D758" i="13"/>
  <c r="F790" i="13"/>
  <c r="D790" i="13"/>
  <c r="F822" i="13"/>
  <c r="D822" i="13"/>
  <c r="F854" i="13"/>
  <c r="D854" i="13"/>
  <c r="E912" i="13"/>
  <c r="D912" i="13"/>
  <c r="F912" i="13"/>
  <c r="D969" i="13"/>
  <c r="E969" i="13"/>
  <c r="F969" i="13" s="1"/>
  <c r="D727" i="13"/>
  <c r="F727" i="13"/>
  <c r="I891" i="13"/>
  <c r="J891" i="13" s="1"/>
  <c r="F1253" i="13"/>
  <c r="H75" i="13"/>
  <c r="H83" i="13"/>
  <c r="H67" i="13"/>
  <c r="I71" i="13"/>
  <c r="J71" i="13" s="1"/>
  <c r="F73" i="13"/>
  <c r="F87" i="13"/>
  <c r="H62" i="13"/>
  <c r="H70" i="13"/>
  <c r="H123" i="13"/>
  <c r="H147" i="13"/>
  <c r="I147" i="13" s="1"/>
  <c r="J147" i="13" s="1"/>
  <c r="F147" i="13"/>
  <c r="H151" i="13"/>
  <c r="I151" i="13" s="1"/>
  <c r="J151" i="13" s="1"/>
  <c r="F151" i="13"/>
  <c r="H155" i="13"/>
  <c r="I155" i="13" s="1"/>
  <c r="J155" i="13" s="1"/>
  <c r="F155" i="13"/>
  <c r="H159" i="13"/>
  <c r="I159" i="13" s="1"/>
  <c r="J159" i="13" s="1"/>
  <c r="F159" i="13"/>
  <c r="H163" i="13"/>
  <c r="I163" i="13" s="1"/>
  <c r="J163" i="13" s="1"/>
  <c r="F163" i="13"/>
  <c r="H167" i="13"/>
  <c r="I167" i="13" s="1"/>
  <c r="J167" i="13" s="1"/>
  <c r="F167" i="13"/>
  <c r="H91" i="13"/>
  <c r="F117" i="13"/>
  <c r="D117" i="13"/>
  <c r="J146" i="13"/>
  <c r="E160" i="13"/>
  <c r="F160" i="13" s="1"/>
  <c r="E170" i="13"/>
  <c r="E174" i="13"/>
  <c r="H174" i="13" s="1"/>
  <c r="E178" i="13"/>
  <c r="H178" i="13" s="1"/>
  <c r="E182" i="13"/>
  <c r="I205" i="13"/>
  <c r="F224" i="13"/>
  <c r="I237" i="13"/>
  <c r="F256" i="13"/>
  <c r="I269" i="13"/>
  <c r="I301" i="13"/>
  <c r="I187" i="13"/>
  <c r="J187" i="13" s="1"/>
  <c r="I195" i="13"/>
  <c r="J195" i="13" s="1"/>
  <c r="E218" i="13"/>
  <c r="F218" i="13" s="1"/>
  <c r="E250" i="13"/>
  <c r="F250" i="13" s="1"/>
  <c r="E282" i="13"/>
  <c r="F282" i="13" s="1"/>
  <c r="J158" i="13"/>
  <c r="J314" i="13"/>
  <c r="H294" i="13"/>
  <c r="F345" i="13"/>
  <c r="F377" i="13"/>
  <c r="F409" i="13"/>
  <c r="F441" i="13"/>
  <c r="F473" i="13"/>
  <c r="J217" i="13"/>
  <c r="J249" i="13"/>
  <c r="J281" i="13"/>
  <c r="E208" i="13"/>
  <c r="H230" i="13"/>
  <c r="I230" i="13" s="1"/>
  <c r="J230" i="13" s="1"/>
  <c r="E240" i="13"/>
  <c r="H262" i="13"/>
  <c r="I262" i="13" s="1"/>
  <c r="J262" i="13" s="1"/>
  <c r="E272" i="13"/>
  <c r="H263" i="13"/>
  <c r="I263" i="13" s="1"/>
  <c r="J263" i="13" s="1"/>
  <c r="F481" i="13"/>
  <c r="H509" i="13"/>
  <c r="I509" i="13" s="1"/>
  <c r="J509" i="13" s="1"/>
  <c r="H517" i="13"/>
  <c r="I517" i="13" s="1"/>
  <c r="J517" i="13" s="1"/>
  <c r="H542" i="13"/>
  <c r="I542" i="13" s="1"/>
  <c r="J542" i="13" s="1"/>
  <c r="H546" i="13"/>
  <c r="I546" i="13" s="1"/>
  <c r="J546" i="13" s="1"/>
  <c r="H550" i="13"/>
  <c r="I550" i="13" s="1"/>
  <c r="J550" i="13" s="1"/>
  <c r="H554" i="13"/>
  <c r="I554" i="13" s="1"/>
  <c r="J554" i="13" s="1"/>
  <c r="H558" i="13"/>
  <c r="I558" i="13" s="1"/>
  <c r="J558" i="13" s="1"/>
  <c r="H562" i="13"/>
  <c r="H566" i="13"/>
  <c r="I566" i="13" s="1"/>
  <c r="J566" i="13" s="1"/>
  <c r="H570" i="13"/>
  <c r="I570" i="13" s="1"/>
  <c r="J570" i="13" s="1"/>
  <c r="H574" i="13"/>
  <c r="I574" i="13" s="1"/>
  <c r="J574" i="13" s="1"/>
  <c r="H578" i="13"/>
  <c r="I578" i="13" s="1"/>
  <c r="J578" i="13" s="1"/>
  <c r="H582" i="13"/>
  <c r="I582" i="13" s="1"/>
  <c r="J582" i="13" s="1"/>
  <c r="H586" i="13"/>
  <c r="I586" i="13" s="1"/>
  <c r="J586" i="13" s="1"/>
  <c r="H171" i="13"/>
  <c r="I171" i="13" s="1"/>
  <c r="J171" i="13" s="1"/>
  <c r="H270" i="13"/>
  <c r="I270" i="13" s="1"/>
  <c r="J270" i="13" s="1"/>
  <c r="H287" i="13"/>
  <c r="I287" i="13" s="1"/>
  <c r="J287" i="13" s="1"/>
  <c r="I456" i="13"/>
  <c r="J456" i="13" s="1"/>
  <c r="D464" i="13"/>
  <c r="F517" i="13"/>
  <c r="H238" i="13"/>
  <c r="I238" i="13" s="1"/>
  <c r="J238" i="13" s="1"/>
  <c r="E280" i="13"/>
  <c r="F461" i="13"/>
  <c r="F477" i="13"/>
  <c r="D477" i="13"/>
  <c r="E535" i="13"/>
  <c r="F535" i="13" s="1"/>
  <c r="D535" i="13"/>
  <c r="E539" i="13"/>
  <c r="F539" i="13" s="1"/>
  <c r="D539" i="13"/>
  <c r="E543" i="13"/>
  <c r="F543" i="13" s="1"/>
  <c r="D543" i="13"/>
  <c r="E551" i="13"/>
  <c r="H551" i="13" s="1"/>
  <c r="D551" i="13"/>
  <c r="E559" i="13"/>
  <c r="D559" i="13"/>
  <c r="E562" i="13"/>
  <c r="E567" i="13"/>
  <c r="D567" i="13"/>
  <c r="E575" i="13"/>
  <c r="H575" i="13" s="1"/>
  <c r="D575" i="13"/>
  <c r="E583" i="13"/>
  <c r="H583" i="13" s="1"/>
  <c r="D583" i="13"/>
  <c r="H376" i="13"/>
  <c r="I376" i="13" s="1"/>
  <c r="J376" i="13" s="1"/>
  <c r="H440" i="13"/>
  <c r="I440" i="13" s="1"/>
  <c r="J440" i="13" s="1"/>
  <c r="H506" i="13"/>
  <c r="I506" i="13" s="1"/>
  <c r="J506" i="13" s="1"/>
  <c r="E616" i="13"/>
  <c r="F616" i="13" s="1"/>
  <c r="I625" i="13"/>
  <c r="E648" i="13"/>
  <c r="F648" i="13" s="1"/>
  <c r="I657" i="13"/>
  <c r="H665" i="13"/>
  <c r="F680" i="13"/>
  <c r="E680" i="13"/>
  <c r="I689" i="13"/>
  <c r="E712" i="13"/>
  <c r="F712" i="13" s="1"/>
  <c r="I721" i="13"/>
  <c r="J721" i="13" s="1"/>
  <c r="E744" i="13"/>
  <c r="F744" i="13" s="1"/>
  <c r="I753" i="13"/>
  <c r="J753" i="13" s="1"/>
  <c r="E776" i="13"/>
  <c r="F776" i="13" s="1"/>
  <c r="I785" i="13"/>
  <c r="E808" i="13"/>
  <c r="F808" i="13" s="1"/>
  <c r="I817" i="13"/>
  <c r="E840" i="13"/>
  <c r="F840" i="13" s="1"/>
  <c r="I849" i="13"/>
  <c r="E872" i="13"/>
  <c r="F872" i="13" s="1"/>
  <c r="D501" i="13"/>
  <c r="J501" i="13" s="1"/>
  <c r="D517" i="13"/>
  <c r="D533" i="13"/>
  <c r="J533" i="13" s="1"/>
  <c r="D611" i="13"/>
  <c r="E611" i="13"/>
  <c r="H611" i="13" s="1"/>
  <c r="E618" i="13"/>
  <c r="F618" i="13"/>
  <c r="D643" i="13"/>
  <c r="E643" i="13"/>
  <c r="H643" i="13" s="1"/>
  <c r="E650" i="13"/>
  <c r="H650" i="13" s="1"/>
  <c r="D675" i="13"/>
  <c r="E675" i="13"/>
  <c r="H675" i="13" s="1"/>
  <c r="E682" i="13"/>
  <c r="F682" i="13"/>
  <c r="D707" i="13"/>
  <c r="E707" i="13"/>
  <c r="H707" i="13" s="1"/>
  <c r="E714" i="13"/>
  <c r="H714" i="13" s="1"/>
  <c r="D771" i="13"/>
  <c r="E771" i="13"/>
  <c r="F771" i="13" s="1"/>
  <c r="D795" i="13"/>
  <c r="E795" i="13"/>
  <c r="E810" i="13"/>
  <c r="F810" i="13" s="1"/>
  <c r="D810" i="13"/>
  <c r="E834" i="13"/>
  <c r="H834" i="13" s="1"/>
  <c r="D843" i="13"/>
  <c r="E843" i="13"/>
  <c r="F843" i="13" s="1"/>
  <c r="E850" i="13"/>
  <c r="F850" i="13" s="1"/>
  <c r="J408" i="13"/>
  <c r="J498" i="13"/>
  <c r="E540" i="13"/>
  <c r="H540" i="13" s="1"/>
  <c r="D580" i="13"/>
  <c r="H597" i="13"/>
  <c r="I597" i="13" s="1"/>
  <c r="J597" i="13" s="1"/>
  <c r="I604" i="13"/>
  <c r="J604" i="13" s="1"/>
  <c r="J628" i="13"/>
  <c r="F629" i="13"/>
  <c r="D669" i="13"/>
  <c r="F669" i="13"/>
  <c r="F677" i="13"/>
  <c r="H685" i="13"/>
  <c r="H701" i="13"/>
  <c r="I701" i="13" s="1"/>
  <c r="J701" i="13" s="1"/>
  <c r="E708" i="13"/>
  <c r="H708" i="13" s="1"/>
  <c r="D708" i="13"/>
  <c r="H725" i="13"/>
  <c r="I725" i="13" s="1"/>
  <c r="J725" i="13" s="1"/>
  <c r="I732" i="13"/>
  <c r="J732" i="13" s="1"/>
  <c r="J756" i="13"/>
  <c r="F757" i="13"/>
  <c r="D797" i="13"/>
  <c r="F797" i="13"/>
  <c r="F805" i="13"/>
  <c r="H813" i="13"/>
  <c r="H829" i="13"/>
  <c r="I829" i="13" s="1"/>
  <c r="J829" i="13" s="1"/>
  <c r="E836" i="13"/>
  <c r="H836" i="13" s="1"/>
  <c r="D836" i="13"/>
  <c r="H853" i="13"/>
  <c r="I853" i="13" s="1"/>
  <c r="J853" i="13" s="1"/>
  <c r="I860" i="13"/>
  <c r="J860" i="13" s="1"/>
  <c r="D625" i="13"/>
  <c r="H646" i="13"/>
  <c r="E672" i="13"/>
  <c r="D689" i="13"/>
  <c r="J710" i="13"/>
  <c r="D817" i="13"/>
  <c r="J838" i="13"/>
  <c r="E877" i="13"/>
  <c r="F877" i="13" s="1"/>
  <c r="H638" i="13"/>
  <c r="D745" i="13"/>
  <c r="J766" i="13"/>
  <c r="E895" i="13"/>
  <c r="F895" i="13" s="1"/>
  <c r="D895" i="13"/>
  <c r="F966" i="13"/>
  <c r="E966" i="13"/>
  <c r="D966" i="13"/>
  <c r="D671" i="13"/>
  <c r="F671" i="13"/>
  <c r="F889" i="13"/>
  <c r="E944" i="13"/>
  <c r="F944" i="13" s="1"/>
  <c r="D944" i="13"/>
  <c r="D665" i="13"/>
  <c r="E980" i="13"/>
  <c r="D81" i="13"/>
  <c r="H69" i="13"/>
  <c r="I69" i="13" s="1"/>
  <c r="J69" i="13" s="1"/>
  <c r="D87" i="13"/>
  <c r="J112" i="13"/>
  <c r="H68" i="13"/>
  <c r="I68" i="13" s="1"/>
  <c r="J68" i="13" s="1"/>
  <c r="H129" i="13"/>
  <c r="I129" i="13" s="1"/>
  <c r="F129" i="13"/>
  <c r="H133" i="13"/>
  <c r="I133" i="13" s="1"/>
  <c r="J133" i="13" s="1"/>
  <c r="F133" i="13"/>
  <c r="H137" i="13"/>
  <c r="I137" i="13" s="1"/>
  <c r="F137" i="13"/>
  <c r="H141" i="13"/>
  <c r="I141" i="13" s="1"/>
  <c r="J141" i="13" s="1"/>
  <c r="F141" i="13"/>
  <c r="J169" i="13"/>
  <c r="I110" i="13"/>
  <c r="J110" i="13" s="1"/>
  <c r="F123" i="13"/>
  <c r="D183" i="13"/>
  <c r="H92" i="13"/>
  <c r="I92" i="13" s="1"/>
  <c r="J92" i="13" s="1"/>
  <c r="J126" i="13"/>
  <c r="J130" i="13"/>
  <c r="J134" i="13"/>
  <c r="J138" i="13"/>
  <c r="J142" i="13"/>
  <c r="H111" i="13"/>
  <c r="I111" i="13" s="1"/>
  <c r="J111" i="13" s="1"/>
  <c r="H152" i="13"/>
  <c r="H168" i="13"/>
  <c r="H172" i="13"/>
  <c r="H176" i="13"/>
  <c r="H180" i="13"/>
  <c r="I213" i="13"/>
  <c r="J213" i="13" s="1"/>
  <c r="D224" i="13"/>
  <c r="I245" i="13"/>
  <c r="J245" i="13" s="1"/>
  <c r="D256" i="13"/>
  <c r="F264" i="13"/>
  <c r="I277" i="13"/>
  <c r="J277" i="13" s="1"/>
  <c r="D288" i="13"/>
  <c r="F296" i="13"/>
  <c r="I309" i="13"/>
  <c r="J309" i="13" s="1"/>
  <c r="J313" i="13"/>
  <c r="I185" i="13"/>
  <c r="J185" i="13" s="1"/>
  <c r="I193" i="13"/>
  <c r="J193" i="13" s="1"/>
  <c r="I201" i="13"/>
  <c r="J201" i="13" s="1"/>
  <c r="E210" i="13"/>
  <c r="F210" i="13" s="1"/>
  <c r="H212" i="13"/>
  <c r="I212" i="13" s="1"/>
  <c r="J212" i="13" s="1"/>
  <c r="D218" i="13"/>
  <c r="E242" i="13"/>
  <c r="F242" i="13" s="1"/>
  <c r="H244" i="13"/>
  <c r="I244" i="13" s="1"/>
  <c r="J244" i="13" s="1"/>
  <c r="D250" i="13"/>
  <c r="E274" i="13"/>
  <c r="F274" i="13" s="1"/>
  <c r="H276" i="13"/>
  <c r="I276" i="13" s="1"/>
  <c r="J276" i="13" s="1"/>
  <c r="D282" i="13"/>
  <c r="E306" i="13"/>
  <c r="F306" i="13" s="1"/>
  <c r="H308" i="13"/>
  <c r="I308" i="13" s="1"/>
  <c r="J308" i="13" s="1"/>
  <c r="J166" i="13"/>
  <c r="F179" i="13"/>
  <c r="E183" i="13"/>
  <c r="F205" i="13"/>
  <c r="D212" i="13"/>
  <c r="F237" i="13"/>
  <c r="D244" i="13"/>
  <c r="F269" i="13"/>
  <c r="D276" i="13"/>
  <c r="F301" i="13"/>
  <c r="D308" i="13"/>
  <c r="F294" i="13"/>
  <c r="H310" i="13"/>
  <c r="I310" i="13" s="1"/>
  <c r="J310" i="13" s="1"/>
  <c r="F353" i="13"/>
  <c r="F385" i="13"/>
  <c r="F417" i="13"/>
  <c r="F449" i="13"/>
  <c r="F465" i="13"/>
  <c r="H222" i="13"/>
  <c r="I222" i="13" s="1"/>
  <c r="J222" i="13" s="1"/>
  <c r="E232" i="13"/>
  <c r="F232" i="13" s="1"/>
  <c r="H254" i="13"/>
  <c r="I254" i="13" s="1"/>
  <c r="J254" i="13" s="1"/>
  <c r="E264" i="13"/>
  <c r="E288" i="13"/>
  <c r="H321" i="13"/>
  <c r="I321" i="13" s="1"/>
  <c r="J321" i="13" s="1"/>
  <c r="H337" i="13"/>
  <c r="I337" i="13" s="1"/>
  <c r="J337" i="13" s="1"/>
  <c r="D347" i="13"/>
  <c r="F347" i="13"/>
  <c r="D355" i="13"/>
  <c r="F355" i="13"/>
  <c r="D363" i="13"/>
  <c r="F363" i="13"/>
  <c r="J364" i="13"/>
  <c r="D371" i="13"/>
  <c r="F371" i="13"/>
  <c r="D379" i="13"/>
  <c r="F379" i="13"/>
  <c r="J380" i="13"/>
  <c r="D387" i="13"/>
  <c r="F387" i="13"/>
  <c r="D395" i="13"/>
  <c r="F395" i="13"/>
  <c r="D403" i="13"/>
  <c r="F403" i="13"/>
  <c r="D411" i="13"/>
  <c r="F411" i="13"/>
  <c r="D419" i="13"/>
  <c r="F419" i="13"/>
  <c r="D427" i="13"/>
  <c r="F427" i="13"/>
  <c r="D435" i="13"/>
  <c r="F435" i="13"/>
  <c r="D443" i="13"/>
  <c r="F443" i="13"/>
  <c r="D451" i="13"/>
  <c r="F451" i="13"/>
  <c r="F459" i="13"/>
  <c r="D459" i="13"/>
  <c r="F475" i="13"/>
  <c r="D475" i="13"/>
  <c r="D491" i="13"/>
  <c r="F491" i="13"/>
  <c r="E216" i="13"/>
  <c r="D538" i="13"/>
  <c r="F538" i="13"/>
  <c r="D542" i="13"/>
  <c r="F542" i="13"/>
  <c r="F546" i="13"/>
  <c r="F550" i="13"/>
  <c r="D550" i="13"/>
  <c r="F554" i="13"/>
  <c r="F558" i="13"/>
  <c r="D558" i="13"/>
  <c r="F562" i="13"/>
  <c r="F566" i="13"/>
  <c r="D566" i="13"/>
  <c r="F570" i="13"/>
  <c r="F574" i="13"/>
  <c r="D574" i="13"/>
  <c r="F578" i="13"/>
  <c r="F582" i="13"/>
  <c r="F586" i="13"/>
  <c r="E296" i="13"/>
  <c r="D345" i="13"/>
  <c r="D361" i="13"/>
  <c r="D377" i="13"/>
  <c r="D393" i="13"/>
  <c r="D409" i="13"/>
  <c r="D425" i="13"/>
  <c r="D441" i="13"/>
  <c r="F509" i="13"/>
  <c r="D509" i="13"/>
  <c r="F495" i="13"/>
  <c r="D495" i="13"/>
  <c r="F511" i="13"/>
  <c r="D511" i="13"/>
  <c r="F527" i="13"/>
  <c r="D527" i="13"/>
  <c r="H537" i="13"/>
  <c r="H541" i="13"/>
  <c r="H547" i="13"/>
  <c r="E549" i="13"/>
  <c r="F549" i="13" s="1"/>
  <c r="D549" i="13"/>
  <c r="H555" i="13"/>
  <c r="E557" i="13"/>
  <c r="F557" i="13" s="1"/>
  <c r="D557" i="13"/>
  <c r="H563" i="13"/>
  <c r="E565" i="13"/>
  <c r="D565" i="13"/>
  <c r="H571" i="13"/>
  <c r="E573" i="13"/>
  <c r="D573" i="13"/>
  <c r="H579" i="13"/>
  <c r="E581" i="13"/>
  <c r="D581" i="13"/>
  <c r="H587" i="13"/>
  <c r="E589" i="13"/>
  <c r="F589" i="13" s="1"/>
  <c r="D589" i="13"/>
  <c r="D593" i="13"/>
  <c r="E593" i="13"/>
  <c r="H600" i="13"/>
  <c r="E601" i="13"/>
  <c r="D601" i="13"/>
  <c r="H609" i="13"/>
  <c r="I621" i="13"/>
  <c r="E624" i="13"/>
  <c r="F624" i="13" s="1"/>
  <c r="H632" i="13"/>
  <c r="E633" i="13"/>
  <c r="F633" i="13" s="1"/>
  <c r="D633" i="13"/>
  <c r="H641" i="13"/>
  <c r="I653" i="13"/>
  <c r="J653" i="13" s="1"/>
  <c r="E656" i="13"/>
  <c r="F656" i="13" s="1"/>
  <c r="H664" i="13"/>
  <c r="I665" i="13"/>
  <c r="H673" i="13"/>
  <c r="I685" i="13"/>
  <c r="J685" i="13" s="1"/>
  <c r="F688" i="13"/>
  <c r="E688" i="13"/>
  <c r="H696" i="13"/>
  <c r="E697" i="13"/>
  <c r="F697" i="13" s="1"/>
  <c r="D697" i="13"/>
  <c r="H705" i="13"/>
  <c r="I717" i="13"/>
  <c r="J717" i="13" s="1"/>
  <c r="E720" i="13"/>
  <c r="H720" i="13" s="1"/>
  <c r="H728" i="13"/>
  <c r="E729" i="13"/>
  <c r="D729" i="13"/>
  <c r="H737" i="13"/>
  <c r="I749" i="13"/>
  <c r="E752" i="13"/>
  <c r="F752" i="13" s="1"/>
  <c r="H760" i="13"/>
  <c r="E761" i="13"/>
  <c r="D761" i="13"/>
  <c r="H769" i="13"/>
  <c r="I781" i="13"/>
  <c r="J781" i="13" s="1"/>
  <c r="E784" i="13"/>
  <c r="F784" i="13"/>
  <c r="H792" i="13"/>
  <c r="E793" i="13"/>
  <c r="D793" i="13"/>
  <c r="H801" i="13"/>
  <c r="I813" i="13"/>
  <c r="J813" i="13" s="1"/>
  <c r="E816" i="13"/>
  <c r="F816" i="13" s="1"/>
  <c r="H824" i="13"/>
  <c r="E825" i="13"/>
  <c r="H825" i="13" s="1"/>
  <c r="D825" i="13"/>
  <c r="H833" i="13"/>
  <c r="I845" i="13"/>
  <c r="J845" i="13" s="1"/>
  <c r="E848" i="13"/>
  <c r="H848" i="13" s="1"/>
  <c r="H856" i="13"/>
  <c r="E857" i="13"/>
  <c r="F857" i="13" s="1"/>
  <c r="D857" i="13"/>
  <c r="H865" i="13"/>
  <c r="H881" i="13"/>
  <c r="H497" i="13"/>
  <c r="H513" i="13"/>
  <c r="H529" i="13"/>
  <c r="E538" i="13"/>
  <c r="D570" i="13"/>
  <c r="H595" i="13"/>
  <c r="H602" i="13"/>
  <c r="D603" i="13"/>
  <c r="E603" i="13"/>
  <c r="F603" i="13" s="1"/>
  <c r="E610" i="13"/>
  <c r="F610" i="13" s="1"/>
  <c r="H627" i="13"/>
  <c r="H634" i="13"/>
  <c r="D635" i="13"/>
  <c r="E635" i="13"/>
  <c r="F635" i="13" s="1"/>
  <c r="E642" i="13"/>
  <c r="F642" i="13"/>
  <c r="H659" i="13"/>
  <c r="H666" i="13"/>
  <c r="D667" i="13"/>
  <c r="E667" i="13"/>
  <c r="F667" i="13" s="1"/>
  <c r="E674" i="13"/>
  <c r="F674" i="13" s="1"/>
  <c r="H691" i="13"/>
  <c r="H698" i="13"/>
  <c r="D699" i="13"/>
  <c r="E699" i="13"/>
  <c r="E706" i="13"/>
  <c r="F706" i="13"/>
  <c r="H723" i="13"/>
  <c r="H730" i="13"/>
  <c r="D731" i="13"/>
  <c r="E731" i="13"/>
  <c r="F731" i="13" s="1"/>
  <c r="E738" i="13"/>
  <c r="F738" i="13" s="1"/>
  <c r="H746" i="13"/>
  <c r="D747" i="13"/>
  <c r="E747" i="13"/>
  <c r="F747" i="13" s="1"/>
  <c r="E754" i="13"/>
  <c r="F754" i="13" s="1"/>
  <c r="H770" i="13"/>
  <c r="D803" i="13"/>
  <c r="E803" i="13"/>
  <c r="F803" i="13" s="1"/>
  <c r="D827" i="13"/>
  <c r="E827" i="13"/>
  <c r="H835" i="13"/>
  <c r="E842" i="13"/>
  <c r="F842" i="13" s="1"/>
  <c r="D842" i="13"/>
  <c r="H859" i="13"/>
  <c r="E866" i="13"/>
  <c r="F866" i="13" s="1"/>
  <c r="H874" i="13"/>
  <c r="D875" i="13"/>
  <c r="E875" i="13"/>
  <c r="F882" i="13"/>
  <c r="E882" i="13"/>
  <c r="F344" i="13"/>
  <c r="E530" i="13"/>
  <c r="F530" i="13" s="1"/>
  <c r="D530" i="13"/>
  <c r="D548" i="13"/>
  <c r="D588" i="13"/>
  <c r="H605" i="13"/>
  <c r="I605" i="13" s="1"/>
  <c r="J605" i="13" s="1"/>
  <c r="E612" i="13"/>
  <c r="D612" i="13"/>
  <c r="F621" i="13"/>
  <c r="H629" i="13"/>
  <c r="I629" i="13" s="1"/>
  <c r="J629" i="13" s="1"/>
  <c r="I636" i="13"/>
  <c r="J636" i="13" s="1"/>
  <c r="H644" i="13"/>
  <c r="J660" i="13"/>
  <c r="F661" i="13"/>
  <c r="D701" i="13"/>
  <c r="F701" i="13"/>
  <c r="F709" i="13"/>
  <c r="H717" i="13"/>
  <c r="H733" i="13"/>
  <c r="I733" i="13" s="1"/>
  <c r="J733" i="13" s="1"/>
  <c r="E740" i="13"/>
  <c r="D740" i="13"/>
  <c r="F749" i="13"/>
  <c r="H757" i="13"/>
  <c r="I757" i="13" s="1"/>
  <c r="J757" i="13" s="1"/>
  <c r="I764" i="13"/>
  <c r="J764" i="13" s="1"/>
  <c r="H772" i="13"/>
  <c r="J788" i="13"/>
  <c r="F789" i="13"/>
  <c r="D829" i="13"/>
  <c r="F829" i="13"/>
  <c r="F837" i="13"/>
  <c r="H845" i="13"/>
  <c r="H861" i="13"/>
  <c r="I861" i="13" s="1"/>
  <c r="J861" i="13" s="1"/>
  <c r="E868" i="13"/>
  <c r="D868" i="13"/>
  <c r="D582" i="13"/>
  <c r="H614" i="13"/>
  <c r="I614" i="13" s="1"/>
  <c r="J614" i="13" s="1"/>
  <c r="D785" i="13"/>
  <c r="E892" i="13"/>
  <c r="F892" i="13" s="1"/>
  <c r="D892" i="13"/>
  <c r="H901" i="13"/>
  <c r="E924" i="13"/>
  <c r="F924" i="13"/>
  <c r="D924" i="13"/>
  <c r="H933" i="13"/>
  <c r="E956" i="13"/>
  <c r="F956" i="13" s="1"/>
  <c r="D956" i="13"/>
  <c r="H965" i="13"/>
  <c r="D713" i="13"/>
  <c r="D841" i="13"/>
  <c r="H902" i="13"/>
  <c r="E927" i="13"/>
  <c r="F927" i="13" s="1"/>
  <c r="D639" i="13"/>
  <c r="F639" i="13"/>
  <c r="D905" i="13"/>
  <c r="F905" i="13"/>
  <c r="E905" i="13"/>
  <c r="F921" i="13"/>
  <c r="E976" i="13"/>
  <c r="D976" i="13"/>
  <c r="F976" i="13"/>
  <c r="D927" i="13"/>
  <c r="F946" i="13"/>
  <c r="D946" i="13"/>
  <c r="F983" i="13"/>
  <c r="F991" i="13"/>
  <c r="I995" i="13"/>
  <c r="F999" i="13"/>
  <c r="F1007" i="13"/>
  <c r="F1015" i="13"/>
  <c r="I1067" i="13"/>
  <c r="I663" i="13"/>
  <c r="J663" i="13" s="1"/>
  <c r="F1229" i="13"/>
  <c r="H877" i="13"/>
  <c r="D885" i="13"/>
  <c r="E885" i="13"/>
  <c r="H893" i="13"/>
  <c r="E908" i="13"/>
  <c r="F908" i="13" s="1"/>
  <c r="H916" i="13"/>
  <c r="D917" i="13"/>
  <c r="E917" i="13"/>
  <c r="H925" i="13"/>
  <c r="E940" i="13"/>
  <c r="F940" i="13"/>
  <c r="H948" i="13"/>
  <c r="D949" i="13"/>
  <c r="E949" i="13"/>
  <c r="H957" i="13"/>
  <c r="E972" i="13"/>
  <c r="F972" i="13" s="1"/>
  <c r="H870" i="13"/>
  <c r="H903" i="13"/>
  <c r="I903" i="13" s="1"/>
  <c r="J903" i="13" s="1"/>
  <c r="H910" i="13"/>
  <c r="I910" i="13" s="1"/>
  <c r="H935" i="13"/>
  <c r="H942" i="13"/>
  <c r="I942" i="13" s="1"/>
  <c r="J942" i="13" s="1"/>
  <c r="H967" i="13"/>
  <c r="H974" i="13"/>
  <c r="I974" i="13" s="1"/>
  <c r="D463" i="13"/>
  <c r="J463" i="13" s="1"/>
  <c r="F598" i="13"/>
  <c r="H598" i="13"/>
  <c r="I598" i="13" s="1"/>
  <c r="F630" i="13"/>
  <c r="H630" i="13"/>
  <c r="I630" i="13" s="1"/>
  <c r="J630" i="13" s="1"/>
  <c r="F662" i="13"/>
  <c r="H662" i="13"/>
  <c r="I662" i="13" s="1"/>
  <c r="H876" i="13"/>
  <c r="I876" i="13" s="1"/>
  <c r="H888" i="13"/>
  <c r="I888" i="13" s="1"/>
  <c r="H913" i="13"/>
  <c r="I913" i="13" s="1"/>
  <c r="J913" i="13" s="1"/>
  <c r="H920" i="13"/>
  <c r="I920" i="13" s="1"/>
  <c r="H945" i="13"/>
  <c r="I945" i="13" s="1"/>
  <c r="J945" i="13" s="1"/>
  <c r="H952" i="13"/>
  <c r="I952" i="13" s="1"/>
  <c r="H977" i="13"/>
  <c r="I977" i="13" s="1"/>
  <c r="J977" i="13" s="1"/>
  <c r="H482" i="13"/>
  <c r="H923" i="13"/>
  <c r="I923" i="13" s="1"/>
  <c r="J923" i="13" s="1"/>
  <c r="H995" i="13"/>
  <c r="H1011" i="13"/>
  <c r="I1011" i="13" s="1"/>
  <c r="J1011" i="13" s="1"/>
  <c r="F1023" i="13"/>
  <c r="H1035" i="13"/>
  <c r="I1035" i="13" s="1"/>
  <c r="J1035" i="13" s="1"/>
  <c r="F1039" i="13"/>
  <c r="H1051" i="13"/>
  <c r="F1055" i="13"/>
  <c r="H1067" i="13"/>
  <c r="F1071" i="13"/>
  <c r="D1110" i="13"/>
  <c r="H1111" i="13"/>
  <c r="I1111" i="13" s="1"/>
  <c r="J1111" i="13" s="1"/>
  <c r="F695" i="13"/>
  <c r="D814" i="13"/>
  <c r="F906" i="13"/>
  <c r="H906" i="13"/>
  <c r="I906" i="13" s="1"/>
  <c r="F915" i="13"/>
  <c r="D938" i="13"/>
  <c r="D951" i="13"/>
  <c r="H986" i="13"/>
  <c r="I986" i="13" s="1"/>
  <c r="D990" i="13"/>
  <c r="H1002" i="13"/>
  <c r="I1002" i="13" s="1"/>
  <c r="D1006" i="13"/>
  <c r="H1018" i="13"/>
  <c r="I1018" i="13" s="1"/>
  <c r="D1022" i="13"/>
  <c r="H1034" i="13"/>
  <c r="I1034" i="13" s="1"/>
  <c r="D1038" i="13"/>
  <c r="H1050" i="13"/>
  <c r="I1050" i="13" s="1"/>
  <c r="D1054" i="13"/>
  <c r="H1066" i="13"/>
  <c r="I1066" i="13" s="1"/>
  <c r="D1070" i="13"/>
  <c r="H1082" i="13"/>
  <c r="I1082" i="13" s="1"/>
  <c r="E1089" i="13"/>
  <c r="D1089" i="13"/>
  <c r="E1096" i="13"/>
  <c r="F1096" i="13" s="1"/>
  <c r="F1105" i="13"/>
  <c r="E1121" i="13"/>
  <c r="D1121" i="13"/>
  <c r="E1128" i="13"/>
  <c r="F1128" i="13" s="1"/>
  <c r="H1145" i="13"/>
  <c r="E1153" i="13"/>
  <c r="D1153" i="13"/>
  <c r="E1160" i="13"/>
  <c r="F1160" i="13" s="1"/>
  <c r="H1177" i="13"/>
  <c r="E1185" i="13"/>
  <c r="D1185" i="13"/>
  <c r="E1192" i="13"/>
  <c r="F1192" i="13" s="1"/>
  <c r="H1209" i="13"/>
  <c r="E1217" i="13"/>
  <c r="D1217" i="13"/>
  <c r="E1224" i="13"/>
  <c r="F1224" i="13" s="1"/>
  <c r="H1241" i="13"/>
  <c r="I1241" i="13" s="1"/>
  <c r="J1241" i="13" s="1"/>
  <c r="E1249" i="13"/>
  <c r="D1249" i="13"/>
  <c r="F1256" i="13"/>
  <c r="E1256" i="13"/>
  <c r="H663" i="13"/>
  <c r="F782" i="13"/>
  <c r="H782" i="13"/>
  <c r="I782" i="13" s="1"/>
  <c r="J782" i="13" s="1"/>
  <c r="F971" i="13"/>
  <c r="F985" i="13"/>
  <c r="F1001" i="13"/>
  <c r="F1017" i="13"/>
  <c r="F1033" i="13"/>
  <c r="F1049" i="13"/>
  <c r="F1065" i="13"/>
  <c r="F1081" i="13"/>
  <c r="E1087" i="13"/>
  <c r="E1090" i="13"/>
  <c r="F1090" i="13" s="1"/>
  <c r="F1094" i="13"/>
  <c r="E1099" i="13"/>
  <c r="D1099" i="13"/>
  <c r="E1119" i="13"/>
  <c r="E1122" i="13"/>
  <c r="F1122" i="13" s="1"/>
  <c r="F1126" i="13"/>
  <c r="E1131" i="13"/>
  <c r="D1131" i="13"/>
  <c r="D1139" i="13"/>
  <c r="E1139" i="13"/>
  <c r="E1146" i="13"/>
  <c r="F1146" i="13" s="1"/>
  <c r="D1171" i="13"/>
  <c r="E1171" i="13"/>
  <c r="E1178" i="13"/>
  <c r="F1178" i="13" s="1"/>
  <c r="D1203" i="13"/>
  <c r="E1203" i="13"/>
  <c r="E1210" i="13"/>
  <c r="F1210" i="13" s="1"/>
  <c r="D1235" i="13"/>
  <c r="E1235" i="13"/>
  <c r="E1242" i="13"/>
  <c r="F1242" i="13" s="1"/>
  <c r="F759" i="13"/>
  <c r="F963" i="13"/>
  <c r="F984" i="13"/>
  <c r="H988" i="13"/>
  <c r="I988" i="13" s="1"/>
  <c r="J988" i="13" s="1"/>
  <c r="F1000" i="13"/>
  <c r="H1004" i="13"/>
  <c r="I1004" i="13" s="1"/>
  <c r="J1004" i="13" s="1"/>
  <c r="F1016" i="13"/>
  <c r="D1158" i="13"/>
  <c r="F1188" i="13"/>
  <c r="D1190" i="13"/>
  <c r="F1220" i="13"/>
  <c r="D1222" i="13"/>
  <c r="E1260" i="13"/>
  <c r="F1260" i="13" s="1"/>
  <c r="F1266" i="13"/>
  <c r="D1269" i="13"/>
  <c r="E1269" i="13"/>
  <c r="H1277" i="13"/>
  <c r="E1292" i="13"/>
  <c r="F1292" i="13" s="1"/>
  <c r="D1301" i="13"/>
  <c r="E1301" i="13"/>
  <c r="D1308" i="13"/>
  <c r="E1308" i="13"/>
  <c r="F1308" i="13" s="1"/>
  <c r="D1312" i="13"/>
  <c r="F1312" i="13"/>
  <c r="E1312" i="13"/>
  <c r="D1316" i="13"/>
  <c r="F1316" i="13"/>
  <c r="E1316" i="13"/>
  <c r="E1320" i="13"/>
  <c r="F1320" i="13" s="1"/>
  <c r="D1320" i="13"/>
  <c r="D1324" i="13"/>
  <c r="E1324" i="13"/>
  <c r="F1324" i="13" s="1"/>
  <c r="F1328" i="13"/>
  <c r="D1328" i="13"/>
  <c r="E1328" i="13"/>
  <c r="F1332" i="13"/>
  <c r="D1332" i="13"/>
  <c r="E1332" i="13"/>
  <c r="E1336" i="13"/>
  <c r="F1336" i="13" s="1"/>
  <c r="D1336" i="13"/>
  <c r="D1340" i="13"/>
  <c r="E1340" i="13"/>
  <c r="F1340" i="13" s="1"/>
  <c r="F1344" i="13"/>
  <c r="D1344" i="13"/>
  <c r="E1344" i="13"/>
  <c r="F1348" i="13"/>
  <c r="D1348" i="13"/>
  <c r="E1348" i="13"/>
  <c r="E1352" i="13"/>
  <c r="F1352" i="13" s="1"/>
  <c r="D1352" i="13"/>
  <c r="D1356" i="13"/>
  <c r="E1356" i="13"/>
  <c r="F1356" i="13" s="1"/>
  <c r="F1360" i="13"/>
  <c r="D1360" i="13"/>
  <c r="E1360" i="13"/>
  <c r="F1364" i="13"/>
  <c r="D1364" i="13"/>
  <c r="E1364" i="13"/>
  <c r="E1368" i="13"/>
  <c r="F1368" i="13" s="1"/>
  <c r="D1368" i="13"/>
  <c r="D1372" i="13"/>
  <c r="E1372" i="13"/>
  <c r="F1372" i="13" s="1"/>
  <c r="F1376" i="13"/>
  <c r="D1376" i="13"/>
  <c r="E1376" i="13"/>
  <c r="F1380" i="13"/>
  <c r="D1380" i="13"/>
  <c r="E1380" i="13"/>
  <c r="I1132" i="13"/>
  <c r="I1156" i="13"/>
  <c r="J1156" i="13" s="1"/>
  <c r="I1181" i="13"/>
  <c r="F1204" i="13"/>
  <c r="J1267" i="13"/>
  <c r="F1274" i="13"/>
  <c r="F1298" i="13"/>
  <c r="I1189" i="13"/>
  <c r="D1205" i="13"/>
  <c r="F1205" i="13"/>
  <c r="E1244" i="13"/>
  <c r="D1244" i="13"/>
  <c r="F910" i="13"/>
  <c r="H927" i="13"/>
  <c r="H934" i="13"/>
  <c r="I935" i="13"/>
  <c r="F942" i="13"/>
  <c r="H959" i="13"/>
  <c r="H966" i="13"/>
  <c r="I967" i="13"/>
  <c r="F974" i="13"/>
  <c r="H979" i="13"/>
  <c r="H521" i="13"/>
  <c r="I521" i="13" s="1"/>
  <c r="J521" i="13" s="1"/>
  <c r="H607" i="13"/>
  <c r="I607" i="13" s="1"/>
  <c r="J607" i="13" s="1"/>
  <c r="H639" i="13"/>
  <c r="I639" i="13" s="1"/>
  <c r="J639" i="13" s="1"/>
  <c r="H671" i="13"/>
  <c r="I671" i="13" s="1"/>
  <c r="J671" i="13" s="1"/>
  <c r="H694" i="13"/>
  <c r="I694" i="13" s="1"/>
  <c r="J694" i="13" s="1"/>
  <c r="H726" i="13"/>
  <c r="I726" i="13" s="1"/>
  <c r="J726" i="13" s="1"/>
  <c r="H758" i="13"/>
  <c r="I758" i="13" s="1"/>
  <c r="J758" i="13" s="1"/>
  <c r="H790" i="13"/>
  <c r="I790" i="13" s="1"/>
  <c r="J790" i="13" s="1"/>
  <c r="H822" i="13"/>
  <c r="I822" i="13" s="1"/>
  <c r="J822" i="13" s="1"/>
  <c r="H854" i="13"/>
  <c r="I854" i="13" s="1"/>
  <c r="J854" i="13" s="1"/>
  <c r="H905" i="13"/>
  <c r="H912" i="13"/>
  <c r="H937" i="13"/>
  <c r="H944" i="13"/>
  <c r="H969" i="13"/>
  <c r="H976" i="13"/>
  <c r="H590" i="13"/>
  <c r="I590" i="13" s="1"/>
  <c r="J590" i="13" s="1"/>
  <c r="H727" i="13"/>
  <c r="I727" i="13" s="1"/>
  <c r="J727" i="13" s="1"/>
  <c r="H846" i="13"/>
  <c r="I846" i="13" s="1"/>
  <c r="J846" i="13" s="1"/>
  <c r="H871" i="13"/>
  <c r="I871" i="13" s="1"/>
  <c r="J871" i="13" s="1"/>
  <c r="H946" i="13"/>
  <c r="I946" i="13" s="1"/>
  <c r="J946" i="13" s="1"/>
  <c r="H980" i="13"/>
  <c r="H1023" i="13"/>
  <c r="I1023" i="13" s="1"/>
  <c r="H1039" i="13"/>
  <c r="I1039" i="13" s="1"/>
  <c r="H1055" i="13"/>
  <c r="I1055" i="13" s="1"/>
  <c r="H1071" i="13"/>
  <c r="I1071" i="13" s="1"/>
  <c r="H1110" i="13"/>
  <c r="I1110" i="13" s="1"/>
  <c r="J1110" i="13" s="1"/>
  <c r="H695" i="13"/>
  <c r="I695" i="13" s="1"/>
  <c r="J695" i="13" s="1"/>
  <c r="H814" i="13"/>
  <c r="I814" i="13" s="1"/>
  <c r="J814" i="13" s="1"/>
  <c r="H915" i="13"/>
  <c r="H938" i="13"/>
  <c r="I938" i="13" s="1"/>
  <c r="J938" i="13" s="1"/>
  <c r="H990" i="13"/>
  <c r="I990" i="13" s="1"/>
  <c r="J990" i="13" s="1"/>
  <c r="H1006" i="13"/>
  <c r="I1006" i="13" s="1"/>
  <c r="J1006" i="13" s="1"/>
  <c r="H1022" i="13"/>
  <c r="I1022" i="13" s="1"/>
  <c r="J1022" i="13" s="1"/>
  <c r="H1038" i="13"/>
  <c r="I1038" i="13" s="1"/>
  <c r="J1038" i="13" s="1"/>
  <c r="H1054" i="13"/>
  <c r="I1054" i="13" s="1"/>
  <c r="J1054" i="13" s="1"/>
  <c r="H1070" i="13"/>
  <c r="I1070" i="13" s="1"/>
  <c r="J1070" i="13" s="1"/>
  <c r="E1088" i="13"/>
  <c r="H1088" i="13" s="1"/>
  <c r="H1105" i="13"/>
  <c r="H1112" i="13"/>
  <c r="E1113" i="13"/>
  <c r="D1113" i="13"/>
  <c r="E1120" i="13"/>
  <c r="F1120" i="13"/>
  <c r="H1137" i="13"/>
  <c r="I1145" i="13"/>
  <c r="E1152" i="13"/>
  <c r="F1152" i="13" s="1"/>
  <c r="I1177" i="13"/>
  <c r="E1184" i="13"/>
  <c r="F1184" i="13" s="1"/>
  <c r="H1208" i="13"/>
  <c r="I1209" i="13"/>
  <c r="E1216" i="13"/>
  <c r="H1216" i="13" s="1"/>
  <c r="H1240" i="13"/>
  <c r="E1248" i="13"/>
  <c r="F1248" i="13"/>
  <c r="D911" i="13"/>
  <c r="I939" i="13"/>
  <c r="J939" i="13" s="1"/>
  <c r="H971" i="13"/>
  <c r="D981" i="13"/>
  <c r="H985" i="13"/>
  <c r="I985" i="13" s="1"/>
  <c r="D993" i="13"/>
  <c r="H1001" i="13"/>
  <c r="I1001" i="13" s="1"/>
  <c r="D1009" i="13"/>
  <c r="H1017" i="13"/>
  <c r="I1017" i="13" s="1"/>
  <c r="D1025" i="13"/>
  <c r="H1033" i="13"/>
  <c r="I1033" i="13" s="1"/>
  <c r="D1041" i="13"/>
  <c r="H1049" i="13"/>
  <c r="I1049" i="13" s="1"/>
  <c r="D1057" i="13"/>
  <c r="H1065" i="13"/>
  <c r="I1065" i="13" s="1"/>
  <c r="D1073" i="13"/>
  <c r="H1081" i="13"/>
  <c r="I1081" i="13" s="1"/>
  <c r="E1095" i="13"/>
  <c r="E1098" i="13"/>
  <c r="H1098" i="13" s="1"/>
  <c r="F1102" i="13"/>
  <c r="J1102" i="13" s="1"/>
  <c r="E1107" i="13"/>
  <c r="D1107" i="13"/>
  <c r="H1115" i="13"/>
  <c r="E1127" i="13"/>
  <c r="E1130" i="13"/>
  <c r="H1130" i="13" s="1"/>
  <c r="F1134" i="13"/>
  <c r="J1134" i="13" s="1"/>
  <c r="F1138" i="13"/>
  <c r="E1138" i="13"/>
  <c r="E1163" i="13"/>
  <c r="D1163" i="13"/>
  <c r="F1170" i="13"/>
  <c r="E1170" i="13"/>
  <c r="H1170" i="13" s="1"/>
  <c r="E1195" i="13"/>
  <c r="D1195" i="13"/>
  <c r="F1202" i="13"/>
  <c r="E1202" i="13"/>
  <c r="E1227" i="13"/>
  <c r="D1227" i="13"/>
  <c r="E1234" i="13"/>
  <c r="F1234" i="13" s="1"/>
  <c r="H206" i="13"/>
  <c r="I206" i="13" s="1"/>
  <c r="J206" i="13" s="1"/>
  <c r="H759" i="13"/>
  <c r="I759" i="13" s="1"/>
  <c r="J759" i="13" s="1"/>
  <c r="E886" i="13"/>
  <c r="D903" i="13"/>
  <c r="H963" i="13"/>
  <c r="I963" i="13" s="1"/>
  <c r="J963" i="13" s="1"/>
  <c r="F988" i="13"/>
  <c r="H992" i="13"/>
  <c r="I992" i="13" s="1"/>
  <c r="J992" i="13" s="1"/>
  <c r="F1004" i="13"/>
  <c r="H1008" i="13"/>
  <c r="I1008" i="13" s="1"/>
  <c r="J1008" i="13" s="1"/>
  <c r="E987" i="13"/>
  <c r="F987" i="13" s="1"/>
  <c r="E1003" i="13"/>
  <c r="H1003" i="13" s="1"/>
  <c r="E1019" i="13"/>
  <c r="E1051" i="13"/>
  <c r="E1083" i="13"/>
  <c r="F1083" i="13" s="1"/>
  <c r="I1101" i="13"/>
  <c r="J1101" i="13" s="1"/>
  <c r="E1118" i="13"/>
  <c r="F1118" i="13" s="1"/>
  <c r="I1135" i="13"/>
  <c r="J1135" i="13" s="1"/>
  <c r="D1145" i="13"/>
  <c r="H1158" i="13"/>
  <c r="I1158" i="13" s="1"/>
  <c r="J1158" i="13" s="1"/>
  <c r="I1167" i="13"/>
  <c r="J1167" i="13" s="1"/>
  <c r="D1177" i="13"/>
  <c r="H1190" i="13"/>
  <c r="I1190" i="13" s="1"/>
  <c r="J1190" i="13" s="1"/>
  <c r="I1199" i="13"/>
  <c r="J1199" i="13" s="1"/>
  <c r="D1209" i="13"/>
  <c r="H1222" i="13"/>
  <c r="I1222" i="13" s="1"/>
  <c r="J1222" i="13" s="1"/>
  <c r="I1231" i="13"/>
  <c r="J1231" i="13" s="1"/>
  <c r="D1241" i="13"/>
  <c r="E1268" i="13"/>
  <c r="F1268" i="13" s="1"/>
  <c r="H1276" i="13"/>
  <c r="D1277" i="13"/>
  <c r="E1277" i="13"/>
  <c r="E1300" i="13"/>
  <c r="F1300" i="13" s="1"/>
  <c r="H1318" i="13"/>
  <c r="H1334" i="13"/>
  <c r="H1350" i="13"/>
  <c r="D1111" i="13"/>
  <c r="F1181" i="13"/>
  <c r="F1020" i="13"/>
  <c r="H1036" i="13"/>
  <c r="I1036" i="13" s="1"/>
  <c r="J1036" i="13" s="1"/>
  <c r="F1052" i="13"/>
  <c r="H1068" i="13"/>
  <c r="I1068" i="13" s="1"/>
  <c r="J1068" i="13" s="1"/>
  <c r="E1084" i="13"/>
  <c r="E1093" i="13"/>
  <c r="D1097" i="13"/>
  <c r="J1116" i="13"/>
  <c r="H1148" i="13"/>
  <c r="F1157" i="13"/>
  <c r="F1189" i="13"/>
  <c r="F1212" i="13"/>
  <c r="J1245" i="13"/>
  <c r="F1294" i="13"/>
  <c r="E1294" i="13"/>
  <c r="D1294" i="13"/>
  <c r="F1299" i="13"/>
  <c r="E1149" i="13"/>
  <c r="F1149" i="13"/>
  <c r="H1291" i="13"/>
  <c r="I1291" i="13" s="1"/>
  <c r="F1024" i="13"/>
  <c r="H983" i="13"/>
  <c r="I983" i="13" s="1"/>
  <c r="J983" i="13" s="1"/>
  <c r="H991" i="13"/>
  <c r="I991" i="13" s="1"/>
  <c r="J991" i="13" s="1"/>
  <c r="H999" i="13"/>
  <c r="I999" i="13" s="1"/>
  <c r="J999" i="13" s="1"/>
  <c r="H1007" i="13"/>
  <c r="I1007" i="13" s="1"/>
  <c r="J1007" i="13" s="1"/>
  <c r="H1015" i="13"/>
  <c r="I1015" i="13" s="1"/>
  <c r="J1015" i="13" s="1"/>
  <c r="H1027" i="13"/>
  <c r="I1027" i="13" s="1"/>
  <c r="J1027" i="13" s="1"/>
  <c r="H1043" i="13"/>
  <c r="I1043" i="13" s="1"/>
  <c r="J1043" i="13" s="1"/>
  <c r="H1059" i="13"/>
  <c r="I1059" i="13" s="1"/>
  <c r="J1059" i="13" s="1"/>
  <c r="H1075" i="13"/>
  <c r="I1075" i="13" s="1"/>
  <c r="J1075" i="13" s="1"/>
  <c r="H1095" i="13"/>
  <c r="H1127" i="13"/>
  <c r="I915" i="13"/>
  <c r="J915" i="13" s="1"/>
  <c r="I1105" i="13"/>
  <c r="E1112" i="13"/>
  <c r="F1112" i="13"/>
  <c r="E1137" i="13"/>
  <c r="D1137" i="13"/>
  <c r="E1144" i="13"/>
  <c r="F1144" i="13" s="1"/>
  <c r="E1169" i="13"/>
  <c r="D1169" i="13"/>
  <c r="E1176" i="13"/>
  <c r="F1176" i="13" s="1"/>
  <c r="E1201" i="13"/>
  <c r="H1201" i="13" s="1"/>
  <c r="D1201" i="13"/>
  <c r="E1208" i="13"/>
  <c r="F1208" i="13" s="1"/>
  <c r="E1233" i="13"/>
  <c r="D1233" i="13"/>
  <c r="E1240" i="13"/>
  <c r="F1240" i="13"/>
  <c r="D943" i="13"/>
  <c r="J962" i="13"/>
  <c r="I971" i="13"/>
  <c r="J971" i="13" s="1"/>
  <c r="H1091" i="13"/>
  <c r="E1103" i="13"/>
  <c r="F1103" i="13" s="1"/>
  <c r="F1106" i="13"/>
  <c r="E1106" i="13"/>
  <c r="F1110" i="13"/>
  <c r="E1115" i="13"/>
  <c r="D1115" i="13"/>
  <c r="D1155" i="13"/>
  <c r="E1155" i="13"/>
  <c r="E1162" i="13"/>
  <c r="F1162" i="13" s="1"/>
  <c r="H1186" i="13"/>
  <c r="D1187" i="13"/>
  <c r="E1187" i="13"/>
  <c r="F1187" i="13" s="1"/>
  <c r="E1194" i="13"/>
  <c r="F1194" i="13"/>
  <c r="D1219" i="13"/>
  <c r="E1219" i="13"/>
  <c r="F1219" i="13" s="1"/>
  <c r="E1226" i="13"/>
  <c r="F1226" i="13" s="1"/>
  <c r="D1251" i="13"/>
  <c r="E1251" i="13"/>
  <c r="J622" i="13"/>
  <c r="E918" i="13"/>
  <c r="D935" i="13"/>
  <c r="J954" i="13"/>
  <c r="F992" i="13"/>
  <c r="H996" i="13"/>
  <c r="I996" i="13" s="1"/>
  <c r="J996" i="13" s="1"/>
  <c r="F1008" i="13"/>
  <c r="H1012" i="13"/>
  <c r="I1012" i="13" s="1"/>
  <c r="J1012" i="13" s="1"/>
  <c r="E1086" i="13"/>
  <c r="F1140" i="13"/>
  <c r="F1172" i="13"/>
  <c r="F1236" i="13"/>
  <c r="E1276" i="13"/>
  <c r="F1276" i="13"/>
  <c r="F1282" i="13"/>
  <c r="D1285" i="13"/>
  <c r="E1285" i="13"/>
  <c r="H1285" i="13" s="1"/>
  <c r="D1310" i="13"/>
  <c r="F1310" i="13"/>
  <c r="E1310" i="13"/>
  <c r="H1310" i="13" s="1"/>
  <c r="D1314" i="13"/>
  <c r="E1314" i="13"/>
  <c r="F1314" i="13" s="1"/>
  <c r="F1318" i="13"/>
  <c r="E1318" i="13"/>
  <c r="D1318" i="13"/>
  <c r="F1322" i="13"/>
  <c r="D1322" i="13"/>
  <c r="E1322" i="13"/>
  <c r="E1326" i="13"/>
  <c r="H1326" i="13" s="1"/>
  <c r="D1326" i="13"/>
  <c r="D1330" i="13"/>
  <c r="E1330" i="13"/>
  <c r="F1330" i="13" s="1"/>
  <c r="F1334" i="13"/>
  <c r="E1334" i="13"/>
  <c r="D1334" i="13"/>
  <c r="F1338" i="13"/>
  <c r="D1338" i="13"/>
  <c r="E1338" i="13"/>
  <c r="E1342" i="13"/>
  <c r="H1342" i="13" s="1"/>
  <c r="D1342" i="13"/>
  <c r="D1346" i="13"/>
  <c r="E1346" i="13"/>
  <c r="F1346" i="13" s="1"/>
  <c r="F1350" i="13"/>
  <c r="E1350" i="13"/>
  <c r="D1350" i="13"/>
  <c r="F1354" i="13"/>
  <c r="D1354" i="13"/>
  <c r="E1354" i="13"/>
  <c r="H1156" i="13"/>
  <c r="D1141" i="13"/>
  <c r="E1141" i="13"/>
  <c r="E1263" i="13"/>
  <c r="F1263" i="13" s="1"/>
  <c r="D1263" i="13"/>
  <c r="F1072" i="13"/>
  <c r="H1172" i="13"/>
  <c r="I1172" i="13" s="1"/>
  <c r="J1172" i="13" s="1"/>
  <c r="F1291" i="13"/>
  <c r="H747" i="13"/>
  <c r="H754" i="13"/>
  <c r="D755" i="13"/>
  <c r="E755" i="13"/>
  <c r="H755" i="13" s="1"/>
  <c r="E762" i="13"/>
  <c r="H762" i="13" s="1"/>
  <c r="H779" i="13"/>
  <c r="H786" i="13"/>
  <c r="D787" i="13"/>
  <c r="E787" i="13"/>
  <c r="E794" i="13"/>
  <c r="H794" i="13" s="1"/>
  <c r="H811" i="13"/>
  <c r="H818" i="13"/>
  <c r="D819" i="13"/>
  <c r="E819" i="13"/>
  <c r="E826" i="13"/>
  <c r="F826" i="13" s="1"/>
  <c r="H843" i="13"/>
  <c r="H850" i="13"/>
  <c r="D851" i="13"/>
  <c r="E851" i="13"/>
  <c r="E858" i="13"/>
  <c r="F858" i="13" s="1"/>
  <c r="H875" i="13"/>
  <c r="H882" i="13"/>
  <c r="D883" i="13"/>
  <c r="E883" i="13"/>
  <c r="H883" i="13" s="1"/>
  <c r="F592" i="13"/>
  <c r="J592" i="13" s="1"/>
  <c r="H613" i="13"/>
  <c r="I613" i="13" s="1"/>
  <c r="J613" i="13" s="1"/>
  <c r="H620" i="13"/>
  <c r="I620" i="13" s="1"/>
  <c r="J620" i="13" s="1"/>
  <c r="H645" i="13"/>
  <c r="I645" i="13" s="1"/>
  <c r="J645" i="13" s="1"/>
  <c r="H652" i="13"/>
  <c r="I652" i="13" s="1"/>
  <c r="J652" i="13" s="1"/>
  <c r="H677" i="13"/>
  <c r="I677" i="13" s="1"/>
  <c r="J677" i="13" s="1"/>
  <c r="H684" i="13"/>
  <c r="I684" i="13" s="1"/>
  <c r="J684" i="13" s="1"/>
  <c r="H709" i="13"/>
  <c r="I709" i="13" s="1"/>
  <c r="J709" i="13" s="1"/>
  <c r="H716" i="13"/>
  <c r="I716" i="13" s="1"/>
  <c r="J716" i="13" s="1"/>
  <c r="H741" i="13"/>
  <c r="I741" i="13" s="1"/>
  <c r="J741" i="13" s="1"/>
  <c r="H748" i="13"/>
  <c r="I748" i="13" s="1"/>
  <c r="J748" i="13" s="1"/>
  <c r="H773" i="13"/>
  <c r="I773" i="13" s="1"/>
  <c r="J773" i="13" s="1"/>
  <c r="H780" i="13"/>
  <c r="I780" i="13" s="1"/>
  <c r="J780" i="13" s="1"/>
  <c r="H805" i="13"/>
  <c r="I805" i="13" s="1"/>
  <c r="J805" i="13" s="1"/>
  <c r="H812" i="13"/>
  <c r="I812" i="13" s="1"/>
  <c r="J812" i="13" s="1"/>
  <c r="H837" i="13"/>
  <c r="I837" i="13" s="1"/>
  <c r="J837" i="13" s="1"/>
  <c r="H844" i="13"/>
  <c r="I844" i="13" s="1"/>
  <c r="J844" i="13" s="1"/>
  <c r="H869" i="13"/>
  <c r="I869" i="13" s="1"/>
  <c r="J869" i="13" s="1"/>
  <c r="H687" i="13"/>
  <c r="I687" i="13" s="1"/>
  <c r="J687" i="13" s="1"/>
  <c r="H719" i="13"/>
  <c r="I719" i="13" s="1"/>
  <c r="J719" i="13" s="1"/>
  <c r="H751" i="13"/>
  <c r="I751" i="13" s="1"/>
  <c r="J751" i="13" s="1"/>
  <c r="H783" i="13"/>
  <c r="I783" i="13" s="1"/>
  <c r="J783" i="13" s="1"/>
  <c r="H815" i="13"/>
  <c r="I815" i="13" s="1"/>
  <c r="J815" i="13" s="1"/>
  <c r="H847" i="13"/>
  <c r="I847" i="13" s="1"/>
  <c r="J847" i="13" s="1"/>
  <c r="H885" i="13"/>
  <c r="I897" i="13"/>
  <c r="J897" i="13" s="1"/>
  <c r="E900" i="13"/>
  <c r="H900" i="13" s="1"/>
  <c r="H908" i="13"/>
  <c r="D909" i="13"/>
  <c r="E909" i="13"/>
  <c r="H909" i="13" s="1"/>
  <c r="H917" i="13"/>
  <c r="I929" i="13"/>
  <c r="J929" i="13" s="1"/>
  <c r="E932" i="13"/>
  <c r="F932" i="13"/>
  <c r="H940" i="13"/>
  <c r="D941" i="13"/>
  <c r="E941" i="13"/>
  <c r="H949" i="13"/>
  <c r="I961" i="13"/>
  <c r="J961" i="13" s="1"/>
  <c r="E964" i="13"/>
  <c r="F964" i="13" s="1"/>
  <c r="H972" i="13"/>
  <c r="D973" i="13"/>
  <c r="E973" i="13"/>
  <c r="F981" i="13"/>
  <c r="I615" i="13"/>
  <c r="J615" i="13" s="1"/>
  <c r="I647" i="13"/>
  <c r="J647" i="13" s="1"/>
  <c r="H679" i="13"/>
  <c r="I679" i="13" s="1"/>
  <c r="J679" i="13" s="1"/>
  <c r="H711" i="13"/>
  <c r="I711" i="13" s="1"/>
  <c r="J711" i="13" s="1"/>
  <c r="H743" i="13"/>
  <c r="I743" i="13" s="1"/>
  <c r="J743" i="13" s="1"/>
  <c r="H775" i="13"/>
  <c r="I775" i="13" s="1"/>
  <c r="J775" i="13" s="1"/>
  <c r="H807" i="13"/>
  <c r="I807" i="13" s="1"/>
  <c r="J807" i="13" s="1"/>
  <c r="H839" i="13"/>
  <c r="I839" i="13" s="1"/>
  <c r="J839" i="13" s="1"/>
  <c r="I879" i="13"/>
  <c r="J879" i="13" s="1"/>
  <c r="H884" i="13"/>
  <c r="I884" i="13" s="1"/>
  <c r="J884" i="13" s="1"/>
  <c r="H886" i="13"/>
  <c r="I887" i="13"/>
  <c r="J887" i="13" s="1"/>
  <c r="F894" i="13"/>
  <c r="F903" i="13"/>
  <c r="D910" i="13"/>
  <c r="H911" i="13"/>
  <c r="I911" i="13" s="1"/>
  <c r="J911" i="13" s="1"/>
  <c r="H918" i="13"/>
  <c r="I919" i="13"/>
  <c r="F926" i="13"/>
  <c r="F935" i="13"/>
  <c r="D942" i="13"/>
  <c r="H943" i="13"/>
  <c r="I943" i="13" s="1"/>
  <c r="J943" i="13" s="1"/>
  <c r="I951" i="13"/>
  <c r="J951" i="13" s="1"/>
  <c r="F967" i="13"/>
  <c r="D974" i="13"/>
  <c r="H975" i="13"/>
  <c r="I975" i="13" s="1"/>
  <c r="J975" i="13" s="1"/>
  <c r="H981" i="13"/>
  <c r="I981" i="13" s="1"/>
  <c r="J981" i="13" s="1"/>
  <c r="F463" i="13"/>
  <c r="I703" i="13"/>
  <c r="J703" i="13" s="1"/>
  <c r="I735" i="13"/>
  <c r="J735" i="13" s="1"/>
  <c r="I767" i="13"/>
  <c r="J767" i="13" s="1"/>
  <c r="I799" i="13"/>
  <c r="J799" i="13" s="1"/>
  <c r="I831" i="13"/>
  <c r="J831" i="13" s="1"/>
  <c r="I863" i="13"/>
  <c r="J863" i="13" s="1"/>
  <c r="D876" i="13"/>
  <c r="D888" i="13"/>
  <c r="H889" i="13"/>
  <c r="I889" i="13" s="1"/>
  <c r="J889" i="13" s="1"/>
  <c r="H896" i="13"/>
  <c r="I896" i="13" s="1"/>
  <c r="J896" i="13" s="1"/>
  <c r="F913" i="13"/>
  <c r="D920" i="13"/>
  <c r="H921" i="13"/>
  <c r="I921" i="13" s="1"/>
  <c r="J921" i="13" s="1"/>
  <c r="H928" i="13"/>
  <c r="I928" i="13" s="1"/>
  <c r="J928" i="13" s="1"/>
  <c r="F945" i="13"/>
  <c r="D952" i="13"/>
  <c r="H953" i="13"/>
  <c r="I953" i="13" s="1"/>
  <c r="J953" i="13" s="1"/>
  <c r="H960" i="13"/>
  <c r="I960" i="13" s="1"/>
  <c r="J960" i="13" s="1"/>
  <c r="F977" i="13"/>
  <c r="H599" i="13"/>
  <c r="I599" i="13" s="1"/>
  <c r="J599" i="13" s="1"/>
  <c r="H718" i="13"/>
  <c r="I718" i="13" s="1"/>
  <c r="J718" i="13" s="1"/>
  <c r="H855" i="13"/>
  <c r="I855" i="13" s="1"/>
  <c r="J855" i="13" s="1"/>
  <c r="H914" i="13"/>
  <c r="I914" i="13" s="1"/>
  <c r="J914" i="13" s="1"/>
  <c r="J931" i="13"/>
  <c r="H978" i="13"/>
  <c r="I978" i="13" s="1"/>
  <c r="J978" i="13" s="1"/>
  <c r="F995" i="13"/>
  <c r="F1011" i="13"/>
  <c r="D1023" i="13"/>
  <c r="H1031" i="13"/>
  <c r="I1031" i="13" s="1"/>
  <c r="J1031" i="13" s="1"/>
  <c r="F1035" i="13"/>
  <c r="D1039" i="13"/>
  <c r="H1047" i="13"/>
  <c r="I1047" i="13" s="1"/>
  <c r="J1047" i="13" s="1"/>
  <c r="D1055" i="13"/>
  <c r="H1063" i="13"/>
  <c r="I1063" i="13" s="1"/>
  <c r="J1063" i="13" s="1"/>
  <c r="F1067" i="13"/>
  <c r="D1071" i="13"/>
  <c r="H1079" i="13"/>
  <c r="I1079" i="13" s="1"/>
  <c r="J1079" i="13" s="1"/>
  <c r="D1086" i="13"/>
  <c r="H1087" i="13"/>
  <c r="H1094" i="13"/>
  <c r="I1094" i="13" s="1"/>
  <c r="J1094" i="13" s="1"/>
  <c r="F1111" i="13"/>
  <c r="D1118" i="13"/>
  <c r="H1119" i="13"/>
  <c r="H1126" i="13"/>
  <c r="I1126" i="13" s="1"/>
  <c r="J1126" i="13" s="1"/>
  <c r="H686" i="13"/>
  <c r="I686" i="13" s="1"/>
  <c r="J686" i="13" s="1"/>
  <c r="H823" i="13"/>
  <c r="I823" i="13" s="1"/>
  <c r="J823" i="13" s="1"/>
  <c r="D919" i="13"/>
  <c r="I947" i="13"/>
  <c r="J947" i="13" s="1"/>
  <c r="H982" i="13"/>
  <c r="I982" i="13" s="1"/>
  <c r="J982" i="13" s="1"/>
  <c r="D986" i="13"/>
  <c r="H998" i="13"/>
  <c r="I998" i="13" s="1"/>
  <c r="J998" i="13" s="1"/>
  <c r="D1002" i="13"/>
  <c r="H1014" i="13"/>
  <c r="I1014" i="13" s="1"/>
  <c r="J1014" i="13" s="1"/>
  <c r="D1018" i="13"/>
  <c r="H1030" i="13"/>
  <c r="I1030" i="13" s="1"/>
  <c r="J1030" i="13" s="1"/>
  <c r="D1034" i="13"/>
  <c r="H1046" i="13"/>
  <c r="I1046" i="13" s="1"/>
  <c r="J1046" i="13" s="1"/>
  <c r="D1050" i="13"/>
  <c r="H1062" i="13"/>
  <c r="I1062" i="13" s="1"/>
  <c r="J1062" i="13" s="1"/>
  <c r="D1066" i="13"/>
  <c r="H1078" i="13"/>
  <c r="I1078" i="13" s="1"/>
  <c r="J1078" i="13" s="1"/>
  <c r="D1082" i="13"/>
  <c r="D1088" i="13"/>
  <c r="H1089" i="13"/>
  <c r="H1096" i="13"/>
  <c r="I1097" i="13"/>
  <c r="J1097" i="13" s="1"/>
  <c r="E1104" i="13"/>
  <c r="H1104" i="13" s="1"/>
  <c r="F1113" i="13"/>
  <c r="D1120" i="13"/>
  <c r="H1121" i="13"/>
  <c r="H1128" i="13"/>
  <c r="I1129" i="13"/>
  <c r="E1136" i="13"/>
  <c r="F1136" i="13"/>
  <c r="F1145" i="13"/>
  <c r="D1152" i="13"/>
  <c r="H1153" i="13"/>
  <c r="H1160" i="13"/>
  <c r="I1161" i="13"/>
  <c r="J1161" i="13" s="1"/>
  <c r="E1168" i="13"/>
  <c r="F1168" i="13" s="1"/>
  <c r="F1177" i="13"/>
  <c r="D1184" i="13"/>
  <c r="H1185" i="13"/>
  <c r="H1192" i="13"/>
  <c r="I1193" i="13"/>
  <c r="J1193" i="13" s="1"/>
  <c r="E1200" i="13"/>
  <c r="F1200" i="13" s="1"/>
  <c r="F1209" i="13"/>
  <c r="D1216" i="13"/>
  <c r="H1217" i="13"/>
  <c r="H1224" i="13"/>
  <c r="I1225" i="13"/>
  <c r="E1232" i="13"/>
  <c r="F1232" i="13" s="1"/>
  <c r="F1241" i="13"/>
  <c r="D1248" i="13"/>
  <c r="H1249" i="13"/>
  <c r="H1256" i="13"/>
  <c r="H907" i="13"/>
  <c r="I907" i="13" s="1"/>
  <c r="J907" i="13" s="1"/>
  <c r="H930" i="13"/>
  <c r="I930" i="13" s="1"/>
  <c r="J930" i="13" s="1"/>
  <c r="E958" i="13"/>
  <c r="H958" i="13" s="1"/>
  <c r="D975" i="13"/>
  <c r="D985" i="13"/>
  <c r="H993" i="13"/>
  <c r="I993" i="13" s="1"/>
  <c r="J993" i="13" s="1"/>
  <c r="F997" i="13"/>
  <c r="J997" i="13" s="1"/>
  <c r="D1001" i="13"/>
  <c r="H1009" i="13"/>
  <c r="I1009" i="13" s="1"/>
  <c r="J1009" i="13" s="1"/>
  <c r="F1013" i="13"/>
  <c r="J1013" i="13" s="1"/>
  <c r="D1017" i="13"/>
  <c r="H1025" i="13"/>
  <c r="I1025" i="13" s="1"/>
  <c r="J1025" i="13" s="1"/>
  <c r="F1029" i="13"/>
  <c r="J1029" i="13" s="1"/>
  <c r="D1033" i="13"/>
  <c r="H1041" i="13"/>
  <c r="I1041" i="13" s="1"/>
  <c r="J1041" i="13" s="1"/>
  <c r="F1045" i="13"/>
  <c r="J1045" i="13" s="1"/>
  <c r="D1049" i="13"/>
  <c r="H1057" i="13"/>
  <c r="I1057" i="13" s="1"/>
  <c r="J1057" i="13" s="1"/>
  <c r="F1061" i="13"/>
  <c r="J1061" i="13" s="1"/>
  <c r="D1065" i="13"/>
  <c r="H1073" i="13"/>
  <c r="I1073" i="13" s="1"/>
  <c r="J1073" i="13" s="1"/>
  <c r="F1077" i="13"/>
  <c r="J1077" i="13" s="1"/>
  <c r="D1081" i="13"/>
  <c r="H1090" i="13"/>
  <c r="E1091" i="13"/>
  <c r="D1091" i="13"/>
  <c r="D1098" i="13"/>
  <c r="H1099" i="13"/>
  <c r="F1107" i="13"/>
  <c r="E1114" i="13"/>
  <c r="H1122" i="13"/>
  <c r="E1123" i="13"/>
  <c r="D1123" i="13"/>
  <c r="D1130" i="13"/>
  <c r="H1131" i="13"/>
  <c r="D1138" i="13"/>
  <c r="H1139" i="13"/>
  <c r="H1146" i="13"/>
  <c r="E1147" i="13"/>
  <c r="D1147" i="13"/>
  <c r="E1154" i="13"/>
  <c r="F1163" i="13"/>
  <c r="D1170" i="13"/>
  <c r="H1171" i="13"/>
  <c r="H1178" i="13"/>
  <c r="E1179" i="13"/>
  <c r="H1179" i="13" s="1"/>
  <c r="D1179" i="13"/>
  <c r="E1186" i="13"/>
  <c r="F1186" i="13"/>
  <c r="F1195" i="13"/>
  <c r="D1202" i="13"/>
  <c r="H1203" i="13"/>
  <c r="H1210" i="13"/>
  <c r="E1211" i="13"/>
  <c r="D1211" i="13"/>
  <c r="E1218" i="13"/>
  <c r="H1218" i="13" s="1"/>
  <c r="F1227" i="13"/>
  <c r="D1234" i="13"/>
  <c r="H1235" i="13"/>
  <c r="H1242" i="13"/>
  <c r="E1243" i="13"/>
  <c r="H1243" i="13" s="1"/>
  <c r="D1243" i="13"/>
  <c r="E1250" i="13"/>
  <c r="F1250" i="13" s="1"/>
  <c r="H750" i="13"/>
  <c r="I750" i="13" s="1"/>
  <c r="J750" i="13" s="1"/>
  <c r="H899" i="13"/>
  <c r="I899" i="13" s="1"/>
  <c r="J899" i="13" s="1"/>
  <c r="H922" i="13"/>
  <c r="I922" i="13" s="1"/>
  <c r="J922" i="13" s="1"/>
  <c r="E950" i="13"/>
  <c r="D967" i="13"/>
  <c r="H984" i="13"/>
  <c r="I984" i="13" s="1"/>
  <c r="J984" i="13" s="1"/>
  <c r="H1000" i="13"/>
  <c r="I1000" i="13" s="1"/>
  <c r="J1000" i="13" s="1"/>
  <c r="H1016" i="13"/>
  <c r="I1016" i="13" s="1"/>
  <c r="J1016" i="13" s="1"/>
  <c r="H1092" i="13"/>
  <c r="I1092" i="13" s="1"/>
  <c r="J1092" i="13" s="1"/>
  <c r="D1105" i="13"/>
  <c r="H1133" i="13"/>
  <c r="I1133" i="13" s="1"/>
  <c r="J1133" i="13" s="1"/>
  <c r="H1142" i="13"/>
  <c r="I1142" i="13" s="1"/>
  <c r="J1142" i="13" s="1"/>
  <c r="I1151" i="13"/>
  <c r="J1151" i="13" s="1"/>
  <c r="D1161" i="13"/>
  <c r="H1174" i="13"/>
  <c r="I1174" i="13" s="1"/>
  <c r="J1174" i="13" s="1"/>
  <c r="I1183" i="13"/>
  <c r="J1183" i="13" s="1"/>
  <c r="D1193" i="13"/>
  <c r="H1206" i="13"/>
  <c r="I1206" i="13" s="1"/>
  <c r="J1206" i="13" s="1"/>
  <c r="I1215" i="13"/>
  <c r="J1215" i="13" s="1"/>
  <c r="D1225" i="13"/>
  <c r="H1238" i="13"/>
  <c r="I1238" i="13" s="1"/>
  <c r="J1238" i="13" s="1"/>
  <c r="I1247" i="13"/>
  <c r="J1247" i="13" s="1"/>
  <c r="H1252" i="13"/>
  <c r="I1252" i="13" s="1"/>
  <c r="J1252" i="13" s="1"/>
  <c r="F1258" i="13"/>
  <c r="H1260" i="13"/>
  <c r="D1261" i="13"/>
  <c r="E1261" i="13"/>
  <c r="D1268" i="13"/>
  <c r="H1269" i="13"/>
  <c r="F1277" i="13"/>
  <c r="E1284" i="13"/>
  <c r="F1284" i="13" s="1"/>
  <c r="F1290" i="13"/>
  <c r="H1292" i="13"/>
  <c r="D1293" i="13"/>
  <c r="E1293" i="13"/>
  <c r="D1300" i="13"/>
  <c r="H1301" i="13"/>
  <c r="H1308" i="13"/>
  <c r="H1312" i="13"/>
  <c r="H1316" i="13"/>
  <c r="H1320" i="13"/>
  <c r="H1324" i="13"/>
  <c r="H1328" i="13"/>
  <c r="H1332" i="13"/>
  <c r="H1336" i="13"/>
  <c r="H1340" i="13"/>
  <c r="H1344" i="13"/>
  <c r="H1348" i="13"/>
  <c r="H1352" i="13"/>
  <c r="H1356" i="13"/>
  <c r="H1360" i="13"/>
  <c r="H1364" i="13"/>
  <c r="H1368" i="13"/>
  <c r="H1372" i="13"/>
  <c r="H1376" i="13"/>
  <c r="H1380" i="13"/>
  <c r="F1132" i="13"/>
  <c r="I1259" i="13"/>
  <c r="J1259" i="13" s="1"/>
  <c r="I1283" i="13"/>
  <c r="J1283" i="13" s="1"/>
  <c r="I1307" i="13"/>
  <c r="J1307" i="13" s="1"/>
  <c r="H1020" i="13"/>
  <c r="I1020" i="13" s="1"/>
  <c r="J1020" i="13" s="1"/>
  <c r="F1036" i="13"/>
  <c r="H1052" i="13"/>
  <c r="I1052" i="13" s="1"/>
  <c r="J1052" i="13" s="1"/>
  <c r="F1068" i="13"/>
  <c r="H1084" i="13"/>
  <c r="H1093" i="13"/>
  <c r="D1129" i="13"/>
  <c r="I1148" i="13"/>
  <c r="J1148" i="13" s="1"/>
  <c r="E1164" i="13"/>
  <c r="H1164" i="13" s="1"/>
  <c r="D1164" i="13"/>
  <c r="D1173" i="13"/>
  <c r="E1173" i="13"/>
  <c r="H1205" i="13"/>
  <c r="I1205" i="13" s="1"/>
  <c r="J1205" i="13" s="1"/>
  <c r="H1212" i="13"/>
  <c r="I1212" i="13" s="1"/>
  <c r="J1212" i="13" s="1"/>
  <c r="E1302" i="13"/>
  <c r="D1302" i="13"/>
  <c r="F1306" i="13"/>
  <c r="F1048" i="13"/>
  <c r="I1048" i="13"/>
  <c r="H1072" i="13"/>
  <c r="I1072" i="13" s="1"/>
  <c r="J1072" i="13" s="1"/>
  <c r="F1100" i="13"/>
  <c r="D1100" i="13"/>
  <c r="F1064" i="13"/>
  <c r="F1362" i="13"/>
  <c r="F1378" i="13"/>
  <c r="H1204" i="13"/>
  <c r="I1204" i="13" s="1"/>
  <c r="J1204" i="13" s="1"/>
  <c r="H1229" i="13"/>
  <c r="I1229" i="13" s="1"/>
  <c r="J1229" i="13" s="1"/>
  <c r="H1253" i="13"/>
  <c r="I1253" i="13" s="1"/>
  <c r="J1253" i="13" s="1"/>
  <c r="H1274" i="13"/>
  <c r="I1274" i="13" s="1"/>
  <c r="J1274" i="13" s="1"/>
  <c r="H1298" i="13"/>
  <c r="I1298" i="13" s="1"/>
  <c r="J1298" i="13" s="1"/>
  <c r="H1125" i="13"/>
  <c r="I1125" i="13" s="1"/>
  <c r="J1125" i="13" s="1"/>
  <c r="H1157" i="13"/>
  <c r="I1157" i="13" s="1"/>
  <c r="J1157" i="13" s="1"/>
  <c r="H1196" i="13"/>
  <c r="I1196" i="13" s="1"/>
  <c r="J1196" i="13" s="1"/>
  <c r="H1228" i="13"/>
  <c r="I1228" i="13" s="1"/>
  <c r="J1228" i="13" s="1"/>
  <c r="H1237" i="13"/>
  <c r="I1237" i="13" s="1"/>
  <c r="J1237" i="13" s="1"/>
  <c r="F1262" i="13"/>
  <c r="I1271" i="13"/>
  <c r="I1279" i="13"/>
  <c r="I1287" i="13"/>
  <c r="H1295" i="13"/>
  <c r="H1303" i="13"/>
  <c r="H1032" i="13"/>
  <c r="I1032" i="13" s="1"/>
  <c r="J1032" i="13" s="1"/>
  <c r="H1056" i="13"/>
  <c r="I1056" i="13" s="1"/>
  <c r="J1056" i="13" s="1"/>
  <c r="E1197" i="13"/>
  <c r="H1085" i="13"/>
  <c r="I1085" i="13" s="1"/>
  <c r="J1085" i="13" s="1"/>
  <c r="D1108" i="13"/>
  <c r="D1117" i="13"/>
  <c r="I1143" i="13"/>
  <c r="J1143" i="13" s="1"/>
  <c r="D1150" i="13"/>
  <c r="I1159" i="13"/>
  <c r="J1159" i="13" s="1"/>
  <c r="D1166" i="13"/>
  <c r="I1175" i="13"/>
  <c r="J1175" i="13" s="1"/>
  <c r="D1182" i="13"/>
  <c r="I1191" i="13"/>
  <c r="J1191" i="13" s="1"/>
  <c r="D1198" i="13"/>
  <c r="I1207" i="13"/>
  <c r="J1207" i="13" s="1"/>
  <c r="D1214" i="13"/>
  <c r="I1223" i="13"/>
  <c r="J1223" i="13" s="1"/>
  <c r="D1230" i="13"/>
  <c r="I1239" i="13"/>
  <c r="J1239" i="13" s="1"/>
  <c r="D1246" i="13"/>
  <c r="D1255" i="13"/>
  <c r="H1272" i="13"/>
  <c r="E1273" i="13"/>
  <c r="D1273" i="13"/>
  <c r="E1280" i="13"/>
  <c r="E1305" i="13"/>
  <c r="D1305" i="13"/>
  <c r="E1311" i="13"/>
  <c r="F1311" i="13" s="1"/>
  <c r="D1311" i="13"/>
  <c r="E1315" i="13"/>
  <c r="F1315" i="13" s="1"/>
  <c r="D1315" i="13"/>
  <c r="E1321" i="13"/>
  <c r="D1321" i="13"/>
  <c r="E1329" i="13"/>
  <c r="D1329" i="13"/>
  <c r="H1335" i="13"/>
  <c r="E1337" i="13"/>
  <c r="D1337" i="13"/>
  <c r="H1343" i="13"/>
  <c r="E1345" i="13"/>
  <c r="D1345" i="13"/>
  <c r="H1351" i="13"/>
  <c r="E1353" i="13"/>
  <c r="D1353" i="13"/>
  <c r="E1361" i="13"/>
  <c r="H1361" i="13" s="1"/>
  <c r="D1361" i="13"/>
  <c r="E1369" i="13"/>
  <c r="D1369" i="13"/>
  <c r="E1377" i="13"/>
  <c r="D1377" i="13"/>
  <c r="D1024" i="13"/>
  <c r="F1040" i="13"/>
  <c r="D1064" i="13"/>
  <c r="F1080" i="13"/>
  <c r="H1109" i="13"/>
  <c r="I1109" i="13" s="1"/>
  <c r="J1109" i="13" s="1"/>
  <c r="F1165" i="13"/>
  <c r="E1213" i="13"/>
  <c r="H1254" i="13"/>
  <c r="I1254" i="13" s="1"/>
  <c r="J1254" i="13" s="1"/>
  <c r="H1275" i="13"/>
  <c r="I1275" i="13" s="1"/>
  <c r="J1275" i="13" s="1"/>
  <c r="H1299" i="13"/>
  <c r="I1299" i="13" s="1"/>
  <c r="J1299" i="13" s="1"/>
  <c r="D1287" i="13"/>
  <c r="D1366" i="13"/>
  <c r="I1221" i="13"/>
  <c r="J1221" i="13" s="1"/>
  <c r="H1244" i="13"/>
  <c r="H1294" i="13"/>
  <c r="I1295" i="13"/>
  <c r="I1303" i="13"/>
  <c r="J1303" i="13" s="1"/>
  <c r="H1100" i="13"/>
  <c r="I1100" i="13" s="1"/>
  <c r="J1100" i="13" s="1"/>
  <c r="H1149" i="13"/>
  <c r="H1108" i="13"/>
  <c r="I1108" i="13" s="1"/>
  <c r="J1108" i="13" s="1"/>
  <c r="H1150" i="13"/>
  <c r="I1150" i="13" s="1"/>
  <c r="J1150" i="13" s="1"/>
  <c r="H1166" i="13"/>
  <c r="I1166" i="13" s="1"/>
  <c r="J1166" i="13" s="1"/>
  <c r="H1182" i="13"/>
  <c r="I1182" i="13" s="1"/>
  <c r="J1182" i="13" s="1"/>
  <c r="H1198" i="13"/>
  <c r="I1198" i="13" s="1"/>
  <c r="J1198" i="13" s="1"/>
  <c r="H1214" i="13"/>
  <c r="I1214" i="13" s="1"/>
  <c r="J1214" i="13" s="1"/>
  <c r="H1230" i="13"/>
  <c r="I1230" i="13" s="1"/>
  <c r="J1230" i="13" s="1"/>
  <c r="H1246" i="13"/>
  <c r="I1246" i="13" s="1"/>
  <c r="J1246" i="13" s="1"/>
  <c r="F1255" i="13"/>
  <c r="H1257" i="13"/>
  <c r="E1265" i="13"/>
  <c r="D1265" i="13"/>
  <c r="F1272" i="13"/>
  <c r="E1272" i="13"/>
  <c r="H1296" i="13"/>
  <c r="E1297" i="13"/>
  <c r="D1297" i="13"/>
  <c r="E1304" i="13"/>
  <c r="H1313" i="13"/>
  <c r="E1319" i="13"/>
  <c r="H1319" i="13" s="1"/>
  <c r="D1319" i="13"/>
  <c r="E1327" i="13"/>
  <c r="D1327" i="13"/>
  <c r="E1335" i="13"/>
  <c r="D1335" i="13"/>
  <c r="E1343" i="13"/>
  <c r="D1343" i="13"/>
  <c r="H1349" i="13"/>
  <c r="E1351" i="13"/>
  <c r="D1351" i="13"/>
  <c r="E1359" i="13"/>
  <c r="D1359" i="13"/>
  <c r="E1362" i="13"/>
  <c r="E1367" i="13"/>
  <c r="D1367" i="13"/>
  <c r="E1370" i="13"/>
  <c r="F1370" i="13" s="1"/>
  <c r="E1375" i="13"/>
  <c r="H1375" i="13" s="1"/>
  <c r="D1375" i="13"/>
  <c r="E1378" i="13"/>
  <c r="H1024" i="13"/>
  <c r="I1024" i="13" s="1"/>
  <c r="J1024" i="13" s="1"/>
  <c r="H1064" i="13"/>
  <c r="I1064" i="13" s="1"/>
  <c r="J1064" i="13" s="1"/>
  <c r="H1140" i="13"/>
  <c r="I1140" i="13" s="1"/>
  <c r="J1140" i="13" s="1"/>
  <c r="H1165" i="13"/>
  <c r="I1165" i="13" s="1"/>
  <c r="H1266" i="13"/>
  <c r="I1266" i="13" s="1"/>
  <c r="J1266" i="13" s="1"/>
  <c r="H1290" i="13"/>
  <c r="I1290" i="13" s="1"/>
  <c r="J1290" i="13" s="1"/>
  <c r="D1271" i="13"/>
  <c r="D1295" i="13"/>
  <c r="E1278" i="13"/>
  <c r="D1370" i="13"/>
  <c r="H1255" i="13"/>
  <c r="E1257" i="13"/>
  <c r="D1257" i="13"/>
  <c r="F1264" i="13"/>
  <c r="E1264" i="13"/>
  <c r="H1264" i="13" s="1"/>
  <c r="H1281" i="13"/>
  <c r="E1289" i="13"/>
  <c r="H1289" i="13" s="1"/>
  <c r="D1289" i="13"/>
  <c r="F1296" i="13"/>
  <c r="E1296" i="13"/>
  <c r="E1309" i="13"/>
  <c r="D1309" i="13"/>
  <c r="E1313" i="13"/>
  <c r="F1313" i="13"/>
  <c r="D1313" i="13"/>
  <c r="E1317" i="13"/>
  <c r="H1317" i="13" s="1"/>
  <c r="D1317" i="13"/>
  <c r="H1323" i="13"/>
  <c r="E1325" i="13"/>
  <c r="H1325" i="13" s="1"/>
  <c r="D1325" i="13"/>
  <c r="H1331" i="13"/>
  <c r="E1333" i="13"/>
  <c r="H1333" i="13" s="1"/>
  <c r="D1333" i="13"/>
  <c r="E1341" i="13"/>
  <c r="D1341" i="13"/>
  <c r="E1349" i="13"/>
  <c r="D1349" i="13"/>
  <c r="H1355" i="13"/>
  <c r="E1357" i="13"/>
  <c r="H1357" i="13" s="1"/>
  <c r="D1357" i="13"/>
  <c r="H1363" i="13"/>
  <c r="E1365" i="13"/>
  <c r="H1365" i="13" s="1"/>
  <c r="D1365" i="13"/>
  <c r="E1373" i="13"/>
  <c r="D1373" i="13"/>
  <c r="H1379" i="13"/>
  <c r="H1188" i="13"/>
  <c r="I1188" i="13" s="1"/>
  <c r="J1188" i="13" s="1"/>
  <c r="H1213" i="13"/>
  <c r="D1279" i="13"/>
  <c r="D1303" i="13"/>
  <c r="E1262" i="13"/>
  <c r="E1286" i="13"/>
  <c r="H1286" i="13" s="1"/>
  <c r="D1358" i="13"/>
  <c r="D1374" i="13"/>
  <c r="H1220" i="13"/>
  <c r="I1220" i="13" s="1"/>
  <c r="J1220" i="13" s="1"/>
  <c r="H1258" i="13"/>
  <c r="I1258" i="13" s="1"/>
  <c r="J1258" i="13" s="1"/>
  <c r="H1282" i="13"/>
  <c r="I1282" i="13" s="1"/>
  <c r="J1282" i="13" s="1"/>
  <c r="H1306" i="13"/>
  <c r="I1306" i="13" s="1"/>
  <c r="J1306" i="13" s="1"/>
  <c r="I1117" i="13"/>
  <c r="J1117" i="13" s="1"/>
  <c r="I1255" i="13"/>
  <c r="J1255" i="13" s="1"/>
  <c r="H1273" i="13"/>
  <c r="E1281" i="13"/>
  <c r="D1281" i="13"/>
  <c r="F1288" i="13"/>
  <c r="E1288" i="13"/>
  <c r="H1288" i="13" s="1"/>
  <c r="H1305" i="13"/>
  <c r="H1311" i="13"/>
  <c r="H1315" i="13"/>
  <c r="E1323" i="13"/>
  <c r="D1323" i="13"/>
  <c r="H1329" i="13"/>
  <c r="E1331" i="13"/>
  <c r="D1331" i="13"/>
  <c r="H1337" i="13"/>
  <c r="E1339" i="13"/>
  <c r="H1339" i="13" s="1"/>
  <c r="D1339" i="13"/>
  <c r="H1345" i="13"/>
  <c r="E1347" i="13"/>
  <c r="D1347" i="13"/>
  <c r="H1353" i="13"/>
  <c r="E1355" i="13"/>
  <c r="D1355" i="13"/>
  <c r="E1358" i="13"/>
  <c r="H1358" i="13" s="1"/>
  <c r="E1363" i="13"/>
  <c r="D1363" i="13"/>
  <c r="E1366" i="13"/>
  <c r="H1369" i="13"/>
  <c r="E1371" i="13"/>
  <c r="D1371" i="13"/>
  <c r="E1374" i="13"/>
  <c r="H1377" i="13"/>
  <c r="E1379" i="13"/>
  <c r="D1379" i="13"/>
  <c r="H1040" i="13"/>
  <c r="I1040" i="13" s="1"/>
  <c r="J1040" i="13" s="1"/>
  <c r="H1080" i="13"/>
  <c r="I1080" i="13" s="1"/>
  <c r="J1080" i="13" s="1"/>
  <c r="H1236" i="13"/>
  <c r="I1236" i="13" s="1"/>
  <c r="J1236" i="13" s="1"/>
  <c r="E1270" i="13"/>
  <c r="H1270" i="13" s="1"/>
  <c r="D1362" i="13"/>
  <c r="D1378" i="13"/>
  <c r="H36" i="13"/>
  <c r="H44" i="13"/>
  <c r="I44" i="13" s="1"/>
  <c r="H52" i="13"/>
  <c r="I39" i="13"/>
  <c r="I36" i="13"/>
  <c r="I52" i="13"/>
  <c r="H33" i="13"/>
  <c r="I33" i="13" s="1"/>
  <c r="H41" i="13"/>
  <c r="H49" i="13"/>
  <c r="I49" i="13" s="1"/>
  <c r="I35" i="13"/>
  <c r="I43" i="13"/>
  <c r="I51" i="13"/>
  <c r="I46" i="13"/>
  <c r="I32" i="13"/>
  <c r="I40" i="13"/>
  <c r="I48" i="13"/>
  <c r="I34" i="13"/>
  <c r="I37" i="13"/>
  <c r="I45" i="13"/>
  <c r="I42" i="13"/>
  <c r="I31" i="13"/>
  <c r="I47" i="13"/>
  <c r="I41" i="13"/>
  <c r="H38" i="13"/>
  <c r="I38" i="13" s="1"/>
  <c r="H50" i="13"/>
  <c r="I50" i="13" s="1"/>
  <c r="E59" i="10"/>
  <c r="E130" i="10"/>
  <c r="E132" i="10"/>
  <c r="E140" i="10"/>
  <c r="E156" i="10"/>
  <c r="E143" i="10"/>
  <c r="E159" i="10"/>
  <c r="E146" i="10"/>
  <c r="E161" i="10"/>
  <c r="E180" i="10"/>
  <c r="E141" i="10"/>
  <c r="E157" i="10"/>
  <c r="E192" i="10"/>
  <c r="E200" i="10"/>
  <c r="E208" i="10"/>
  <c r="E216" i="10"/>
  <c r="E224" i="10"/>
  <c r="E232" i="10"/>
  <c r="E145" i="10"/>
  <c r="E46" i="10"/>
  <c r="E149" i="10"/>
  <c r="E56" i="10"/>
  <c r="E47" i="10"/>
  <c r="E129" i="10"/>
  <c r="E131" i="10"/>
  <c r="E133" i="10"/>
  <c r="E148" i="10"/>
  <c r="E135" i="10"/>
  <c r="E151" i="10"/>
  <c r="E181" i="10"/>
  <c r="E197" i="10"/>
  <c r="E138" i="10"/>
  <c r="E154" i="10"/>
  <c r="E172" i="10"/>
  <c r="E188" i="10"/>
  <c r="E196" i="10"/>
  <c r="E204" i="10"/>
  <c r="E212" i="10"/>
  <c r="E220" i="10"/>
  <c r="E228" i="10"/>
  <c r="E137" i="10"/>
  <c r="E153" i="10"/>
  <c r="E241" i="10"/>
  <c r="AB26" i="2"/>
  <c r="AC26" i="2" s="1"/>
  <c r="AC37" i="2"/>
  <c r="AC81" i="2"/>
  <c r="AB96" i="2"/>
  <c r="AC96" i="2" s="1"/>
  <c r="AB153" i="2"/>
  <c r="AC153" i="2" s="1"/>
  <c r="J101" i="2"/>
  <c r="AB101" i="2" s="1"/>
  <c r="AC101" i="2" s="1"/>
  <c r="J194" i="2"/>
  <c r="AB194" i="2" s="1"/>
  <c r="AC194" i="2" s="1"/>
  <c r="J141" i="2"/>
  <c r="J208" i="2"/>
  <c r="AB208" i="2" s="1"/>
  <c r="AC208" i="2" s="1"/>
  <c r="J252" i="2"/>
  <c r="AB252" i="2" s="1"/>
  <c r="AC252" i="2" s="1"/>
  <c r="J295" i="2"/>
  <c r="AB14" i="2"/>
  <c r="AC14" i="2" s="1"/>
  <c r="AB128" i="2"/>
  <c r="AC195" i="2"/>
  <c r="AB72" i="2"/>
  <c r="AC72" i="2" s="1"/>
  <c r="AB276" i="2"/>
  <c r="AC276" i="2" s="1"/>
  <c r="AC300" i="2"/>
  <c r="AB78" i="2"/>
  <c r="AC78" i="2" s="1"/>
  <c r="J285" i="2"/>
  <c r="AB285" i="2" s="1"/>
  <c r="AC285" i="2" s="1"/>
  <c r="AB24" i="2"/>
  <c r="AC24" i="2" s="1"/>
  <c r="AB168" i="2"/>
  <c r="AC168" i="2" s="1"/>
  <c r="J39" i="2"/>
  <c r="AB39" i="2" s="1"/>
  <c r="AC39" i="2" s="1"/>
  <c r="AC267" i="2"/>
  <c r="AB88" i="2"/>
  <c r="AC88" i="2" s="1"/>
  <c r="AB141" i="2"/>
  <c r="AC141" i="2" s="1"/>
  <c r="AC251" i="2"/>
  <c r="AC105" i="2"/>
  <c r="AB183" i="2"/>
  <c r="AC183" i="2" s="1"/>
  <c r="J317" i="2"/>
  <c r="AB317" i="2" s="1"/>
  <c r="AC25" i="2"/>
  <c r="AC221" i="2"/>
  <c r="J57" i="2"/>
  <c r="AB57" i="2" s="1"/>
  <c r="AC57" i="2" s="1"/>
  <c r="AB31" i="2"/>
  <c r="AC31" i="2" s="1"/>
  <c r="AB90" i="2"/>
  <c r="AC90" i="2" s="1"/>
  <c r="AB292" i="2"/>
  <c r="AC292" i="2" s="1"/>
  <c r="AC128" i="2"/>
  <c r="AB134" i="2"/>
  <c r="AC134" i="2" s="1"/>
  <c r="AB20" i="2"/>
  <c r="AC20" i="2" s="1"/>
  <c r="AB4" i="2"/>
  <c r="AC4" i="2" s="1"/>
  <c r="J185" i="2"/>
  <c r="AB185" i="2" s="1"/>
  <c r="AC185" i="2" s="1"/>
  <c r="J204" i="2"/>
  <c r="AB204" i="2" s="1"/>
  <c r="AC204" i="2" s="1"/>
  <c r="J73" i="2"/>
  <c r="J93" i="2"/>
  <c r="AB93" i="2" s="1"/>
  <c r="AC93" i="2" s="1"/>
  <c r="J133" i="2"/>
  <c r="AB43" i="2"/>
  <c r="AC43" i="2" s="1"/>
  <c r="J301" i="2"/>
  <c r="AB301" i="2" s="1"/>
  <c r="AC301" i="2" s="1"/>
  <c r="K27" i="2"/>
  <c r="J35" i="2"/>
  <c r="AB35" i="2" s="1"/>
  <c r="AC35" i="2" s="1"/>
  <c r="J188" i="2"/>
  <c r="AB188" i="2" s="1"/>
  <c r="AC188" i="2" s="1"/>
  <c r="J100" i="2"/>
  <c r="J187" i="2"/>
  <c r="AB187" i="2" s="1"/>
  <c r="AC187" i="2" s="1"/>
  <c r="J280" i="2"/>
  <c r="AB280" i="2" s="1"/>
  <c r="AC280" i="2" s="1"/>
  <c r="K284" i="2"/>
  <c r="AB284" i="2" s="1"/>
  <c r="AC284" i="2" s="1"/>
  <c r="K133" i="2"/>
  <c r="K177" i="2"/>
  <c r="J315" i="2"/>
  <c r="AB315" i="2" s="1"/>
  <c r="AC315" i="2" s="1"/>
  <c r="J123" i="2"/>
  <c r="AB123" i="2" s="1"/>
  <c r="J12" i="2"/>
  <c r="J16" i="2"/>
  <c r="AB16" i="2" s="1"/>
  <c r="AC16" i="2" s="1"/>
  <c r="J53" i="2"/>
  <c r="AB53" i="2" s="1"/>
  <c r="AC53" i="2" s="1"/>
  <c r="J196" i="2"/>
  <c r="AB196" i="2" s="1"/>
  <c r="AC196" i="2" s="1"/>
  <c r="K270" i="2"/>
  <c r="AB270" i="2" s="1"/>
  <c r="AC270" i="2" s="1"/>
  <c r="J310" i="2"/>
  <c r="AB310" i="2" s="1"/>
  <c r="AC310" i="2" s="1"/>
  <c r="AB181" i="2"/>
  <c r="AC181" i="2" s="1"/>
  <c r="J186" i="2"/>
  <c r="AB186" i="2" s="1"/>
  <c r="AC186" i="2" s="1"/>
  <c r="J268" i="2"/>
  <c r="AB268" i="2" s="1"/>
  <c r="AC268" i="2" s="1"/>
  <c r="K73" i="2"/>
  <c r="K89" i="2"/>
  <c r="J152" i="2"/>
  <c r="AB152" i="2" s="1"/>
  <c r="AC152" i="2" s="1"/>
  <c r="J264" i="2"/>
  <c r="AB264" i="2" s="1"/>
  <c r="AC264" i="2" s="1"/>
  <c r="J149" i="2"/>
  <c r="AB149" i="2" s="1"/>
  <c r="AC149" i="2" s="1"/>
  <c r="J77" i="2"/>
  <c r="AB77" i="2" s="1"/>
  <c r="AC77" i="2" s="1"/>
  <c r="J305" i="2"/>
  <c r="AB305" i="2" s="1"/>
  <c r="AC305" i="2" s="1"/>
  <c r="J296" i="2"/>
  <c r="AB296" i="2" s="1"/>
  <c r="AC296" i="2" s="1"/>
  <c r="J253" i="2"/>
  <c r="AB253" i="2" s="1"/>
  <c r="J70" i="2"/>
  <c r="AB70" i="2" s="1"/>
  <c r="AC70" i="2" s="1"/>
  <c r="AC247" i="2"/>
  <c r="J277" i="2"/>
  <c r="AB277" i="2" s="1"/>
  <c r="AC277" i="2" s="1"/>
  <c r="J283" i="2"/>
  <c r="J7" i="2"/>
  <c r="AB7" i="2" s="1"/>
  <c r="AC7" i="2" s="1"/>
  <c r="J15" i="2"/>
  <c r="AB15" i="2" s="1"/>
  <c r="AC15" i="2" s="1"/>
  <c r="J21" i="2"/>
  <c r="AB21" i="2" s="1"/>
  <c r="AC21" i="2" s="1"/>
  <c r="K52" i="2"/>
  <c r="AB52" i="2" s="1"/>
  <c r="AC52" i="2" s="1"/>
  <c r="J29" i="2"/>
  <c r="AB29" i="2" s="1"/>
  <c r="AC29" i="2" s="1"/>
  <c r="J50" i="2"/>
  <c r="AB50" i="2" s="1"/>
  <c r="AC50" i="2" s="1"/>
  <c r="K50" i="2"/>
  <c r="J34" i="2"/>
  <c r="AB34" i="2" s="1"/>
  <c r="AC34" i="2" s="1"/>
  <c r="K76" i="2"/>
  <c r="K84" i="2"/>
  <c r="K92" i="2"/>
  <c r="K100" i="2"/>
  <c r="J109" i="2"/>
  <c r="AB109" i="2" s="1"/>
  <c r="AC109" i="2" s="1"/>
  <c r="J121" i="2"/>
  <c r="AB121" i="2" s="1"/>
  <c r="AC121" i="2" s="1"/>
  <c r="J115" i="2"/>
  <c r="AB115" i="2" s="1"/>
  <c r="AC115" i="2" s="1"/>
  <c r="J45" i="2"/>
  <c r="AB45" i="2" s="1"/>
  <c r="AC45" i="2" s="1"/>
  <c r="K124" i="2"/>
  <c r="AB124" i="2" s="1"/>
  <c r="AC124" i="2" s="1"/>
  <c r="K132" i="2"/>
  <c r="AB132" i="2" s="1"/>
  <c r="AC132" i="2" s="1"/>
  <c r="J147" i="2"/>
  <c r="AB147" i="2" s="1"/>
  <c r="AC147" i="2" s="1"/>
  <c r="J163" i="2"/>
  <c r="AB163" i="2" s="1"/>
  <c r="AC163" i="2" s="1"/>
  <c r="J179" i="2"/>
  <c r="AB179" i="2" s="1"/>
  <c r="AC179" i="2" s="1"/>
  <c r="J119" i="2"/>
  <c r="AB119" i="2" s="1"/>
  <c r="AC119" i="2" s="1"/>
  <c r="J145" i="2"/>
  <c r="AB145" i="2" s="1"/>
  <c r="AC145" i="2" s="1"/>
  <c r="J161" i="2"/>
  <c r="AB161" i="2" s="1"/>
  <c r="AC161" i="2" s="1"/>
  <c r="J177" i="2"/>
  <c r="AB177" i="2" s="1"/>
  <c r="AC177" i="2" s="1"/>
  <c r="K98" i="2"/>
  <c r="AB98" i="2" s="1"/>
  <c r="AC98" i="2" s="1"/>
  <c r="J143" i="2"/>
  <c r="AB143" i="2" s="1"/>
  <c r="AC143" i="2" s="1"/>
  <c r="J159" i="2"/>
  <c r="AB159" i="2" s="1"/>
  <c r="AC159" i="2" s="1"/>
  <c r="J175" i="2"/>
  <c r="AB175" i="2" s="1"/>
  <c r="AC175" i="2" s="1"/>
  <c r="J17" i="2"/>
  <c r="AB17" i="2" s="1"/>
  <c r="AC17" i="2" s="1"/>
  <c r="J138" i="2"/>
  <c r="AB138" i="2" s="1"/>
  <c r="AC138" i="2" s="1"/>
  <c r="J206" i="2"/>
  <c r="AB206" i="2" s="1"/>
  <c r="AC206" i="2" s="1"/>
  <c r="AB3" i="2"/>
  <c r="AC3" i="2" s="1"/>
  <c r="AC107" i="2"/>
  <c r="AC171" i="2"/>
  <c r="J41" i="2"/>
  <c r="AB41" i="2" s="1"/>
  <c r="AC41" i="2" s="1"/>
  <c r="J65" i="2"/>
  <c r="AB65" i="2" s="1"/>
  <c r="AC65" i="2" s="1"/>
  <c r="J89" i="2"/>
  <c r="AC287" i="2"/>
  <c r="K155" i="2"/>
  <c r="AB155" i="2" s="1"/>
  <c r="AC155" i="2" s="1"/>
  <c r="J197" i="2"/>
  <c r="AB197" i="2" s="1"/>
  <c r="AC197" i="2" s="1"/>
  <c r="K283" i="2"/>
  <c r="J221" i="2"/>
  <c r="AB221" i="2" s="1"/>
  <c r="J286" i="2"/>
  <c r="AB286" i="2" s="1"/>
  <c r="AC286" i="2" s="1"/>
  <c r="J293" i="2"/>
  <c r="AB293" i="2" s="1"/>
  <c r="AC293" i="2" s="1"/>
  <c r="AC255" i="2"/>
  <c r="J22" i="2"/>
  <c r="AB22" i="2" s="1"/>
  <c r="AC22" i="2" s="1"/>
  <c r="J108" i="2"/>
  <c r="AB108" i="2" s="1"/>
  <c r="AC108" i="2" s="1"/>
  <c r="K139" i="2"/>
  <c r="AB139" i="2" s="1"/>
  <c r="AC139" i="2" s="1"/>
  <c r="J200" i="2"/>
  <c r="AB200" i="2" s="1"/>
  <c r="AC200" i="2" s="1"/>
  <c r="J249" i="2"/>
  <c r="AB249" i="2" s="1"/>
  <c r="AC249" i="2" s="1"/>
  <c r="J76" i="2"/>
  <c r="J162" i="2"/>
  <c r="AB162" i="2" s="1"/>
  <c r="AC162" i="2" s="1"/>
  <c r="K289" i="2"/>
  <c r="AB289" i="2" s="1"/>
  <c r="AC289" i="2" s="1"/>
  <c r="J291" i="2"/>
  <c r="AB291" i="2" s="1"/>
  <c r="AC291" i="2" s="1"/>
  <c r="K295" i="2"/>
  <c r="J302" i="2"/>
  <c r="AB302" i="2" s="1"/>
  <c r="AC302" i="2" s="1"/>
  <c r="J127" i="2"/>
  <c r="AB127" i="2" s="1"/>
  <c r="AC127" i="2" s="1"/>
  <c r="K288" i="2"/>
  <c r="K46" i="2"/>
  <c r="AB46" i="2" s="1"/>
  <c r="AC46" i="2" s="1"/>
  <c r="K68" i="2"/>
  <c r="AB68" i="2" s="1"/>
  <c r="AC68" i="2" s="1"/>
  <c r="K56" i="2"/>
  <c r="AB56" i="2" s="1"/>
  <c r="AC56" i="2" s="1"/>
  <c r="J131" i="2"/>
  <c r="AB131" i="2" s="1"/>
  <c r="AC131" i="2" s="1"/>
  <c r="K137" i="2"/>
  <c r="J207" i="2"/>
  <c r="AB207" i="2" s="1"/>
  <c r="AC207" i="2" s="1"/>
  <c r="J225" i="2"/>
  <c r="AB225" i="2" s="1"/>
  <c r="AC225" i="2" s="1"/>
  <c r="AC237" i="2"/>
  <c r="J38" i="2"/>
  <c r="AB38" i="2" s="1"/>
  <c r="AC38" i="2" s="1"/>
  <c r="J309" i="2"/>
  <c r="AB309" i="2" s="1"/>
  <c r="AC309" i="2" s="1"/>
  <c r="K42" i="2"/>
  <c r="AB42" i="2" s="1"/>
  <c r="AC42" i="2" s="1"/>
  <c r="J148" i="2"/>
  <c r="AB148" i="2" s="1"/>
  <c r="AC148" i="2" s="1"/>
  <c r="K290" i="2"/>
  <c r="AB290" i="2" s="1"/>
  <c r="AC290" i="2" s="1"/>
  <c r="J201" i="2"/>
  <c r="AB201" i="2" s="1"/>
  <c r="AC201" i="2" s="1"/>
  <c r="J190" i="2"/>
  <c r="AB190" i="2" s="1"/>
  <c r="AC190" i="2" s="1"/>
  <c r="AC55" i="2"/>
  <c r="AC167" i="2"/>
  <c r="J97" i="2"/>
  <c r="AB97" i="2" s="1"/>
  <c r="AC97" i="2" s="1"/>
  <c r="K3" i="2"/>
  <c r="J259" i="2"/>
  <c r="AB259" i="2" s="1"/>
  <c r="AC259" i="2" s="1"/>
  <c r="J275" i="2"/>
  <c r="AB275" i="2" s="1"/>
  <c r="AC275" i="2" s="1"/>
  <c r="J33" i="2"/>
  <c r="AB33" i="2" s="1"/>
  <c r="AC33" i="2" s="1"/>
  <c r="J158" i="2"/>
  <c r="AB158" i="2" s="1"/>
  <c r="AC158" i="2" s="1"/>
  <c r="J178" i="2"/>
  <c r="AB178" i="2" s="1"/>
  <c r="AC178" i="2" s="1"/>
  <c r="K106" i="2"/>
  <c r="AB106" i="2" s="1"/>
  <c r="AC106" i="2" s="1"/>
  <c r="K136" i="2"/>
  <c r="AB136" i="2" s="1"/>
  <c r="AC136" i="2" s="1"/>
  <c r="J299" i="2"/>
  <c r="AB299" i="2" s="1"/>
  <c r="AC299" i="2" s="1"/>
  <c r="AC123" i="2"/>
  <c r="J61" i="2"/>
  <c r="AB61" i="2" s="1"/>
  <c r="AC61" i="2" s="1"/>
  <c r="J85" i="2"/>
  <c r="AB85" i="2" s="1"/>
  <c r="AC85" i="2" s="1"/>
  <c r="AB125" i="2"/>
  <c r="AC125" i="2" s="1"/>
  <c r="AC303" i="2"/>
  <c r="K12" i="2"/>
  <c r="AB69" i="2"/>
  <c r="AC69" i="2" s="1"/>
  <c r="K170" i="2"/>
  <c r="AB170" i="2" s="1"/>
  <c r="AC170" i="2" s="1"/>
  <c r="J233" i="2"/>
  <c r="AB233" i="2" s="1"/>
  <c r="AC233" i="2" s="1"/>
  <c r="J263" i="2"/>
  <c r="AB263" i="2" s="1"/>
  <c r="AC263" i="2" s="1"/>
  <c r="J273" i="2"/>
  <c r="AB273" i="2" s="1"/>
  <c r="AC273" i="2" s="1"/>
  <c r="J307" i="2"/>
  <c r="AB307" i="2" s="1"/>
  <c r="AC307" i="2" s="1"/>
  <c r="J192" i="2"/>
  <c r="AB192" i="2" s="1"/>
  <c r="AC192" i="2" s="1"/>
  <c r="J297" i="2"/>
  <c r="AB297" i="2" s="1"/>
  <c r="AC297" i="2" s="1"/>
  <c r="K307" i="2"/>
  <c r="AC271" i="2"/>
  <c r="K64" i="2"/>
  <c r="AB64" i="2" s="1"/>
  <c r="AC64" i="2" s="1"/>
  <c r="J189" i="2"/>
  <c r="AB189" i="2" s="1"/>
  <c r="AC189" i="2" s="1"/>
  <c r="K26" i="2"/>
  <c r="J27" i="2"/>
  <c r="AB27" i="2" s="1"/>
  <c r="AC27" i="2" s="1"/>
  <c r="K43" i="2"/>
  <c r="J66" i="2"/>
  <c r="AB66" i="2" s="1"/>
  <c r="AC66" i="2" s="1"/>
  <c r="J84" i="2"/>
  <c r="AB84" i="2" s="1"/>
  <c r="AC84" i="2" s="1"/>
  <c r="J92" i="2"/>
  <c r="AB92" i="2" s="1"/>
  <c r="AC92" i="2" s="1"/>
  <c r="J112" i="2"/>
  <c r="AB112" i="2" s="1"/>
  <c r="AC112" i="2" s="1"/>
  <c r="K113" i="2"/>
  <c r="AB113" i="2" s="1"/>
  <c r="AC113" i="2" s="1"/>
  <c r="J137" i="2"/>
  <c r="AB137" i="2" s="1"/>
  <c r="AC137" i="2" s="1"/>
  <c r="K165" i="2"/>
  <c r="AB165" i="2" s="1"/>
  <c r="AC165" i="2" s="1"/>
  <c r="J212" i="2"/>
  <c r="AB212" i="2" s="1"/>
  <c r="AC212" i="2" s="1"/>
  <c r="J227" i="2"/>
  <c r="AB227" i="2" s="1"/>
  <c r="AC227" i="2" s="1"/>
  <c r="J281" i="2"/>
  <c r="AB281" i="2" s="1"/>
  <c r="AC281" i="2" s="1"/>
  <c r="J312" i="2"/>
  <c r="AB312" i="2" s="1"/>
  <c r="AC312" i="2" s="1"/>
  <c r="AC317" i="2"/>
  <c r="AC239" i="2"/>
  <c r="K40" i="2"/>
  <c r="AB40" i="2" s="1"/>
  <c r="AC40" i="2" s="1"/>
  <c r="K44" i="2"/>
  <c r="AB44" i="2" s="1"/>
  <c r="AC44" i="2" s="1"/>
  <c r="K48" i="2"/>
  <c r="AB48" i="2" s="1"/>
  <c r="AC48" i="2" s="1"/>
  <c r="J116" i="2"/>
  <c r="AB116" i="2" s="1"/>
  <c r="AC116" i="2" s="1"/>
  <c r="AC211" i="2"/>
  <c r="J269" i="2"/>
  <c r="AB269" i="2" s="1"/>
  <c r="AC269" i="2" s="1"/>
  <c r="J288" i="2"/>
  <c r="AB288" i="2" s="1"/>
  <c r="AC288" i="2" s="1"/>
  <c r="J300" i="2"/>
  <c r="AB300" i="2" s="1"/>
  <c r="AC253" i="2"/>
  <c r="K30" i="2"/>
  <c r="AB30" i="2" s="1"/>
  <c r="AC30" i="2" s="1"/>
  <c r="K49" i="2"/>
  <c r="AB49" i="2" s="1"/>
  <c r="AC49" i="2" s="1"/>
  <c r="J71" i="2"/>
  <c r="AB71" i="2" s="1"/>
  <c r="AC71" i="2" s="1"/>
  <c r="J172" i="2"/>
  <c r="AB172" i="2" s="1"/>
  <c r="AC172" i="2" s="1"/>
  <c r="J241" i="2"/>
  <c r="AB241" i="2" s="1"/>
  <c r="AC241" i="2" s="1"/>
  <c r="J2" i="2"/>
  <c r="AB2" i="2" s="1"/>
  <c r="AC2" i="2" s="1"/>
  <c r="J142" i="2"/>
  <c r="AB142" i="2" s="1"/>
  <c r="AC142" i="2" s="1"/>
  <c r="J229" i="2"/>
  <c r="AB229" i="2" s="1"/>
  <c r="AC229" i="2" s="1"/>
  <c r="J258" i="2"/>
  <c r="AB258" i="2" s="1"/>
  <c r="AC258" i="2" s="1"/>
  <c r="J261" i="2"/>
  <c r="AB261" i="2" s="1"/>
  <c r="AC261" i="2" s="1"/>
  <c r="J278" i="2"/>
  <c r="AB278" i="2" s="1"/>
  <c r="AC278" i="2" s="1"/>
  <c r="J320" i="2"/>
  <c r="AB320" i="2" s="1"/>
  <c r="AC320" i="2" s="1"/>
  <c r="F1347" i="13" l="1"/>
  <c r="F1373" i="13"/>
  <c r="F1341" i="13"/>
  <c r="I1359" i="13"/>
  <c r="J1359" i="13" s="1"/>
  <c r="F1359" i="13"/>
  <c r="F1327" i="13"/>
  <c r="F1286" i="13"/>
  <c r="J1279" i="13"/>
  <c r="F1374" i="13"/>
  <c r="F1261" i="13"/>
  <c r="I1379" i="13"/>
  <c r="J1379" i="13" s="1"/>
  <c r="F1379" i="13"/>
  <c r="F1371" i="13"/>
  <c r="I1363" i="13"/>
  <c r="J1363" i="13" s="1"/>
  <c r="F1363" i="13"/>
  <c r="I1355" i="13"/>
  <c r="F1355" i="13"/>
  <c r="I1323" i="13"/>
  <c r="J1323" i="13" s="1"/>
  <c r="F1323" i="13"/>
  <c r="I1281" i="13"/>
  <c r="H1371" i="13"/>
  <c r="I1371" i="13" s="1"/>
  <c r="J1371" i="13" s="1"/>
  <c r="I1349" i="13"/>
  <c r="J1349" i="13" s="1"/>
  <c r="F1349" i="13"/>
  <c r="F1317" i="13"/>
  <c r="I1313" i="13"/>
  <c r="J1313" i="13" s="1"/>
  <c r="I1296" i="13"/>
  <c r="J1296" i="13" s="1"/>
  <c r="H1373" i="13"/>
  <c r="I1373" i="13" s="1"/>
  <c r="J1373" i="13" s="1"/>
  <c r="I1335" i="13"/>
  <c r="J1335" i="13" s="1"/>
  <c r="F1335" i="13"/>
  <c r="F1304" i="13"/>
  <c r="F1265" i="13"/>
  <c r="H1302" i="13"/>
  <c r="I1302" i="13" s="1"/>
  <c r="J1302" i="13" s="1"/>
  <c r="F1278" i="13"/>
  <c r="I1369" i="13"/>
  <c r="F1369" i="13"/>
  <c r="H1359" i="13"/>
  <c r="I1337" i="13"/>
  <c r="J1337" i="13" s="1"/>
  <c r="F1337" i="13"/>
  <c r="H1327" i="13"/>
  <c r="I1327" i="13" s="1"/>
  <c r="J1327" i="13" s="1"/>
  <c r="I1305" i="13"/>
  <c r="J1305" i="13" s="1"/>
  <c r="F1305" i="13"/>
  <c r="F1280" i="13"/>
  <c r="H1265" i="13"/>
  <c r="I1265" i="13" s="1"/>
  <c r="J1265" i="13" s="1"/>
  <c r="H1278" i="13"/>
  <c r="I1278" i="13" s="1"/>
  <c r="J1278" i="13" s="1"/>
  <c r="F1302" i="13"/>
  <c r="I1173" i="13"/>
  <c r="J1173" i="13" s="1"/>
  <c r="F1173" i="13"/>
  <c r="F1218" i="13"/>
  <c r="I1186" i="13"/>
  <c r="J1186" i="13" s="1"/>
  <c r="F1154" i="13"/>
  <c r="F1114" i="13"/>
  <c r="J1225" i="13"/>
  <c r="F941" i="13"/>
  <c r="F851" i="13"/>
  <c r="F787" i="13"/>
  <c r="F762" i="13"/>
  <c r="F1281" i="13"/>
  <c r="H1173" i="13"/>
  <c r="F1342" i="13"/>
  <c r="F1326" i="13"/>
  <c r="H1284" i="13"/>
  <c r="I1276" i="13"/>
  <c r="J1276" i="13" s="1"/>
  <c r="I1240" i="13"/>
  <c r="J1240" i="13" s="1"/>
  <c r="H1200" i="13"/>
  <c r="I1112" i="13"/>
  <c r="J1112" i="13" s="1"/>
  <c r="I1149" i="13"/>
  <c r="J1149" i="13" s="1"/>
  <c r="I1084" i="13"/>
  <c r="J1084" i="13" s="1"/>
  <c r="F1084" i="13"/>
  <c r="H1374" i="13"/>
  <c r="I1374" i="13" s="1"/>
  <c r="J1374" i="13" s="1"/>
  <c r="I1051" i="13"/>
  <c r="H1194" i="13"/>
  <c r="I1194" i="13" s="1"/>
  <c r="J1194" i="13" s="1"/>
  <c r="F1130" i="13"/>
  <c r="F1098" i="13"/>
  <c r="J1065" i="13"/>
  <c r="J1033" i="13"/>
  <c r="J1001" i="13"/>
  <c r="F1216" i="13"/>
  <c r="H1176" i="13"/>
  <c r="J1145" i="13"/>
  <c r="J1055" i="13"/>
  <c r="I1244" i="13"/>
  <c r="J1244" i="13" s="1"/>
  <c r="F1244" i="13"/>
  <c r="J1189" i="13"/>
  <c r="J1132" i="13"/>
  <c r="I1376" i="13"/>
  <c r="J1376" i="13" s="1"/>
  <c r="I1360" i="13"/>
  <c r="J1360" i="13" s="1"/>
  <c r="I1344" i="13"/>
  <c r="J1344" i="13" s="1"/>
  <c r="I1328" i="13"/>
  <c r="J1328" i="13" s="1"/>
  <c r="I1312" i="13"/>
  <c r="J1312" i="13" s="1"/>
  <c r="H1300" i="13"/>
  <c r="I1269" i="13"/>
  <c r="F1269" i="13"/>
  <c r="H1234" i="13"/>
  <c r="I1203" i="13"/>
  <c r="J1203" i="13" s="1"/>
  <c r="F1203" i="13"/>
  <c r="I1139" i="13"/>
  <c r="J1139" i="13" s="1"/>
  <c r="F1139" i="13"/>
  <c r="I1131" i="13"/>
  <c r="F1131" i="13"/>
  <c r="I1099" i="13"/>
  <c r="J1099" i="13" s="1"/>
  <c r="F1099" i="13"/>
  <c r="H1152" i="13"/>
  <c r="I1089" i="13"/>
  <c r="F1089" i="13"/>
  <c r="J1066" i="13"/>
  <c r="J1034" i="13"/>
  <c r="J1002" i="13"/>
  <c r="J876" i="13"/>
  <c r="I949" i="13"/>
  <c r="J949" i="13" s="1"/>
  <c r="F949" i="13"/>
  <c r="I940" i="13"/>
  <c r="J940" i="13" s="1"/>
  <c r="I885" i="13"/>
  <c r="J885" i="13" s="1"/>
  <c r="F885" i="13"/>
  <c r="F1051" i="13"/>
  <c r="F1003" i="13"/>
  <c r="I976" i="13"/>
  <c r="J976" i="13" s="1"/>
  <c r="H941" i="13"/>
  <c r="I941" i="13" s="1"/>
  <c r="J941" i="13" s="1"/>
  <c r="F740" i="13"/>
  <c r="I882" i="13"/>
  <c r="J882" i="13" s="1"/>
  <c r="J749" i="13"/>
  <c r="J665" i="13"/>
  <c r="F593" i="13"/>
  <c r="H288" i="13"/>
  <c r="I288" i="13"/>
  <c r="I183" i="13"/>
  <c r="J183" i="13" s="1"/>
  <c r="H183" i="13"/>
  <c r="F183" i="13"/>
  <c r="J137" i="13"/>
  <c r="J129" i="13"/>
  <c r="I980" i="13"/>
  <c r="H956" i="13"/>
  <c r="H530" i="13"/>
  <c r="H842" i="13"/>
  <c r="H731" i="13"/>
  <c r="H667" i="13"/>
  <c r="H603" i="13"/>
  <c r="J849" i="13"/>
  <c r="J785" i="13"/>
  <c r="J657" i="13"/>
  <c r="H589" i="13"/>
  <c r="I567" i="13"/>
  <c r="J567" i="13" s="1"/>
  <c r="F567" i="13"/>
  <c r="F559" i="13"/>
  <c r="H549" i="13"/>
  <c r="H240" i="13"/>
  <c r="I240" i="13" s="1"/>
  <c r="J240" i="13" s="1"/>
  <c r="J269" i="13"/>
  <c r="J205" i="13"/>
  <c r="I912" i="13"/>
  <c r="J912" i="13" s="1"/>
  <c r="I934" i="13"/>
  <c r="J934" i="13" s="1"/>
  <c r="I957" i="13"/>
  <c r="J957" i="13" s="1"/>
  <c r="H932" i="13"/>
  <c r="I932" i="13" s="1"/>
  <c r="J932" i="13" s="1"/>
  <c r="I893" i="13"/>
  <c r="J893" i="13" s="1"/>
  <c r="F804" i="13"/>
  <c r="I811" i="13"/>
  <c r="F811" i="13"/>
  <c r="J873" i="13"/>
  <c r="F832" i="13"/>
  <c r="J745" i="13"/>
  <c r="F704" i="13"/>
  <c r="H648" i="13"/>
  <c r="F591" i="13"/>
  <c r="H567" i="13"/>
  <c r="H559" i="13"/>
  <c r="I559" i="13" s="1"/>
  <c r="J559" i="13" s="1"/>
  <c r="F423" i="13"/>
  <c r="F359" i="13"/>
  <c r="F580" i="13"/>
  <c r="F490" i="13"/>
  <c r="H490" i="13"/>
  <c r="I490" i="13"/>
  <c r="H353" i="13"/>
  <c r="I353" i="13" s="1"/>
  <c r="J353" i="13" s="1"/>
  <c r="J260" i="13"/>
  <c r="I123" i="13"/>
  <c r="J123" i="13" s="1"/>
  <c r="J179" i="13"/>
  <c r="J143" i="13"/>
  <c r="J135" i="13"/>
  <c r="J127" i="13"/>
  <c r="J95" i="13"/>
  <c r="J101" i="13"/>
  <c r="J63" i="13"/>
  <c r="I902" i="13"/>
  <c r="J902" i="13" s="1"/>
  <c r="I965" i="13"/>
  <c r="J965" i="13" s="1"/>
  <c r="I948" i="13"/>
  <c r="J948" i="13" s="1"/>
  <c r="I901" i="13"/>
  <c r="J901" i="13" s="1"/>
  <c r="I646" i="13"/>
  <c r="J646" i="13" s="1"/>
  <c r="F646" i="13"/>
  <c r="I835" i="13"/>
  <c r="J835" i="13" s="1"/>
  <c r="I786" i="13"/>
  <c r="J786" i="13" s="1"/>
  <c r="I730" i="13"/>
  <c r="J730" i="13" s="1"/>
  <c r="I666" i="13"/>
  <c r="J666" i="13" s="1"/>
  <c r="I602" i="13"/>
  <c r="J602" i="13" s="1"/>
  <c r="I513" i="13"/>
  <c r="J513" i="13" s="1"/>
  <c r="I865" i="13"/>
  <c r="J865" i="13" s="1"/>
  <c r="F865" i="13"/>
  <c r="I760" i="13"/>
  <c r="J760" i="13" s="1"/>
  <c r="I737" i="13"/>
  <c r="F737" i="13"/>
  <c r="I632" i="13"/>
  <c r="J632" i="13" s="1"/>
  <c r="I563" i="13"/>
  <c r="F563" i="13"/>
  <c r="H545" i="13"/>
  <c r="I545" i="13" s="1"/>
  <c r="J545" i="13" s="1"/>
  <c r="H489" i="13"/>
  <c r="I489" i="13" s="1"/>
  <c r="J489" i="13" s="1"/>
  <c r="I429" i="13"/>
  <c r="F429" i="13"/>
  <c r="I365" i="13"/>
  <c r="J365" i="13" s="1"/>
  <c r="F365" i="13"/>
  <c r="H298" i="13"/>
  <c r="I298" i="13" s="1"/>
  <c r="J298" i="13" s="1"/>
  <c r="F240" i="13"/>
  <c r="I180" i="13"/>
  <c r="I172" i="13"/>
  <c r="I152" i="13"/>
  <c r="F795" i="13"/>
  <c r="F761" i="13"/>
  <c r="F180" i="13"/>
  <c r="F172" i="13"/>
  <c r="F1367" i="13"/>
  <c r="I1319" i="13"/>
  <c r="I1331" i="13"/>
  <c r="J1331" i="13" s="1"/>
  <c r="F1331" i="13"/>
  <c r="H1321" i="13"/>
  <c r="I1321" i="13" s="1"/>
  <c r="J1321" i="13" s="1"/>
  <c r="I1288" i="13"/>
  <c r="J1288" i="13" s="1"/>
  <c r="H1280" i="13"/>
  <c r="I1280" i="13" s="1"/>
  <c r="J1280" i="13" s="1"/>
  <c r="I1357" i="13"/>
  <c r="F1357" i="13"/>
  <c r="H1347" i="13"/>
  <c r="I1347" i="13" s="1"/>
  <c r="J1347" i="13" s="1"/>
  <c r="I1325" i="13"/>
  <c r="J1325" i="13" s="1"/>
  <c r="F1325" i="13"/>
  <c r="I1317" i="13"/>
  <c r="J1317" i="13" s="1"/>
  <c r="I1257" i="13"/>
  <c r="J1257" i="13" s="1"/>
  <c r="J1165" i="13"/>
  <c r="I1343" i="13"/>
  <c r="J1343" i="13" s="1"/>
  <c r="F1343" i="13"/>
  <c r="I1272" i="13"/>
  <c r="J1272" i="13" s="1"/>
  <c r="J1295" i="13"/>
  <c r="F1270" i="13"/>
  <c r="I1213" i="13"/>
  <c r="I1377" i="13"/>
  <c r="F1377" i="13"/>
  <c r="H1367" i="13"/>
  <c r="I1367" i="13" s="1"/>
  <c r="J1367" i="13" s="1"/>
  <c r="I1345" i="13"/>
  <c r="F1345" i="13"/>
  <c r="H1304" i="13"/>
  <c r="I1304" i="13" s="1"/>
  <c r="J1304" i="13" s="1"/>
  <c r="J1287" i="13"/>
  <c r="J1271" i="13"/>
  <c r="F1366" i="13"/>
  <c r="H1262" i="13"/>
  <c r="I1262" i="13" s="1"/>
  <c r="J1262" i="13" s="1"/>
  <c r="F1293" i="13"/>
  <c r="F1123" i="13"/>
  <c r="I1091" i="13"/>
  <c r="J1091" i="13" s="1"/>
  <c r="F1091" i="13"/>
  <c r="J1129" i="13"/>
  <c r="H950" i="13"/>
  <c r="I950" i="13" s="1"/>
  <c r="J950" i="13" s="1"/>
  <c r="F973" i="13"/>
  <c r="I762" i="13"/>
  <c r="J762" i="13" s="1"/>
  <c r="I1354" i="13"/>
  <c r="J1354" i="13" s="1"/>
  <c r="I1350" i="13"/>
  <c r="J1350" i="13" s="1"/>
  <c r="I1338" i="13"/>
  <c r="J1338" i="13" s="1"/>
  <c r="I1334" i="13"/>
  <c r="J1334" i="13" s="1"/>
  <c r="I1318" i="13"/>
  <c r="J1318" i="13" s="1"/>
  <c r="H1293" i="13"/>
  <c r="I1293" i="13" s="1"/>
  <c r="J1293" i="13" s="1"/>
  <c r="H1261" i="13"/>
  <c r="I1261" i="13" s="1"/>
  <c r="J1261" i="13" s="1"/>
  <c r="I1187" i="13"/>
  <c r="J1187" i="13" s="1"/>
  <c r="H1154" i="13"/>
  <c r="I1154" i="13" s="1"/>
  <c r="J1154" i="13" s="1"/>
  <c r="I1115" i="13"/>
  <c r="I1208" i="13"/>
  <c r="J1208" i="13" s="1"/>
  <c r="H1168" i="13"/>
  <c r="I1168" i="13" s="1"/>
  <c r="J1168" i="13" s="1"/>
  <c r="I1137" i="13"/>
  <c r="J1105" i="13"/>
  <c r="J1291" i="13"/>
  <c r="I1294" i="13"/>
  <c r="J1294" i="13" s="1"/>
  <c r="H1370" i="13"/>
  <c r="I1370" i="13" s="1"/>
  <c r="J1370" i="13" s="1"/>
  <c r="H1354" i="13"/>
  <c r="H1338" i="13"/>
  <c r="H1322" i="13"/>
  <c r="I1322" i="13" s="1"/>
  <c r="J1322" i="13" s="1"/>
  <c r="I1277" i="13"/>
  <c r="J1277" i="13" s="1"/>
  <c r="H1251" i="13"/>
  <c r="I1251" i="13" s="1"/>
  <c r="J1251" i="13" s="1"/>
  <c r="H1187" i="13"/>
  <c r="I1127" i="13"/>
  <c r="J1127" i="13" s="1"/>
  <c r="F1127" i="13"/>
  <c r="H1106" i="13"/>
  <c r="I1106" i="13" s="1"/>
  <c r="J1106" i="13" s="1"/>
  <c r="I1095" i="13"/>
  <c r="J1095" i="13" s="1"/>
  <c r="F1095" i="13"/>
  <c r="I1216" i="13"/>
  <c r="J1216" i="13" s="1"/>
  <c r="H1169" i="13"/>
  <c r="I1169" i="13" s="1"/>
  <c r="J1169" i="13" s="1"/>
  <c r="H1144" i="13"/>
  <c r="F1088" i="13"/>
  <c r="J1039" i="13"/>
  <c r="F1257" i="13"/>
  <c r="I1380" i="13"/>
  <c r="J1380" i="13" s="1"/>
  <c r="I1364" i="13"/>
  <c r="J1364" i="13" s="1"/>
  <c r="I1348" i="13"/>
  <c r="J1348" i="13" s="1"/>
  <c r="I1332" i="13"/>
  <c r="J1332" i="13" s="1"/>
  <c r="I1316" i="13"/>
  <c r="J1316" i="13" s="1"/>
  <c r="I1242" i="13"/>
  <c r="J1242" i="13" s="1"/>
  <c r="H1227" i="13"/>
  <c r="I1227" i="13" s="1"/>
  <c r="J1227" i="13" s="1"/>
  <c r="I1178" i="13"/>
  <c r="J1178" i="13" s="1"/>
  <c r="H1163" i="13"/>
  <c r="I1163" i="13" s="1"/>
  <c r="J1163" i="13" s="1"/>
  <c r="I1119" i="13"/>
  <c r="J1119" i="13" s="1"/>
  <c r="F1119" i="13"/>
  <c r="I1087" i="13"/>
  <c r="F1087" i="13"/>
  <c r="I1249" i="13"/>
  <c r="J1249" i="13" s="1"/>
  <c r="F1249" i="13"/>
  <c r="I1224" i="13"/>
  <c r="J1224" i="13" s="1"/>
  <c r="I1185" i="13"/>
  <c r="J1185" i="13" s="1"/>
  <c r="F1185" i="13"/>
  <c r="I1160" i="13"/>
  <c r="J1160" i="13" s="1"/>
  <c r="I1121" i="13"/>
  <c r="F1121" i="13"/>
  <c r="J920" i="13"/>
  <c r="J662" i="13"/>
  <c r="J598" i="13"/>
  <c r="J974" i="13"/>
  <c r="J910" i="13"/>
  <c r="F612" i="13"/>
  <c r="I754" i="13"/>
  <c r="J754" i="13" s="1"/>
  <c r="F848" i="13"/>
  <c r="F720" i="13"/>
  <c r="H296" i="13"/>
  <c r="I296" i="13" s="1"/>
  <c r="J296" i="13" s="1"/>
  <c r="H216" i="13"/>
  <c r="I216" i="13" s="1"/>
  <c r="J216" i="13" s="1"/>
  <c r="H264" i="13"/>
  <c r="I264" i="13" s="1"/>
  <c r="J264" i="13" s="1"/>
  <c r="I306" i="13"/>
  <c r="J306" i="13" s="1"/>
  <c r="H306" i="13"/>
  <c r="H274" i="13"/>
  <c r="I274" i="13" s="1"/>
  <c r="J274" i="13" s="1"/>
  <c r="I242" i="13"/>
  <c r="J242" i="13" s="1"/>
  <c r="H242" i="13"/>
  <c r="H210" i="13"/>
  <c r="I210" i="13" s="1"/>
  <c r="J210" i="13" s="1"/>
  <c r="H924" i="13"/>
  <c r="I924" i="13" s="1"/>
  <c r="J924" i="13" s="1"/>
  <c r="I850" i="13"/>
  <c r="J850" i="13" s="1"/>
  <c r="F834" i="13"/>
  <c r="F714" i="13"/>
  <c r="H706" i="13"/>
  <c r="I706" i="13" s="1"/>
  <c r="J706" i="13" s="1"/>
  <c r="I675" i="13"/>
  <c r="F650" i="13"/>
  <c r="H642" i="13"/>
  <c r="I642" i="13" s="1"/>
  <c r="J642" i="13" s="1"/>
  <c r="I611" i="13"/>
  <c r="H784" i="13"/>
  <c r="I784" i="13" s="1"/>
  <c r="J784" i="13" s="1"/>
  <c r="H761" i="13"/>
  <c r="I761" i="13" s="1"/>
  <c r="J761" i="13" s="1"/>
  <c r="H697" i="13"/>
  <c r="H656" i="13"/>
  <c r="H633" i="13"/>
  <c r="I575" i="13"/>
  <c r="F575" i="13"/>
  <c r="H565" i="13"/>
  <c r="I565" i="13" s="1"/>
  <c r="J565" i="13" s="1"/>
  <c r="H557" i="13"/>
  <c r="H280" i="13"/>
  <c r="I280" i="13" s="1"/>
  <c r="J280" i="13" s="1"/>
  <c r="H538" i="13"/>
  <c r="I538" i="13" s="1"/>
  <c r="J538" i="13" s="1"/>
  <c r="H250" i="13"/>
  <c r="I250" i="13" s="1"/>
  <c r="J250" i="13" s="1"/>
  <c r="F1115" i="13"/>
  <c r="F1086" i="13"/>
  <c r="I870" i="13"/>
  <c r="I664" i="13"/>
  <c r="J664" i="13" s="1"/>
  <c r="H795" i="13"/>
  <c r="I795" i="13" s="1"/>
  <c r="J795" i="13" s="1"/>
  <c r="H771" i="13"/>
  <c r="I771" i="13" s="1"/>
  <c r="J771" i="13" s="1"/>
  <c r="F683" i="13"/>
  <c r="F619" i="13"/>
  <c r="H872" i="13"/>
  <c r="I872" i="13" s="1"/>
  <c r="J872" i="13" s="1"/>
  <c r="I832" i="13"/>
  <c r="J832" i="13" s="1"/>
  <c r="H808" i="13"/>
  <c r="I808" i="13" s="1"/>
  <c r="J808" i="13" s="1"/>
  <c r="H744" i="13"/>
  <c r="I744" i="13" s="1"/>
  <c r="J744" i="13" s="1"/>
  <c r="I704" i="13"/>
  <c r="J704" i="13" s="1"/>
  <c r="H680" i="13"/>
  <c r="I680" i="13" s="1"/>
  <c r="J680" i="13" s="1"/>
  <c r="I580" i="13"/>
  <c r="J580" i="13" s="1"/>
  <c r="I564" i="13"/>
  <c r="I548" i="13"/>
  <c r="H543" i="13"/>
  <c r="I439" i="13"/>
  <c r="J439" i="13" s="1"/>
  <c r="I375" i="13"/>
  <c r="J375" i="13" s="1"/>
  <c r="F564" i="13"/>
  <c r="F548" i="13"/>
  <c r="J515" i="13"/>
  <c r="H290" i="13"/>
  <c r="I290" i="13"/>
  <c r="J290" i="13" s="1"/>
  <c r="J228" i="13"/>
  <c r="H248" i="13"/>
  <c r="I248" i="13" s="1"/>
  <c r="J248" i="13" s="1"/>
  <c r="F216" i="13"/>
  <c r="H202" i="13"/>
  <c r="I202" i="13" s="1"/>
  <c r="J202" i="13" s="1"/>
  <c r="I75" i="13"/>
  <c r="H89" i="13"/>
  <c r="I89" i="13" s="1"/>
  <c r="J89" i="13" s="1"/>
  <c r="I937" i="13"/>
  <c r="J937" i="13" s="1"/>
  <c r="I874" i="13"/>
  <c r="J874" i="13" s="1"/>
  <c r="H858" i="13"/>
  <c r="I779" i="13"/>
  <c r="J779" i="13" s="1"/>
  <c r="F779" i="13"/>
  <c r="I770" i="13"/>
  <c r="J770" i="13" s="1"/>
  <c r="I746" i="13"/>
  <c r="J746" i="13" s="1"/>
  <c r="I723" i="13"/>
  <c r="J723" i="13" s="1"/>
  <c r="F723" i="13"/>
  <c r="H690" i="13"/>
  <c r="I690" i="13" s="1"/>
  <c r="J690" i="13" s="1"/>
  <c r="I659" i="13"/>
  <c r="J659" i="13" s="1"/>
  <c r="F659" i="13"/>
  <c r="H626" i="13"/>
  <c r="I626" i="13" s="1"/>
  <c r="J626" i="13" s="1"/>
  <c r="I595" i="13"/>
  <c r="F595" i="13"/>
  <c r="I881" i="13"/>
  <c r="J881" i="13" s="1"/>
  <c r="F881" i="13"/>
  <c r="H864" i="13"/>
  <c r="I792" i="13"/>
  <c r="J792" i="13" s="1"/>
  <c r="I769" i="13"/>
  <c r="J769" i="13" s="1"/>
  <c r="F769" i="13"/>
  <c r="H736" i="13"/>
  <c r="I641" i="13"/>
  <c r="J641" i="13" s="1"/>
  <c r="F641" i="13"/>
  <c r="I609" i="13"/>
  <c r="J609" i="13" s="1"/>
  <c r="F609" i="13"/>
  <c r="H591" i="13"/>
  <c r="I591" i="13" s="1"/>
  <c r="J591" i="13" s="1"/>
  <c r="I571" i="13"/>
  <c r="J571" i="13" s="1"/>
  <c r="F571" i="13"/>
  <c r="H479" i="13"/>
  <c r="I479" i="13"/>
  <c r="J479" i="13" s="1"/>
  <c r="J544" i="13"/>
  <c r="I413" i="13"/>
  <c r="J413" i="13" s="1"/>
  <c r="I349" i="13"/>
  <c r="J349" i="13" s="1"/>
  <c r="H295" i="13"/>
  <c r="I295" i="13" s="1"/>
  <c r="J295" i="13" s="1"/>
  <c r="I294" i="13"/>
  <c r="J294" i="13" s="1"/>
  <c r="J285" i="13"/>
  <c r="J221" i="13"/>
  <c r="J93" i="13"/>
  <c r="F611" i="13"/>
  <c r="J441" i="13"/>
  <c r="F170" i="13"/>
  <c r="F573" i="13"/>
  <c r="F707" i="13"/>
  <c r="I1358" i="13"/>
  <c r="I1339" i="13"/>
  <c r="F1339" i="13"/>
  <c r="I1365" i="13"/>
  <c r="J1365" i="13" s="1"/>
  <c r="F1365" i="13"/>
  <c r="I1333" i="13"/>
  <c r="F1333" i="13"/>
  <c r="F1309" i="13"/>
  <c r="I1264" i="13"/>
  <c r="J1264" i="13" s="1"/>
  <c r="I1351" i="13"/>
  <c r="F1351" i="13"/>
  <c r="H1341" i="13"/>
  <c r="I1341" i="13" s="1"/>
  <c r="J1341" i="13" s="1"/>
  <c r="F1319" i="13"/>
  <c r="H1309" i="13"/>
  <c r="I1309" i="13" s="1"/>
  <c r="J1309" i="13" s="1"/>
  <c r="I1297" i="13"/>
  <c r="J1297" i="13" s="1"/>
  <c r="F1297" i="13"/>
  <c r="I1353" i="13"/>
  <c r="J1353" i="13" s="1"/>
  <c r="F1353" i="13"/>
  <c r="F1321" i="13"/>
  <c r="I1311" i="13"/>
  <c r="J1311" i="13" s="1"/>
  <c r="H1297" i="13"/>
  <c r="I1273" i="13"/>
  <c r="F1273" i="13"/>
  <c r="J1048" i="13"/>
  <c r="I1243" i="13"/>
  <c r="J1243" i="13" s="1"/>
  <c r="F1243" i="13"/>
  <c r="I1211" i="13"/>
  <c r="J1211" i="13" s="1"/>
  <c r="F1211" i="13"/>
  <c r="I1179" i="13"/>
  <c r="J1179" i="13" s="1"/>
  <c r="F1179" i="13"/>
  <c r="F1147" i="13"/>
  <c r="I1200" i="13"/>
  <c r="J1200" i="13" s="1"/>
  <c r="F1104" i="13"/>
  <c r="J919" i="13"/>
  <c r="F900" i="13"/>
  <c r="I883" i="13"/>
  <c r="J883" i="13" s="1"/>
  <c r="F883" i="13"/>
  <c r="F819" i="13"/>
  <c r="F794" i="13"/>
  <c r="I755" i="13"/>
  <c r="F755" i="13"/>
  <c r="I1310" i="13"/>
  <c r="J1310" i="13" s="1"/>
  <c r="I1285" i="13"/>
  <c r="I1226" i="13"/>
  <c r="J1226" i="13" s="1"/>
  <c r="H1211" i="13"/>
  <c r="H1147" i="13"/>
  <c r="I1147" i="13" s="1"/>
  <c r="J1147" i="13" s="1"/>
  <c r="H1114" i="13"/>
  <c r="I1114" i="13" s="1"/>
  <c r="J1114" i="13" s="1"/>
  <c r="I1176" i="13"/>
  <c r="J1176" i="13" s="1"/>
  <c r="H1136" i="13"/>
  <c r="I1136" i="13" s="1"/>
  <c r="J1136" i="13" s="1"/>
  <c r="F1197" i="13"/>
  <c r="H1366" i="13"/>
  <c r="I1366" i="13" s="1"/>
  <c r="J1366" i="13" s="1"/>
  <c r="I1003" i="13"/>
  <c r="J1003" i="13" s="1"/>
  <c r="I886" i="13"/>
  <c r="H1226" i="13"/>
  <c r="I1170" i="13"/>
  <c r="J1170" i="13" s="1"/>
  <c r="H1162" i="13"/>
  <c r="I1162" i="13" s="1"/>
  <c r="J1162" i="13" s="1"/>
  <c r="J1081" i="13"/>
  <c r="J1049" i="13"/>
  <c r="J1017" i="13"/>
  <c r="J985" i="13"/>
  <c r="J1209" i="13"/>
  <c r="I1184" i="13"/>
  <c r="J1184" i="13" s="1"/>
  <c r="I1088" i="13"/>
  <c r="J1088" i="13" s="1"/>
  <c r="H1103" i="13"/>
  <c r="I1103" i="13" s="1"/>
  <c r="J1103" i="13" s="1"/>
  <c r="J1023" i="13"/>
  <c r="H1197" i="13"/>
  <c r="I1197" i="13" s="1"/>
  <c r="J1197" i="13" s="1"/>
  <c r="J1181" i="13"/>
  <c r="I1301" i="13"/>
  <c r="J1301" i="13" s="1"/>
  <c r="F1301" i="13"/>
  <c r="I1292" i="13"/>
  <c r="J1292" i="13" s="1"/>
  <c r="H1268" i="13"/>
  <c r="I1268" i="13" s="1"/>
  <c r="J1268" i="13" s="1"/>
  <c r="I1260" i="13"/>
  <c r="J1260" i="13" s="1"/>
  <c r="I1235" i="13"/>
  <c r="J1235" i="13" s="1"/>
  <c r="F1235" i="13"/>
  <c r="H1202" i="13"/>
  <c r="I1202" i="13" s="1"/>
  <c r="J1202" i="13" s="1"/>
  <c r="I1171" i="13"/>
  <c r="J1171" i="13" s="1"/>
  <c r="F1171" i="13"/>
  <c r="H1138" i="13"/>
  <c r="I1138" i="13" s="1"/>
  <c r="J1138" i="13" s="1"/>
  <c r="H1107" i="13"/>
  <c r="I1107" i="13" s="1"/>
  <c r="J1107" i="13" s="1"/>
  <c r="I1256" i="13"/>
  <c r="J1256" i="13" s="1"/>
  <c r="H1248" i="13"/>
  <c r="I1248" i="13" s="1"/>
  <c r="J1248" i="13" s="1"/>
  <c r="H1184" i="13"/>
  <c r="H1120" i="13"/>
  <c r="I1120" i="13" s="1"/>
  <c r="J1120" i="13" s="1"/>
  <c r="I1096" i="13"/>
  <c r="J1096" i="13" s="1"/>
  <c r="J1082" i="13"/>
  <c r="J1050" i="13"/>
  <c r="J1018" i="13"/>
  <c r="J986" i="13"/>
  <c r="J906" i="13"/>
  <c r="H1118" i="13"/>
  <c r="I1118" i="13" s="1"/>
  <c r="J1118" i="13" s="1"/>
  <c r="H1086" i="13"/>
  <c r="I1086" i="13" s="1"/>
  <c r="J1086" i="13" s="1"/>
  <c r="I972" i="13"/>
  <c r="J972" i="13" s="1"/>
  <c r="I917" i="13"/>
  <c r="J917" i="13" s="1"/>
  <c r="F917" i="13"/>
  <c r="I908" i="13"/>
  <c r="J908" i="13" s="1"/>
  <c r="F1019" i="13"/>
  <c r="I905" i="13"/>
  <c r="J905" i="13" s="1"/>
  <c r="I927" i="13"/>
  <c r="J927" i="13" s="1"/>
  <c r="I530" i="13"/>
  <c r="J530" i="13" s="1"/>
  <c r="I875" i="13"/>
  <c r="I842" i="13"/>
  <c r="J842" i="13" s="1"/>
  <c r="H826" i="13"/>
  <c r="I826" i="13" s="1"/>
  <c r="J826" i="13" s="1"/>
  <c r="I747" i="13"/>
  <c r="J747" i="13" s="1"/>
  <c r="I848" i="13"/>
  <c r="J848" i="13" s="1"/>
  <c r="I825" i="13"/>
  <c r="I720" i="13"/>
  <c r="J720" i="13" s="1"/>
  <c r="I697" i="13"/>
  <c r="J697" i="13" s="1"/>
  <c r="I549" i="13"/>
  <c r="J549" i="13" s="1"/>
  <c r="F1233" i="13"/>
  <c r="I966" i="13"/>
  <c r="J966" i="13" s="1"/>
  <c r="H892" i="13"/>
  <c r="I892" i="13" s="1"/>
  <c r="J892" i="13" s="1"/>
  <c r="I843" i="13"/>
  <c r="J843" i="13" s="1"/>
  <c r="I834" i="13"/>
  <c r="J834" i="13" s="1"/>
  <c r="I714" i="13"/>
  <c r="J714" i="13" s="1"/>
  <c r="H699" i="13"/>
  <c r="I699" i="13" s="1"/>
  <c r="J699" i="13" s="1"/>
  <c r="I650" i="13"/>
  <c r="J650" i="13" s="1"/>
  <c r="H635" i="13"/>
  <c r="I635" i="13" s="1"/>
  <c r="J635" i="13" s="1"/>
  <c r="J817" i="13"/>
  <c r="J689" i="13"/>
  <c r="J625" i="13"/>
  <c r="I583" i="13"/>
  <c r="J583" i="13" s="1"/>
  <c r="F583" i="13"/>
  <c r="H573" i="13"/>
  <c r="I573" i="13" s="1"/>
  <c r="J573" i="13" s="1"/>
  <c r="I562" i="13"/>
  <c r="J562" i="13" s="1"/>
  <c r="H272" i="13"/>
  <c r="I272" i="13"/>
  <c r="J272" i="13" s="1"/>
  <c r="I208" i="13"/>
  <c r="H208" i="13"/>
  <c r="J301" i="13"/>
  <c r="J237" i="13"/>
  <c r="I178" i="13"/>
  <c r="F1137" i="13"/>
  <c r="J926" i="13"/>
  <c r="I638" i="13"/>
  <c r="J638" i="13" s="1"/>
  <c r="H964" i="13"/>
  <c r="I964" i="13" s="1"/>
  <c r="J964" i="13" s="1"/>
  <c r="I925" i="13"/>
  <c r="J925" i="13" s="1"/>
  <c r="F676" i="13"/>
  <c r="F867" i="13"/>
  <c r="H810" i="13"/>
  <c r="I810" i="13" s="1"/>
  <c r="J810" i="13" s="1"/>
  <c r="F763" i="13"/>
  <c r="F739" i="13"/>
  <c r="F880" i="13"/>
  <c r="J841" i="13"/>
  <c r="J777" i="13"/>
  <c r="J765" i="13"/>
  <c r="J713" i="13"/>
  <c r="F672" i="13"/>
  <c r="F617" i="13"/>
  <c r="H539" i="13"/>
  <c r="I539" i="13" s="1"/>
  <c r="J539" i="13" s="1"/>
  <c r="F588" i="13"/>
  <c r="F572" i="13"/>
  <c r="H312" i="13"/>
  <c r="I312" i="13" s="1"/>
  <c r="J312" i="13" s="1"/>
  <c r="H465" i="13"/>
  <c r="I465" i="13"/>
  <c r="J465" i="13" s="1"/>
  <c r="J425" i="13"/>
  <c r="H258" i="13"/>
  <c r="I258" i="13" s="1"/>
  <c r="J258" i="13" s="1"/>
  <c r="F280" i="13"/>
  <c r="H170" i="13"/>
  <c r="I170" i="13" s="1"/>
  <c r="J170" i="13" s="1"/>
  <c r="I91" i="13"/>
  <c r="J91" i="13" s="1"/>
  <c r="F91" i="13"/>
  <c r="I83" i="13"/>
  <c r="J83" i="13" s="1"/>
  <c r="I54" i="13"/>
  <c r="I57" i="13"/>
  <c r="J57" i="13" s="1"/>
  <c r="F57" i="13"/>
  <c r="H81" i="13"/>
  <c r="I81" i="13" s="1"/>
  <c r="J81" i="13" s="1"/>
  <c r="F1169" i="13"/>
  <c r="F980" i="13"/>
  <c r="I959" i="13"/>
  <c r="J959" i="13" s="1"/>
  <c r="J894" i="13"/>
  <c r="I606" i="13"/>
  <c r="J606" i="13" s="1"/>
  <c r="F606" i="13"/>
  <c r="I933" i="13"/>
  <c r="J933" i="13" s="1"/>
  <c r="I916" i="13"/>
  <c r="J916" i="13" s="1"/>
  <c r="H804" i="13"/>
  <c r="I804" i="13" s="1"/>
  <c r="J804" i="13" s="1"/>
  <c r="I772" i="13"/>
  <c r="F772" i="13"/>
  <c r="H851" i="13"/>
  <c r="I851" i="13" s="1"/>
  <c r="J851" i="13" s="1"/>
  <c r="H802" i="13"/>
  <c r="I802" i="13" s="1"/>
  <c r="J802" i="13" s="1"/>
  <c r="H763" i="13"/>
  <c r="I763" i="13" s="1"/>
  <c r="J763" i="13" s="1"/>
  <c r="I698" i="13"/>
  <c r="J698" i="13" s="1"/>
  <c r="H683" i="13"/>
  <c r="I683" i="13" s="1"/>
  <c r="J683" i="13" s="1"/>
  <c r="I634" i="13"/>
  <c r="J634" i="13" s="1"/>
  <c r="H619" i="13"/>
  <c r="I619" i="13" s="1"/>
  <c r="J619" i="13" s="1"/>
  <c r="I529" i="13"/>
  <c r="J529" i="13" s="1"/>
  <c r="I497" i="13"/>
  <c r="J497" i="13" s="1"/>
  <c r="I824" i="13"/>
  <c r="J824" i="13" s="1"/>
  <c r="I801" i="13"/>
  <c r="F801" i="13"/>
  <c r="H768" i="13"/>
  <c r="I768" i="13" s="1"/>
  <c r="J768" i="13" s="1"/>
  <c r="I696" i="13"/>
  <c r="J696" i="13" s="1"/>
  <c r="I673" i="13"/>
  <c r="F673" i="13"/>
  <c r="H640" i="13"/>
  <c r="I640" i="13" s="1"/>
  <c r="J640" i="13" s="1"/>
  <c r="H608" i="13"/>
  <c r="I608" i="13" s="1"/>
  <c r="J608" i="13" s="1"/>
  <c r="I579" i="13"/>
  <c r="F579" i="13"/>
  <c r="I537" i="13"/>
  <c r="J537" i="13" s="1"/>
  <c r="H407" i="13"/>
  <c r="I407" i="13" s="1"/>
  <c r="J407" i="13" s="1"/>
  <c r="H343" i="13"/>
  <c r="I343" i="13" s="1"/>
  <c r="J343" i="13" s="1"/>
  <c r="H588" i="13"/>
  <c r="I588" i="13" s="1"/>
  <c r="J588" i="13" s="1"/>
  <c r="H572" i="13"/>
  <c r="I572" i="13" s="1"/>
  <c r="J572" i="13" s="1"/>
  <c r="H556" i="13"/>
  <c r="I556" i="13" s="1"/>
  <c r="J556" i="13" s="1"/>
  <c r="H481" i="13"/>
  <c r="I481" i="13"/>
  <c r="J481" i="13" s="1"/>
  <c r="I397" i="13"/>
  <c r="J397" i="13" s="1"/>
  <c r="F397" i="13"/>
  <c r="H473" i="13"/>
  <c r="I473" i="13" s="1"/>
  <c r="J473" i="13" s="1"/>
  <c r="I234" i="13"/>
  <c r="J234" i="13" s="1"/>
  <c r="H234" i="13"/>
  <c r="F272" i="13"/>
  <c r="F208" i="13"/>
  <c r="I176" i="13"/>
  <c r="I168" i="13"/>
  <c r="J168" i="13" s="1"/>
  <c r="F105" i="13"/>
  <c r="H105" i="13"/>
  <c r="I105" i="13" s="1"/>
  <c r="J105" i="13" s="1"/>
  <c r="I62" i="13"/>
  <c r="J62" i="13" s="1"/>
  <c r="F62" i="13"/>
  <c r="I59" i="13"/>
  <c r="J59" i="13" s="1"/>
  <c r="F75" i="13"/>
  <c r="F601" i="13"/>
  <c r="F152" i="13"/>
  <c r="F827" i="13"/>
  <c r="F182" i="13"/>
  <c r="F699" i="13"/>
  <c r="F793" i="13"/>
  <c r="F565" i="13"/>
  <c r="J347" i="13"/>
  <c r="J377" i="13"/>
  <c r="J443" i="13"/>
  <c r="J345" i="13"/>
  <c r="I1270" i="13"/>
  <c r="J1270" i="13" s="1"/>
  <c r="I1286" i="13"/>
  <c r="J1286" i="13" s="1"/>
  <c r="I1289" i="13"/>
  <c r="I1375" i="13"/>
  <c r="J1375" i="13" s="1"/>
  <c r="F1375" i="13"/>
  <c r="I1361" i="13"/>
  <c r="J1361" i="13" s="1"/>
  <c r="F1361" i="13"/>
  <c r="I1329" i="13"/>
  <c r="J1329" i="13" s="1"/>
  <c r="F1329" i="13"/>
  <c r="I1315" i="13"/>
  <c r="J1315" i="13" s="1"/>
  <c r="F1358" i="13"/>
  <c r="I1164" i="13"/>
  <c r="J1164" i="13" s="1"/>
  <c r="F1164" i="13"/>
  <c r="I1284" i="13"/>
  <c r="J1284" i="13" s="1"/>
  <c r="I1218" i="13"/>
  <c r="J1218" i="13" s="1"/>
  <c r="I958" i="13"/>
  <c r="I1104" i="13"/>
  <c r="J1104" i="13" s="1"/>
  <c r="F958" i="13"/>
  <c r="I909" i="13"/>
  <c r="J909" i="13" s="1"/>
  <c r="F909" i="13"/>
  <c r="I900" i="13"/>
  <c r="J900" i="13" s="1"/>
  <c r="I858" i="13"/>
  <c r="J858" i="13" s="1"/>
  <c r="I794" i="13"/>
  <c r="J794" i="13" s="1"/>
  <c r="F1289" i="13"/>
  <c r="I1342" i="13"/>
  <c r="J1342" i="13" s="1"/>
  <c r="I1330" i="13"/>
  <c r="J1330" i="13" s="1"/>
  <c r="I1326" i="13"/>
  <c r="J1326" i="13" s="1"/>
  <c r="I918" i="13"/>
  <c r="H1250" i="13"/>
  <c r="I1250" i="13" s="1"/>
  <c r="J1250" i="13" s="1"/>
  <c r="H1123" i="13"/>
  <c r="I1123" i="13" s="1"/>
  <c r="J1123" i="13" s="1"/>
  <c r="H1232" i="13"/>
  <c r="I1232" i="13" s="1"/>
  <c r="J1232" i="13" s="1"/>
  <c r="I1201" i="13"/>
  <c r="I1144" i="13"/>
  <c r="J1144" i="13" s="1"/>
  <c r="H1263" i="13"/>
  <c r="I1263" i="13" s="1"/>
  <c r="J1263" i="13" s="1"/>
  <c r="H1141" i="13"/>
  <c r="I1141" i="13" s="1"/>
  <c r="J1141" i="13" s="1"/>
  <c r="I1093" i="13"/>
  <c r="J1093" i="13" s="1"/>
  <c r="F1093" i="13"/>
  <c r="H1378" i="13"/>
  <c r="I1378" i="13" s="1"/>
  <c r="J1378" i="13" s="1"/>
  <c r="H1362" i="13"/>
  <c r="I1362" i="13" s="1"/>
  <c r="J1362" i="13" s="1"/>
  <c r="H1346" i="13"/>
  <c r="I1346" i="13" s="1"/>
  <c r="J1346" i="13" s="1"/>
  <c r="H1330" i="13"/>
  <c r="H1314" i="13"/>
  <c r="I1314" i="13" s="1"/>
  <c r="J1314" i="13" s="1"/>
  <c r="I1300" i="13"/>
  <c r="J1300" i="13" s="1"/>
  <c r="I1234" i="13"/>
  <c r="J1234" i="13" s="1"/>
  <c r="H1219" i="13"/>
  <c r="I1219" i="13" s="1"/>
  <c r="J1219" i="13" s="1"/>
  <c r="I1195" i="13"/>
  <c r="J1195" i="13" s="1"/>
  <c r="H1155" i="13"/>
  <c r="I1155" i="13" s="1"/>
  <c r="J1155" i="13" s="1"/>
  <c r="I1130" i="13"/>
  <c r="J1130" i="13" s="1"/>
  <c r="I1098" i="13"/>
  <c r="J1098" i="13" s="1"/>
  <c r="H1233" i="13"/>
  <c r="I1233" i="13" s="1"/>
  <c r="J1233" i="13" s="1"/>
  <c r="J1177" i="13"/>
  <c r="I1152" i="13"/>
  <c r="J1152" i="13" s="1"/>
  <c r="J1071" i="13"/>
  <c r="J967" i="13"/>
  <c r="J935" i="13"/>
  <c r="F1213" i="13"/>
  <c r="I1372" i="13"/>
  <c r="J1372" i="13" s="1"/>
  <c r="I1368" i="13"/>
  <c r="J1368" i="13" s="1"/>
  <c r="I1356" i="13"/>
  <c r="J1356" i="13" s="1"/>
  <c r="I1352" i="13"/>
  <c r="J1352" i="13" s="1"/>
  <c r="I1340" i="13"/>
  <c r="J1340" i="13" s="1"/>
  <c r="I1336" i="13"/>
  <c r="J1336" i="13" s="1"/>
  <c r="I1324" i="13"/>
  <c r="J1324" i="13" s="1"/>
  <c r="I1320" i="13"/>
  <c r="J1320" i="13" s="1"/>
  <c r="I1308" i="13"/>
  <c r="J1308" i="13" s="1"/>
  <c r="I1210" i="13"/>
  <c r="J1210" i="13" s="1"/>
  <c r="H1195" i="13"/>
  <c r="I1146" i="13"/>
  <c r="J1146" i="13" s="1"/>
  <c r="I1122" i="13"/>
  <c r="J1122" i="13" s="1"/>
  <c r="I1090" i="13"/>
  <c r="J1090" i="13" s="1"/>
  <c r="I1217" i="13"/>
  <c r="F1217" i="13"/>
  <c r="I1192" i="13"/>
  <c r="J1192" i="13" s="1"/>
  <c r="I1153" i="13"/>
  <c r="J1153" i="13" s="1"/>
  <c r="F1153" i="13"/>
  <c r="I1128" i="13"/>
  <c r="J1128" i="13" s="1"/>
  <c r="H1113" i="13"/>
  <c r="I1113" i="13" s="1"/>
  <c r="J1113" i="13" s="1"/>
  <c r="H1083" i="13"/>
  <c r="I1083" i="13" s="1"/>
  <c r="J1083" i="13" s="1"/>
  <c r="H1019" i="13"/>
  <c r="I1019" i="13" s="1"/>
  <c r="J1019" i="13" s="1"/>
  <c r="H987" i="13"/>
  <c r="I987" i="13" s="1"/>
  <c r="J987" i="13" s="1"/>
  <c r="J952" i="13"/>
  <c r="J888" i="13"/>
  <c r="F950" i="13"/>
  <c r="F918" i="13"/>
  <c r="F886" i="13"/>
  <c r="F1141" i="13"/>
  <c r="F1285" i="13"/>
  <c r="F1201" i="13"/>
  <c r="J1067" i="13"/>
  <c r="J995" i="13"/>
  <c r="H973" i="13"/>
  <c r="I973" i="13" s="1"/>
  <c r="J973" i="13" s="1"/>
  <c r="I956" i="13"/>
  <c r="J956" i="13" s="1"/>
  <c r="F868" i="13"/>
  <c r="H819" i="13"/>
  <c r="I819" i="13" s="1"/>
  <c r="J819" i="13" s="1"/>
  <c r="I731" i="13"/>
  <c r="J731" i="13" s="1"/>
  <c r="I667" i="13"/>
  <c r="J667" i="13" s="1"/>
  <c r="I603" i="13"/>
  <c r="J603" i="13" s="1"/>
  <c r="I752" i="13"/>
  <c r="J752" i="13" s="1"/>
  <c r="I656" i="13"/>
  <c r="J656" i="13" s="1"/>
  <c r="I633" i="13"/>
  <c r="J633" i="13" s="1"/>
  <c r="J621" i="13"/>
  <c r="I589" i="13"/>
  <c r="J589" i="13" s="1"/>
  <c r="I557" i="13"/>
  <c r="J557" i="13" s="1"/>
  <c r="H232" i="13"/>
  <c r="I232" i="13" s="1"/>
  <c r="J232" i="13" s="1"/>
  <c r="F1251" i="13"/>
  <c r="I944" i="13"/>
  <c r="J944" i="13" s="1"/>
  <c r="I877" i="13"/>
  <c r="J877" i="13" s="1"/>
  <c r="H868" i="13"/>
  <c r="I868" i="13" s="1"/>
  <c r="J868" i="13" s="1"/>
  <c r="F836" i="13"/>
  <c r="I836" i="13"/>
  <c r="H740" i="13"/>
  <c r="I740" i="13" s="1"/>
  <c r="J740" i="13" s="1"/>
  <c r="F708" i="13"/>
  <c r="I708" i="13"/>
  <c r="H612" i="13"/>
  <c r="I612" i="13" s="1"/>
  <c r="J612" i="13" s="1"/>
  <c r="I540" i="13"/>
  <c r="J540" i="13" s="1"/>
  <c r="H866" i="13"/>
  <c r="I866" i="13" s="1"/>
  <c r="J866" i="13" s="1"/>
  <c r="H827" i="13"/>
  <c r="I827" i="13" s="1"/>
  <c r="J827" i="13" s="1"/>
  <c r="H803" i="13"/>
  <c r="I803" i="13" s="1"/>
  <c r="J803" i="13" s="1"/>
  <c r="H787" i="13"/>
  <c r="I787" i="13" s="1"/>
  <c r="J787" i="13" s="1"/>
  <c r="H738" i="13"/>
  <c r="I738" i="13" s="1"/>
  <c r="J738" i="13" s="1"/>
  <c r="I707" i="13"/>
  <c r="J707" i="13" s="1"/>
  <c r="H674" i="13"/>
  <c r="I674" i="13" s="1"/>
  <c r="J674" i="13" s="1"/>
  <c r="I643" i="13"/>
  <c r="H610" i="13"/>
  <c r="I610" i="13" s="1"/>
  <c r="J610" i="13" s="1"/>
  <c r="H857" i="13"/>
  <c r="I857" i="13" s="1"/>
  <c r="J857" i="13" s="1"/>
  <c r="H816" i="13"/>
  <c r="I816" i="13" s="1"/>
  <c r="J816" i="13" s="1"/>
  <c r="H793" i="13"/>
  <c r="I793" i="13" s="1"/>
  <c r="J793" i="13" s="1"/>
  <c r="H752" i="13"/>
  <c r="H729" i="13"/>
  <c r="I729" i="13" s="1"/>
  <c r="J729" i="13" s="1"/>
  <c r="I712" i="13"/>
  <c r="J712" i="13" s="1"/>
  <c r="H688" i="13"/>
  <c r="I688" i="13" s="1"/>
  <c r="J688" i="13" s="1"/>
  <c r="I648" i="13"/>
  <c r="J648" i="13" s="1"/>
  <c r="H624" i="13"/>
  <c r="I624" i="13" s="1"/>
  <c r="J624" i="13" s="1"/>
  <c r="H601" i="13"/>
  <c r="I601" i="13" s="1"/>
  <c r="J601" i="13" s="1"/>
  <c r="H593" i="13"/>
  <c r="I593" i="13" s="1"/>
  <c r="J593" i="13" s="1"/>
  <c r="H581" i="13"/>
  <c r="I581" i="13" s="1"/>
  <c r="J581" i="13" s="1"/>
  <c r="I551" i="13"/>
  <c r="J551" i="13" s="1"/>
  <c r="F551" i="13"/>
  <c r="I543" i="13"/>
  <c r="J543" i="13" s="1"/>
  <c r="H282" i="13"/>
  <c r="I282" i="13" s="1"/>
  <c r="J282" i="13" s="1"/>
  <c r="I218" i="13"/>
  <c r="J218" i="13" s="1"/>
  <c r="H218" i="13"/>
  <c r="F288" i="13"/>
  <c r="I174" i="13"/>
  <c r="J174" i="13" s="1"/>
  <c r="I969" i="13"/>
  <c r="J969" i="13" s="1"/>
  <c r="H895" i="13"/>
  <c r="I895" i="13" s="1"/>
  <c r="J895" i="13" s="1"/>
  <c r="I867" i="13"/>
  <c r="J867" i="13" s="1"/>
  <c r="I818" i="13"/>
  <c r="J818" i="13" s="1"/>
  <c r="I739" i="13"/>
  <c r="J739" i="13" s="1"/>
  <c r="I715" i="13"/>
  <c r="J715" i="13" s="1"/>
  <c r="F715" i="13"/>
  <c r="H682" i="13"/>
  <c r="I682" i="13" s="1"/>
  <c r="J682" i="13" s="1"/>
  <c r="I651" i="13"/>
  <c r="J651" i="13" s="1"/>
  <c r="F651" i="13"/>
  <c r="H618" i="13"/>
  <c r="I618" i="13" s="1"/>
  <c r="J618" i="13" s="1"/>
  <c r="I880" i="13"/>
  <c r="J880" i="13" s="1"/>
  <c r="I864" i="13"/>
  <c r="J864" i="13" s="1"/>
  <c r="H840" i="13"/>
  <c r="I840" i="13" s="1"/>
  <c r="J840" i="13" s="1"/>
  <c r="H776" i="13"/>
  <c r="I776" i="13" s="1"/>
  <c r="J776" i="13" s="1"/>
  <c r="I736" i="13"/>
  <c r="J736" i="13" s="1"/>
  <c r="H712" i="13"/>
  <c r="F649" i="13"/>
  <c r="J637" i="13"/>
  <c r="H616" i="13"/>
  <c r="I616" i="13" s="1"/>
  <c r="J616" i="13" s="1"/>
  <c r="I585" i="13"/>
  <c r="F585" i="13"/>
  <c r="F577" i="13"/>
  <c r="I569" i="13"/>
  <c r="F569" i="13"/>
  <c r="I561" i="13"/>
  <c r="J561" i="13" s="1"/>
  <c r="F561" i="13"/>
  <c r="I553" i="13"/>
  <c r="F553" i="13"/>
  <c r="H535" i="13"/>
  <c r="I535" i="13" s="1"/>
  <c r="J535" i="13" s="1"/>
  <c r="I461" i="13"/>
  <c r="J461" i="13" s="1"/>
  <c r="I423" i="13"/>
  <c r="J423" i="13" s="1"/>
  <c r="I359" i="13"/>
  <c r="J359" i="13" s="1"/>
  <c r="F540" i="13"/>
  <c r="J393" i="13"/>
  <c r="J361" i="13"/>
  <c r="H226" i="13"/>
  <c r="I226" i="13" s="1"/>
  <c r="J226" i="13" s="1"/>
  <c r="H182" i="13"/>
  <c r="I182" i="13" s="1"/>
  <c r="J182" i="13" s="1"/>
  <c r="H160" i="13"/>
  <c r="I160" i="13" s="1"/>
  <c r="J160" i="13" s="1"/>
  <c r="F1155" i="13"/>
  <c r="I482" i="13"/>
  <c r="J482" i="13" s="1"/>
  <c r="I979" i="13"/>
  <c r="F979" i="13"/>
  <c r="F870" i="13"/>
  <c r="H676" i="13"/>
  <c r="I676" i="13" s="1"/>
  <c r="J676" i="13" s="1"/>
  <c r="I644" i="13"/>
  <c r="F644" i="13"/>
  <c r="I859" i="13"/>
  <c r="J859" i="13" s="1"/>
  <c r="F859" i="13"/>
  <c r="H778" i="13"/>
  <c r="I778" i="13" s="1"/>
  <c r="J778" i="13" s="1"/>
  <c r="H722" i="13"/>
  <c r="I722" i="13" s="1"/>
  <c r="J722" i="13" s="1"/>
  <c r="I691" i="13"/>
  <c r="J691" i="13" s="1"/>
  <c r="F691" i="13"/>
  <c r="H658" i="13"/>
  <c r="I658" i="13" s="1"/>
  <c r="J658" i="13" s="1"/>
  <c r="I627" i="13"/>
  <c r="J627" i="13" s="1"/>
  <c r="F627" i="13"/>
  <c r="H594" i="13"/>
  <c r="I594" i="13" s="1"/>
  <c r="J594" i="13" s="1"/>
  <c r="I856" i="13"/>
  <c r="J856" i="13" s="1"/>
  <c r="I833" i="13"/>
  <c r="J833" i="13" s="1"/>
  <c r="F833" i="13"/>
  <c r="H800" i="13"/>
  <c r="I800" i="13" s="1"/>
  <c r="J800" i="13" s="1"/>
  <c r="I728" i="13"/>
  <c r="J728" i="13" s="1"/>
  <c r="I705" i="13"/>
  <c r="F705" i="13"/>
  <c r="H672" i="13"/>
  <c r="I672" i="13" s="1"/>
  <c r="J672" i="13" s="1"/>
  <c r="H649" i="13"/>
  <c r="I649" i="13" s="1"/>
  <c r="J649" i="13" s="1"/>
  <c r="H617" i="13"/>
  <c r="I617" i="13" s="1"/>
  <c r="J617" i="13" s="1"/>
  <c r="I600" i="13"/>
  <c r="J600" i="13" s="1"/>
  <c r="I587" i="13"/>
  <c r="J587" i="13" s="1"/>
  <c r="F587" i="13"/>
  <c r="H577" i="13"/>
  <c r="I577" i="13" s="1"/>
  <c r="J577" i="13" s="1"/>
  <c r="I555" i="13"/>
  <c r="J555" i="13" s="1"/>
  <c r="F555" i="13"/>
  <c r="I547" i="13"/>
  <c r="J547" i="13" s="1"/>
  <c r="I541" i="13"/>
  <c r="J541" i="13" s="1"/>
  <c r="H391" i="13"/>
  <c r="I391" i="13" s="1"/>
  <c r="J391" i="13" s="1"/>
  <c r="I445" i="13"/>
  <c r="J445" i="13" s="1"/>
  <c r="I381" i="13"/>
  <c r="J381" i="13" s="1"/>
  <c r="J286" i="13"/>
  <c r="I266" i="13"/>
  <c r="J266" i="13" s="1"/>
  <c r="H266" i="13"/>
  <c r="J253" i="13"/>
  <c r="I70" i="13"/>
  <c r="J70" i="13" s="1"/>
  <c r="I67" i="13"/>
  <c r="J67" i="13" s="1"/>
  <c r="F875" i="13"/>
  <c r="F675" i="13"/>
  <c r="F825" i="13"/>
  <c r="F581" i="13"/>
  <c r="J459" i="13"/>
  <c r="J117" i="13"/>
  <c r="J451" i="13"/>
  <c r="F295" i="13"/>
  <c r="F176" i="13"/>
  <c r="F67" i="13"/>
  <c r="F643" i="13"/>
  <c r="F729" i="13"/>
  <c r="F489" i="13"/>
  <c r="J427" i="13"/>
  <c r="J371" i="13"/>
  <c r="J417" i="13"/>
  <c r="F178" i="13"/>
  <c r="F70" i="13"/>
  <c r="J527" i="13"/>
  <c r="J419" i="13"/>
  <c r="J385" i="13"/>
  <c r="F174" i="13"/>
  <c r="F54" i="13"/>
  <c r="AB76" i="2"/>
  <c r="AC76" i="2" s="1"/>
  <c r="AB283" i="2"/>
  <c r="AC283" i="2" s="1"/>
  <c r="AB133" i="2"/>
  <c r="AC133" i="2" s="1"/>
  <c r="AB12" i="2"/>
  <c r="AC12" i="2" s="1"/>
  <c r="AB100" i="2"/>
  <c r="AC100" i="2" s="1"/>
  <c r="AB89" i="2"/>
  <c r="AC89" i="2" s="1"/>
  <c r="AB73" i="2"/>
  <c r="AC73" i="2" s="1"/>
  <c r="AB295" i="2"/>
  <c r="AC295" i="2" s="1"/>
  <c r="J643" i="13" l="1"/>
  <c r="J644" i="13"/>
  <c r="J979" i="13"/>
  <c r="J553" i="13"/>
  <c r="J569" i="13"/>
  <c r="J585" i="13"/>
  <c r="J836" i="13"/>
  <c r="J1217" i="13"/>
  <c r="J1289" i="13"/>
  <c r="J579" i="13"/>
  <c r="J673" i="13"/>
  <c r="J801" i="13"/>
  <c r="J772" i="13"/>
  <c r="J755" i="13"/>
  <c r="J1273" i="13"/>
  <c r="J1351" i="13"/>
  <c r="J1333" i="13"/>
  <c r="J1339" i="13"/>
  <c r="J595" i="13"/>
  <c r="J75" i="13"/>
  <c r="J575" i="13"/>
  <c r="J1121" i="13"/>
  <c r="J1087" i="13"/>
  <c r="J1377" i="13"/>
  <c r="J172" i="13"/>
  <c r="J429" i="13"/>
  <c r="J737" i="13"/>
  <c r="J490" i="13"/>
  <c r="J288" i="13"/>
  <c r="J1089" i="13"/>
  <c r="J1269" i="13"/>
  <c r="J1369" i="13"/>
  <c r="J708" i="13"/>
  <c r="J1201" i="13"/>
  <c r="J825" i="13"/>
  <c r="J1358" i="13"/>
  <c r="J548" i="13"/>
  <c r="J675" i="13"/>
  <c r="J1115" i="13"/>
  <c r="J1345" i="13"/>
  <c r="J1213" i="13"/>
  <c r="J1357" i="13"/>
  <c r="J180" i="13"/>
  <c r="J563" i="13"/>
  <c r="J811" i="13"/>
  <c r="J1131" i="13"/>
  <c r="J1281" i="13"/>
  <c r="J1355" i="13"/>
  <c r="J958" i="13"/>
  <c r="J176" i="13"/>
  <c r="J54" i="13"/>
  <c r="J178" i="13"/>
  <c r="J208" i="13"/>
  <c r="J875" i="13"/>
  <c r="J886" i="13"/>
  <c r="J870" i="13"/>
  <c r="J611" i="13"/>
  <c r="J1137" i="13"/>
  <c r="J980" i="13"/>
  <c r="J1051" i="13"/>
  <c r="J705" i="13"/>
  <c r="J918" i="13"/>
  <c r="J1285" i="13"/>
  <c r="J564" i="13"/>
  <c r="J1319" i="13"/>
  <c r="J152" i="13"/>
</calcChain>
</file>

<file path=xl/sharedStrings.xml><?xml version="1.0" encoding="utf-8"?>
<sst xmlns="http://schemas.openxmlformats.org/spreadsheetml/2006/main" count="15255" uniqueCount="4909">
  <si>
    <t>Proveedor</t>
  </si>
  <si>
    <t>ticket solicitud alquiler</t>
  </si>
  <si>
    <t>Centro de costo</t>
  </si>
  <si>
    <t>Responsable</t>
  </si>
  <si>
    <t>Asignado</t>
  </si>
  <si>
    <t>Fecha de entregado por el proveedor</t>
  </si>
  <si>
    <t>Fecha Actual</t>
  </si>
  <si>
    <t>Meses en Uso</t>
  </si>
  <si>
    <t>Estado</t>
  </si>
  <si>
    <t>Equipo</t>
  </si>
  <si>
    <t>Serial</t>
  </si>
  <si>
    <t>codigo</t>
  </si>
  <si>
    <t>valor sin iva</t>
  </si>
  <si>
    <t>Fecha devolución proveedor</t>
  </si>
  <si>
    <t>Comentarios</t>
  </si>
  <si>
    <t>PC-COM</t>
  </si>
  <si>
    <t>Devuelto</t>
  </si>
  <si>
    <t>Laptop</t>
  </si>
  <si>
    <t>SPF0FGKZ4</t>
  </si>
  <si>
    <t>5CG5382MM9</t>
  </si>
  <si>
    <t>5CG5382N2B</t>
  </si>
  <si>
    <t>5CG5371GCH</t>
  </si>
  <si>
    <t>5CG5371MYB</t>
  </si>
  <si>
    <t>5CG53737QL</t>
  </si>
  <si>
    <t>5CG5382SYP</t>
  </si>
  <si>
    <t>5CG5382SYZ</t>
  </si>
  <si>
    <t>SMP127Y1Q</t>
  </si>
  <si>
    <t>5CG5517KCR</t>
  </si>
  <si>
    <t>5CG5517MB5</t>
  </si>
  <si>
    <t>SMP12AZJN</t>
  </si>
  <si>
    <t>5CG419DMRW</t>
  </si>
  <si>
    <t>5CG420F6ZY</t>
  </si>
  <si>
    <t>CND42257FJ</t>
  </si>
  <si>
    <t>5CG50748PP</t>
  </si>
  <si>
    <t>5CG420F7VL</t>
  </si>
  <si>
    <t>Nicolas Ceron</t>
  </si>
  <si>
    <t>FONPAZ</t>
  </si>
  <si>
    <t>Desktop</t>
  </si>
  <si>
    <t>MXL85035XK</t>
  </si>
  <si>
    <t>MXL8512KFZ</t>
  </si>
  <si>
    <t>MXL8512J9Y</t>
  </si>
  <si>
    <t>MXL8512JBZ</t>
  </si>
  <si>
    <t>MXL8512JB4</t>
  </si>
  <si>
    <t>MXL85035D8</t>
  </si>
  <si>
    <t>MXL8512J7L</t>
  </si>
  <si>
    <t>RENTACOMPUTO</t>
  </si>
  <si>
    <t>RC11176</t>
  </si>
  <si>
    <t>RC11177</t>
  </si>
  <si>
    <t>RC16678</t>
  </si>
  <si>
    <t>RC16677</t>
  </si>
  <si>
    <t>RC15934</t>
  </si>
  <si>
    <t>RC16679</t>
  </si>
  <si>
    <t>RC13706</t>
  </si>
  <si>
    <t>TECNOREDES Y SERVICIOS SAS</t>
  </si>
  <si>
    <t>servidor</t>
  </si>
  <si>
    <t>MXQ44704L9</t>
  </si>
  <si>
    <t>AS20383</t>
  </si>
  <si>
    <t>Katherine Medina</t>
  </si>
  <si>
    <t>5CG5371JGC</t>
  </si>
  <si>
    <t>Jose Garcia-diadema pc com</t>
  </si>
  <si>
    <t>5CG5382VK5</t>
  </si>
  <si>
    <t>Victor Quintero</t>
  </si>
  <si>
    <t>Jessica Basallo</t>
  </si>
  <si>
    <t>5CG5514L46</t>
  </si>
  <si>
    <t>Angel Medina</t>
  </si>
  <si>
    <t>Subsanado</t>
  </si>
  <si>
    <t>5CG01454C6</t>
  </si>
  <si>
    <t>John Calderon</t>
  </si>
  <si>
    <t>Brayan Salazar</t>
  </si>
  <si>
    <t>5CG1081FV1</t>
  </si>
  <si>
    <t>5CD8400W31</t>
  </si>
  <si>
    <t>Yina Ruiz</t>
  </si>
  <si>
    <t>Andres Melo</t>
  </si>
  <si>
    <t>JFP991ED700468</t>
  </si>
  <si>
    <t>Caterin Velasquez</t>
  </si>
  <si>
    <t>CATNBC15G628HP</t>
  </si>
  <si>
    <t>Sandra Muñoz</t>
  </si>
  <si>
    <t>JFP9912D800412</t>
  </si>
  <si>
    <t>Andrea Bejarano</t>
  </si>
  <si>
    <t>SYD036505H</t>
  </si>
  <si>
    <t xml:space="preserve">Paula Garzon </t>
  </si>
  <si>
    <t>SWB14557310</t>
  </si>
  <si>
    <t>Cristina Martinez</t>
  </si>
  <si>
    <t>LR085W92</t>
  </si>
  <si>
    <t>Miguel Gomez</t>
  </si>
  <si>
    <t>Michael Santa</t>
  </si>
  <si>
    <t>5CG9179373</t>
  </si>
  <si>
    <t>Tatiana Oyola</t>
  </si>
  <si>
    <t>5CG3313B4R</t>
  </si>
  <si>
    <t>CATNBCI525LEN</t>
  </si>
  <si>
    <t>5CG3163RJ4</t>
  </si>
  <si>
    <t>Laura Izquierdo</t>
  </si>
  <si>
    <t>5CG3386FK8</t>
  </si>
  <si>
    <t>Karin Fuenmayor-diadema pc com</t>
  </si>
  <si>
    <t>5CG3360YCJ</t>
  </si>
  <si>
    <t>Adel Mahomud</t>
  </si>
  <si>
    <t>1S59404819WB13766505</t>
  </si>
  <si>
    <t>5CG4522FJS</t>
  </si>
  <si>
    <t>Karen Ardila</t>
  </si>
  <si>
    <t>5CG3160744</t>
  </si>
  <si>
    <t>Astrid Rodriguez</t>
  </si>
  <si>
    <t>5CD7349XM9</t>
  </si>
  <si>
    <t>Geraldine Martinez</t>
  </si>
  <si>
    <t>HYXT91RD500157</t>
  </si>
  <si>
    <t>RRMM</t>
  </si>
  <si>
    <t>Claudia Aldana</t>
  </si>
  <si>
    <t>Los equipos se le entregaron a Claudia Aldana</t>
  </si>
  <si>
    <t>5CG3163QS4</t>
  </si>
  <si>
    <t>CATNBC15G527HP</t>
  </si>
  <si>
    <t>HYXU91TCC00221</t>
  </si>
  <si>
    <t>SLR08GN8U</t>
  </si>
  <si>
    <t>SLR08GNE9</t>
  </si>
  <si>
    <t>Nicol Franco</t>
  </si>
  <si>
    <t>5CG71226M0</t>
  </si>
  <si>
    <t>Fernanda Martinez</t>
  </si>
  <si>
    <t>5CD6304TVD</t>
  </si>
  <si>
    <t>Oscar Infante</t>
  </si>
  <si>
    <t>5CG1081FRB</t>
  </si>
  <si>
    <t>RC18301</t>
  </si>
  <si>
    <t>Johanna Russi</t>
  </si>
  <si>
    <t>5CG936C2QX</t>
  </si>
  <si>
    <t>Nestor Cambindo</t>
  </si>
  <si>
    <t>5CD8066T59</t>
  </si>
  <si>
    <t>Paola Barbosa</t>
  </si>
  <si>
    <t>5CG9383BK6</t>
  </si>
  <si>
    <t>Angelica Herran</t>
  </si>
  <si>
    <t>5CG1081Q2W</t>
  </si>
  <si>
    <t>RC17304</t>
  </si>
  <si>
    <t>5CG026C3DB</t>
  </si>
  <si>
    <t>Laura Moreno</t>
  </si>
  <si>
    <t>5CD8066T7X</t>
  </si>
  <si>
    <t>Marcela Beltran</t>
  </si>
  <si>
    <t>Gina Pedraza</t>
  </si>
  <si>
    <t>5CG0347YYV</t>
  </si>
  <si>
    <t>RC16453</t>
  </si>
  <si>
    <t>Alejandra Saenz</t>
  </si>
  <si>
    <t>5CG95019ZQ</t>
  </si>
  <si>
    <t>Carlos Serna</t>
  </si>
  <si>
    <t>NXVBXAL003639062976600</t>
  </si>
  <si>
    <t>Luis Bejarano</t>
  </si>
  <si>
    <t>5CG8063GSF</t>
  </si>
  <si>
    <t>Jairo Rodriguez</t>
  </si>
  <si>
    <t>5CG0347YLP</t>
  </si>
  <si>
    <t>RC16470</t>
  </si>
  <si>
    <t>Viviana Vanegas</t>
  </si>
  <si>
    <t>5CD8326JVD</t>
  </si>
  <si>
    <t>5CG92549F3</t>
  </si>
  <si>
    <t>Norma Perez</t>
  </si>
  <si>
    <t>Diego Caro</t>
  </si>
  <si>
    <t>5CG721439V</t>
  </si>
  <si>
    <t>Oscar Velazquez</t>
  </si>
  <si>
    <t>Luis Samaca</t>
  </si>
  <si>
    <t>SLR085SDU</t>
  </si>
  <si>
    <t>Camilo Bornachera</t>
  </si>
  <si>
    <t>5CG71228NR</t>
  </si>
  <si>
    <t>NXVBXAL0036390626B6600</t>
  </si>
  <si>
    <t>Maria Bargallo</t>
  </si>
  <si>
    <t>5CG5382THH</t>
  </si>
  <si>
    <t>Sandra Quiñonez</t>
  </si>
  <si>
    <t>CND51086XZ</t>
  </si>
  <si>
    <t>Oswaldo Paez</t>
  </si>
  <si>
    <t>CB32110091CB04072536</t>
  </si>
  <si>
    <t>Brandon Lara</t>
  </si>
  <si>
    <t>NXVBXAL003639062016600</t>
  </si>
  <si>
    <t>Andres Buitrago</t>
  </si>
  <si>
    <t>Estefani Canelones</t>
  </si>
  <si>
    <t>5CG5382S5S</t>
  </si>
  <si>
    <t>5CG5382TGY</t>
  </si>
  <si>
    <t>Andres Zarote</t>
  </si>
  <si>
    <t>SPF0F3YTC</t>
  </si>
  <si>
    <t>5CG5382LPB</t>
  </si>
  <si>
    <t>Nanlel Gonzalez</t>
  </si>
  <si>
    <t>5CG5371GD0</t>
  </si>
  <si>
    <t>Daniela Mejia</t>
  </si>
  <si>
    <t>SMP129NU3</t>
  </si>
  <si>
    <t>Angela Hernandez</t>
  </si>
  <si>
    <t>5CG5517LSQ - 5CG7214386</t>
  </si>
  <si>
    <t>Herney Ortega</t>
  </si>
  <si>
    <t>Jhoan Montealegre</t>
  </si>
  <si>
    <t>5CG9026864</t>
  </si>
  <si>
    <t>Camila Niño</t>
  </si>
  <si>
    <t>Gabriel Romero</t>
  </si>
  <si>
    <t>5CG1081LT0</t>
  </si>
  <si>
    <t>AS25623</t>
  </si>
  <si>
    <t>314-316</t>
  </si>
  <si>
    <t>5CG108Q192</t>
  </si>
  <si>
    <t>Andres Amaya</t>
  </si>
  <si>
    <t>Oscar Sosa</t>
  </si>
  <si>
    <t>5CG0347QB2</t>
  </si>
  <si>
    <t>Maria Velez</t>
  </si>
  <si>
    <t>5CG9178ZWC</t>
  </si>
  <si>
    <t>Vilmary Lopez</t>
  </si>
  <si>
    <t>En uso</t>
  </si>
  <si>
    <t>5CG1101VLZ</t>
  </si>
  <si>
    <t>RC17604</t>
  </si>
  <si>
    <t xml:space="preserve">5CG026BS1H </t>
  </si>
  <si>
    <t>RC16044</t>
  </si>
  <si>
    <t>Carlos Turriago</t>
  </si>
  <si>
    <t>5CD142MQPD</t>
  </si>
  <si>
    <t>Johanna Moreno</t>
  </si>
  <si>
    <t>5CD142MQNM</t>
  </si>
  <si>
    <t>5CD142MRW5</t>
  </si>
  <si>
    <t>Fabian Echeverria</t>
  </si>
  <si>
    <t>Monica Parra</t>
  </si>
  <si>
    <t>5CD7265B1B</t>
  </si>
  <si>
    <t>July Gordillo</t>
  </si>
  <si>
    <t>5CD8326K32</t>
  </si>
  <si>
    <t>Jhonatan Martinez</t>
  </si>
  <si>
    <t>FM0ZYH3</t>
  </si>
  <si>
    <t>Khaterine Daza</t>
  </si>
  <si>
    <t>Camilo Berdugo</t>
  </si>
  <si>
    <t>DMY4HJ3</t>
  </si>
  <si>
    <t>5CD7349WWD</t>
  </si>
  <si>
    <t>5CG5371K7R</t>
  </si>
  <si>
    <t>Indira Sauliz</t>
  </si>
  <si>
    <t>5CG5382TBW</t>
  </si>
  <si>
    <t>5CG5382X50</t>
  </si>
  <si>
    <t>5CG5382V27</t>
  </si>
  <si>
    <t>nathalia montenegro</t>
  </si>
  <si>
    <t>5CG435517L77</t>
  </si>
  <si>
    <t>Kevin Guerrero</t>
  </si>
  <si>
    <t>5CG43637PF</t>
  </si>
  <si>
    <t>jefferson jimenez</t>
  </si>
  <si>
    <t>5CG5371H15</t>
  </si>
  <si>
    <t>Carlos Rojas</t>
  </si>
  <si>
    <t>5CG420F71Y</t>
  </si>
  <si>
    <t>Edna Alarcon</t>
  </si>
  <si>
    <t>5CD9082CGV</t>
  </si>
  <si>
    <t>Daniela Jimenez</t>
  </si>
  <si>
    <t>5CD8326JQS</t>
  </si>
  <si>
    <t>Monica Rey</t>
  </si>
  <si>
    <t>Dasuly Giraldo</t>
  </si>
  <si>
    <t>5CG0145864</t>
  </si>
  <si>
    <t>Luz Hernandez</t>
  </si>
  <si>
    <t>5DC9122KW2</t>
  </si>
  <si>
    <t>Jenny Niño</t>
  </si>
  <si>
    <t>5CG94348JQ</t>
  </si>
  <si>
    <t>5CG924CCMG</t>
  </si>
  <si>
    <t>Ivan Jerez</t>
  </si>
  <si>
    <t>5CD050FPRS</t>
  </si>
  <si>
    <t>Ana guerra</t>
  </si>
  <si>
    <t>5CG1075F9B</t>
  </si>
  <si>
    <t>Fernando Trujillo</t>
  </si>
  <si>
    <t>5CD8326JXX</t>
  </si>
  <si>
    <t>5CG1081Q2T</t>
  </si>
  <si>
    <t>315-2</t>
  </si>
  <si>
    <t>5CG1075JR8</t>
  </si>
  <si>
    <t>Fernan Ocampo</t>
  </si>
  <si>
    <t>Daniel Alexis Fernández Becerra</t>
  </si>
  <si>
    <t>5CD142MQQF</t>
  </si>
  <si>
    <t>AYS COMPUTADORES</t>
  </si>
  <si>
    <t>5CG7154G0C</t>
  </si>
  <si>
    <t>AS17866</t>
  </si>
  <si>
    <t>5CG72143YP</t>
  </si>
  <si>
    <t>AS17975</t>
  </si>
  <si>
    <t>5CG72144S5</t>
  </si>
  <si>
    <t>AS17996</t>
  </si>
  <si>
    <t>5CG72143PY</t>
  </si>
  <si>
    <t>AS18013</t>
  </si>
  <si>
    <t>5CG71317FQ</t>
  </si>
  <si>
    <t>AS17506</t>
  </si>
  <si>
    <t>5CG4310W1S</t>
  </si>
  <si>
    <t>AS13524</t>
  </si>
  <si>
    <t>5CG4351YWT</t>
  </si>
  <si>
    <t>AS13894</t>
  </si>
  <si>
    <t>5CG50745SG</t>
  </si>
  <si>
    <t>AS14301</t>
  </si>
  <si>
    <t>SMP11ZG1C</t>
  </si>
  <si>
    <t>AS16569</t>
  </si>
  <si>
    <t>5CG7124HTP</t>
  </si>
  <si>
    <t>AS17778</t>
  </si>
  <si>
    <t>SLR08KMBS</t>
  </si>
  <si>
    <t>AS17595</t>
  </si>
  <si>
    <t>SLR08KM4P</t>
  </si>
  <si>
    <t>AS17604</t>
  </si>
  <si>
    <t>SLR08KM4S</t>
  </si>
  <si>
    <t>AS17610</t>
  </si>
  <si>
    <t>5CG7124H5C</t>
  </si>
  <si>
    <t>AS17745</t>
  </si>
  <si>
    <t>5CG74159K5</t>
  </si>
  <si>
    <t>AS20171</t>
  </si>
  <si>
    <t>5CG4320MCL</t>
  </si>
  <si>
    <t>AS13514</t>
  </si>
  <si>
    <t>5CG4320MB8</t>
  </si>
  <si>
    <t>AS13520</t>
  </si>
  <si>
    <t>5CB40958WD</t>
  </si>
  <si>
    <t>AS12539</t>
  </si>
  <si>
    <t>AS7436</t>
  </si>
  <si>
    <t>SPF0DZ5YM</t>
  </si>
  <si>
    <t>AS16308</t>
  </si>
  <si>
    <t>5CB4074T7N</t>
  </si>
  <si>
    <t>AS12612</t>
  </si>
  <si>
    <t>AS10241</t>
  </si>
  <si>
    <t>Vende en linea</t>
  </si>
  <si>
    <t>Alejandra Trujillo</t>
  </si>
  <si>
    <t>SPF0FM43G</t>
  </si>
  <si>
    <t>5CG43521NS</t>
  </si>
  <si>
    <t>Andres Rubiano</t>
  </si>
  <si>
    <t>5CG4522FD9</t>
  </si>
  <si>
    <t>jose alexander vargas</t>
  </si>
  <si>
    <t>5CG9382JNT</t>
  </si>
  <si>
    <t>Diana Cardozo</t>
  </si>
  <si>
    <t>5CG5517J9D</t>
  </si>
  <si>
    <t>Erick Vacca</t>
  </si>
  <si>
    <t>5CD208FYXQ</t>
  </si>
  <si>
    <t>SYB057800093</t>
  </si>
  <si>
    <t xml:space="preserve"> </t>
  </si>
  <si>
    <t>CATNBCI5G527HP-63702</t>
  </si>
  <si>
    <t>jorge mogollon</t>
  </si>
  <si>
    <t>NXVATAL001535020583400</t>
  </si>
  <si>
    <t>COMPURENT</t>
  </si>
  <si>
    <t>Natalia Fajardo</t>
  </si>
  <si>
    <t>Angelica Tello</t>
  </si>
  <si>
    <t>5CD2245BF4</t>
  </si>
  <si>
    <t>Henry Chica</t>
  </si>
  <si>
    <t>Sandra Molano</t>
  </si>
  <si>
    <t>5CD2245BDD</t>
  </si>
  <si>
    <t>5CD208G03V -- 65990</t>
  </si>
  <si>
    <t>Diego Urbano / Mauricio Salazar</t>
  </si>
  <si>
    <t>Jaime Andres Guevara Garavito</t>
  </si>
  <si>
    <t>5CD2245B9S</t>
  </si>
  <si>
    <t>Deizith Diaz</t>
  </si>
  <si>
    <t>Ivan Murcia</t>
  </si>
  <si>
    <t>5CD2245BDX</t>
  </si>
  <si>
    <t>Sandra Paez</t>
  </si>
  <si>
    <t>John Rueda</t>
  </si>
  <si>
    <t>5CD2245B8Y</t>
  </si>
  <si>
    <t>5CD211HGPB</t>
  </si>
  <si>
    <t>5CD211HH0P</t>
  </si>
  <si>
    <t>5CD211HGVX</t>
  </si>
  <si>
    <t>5CD211HGW5</t>
  </si>
  <si>
    <t>Monica Lorena Mendez</t>
  </si>
  <si>
    <t>Eliana Robayo</t>
  </si>
  <si>
    <t>5CD211HGPM</t>
  </si>
  <si>
    <t>5CD211HGZX</t>
  </si>
  <si>
    <t>5CD211HGSP</t>
  </si>
  <si>
    <t>5CD211HH15</t>
  </si>
  <si>
    <t>5CD211HGV7</t>
  </si>
  <si>
    <t>5CD211HGXZ</t>
  </si>
  <si>
    <t>5CD211HGX5</t>
  </si>
  <si>
    <t>5CD211HGYY</t>
  </si>
  <si>
    <t>Yulieth Parra</t>
  </si>
  <si>
    <t>5CD211HGWS</t>
  </si>
  <si>
    <t>Jose Lopez</t>
  </si>
  <si>
    <t>5CD211HGQJ</t>
  </si>
  <si>
    <t>5CD211HGX7</t>
  </si>
  <si>
    <t>Katherine Amanda Medina Araujo</t>
  </si>
  <si>
    <t>5CD211HH07</t>
  </si>
  <si>
    <t>5CD211HGBQ</t>
  </si>
  <si>
    <t>Luisa Fernanda Ramirez</t>
  </si>
  <si>
    <t>5CD211HGQ2</t>
  </si>
  <si>
    <t>SE SOLICITA APOYO AL AREA DE COMPRAS PARA DEVOLUCION / 23/03/2023</t>
  </si>
  <si>
    <t>5CD211HGYQ</t>
  </si>
  <si>
    <t>Jose Mario Mier Rivera</t>
  </si>
  <si>
    <t>5CD211HGQL</t>
  </si>
  <si>
    <t>5CD211HGYG</t>
  </si>
  <si>
    <t>5CD211HGYK</t>
  </si>
  <si>
    <t>Steven Robledo</t>
  </si>
  <si>
    <t>5CD211HGQ6</t>
  </si>
  <si>
    <t>Luis Pacheco</t>
  </si>
  <si>
    <t>5CD211HGY4</t>
  </si>
  <si>
    <t>Nicolas Arias / Diana Bermudez</t>
  </si>
  <si>
    <t>5CD211HH0S</t>
  </si>
  <si>
    <t>Eryk Vacca</t>
  </si>
  <si>
    <t>Bodega</t>
  </si>
  <si>
    <t>5CD211HGQP</t>
  </si>
  <si>
    <t>Leidy Bolivar</t>
  </si>
  <si>
    <t>5CD211HGYH</t>
  </si>
  <si>
    <t>Tatiana Rodriguez</t>
  </si>
  <si>
    <t>5CD211HGWT</t>
  </si>
  <si>
    <t>Justine Pulido</t>
  </si>
  <si>
    <t>5CD211HGVW</t>
  </si>
  <si>
    <t>5CD211HGWQ</t>
  </si>
  <si>
    <t>Diana Bermudez</t>
  </si>
  <si>
    <t>Luis Venegas</t>
  </si>
  <si>
    <t>5CD211HGXX</t>
  </si>
  <si>
    <t>5CD211HGW9</t>
  </si>
  <si>
    <t>Kevin Marquez</t>
  </si>
  <si>
    <t>5CD211HGSV</t>
  </si>
  <si>
    <t>Leder Andres Martinez Castellon</t>
  </si>
  <si>
    <t>5CD211HGZT</t>
  </si>
  <si>
    <t>Diego Fernando Urbano Chaves</t>
  </si>
  <si>
    <t>Yiced Baracaldo Casas</t>
  </si>
  <si>
    <t>5CD211HGXL</t>
  </si>
  <si>
    <t>5CD211HGYN</t>
  </si>
  <si>
    <t>Harold Yepes</t>
  </si>
  <si>
    <t>5CD211HGTS</t>
  </si>
  <si>
    <t>Paula Rendon</t>
  </si>
  <si>
    <t>5CD211HH12</t>
  </si>
  <si>
    <t>Vladimir Alexander Silva Frias</t>
  </si>
  <si>
    <t>5CD211HGPW</t>
  </si>
  <si>
    <t>Ana María Triana Acosta</t>
  </si>
  <si>
    <t>5CD211HGRB</t>
  </si>
  <si>
    <t>5CD211HGQ9</t>
  </si>
  <si>
    <t>Paola Arrubla Sanchez</t>
  </si>
  <si>
    <t>5CD211HGV0</t>
  </si>
  <si>
    <t>SE SOLICITA APOYO AL AREA DE COMPRAS PARA DEVOLUCION / 05/06/2023</t>
  </si>
  <si>
    <t>Stefania Piedrahita</t>
  </si>
  <si>
    <t>5CD211HGR5</t>
  </si>
  <si>
    <t>Alexander Gonzalez</t>
  </si>
  <si>
    <t>5CD211HGSQ</t>
  </si>
  <si>
    <t>Jesus Vergara</t>
  </si>
  <si>
    <t>5CD211HH20</t>
  </si>
  <si>
    <t>MICROHOME</t>
  </si>
  <si>
    <t>Nicolas Arias</t>
  </si>
  <si>
    <t>5CD6213VLH</t>
  </si>
  <si>
    <t>RT10551</t>
  </si>
  <si>
    <t>5CD6213VMW</t>
  </si>
  <si>
    <t>RT11441</t>
  </si>
  <si>
    <t>5CD6213VRT</t>
  </si>
  <si>
    <t>RT10643</t>
  </si>
  <si>
    <t>5CD6213VDR</t>
  </si>
  <si>
    <t>RT10755</t>
  </si>
  <si>
    <t>5CD6213VBB</t>
  </si>
  <si>
    <t>RT10699</t>
  </si>
  <si>
    <t>5CD6213VBV</t>
  </si>
  <si>
    <t>RT10705</t>
  </si>
  <si>
    <t>5CD6213VD2</t>
  </si>
  <si>
    <t>RT10791</t>
  </si>
  <si>
    <t>5CD6213VFX</t>
  </si>
  <si>
    <t>RT11157</t>
  </si>
  <si>
    <t>5CD6213VD4</t>
  </si>
  <si>
    <t>RT11551</t>
  </si>
  <si>
    <t>5CD6213VR6</t>
  </si>
  <si>
    <t>RT10701</t>
  </si>
  <si>
    <t>5CD6213VJB</t>
  </si>
  <si>
    <t>RT10665</t>
  </si>
  <si>
    <t>5CD6213VM2</t>
  </si>
  <si>
    <t>RT11561</t>
  </si>
  <si>
    <t>5CD6213VL0</t>
  </si>
  <si>
    <t>5CD6213VL5</t>
  </si>
  <si>
    <t>RT11386</t>
  </si>
  <si>
    <t>5CD6213VP7</t>
  </si>
  <si>
    <t>RT11083</t>
  </si>
  <si>
    <t>5CD6213VHJ</t>
  </si>
  <si>
    <t>RT11181</t>
  </si>
  <si>
    <t>5CD6213V97</t>
  </si>
  <si>
    <t>RT10727</t>
  </si>
  <si>
    <t>5CD6213VBL</t>
  </si>
  <si>
    <t>RT10863</t>
  </si>
  <si>
    <t>5CD6213VQF</t>
  </si>
  <si>
    <t>RT11439</t>
  </si>
  <si>
    <t>5CD6213V8G</t>
  </si>
  <si>
    <t>RT11533</t>
  </si>
  <si>
    <t>5CD6213V8P</t>
  </si>
  <si>
    <t>RT11607</t>
  </si>
  <si>
    <t>5CD6213VGD</t>
  </si>
  <si>
    <t>RT11541</t>
  </si>
  <si>
    <t>5CD6213VJN</t>
  </si>
  <si>
    <t>RT11033</t>
  </si>
  <si>
    <t>5CD6213VPM</t>
  </si>
  <si>
    <t>RT11559</t>
  </si>
  <si>
    <t>5CD6213VH1</t>
  </si>
  <si>
    <t>RT10703</t>
  </si>
  <si>
    <t>5CD6213VK7</t>
  </si>
  <si>
    <t>RT11185</t>
  </si>
  <si>
    <t>5CD6213VPN</t>
  </si>
  <si>
    <t>RT11047</t>
  </si>
  <si>
    <t>5CD6213VMK</t>
  </si>
  <si>
    <t>RT11450</t>
  </si>
  <si>
    <t>5CD6213V8W</t>
  </si>
  <si>
    <t>RT10747</t>
  </si>
  <si>
    <t>5CD6213V9L</t>
  </si>
  <si>
    <t>RT10587</t>
  </si>
  <si>
    <t>5CD6213VF6</t>
  </si>
  <si>
    <t>RT10811</t>
  </si>
  <si>
    <t>5CD6213VQW</t>
  </si>
  <si>
    <t>RT11625</t>
  </si>
  <si>
    <t>5CD6213VLP</t>
  </si>
  <si>
    <t>RT11617</t>
  </si>
  <si>
    <t>5CD6213VP6</t>
  </si>
  <si>
    <t>RT11421</t>
  </si>
  <si>
    <t>5CD6213VL8</t>
  </si>
  <si>
    <t>RT11586</t>
  </si>
  <si>
    <t>5CD6213VKR</t>
  </si>
  <si>
    <t>RT11578</t>
  </si>
  <si>
    <t>5CD6213VDX</t>
  </si>
  <si>
    <t>RT10881</t>
  </si>
  <si>
    <t>5CD6213VQR</t>
  </si>
  <si>
    <t>RT11455</t>
  </si>
  <si>
    <t>5CD6213VDG</t>
  </si>
  <si>
    <t>RT10795</t>
  </si>
  <si>
    <t>5CD6213VMF</t>
  </si>
  <si>
    <t>RT10613</t>
  </si>
  <si>
    <t>5CD6213VQ1</t>
  </si>
  <si>
    <t>RT11651</t>
  </si>
  <si>
    <t>5CD7417W7V</t>
  </si>
  <si>
    <t>RT17672</t>
  </si>
  <si>
    <t>5CD7204RY4</t>
  </si>
  <si>
    <t>RT14071</t>
  </si>
  <si>
    <t>5CD6213VR7</t>
  </si>
  <si>
    <t>RT10549</t>
  </si>
  <si>
    <t>5CD6213VH8</t>
  </si>
  <si>
    <t>RT11452</t>
  </si>
  <si>
    <t>5CD6213V84</t>
  </si>
  <si>
    <t>RT11163</t>
  </si>
  <si>
    <t>5CD6213VRQ</t>
  </si>
  <si>
    <t>RT10531</t>
  </si>
  <si>
    <t>5CD6213VNG</t>
  </si>
  <si>
    <t>RT11440</t>
  </si>
  <si>
    <t>5CD6213V8D</t>
  </si>
  <si>
    <t>RT11207</t>
  </si>
  <si>
    <t>5CD6213VP5</t>
  </si>
  <si>
    <t>RT10689</t>
  </si>
  <si>
    <t>5CD6213VGP</t>
  </si>
  <si>
    <t>RT11400</t>
  </si>
  <si>
    <t>5CD6213VNQ</t>
  </si>
  <si>
    <t>RT10619</t>
  </si>
  <si>
    <t>5CD6213VNF</t>
  </si>
  <si>
    <t>RT11667</t>
  </si>
  <si>
    <t>5CD6213VRL</t>
  </si>
  <si>
    <t>RT10731</t>
  </si>
  <si>
    <t>5CD6213VCC</t>
  </si>
  <si>
    <t>RT11629</t>
  </si>
  <si>
    <t>5CD6213VL1</t>
  </si>
  <si>
    <t>RT10685</t>
  </si>
  <si>
    <t>5CD6213VDK</t>
  </si>
  <si>
    <t>RT10765</t>
  </si>
  <si>
    <t>5CD6213V8S</t>
  </si>
  <si>
    <t>RT10909</t>
  </si>
  <si>
    <t>RT10745</t>
  </si>
  <si>
    <t>RT11089</t>
  </si>
  <si>
    <t>F9N0KL3</t>
  </si>
  <si>
    <t>45V1LL3</t>
  </si>
  <si>
    <t>Estefania López González</t>
  </si>
  <si>
    <t>43V1LL3</t>
  </si>
  <si>
    <t>SE SOLICITO APOYO AL AREA DE COMPRAS PARA DEVOLUCION / 06 De Julio De 2023</t>
  </si>
  <si>
    <t>Luis Hernandez</t>
  </si>
  <si>
    <t>65V1LL3</t>
  </si>
  <si>
    <t>C7TMFL3</t>
  </si>
  <si>
    <t>Juan David Chavarro Plazas</t>
  </si>
  <si>
    <t>39N0KL3</t>
  </si>
  <si>
    <t>SE SOLICITO APOYO AL AREA DE COMPRAS PARA DEVOLUCION / 27 DE MARZO DE 2023</t>
  </si>
  <si>
    <t>D4N0KL3</t>
  </si>
  <si>
    <t>Hernando Rios</t>
  </si>
  <si>
    <t>G1V1LL3</t>
  </si>
  <si>
    <t>Richard Valderrama</t>
  </si>
  <si>
    <t>40V1LL3</t>
  </si>
  <si>
    <t>80V1LL3</t>
  </si>
  <si>
    <t>J2V1LL3</t>
  </si>
  <si>
    <t>FCT1LL3</t>
  </si>
  <si>
    <t>1BR1LL3</t>
  </si>
  <si>
    <t>DLT1LL3</t>
  </si>
  <si>
    <t>H9R1LL3</t>
  </si>
  <si>
    <t>B9TMFL3</t>
  </si>
  <si>
    <t>F4N0KL3</t>
  </si>
  <si>
    <t>28N0KL3</t>
  </si>
  <si>
    <t>51V1LL3</t>
  </si>
  <si>
    <t>33V1LL3</t>
  </si>
  <si>
    <t>B2V1LL3</t>
  </si>
  <si>
    <t>Didier Castillo</t>
  </si>
  <si>
    <t>DZT1LL3</t>
  </si>
  <si>
    <t>DJT1LL3</t>
  </si>
  <si>
    <t>7LT1LL3</t>
  </si>
  <si>
    <t>HRF1LL3</t>
  </si>
  <si>
    <t>32V1LL3</t>
  </si>
  <si>
    <t>1LT1LL3</t>
  </si>
  <si>
    <t>71V1LL3</t>
  </si>
  <si>
    <t>5KT1LL3</t>
  </si>
  <si>
    <t>3LT1LL3</t>
  </si>
  <si>
    <t>63V1LL3</t>
  </si>
  <si>
    <t>C1V1LL3</t>
  </si>
  <si>
    <t>B1V1LL3</t>
  </si>
  <si>
    <t>9LT1LL3</t>
  </si>
  <si>
    <t>H1V1LL3</t>
  </si>
  <si>
    <t>41V1LL3</t>
  </si>
  <si>
    <t>G2V1LL3</t>
  </si>
  <si>
    <t>8MT1LL3</t>
  </si>
  <si>
    <t>D2V1LL3</t>
  </si>
  <si>
    <t>14V1LL3</t>
  </si>
  <si>
    <t>Laura Juliana Galvis Vargas</t>
  </si>
  <si>
    <t>5CG05294YM</t>
  </si>
  <si>
    <t>RC17243</t>
  </si>
  <si>
    <t>pendiente correo</t>
  </si>
  <si>
    <t xml:space="preserve">Oscar Salazar </t>
  </si>
  <si>
    <t>Santiago Gonzalez Ruge</t>
  </si>
  <si>
    <t>5CG1129S6P</t>
  </si>
  <si>
    <t>RC18081</t>
  </si>
  <si>
    <t>Hernan Mauricio Marquez</t>
  </si>
  <si>
    <t>5CG0529BJQ</t>
  </si>
  <si>
    <t>RC17068</t>
  </si>
  <si>
    <t>SN 5CG1129QN5 RC 18046</t>
  </si>
  <si>
    <t>Sofia Ortega Martinez</t>
  </si>
  <si>
    <t>5CD1220V1P</t>
  </si>
  <si>
    <t>RC18521</t>
  </si>
  <si>
    <t>Jose Carlo Echeverri Gil</t>
  </si>
  <si>
    <t>5CD212J4P5</t>
  </si>
  <si>
    <t>RC20339</t>
  </si>
  <si>
    <t>Asignar pc a : Jose Carlo Echeverri Gil</t>
  </si>
  <si>
    <t>Diana Cardozo - Diana Bermudez</t>
  </si>
  <si>
    <t>Gerardo Augusto Arce Arias</t>
  </si>
  <si>
    <t>5CG052990N</t>
  </si>
  <si>
    <t>RC17218</t>
  </si>
  <si>
    <t>Graciela Monroy Calvo</t>
  </si>
  <si>
    <t>5CG1129RW7</t>
  </si>
  <si>
    <t>RC18121</t>
  </si>
  <si>
    <t>Daniel Fernando Hernandez Suarez</t>
  </si>
  <si>
    <t>5CD1220V3S</t>
  </si>
  <si>
    <t>RC18577</t>
  </si>
  <si>
    <t>Edgar Vargas</t>
  </si>
  <si>
    <t>5CG2022DTL</t>
  </si>
  <si>
    <t>RC19864</t>
  </si>
  <si>
    <t xml:space="preserve"> Oscar Salazar / Diana Cardozo</t>
  </si>
  <si>
    <t>Laura Daniela Cardona Saldarriaga</t>
  </si>
  <si>
    <t xml:space="preserve">5CG14891LS </t>
  </si>
  <si>
    <t>RC20158</t>
  </si>
  <si>
    <t>David Cubides Deantonio</t>
  </si>
  <si>
    <t>5CG14631K2</t>
  </si>
  <si>
    <t>RC19602</t>
  </si>
  <si>
    <t>Mariana Londoño Bolivar</t>
  </si>
  <si>
    <t>5CG2021478</t>
  </si>
  <si>
    <t>RC19939</t>
  </si>
  <si>
    <t>María Alejandra Ramírez Zambrano</t>
  </si>
  <si>
    <t>5CG0509X32</t>
  </si>
  <si>
    <t>RC16756</t>
  </si>
  <si>
    <t>Oscar Mauricio Salazar Pulido</t>
  </si>
  <si>
    <t>Ivonne Alejandra Brun Basilio</t>
  </si>
  <si>
    <t>5CG14637CF</t>
  </si>
  <si>
    <t>RC19609</t>
  </si>
  <si>
    <t>Andres Felipe Rincon Valencia</t>
  </si>
  <si>
    <t>Edward Fabian Tapiero Gomez</t>
  </si>
  <si>
    <t>5CD119BZD5</t>
  </si>
  <si>
    <t>RC18224</t>
  </si>
  <si>
    <t>proveedor_rentado_id</t>
  </si>
  <si>
    <t>centro_costo_id</t>
  </si>
  <si>
    <t>rentado_responsable_id</t>
  </si>
  <si>
    <t>rentado_tipo_id</t>
  </si>
  <si>
    <t>serial</t>
  </si>
  <si>
    <t>ticket</t>
  </si>
  <si>
    <t>valor</t>
  </si>
  <si>
    <t>fecha_entrega</t>
  </si>
  <si>
    <t>fecha_devolucion</t>
  </si>
  <si>
    <t>rentado_estado_id</t>
  </si>
  <si>
    <t>observaciones</t>
  </si>
  <si>
    <t>id</t>
  </si>
  <si>
    <t>centro</t>
  </si>
  <si>
    <t>proyecto</t>
  </si>
  <si>
    <t>gerente</t>
  </si>
  <si>
    <t>estado</t>
  </si>
  <si>
    <t>empresa</t>
  </si>
  <si>
    <t>created_at</t>
  </si>
  <si>
    <t>updated_at</t>
  </si>
  <si>
    <t>0-01H</t>
  </si>
  <si>
    <t>001 - Plataforma Hicome Hotel Berdez</t>
  </si>
  <si>
    <t>PMO</t>
  </si>
  <si>
    <t>ACTIVO</t>
  </si>
  <si>
    <t>HICOME</t>
  </si>
  <si>
    <t>NULL</t>
  </si>
  <si>
    <t>0-01W</t>
  </si>
  <si>
    <t>001 - WIMBU RED HOSPITALARÃA""</t>
  </si>
  <si>
    <t>KATHERINE DAZA</t>
  </si>
  <si>
    <t>LIQUIDADO</t>
  </si>
  <si>
    <t>WIMBU</t>
  </si>
  <si>
    <t>0-02W</t>
  </si>
  <si>
    <t>002 - WIMBU PLASTICOS OJARA S.A""</t>
  </si>
  <si>
    <t>0-04H</t>
  </si>
  <si>
    <t>004 - PROYECTO ZONA ROSA</t>
  </si>
  <si>
    <t>SILVIA GALLEGO</t>
  </si>
  <si>
    <t>0-05H</t>
  </si>
  <si>
    <t>005 - PROYECTO EXPODEFENSA 2021</t>
  </si>
  <si>
    <t>121 - FONTUR GOBERNANZA</t>
  </si>
  <si>
    <t>LINKTIC</t>
  </si>
  <si>
    <t>132 - (ARCHIVO GRAL) SISTEMA GESTIÃ“N DOCUMENTAL</t>
  </si>
  <si>
    <t>IVAN PABON</t>
  </si>
  <si>
    <t>142 - LAWYERS ENTERPRISE</t>
  </si>
  <si>
    <t>151 - LOPEZ QUINTERO</t>
  </si>
  <si>
    <t>216 - PLATAFORMA DUBRANDS</t>
  </si>
  <si>
    <t>ANA GUERRA</t>
  </si>
  <si>
    <t>219 - PNUD</t>
  </si>
  <si>
    <t>235 - HOTEL BERDEZ</t>
  </si>
  <si>
    <t>240 - FONTIC</t>
  </si>
  <si>
    <t>244 - FAC-COMANDOS-2035306</t>
  </si>
  <si>
    <t>DEIZITH DIAZ</t>
  </si>
  <si>
    <t>247 - MINISTERIO DEL INTERIOR</t>
  </si>
  <si>
    <t>254 - IDIGER</t>
  </si>
  <si>
    <t>255 - PROYECTO 605</t>
  </si>
  <si>
    <t>KATHERINE ABELLA</t>
  </si>
  <si>
    <t>DU BRANDS</t>
  </si>
  <si>
    <t>261 - PROYECTO 593</t>
  </si>
  <si>
    <t>262 - PROYECTO PÃGINA WEB CONSTRUCTORA BERDEZ</t>
  </si>
  <si>
    <t>265 - FONDO EN PAZ FASE 2</t>
  </si>
  <si>
    <t>269 - CANCILLERÃA CONTRATO 089 - 2020</t>
  </si>
  <si>
    <t>270 - PROYECTO SERT SOACHA</t>
  </si>
  <si>
    <t>272 - RECAUDOS MASIVOS DE COLOMBIA S.A.S</t>
  </si>
  <si>
    <t>SANDRA MUÃ‘OZ</t>
  </si>
  <si>
    <t>273 - UNIVERSIDAD DE PAMPLONA</t>
  </si>
  <si>
    <t>275 - ARTESANÃAS DE COLOMBIA</t>
  </si>
  <si>
    <t>ALEJANDRO QUITIAN</t>
  </si>
  <si>
    <t>277 - ANALÃTICA DE DATOS - FINDETER</t>
  </si>
  <si>
    <t>ALAM GONZÃLEZ</t>
  </si>
  <si>
    <t>280 - COMERCIO ELECTRÃ“NICO - DUBRANDS</t>
  </si>
  <si>
    <t>281 - ICETEX</t>
  </si>
  <si>
    <t>JENNIFER GÃœIZA</t>
  </si>
  <si>
    <t>282 - FINCAR</t>
  </si>
  <si>
    <t>283 - Proyecto Interno Iniciativa T&amp;C 4</t>
  </si>
  <si>
    <t>MABEL PALACIOS</t>
  </si>
  <si>
    <t>284 - THANOS Y CRONOS 472 040-2021</t>
  </si>
  <si>
    <t>285 - ACUEDUCTO (SISTEMA WEB PARA REGISTRO DE OBRAS Y DISEÃ‘OS.)</t>
  </si>
  <si>
    <t>286 - ACUEDUCTO (SISTEMA DE INFORMACIÃ“N HÃDRICO)</t>
  </si>
  <si>
    <t>HENRY CHICA</t>
  </si>
  <si>
    <t>288 - Cyclops 472 orden 085-2021</t>
  </si>
  <si>
    <t>289 - MIGRACIÃ“N CIAT</t>
  </si>
  <si>
    <t>290 - CANCILLERÃA CONTRATO 089 - 2021</t>
  </si>
  <si>
    <t>DIANA BERMUDEZ</t>
  </si>
  <si>
    <t>291 - PROYECTO RAMA JUDICIAL</t>
  </si>
  <si>
    <t>OSCAR SALAZAR</t>
  </si>
  <si>
    <t>MUSCOGEE</t>
  </si>
  <si>
    <t>292 - PROYECTO SENA INNOVA - SEMDO</t>
  </si>
  <si>
    <t>SEMDO</t>
  </si>
  <si>
    <t>293 - PROYECTO INTERNO EL DORADO</t>
  </si>
  <si>
    <t>294 - COMPUTADORES PARA EDUCAR CONTRATO No. 54-21</t>
  </si>
  <si>
    <t>295-1</t>
  </si>
  <si>
    <t>295-1 - REGISTRADURIA VERIFICACION DE FIRMAS</t>
  </si>
  <si>
    <t>MARCELA BELTRAN</t>
  </si>
  <si>
    <t>TRES T</t>
  </si>
  <si>
    <t>296 - CONTRATO CPE NÂ° 64 - 21</t>
  </si>
  <si>
    <t>297 - COLOMBIA PRODUCTIVA NÂ° 033 - 2021</t>
  </si>
  <si>
    <t>298 - UNIVERSIDAD DE PEREIRA</t>
  </si>
  <si>
    <t>FABIAN ECHEVERRIA</t>
  </si>
  <si>
    <t>UNIVERSIDAD TECNOLÃ“GICA DE PEREIRA,</t>
  </si>
  <si>
    <t>299 - FINDETER CONTRATO No.0058 DE 2021</t>
  </si>
  <si>
    <t>RSN</t>
  </si>
  <si>
    <t>303 - PROYECTO 472 CONTRATO NÂ° 239-2021</t>
  </si>
  <si>
    <t>305 - UNIPAMPLONA KITS STEM</t>
  </si>
  <si>
    <t>YAKTIL</t>
  </si>
  <si>
    <t>306 - PROYECTO INTERNO TICTUR FNTP-082-2020</t>
  </si>
  <si>
    <t>TICTUR</t>
  </si>
  <si>
    <t>307 - PROYECTO CMMI NIVEL 5</t>
  </si>
  <si>
    <t>JUAN GUARIN</t>
  </si>
  <si>
    <t>308 - PROYECTO INTERNO PLAN B (RAMA JUDICIAL)</t>
  </si>
  <si>
    <t>LUIS VILLARREAL</t>
  </si>
  <si>
    <t>295-2</t>
  </si>
  <si>
    <t>295-2 - REGISTRADURIA DIGITALIZACION E11</t>
  </si>
  <si>
    <t>295-3</t>
  </si>
  <si>
    <t>295-3 - REGISTRADURIA TPS (Jurados, testigos y delegados)</t>
  </si>
  <si>
    <t>295-4</t>
  </si>
  <si>
    <t>295-4 - REGISTRADURIA CALL CENTER</t>
  </si>
  <si>
    <t>309 - PROYECTO UTP PERIRA FORMACION2022</t>
  </si>
  <si>
    <t>310 - CNE - CONSEJO NACIONAL ELECTORAL</t>
  </si>
  <si>
    <t>311 - COMPUTADORES PARA EDUCAR No. 24 -22</t>
  </si>
  <si>
    <t>312 - LICENCIAS MICROSOFT</t>
  </si>
  <si>
    <t>313 - PROYECTO FINDETER - ARCHIVO</t>
  </si>
  <si>
    <t>ALEXANDER DELGADO</t>
  </si>
  <si>
    <t>314 - PROYECTO VENDE DIGITAL 2022</t>
  </si>
  <si>
    <t>315 - PROYECTO TIENDAS VIRTUALES 3.0 2022</t>
  </si>
  <si>
    <t>VICTOR QUINTERO</t>
  </si>
  <si>
    <t>316 - PROYECTO VENDE DIGITAL CYMETRIA 2022</t>
  </si>
  <si>
    <t>CYMETRIA</t>
  </si>
  <si>
    <t>317 - HOTEL BERDEZ MARKETING Y SOPORTE</t>
  </si>
  <si>
    <t>318 - PROYECTO FABRICA DE SOFTWARE 2022-FISCALIA</t>
  </si>
  <si>
    <t>319 - CANCILLERÃA CONTRATO 136 de 2022</t>
  </si>
  <si>
    <t>320 - PROYECTO OPERADORA DISTRITAL DE TRANSPORTE SA</t>
  </si>
  <si>
    <t>321 - PROYECTO CPE MONITOREO Y EVALUACIÃ“N FASE II</t>
  </si>
  <si>
    <t>322 - PROYECTO UGPP - ADMON PLATAFORMA DE SOFTWARE AG 2022</t>
  </si>
  <si>
    <t>323 - PROYECTO UTP EDUKLAB 2022</t>
  </si>
  <si>
    <t>324 - PROYECTO ADRES</t>
  </si>
  <si>
    <t>LORENA MENDEZ</t>
  </si>
  <si>
    <t>325 - PROYECTO VILLA NAZARETH</t>
  </si>
  <si>
    <t>326 - PROYECTO TELEMEDICINA</t>
  </si>
  <si>
    <t>327 - PROYECTO RECARGAS URI</t>
  </si>
  <si>
    <t>328 - PROYECTO MINISTERIO DE COMERCIO,INDUSTRIA, TURISMO</t>
  </si>
  <si>
    <t>329 - PROYECTO INTERNO ERP LINKTIC</t>
  </si>
  <si>
    <t>SANTIAGO SUAREZ</t>
  </si>
  <si>
    <t>331 - PROYECTO INTERNO INICIATIVA IT MARK</t>
  </si>
  <si>
    <t>332 - PROYECTO CESOF - CENTRO SOCIAL DE OFICIALES</t>
  </si>
  <si>
    <t>ANDREA RIOS</t>
  </si>
  <si>
    <t>333 - PROYECTO CYCLOPS 472 - CONTRATO 197-2022</t>
  </si>
  <si>
    <t>334 - PROYECTO THANOS Y CRONOS 472 - CONTRATO 198 -2022</t>
  </si>
  <si>
    <t>335 - PROYECTO FABRICA DE SOFTWARE SECRETARÃA DE EDUCACIÃ“N - SED</t>
  </si>
  <si>
    <t>295-6</t>
  </si>
  <si>
    <t>295-6 PROYECTO REGISTRADURIA</t>
  </si>
  <si>
    <t>007 - PROYECTO UNIPAMPLONA INNOVAPP</t>
  </si>
  <si>
    <t>337- PROYECTO INTERNO SELECCIÃ“N, FORMACIÃ“N TH</t>
  </si>
  <si>
    <t>338- Proyecto interno BPM LinkTIC y Filiales</t>
  </si>
  <si>
    <t>336 - PROYECTO INTERNO NEGOS LINKTIC</t>
  </si>
  <si>
    <t>339- PROLINKTIC</t>
  </si>
  <si>
    <t>GERARDO LOPEZ</t>
  </si>
  <si>
    <t>008-PROYECTO BANCO - HICOME</t>
  </si>
  <si>
    <t>340- GESTION DE PREVENTA</t>
  </si>
  <si>
    <t>MIGUEL CORREA</t>
  </si>
  <si>
    <t>341- UT ANTICIPACION Y RESULTADOS</t>
  </si>
  <si>
    <t>342- MINMINAS ORFEO</t>
  </si>
  <si>
    <t>343- CONTROL INTERNO</t>
  </si>
  <si>
    <t>XIMENA MOTTA</t>
  </si>
  <si>
    <t>345 - PORTALES DIGITALES - LA EQUIDAD</t>
  </si>
  <si>
    <t>348 - SGDEA ACUEDUCTO</t>
  </si>
  <si>
    <t>JUAN PABLO ORTIZ</t>
  </si>
  <si>
    <t>349 - FABRICA DE SOFTWARE - SUPERFINANCIERA</t>
  </si>
  <si>
    <t>350 - ADMINISTRACION PLATAFORMA AG BPM - UGPP</t>
  </si>
  <si>
    <t>353 - ICETEX L&amp;H</t>
  </si>
  <si>
    <t>004 - PROYECTO BLANCO</t>
  </si>
  <si>
    <t>005 - PROYECTO GOLD BASICO</t>
  </si>
  <si>
    <t>355 - POSITIVA CORE</t>
  </si>
  <si>
    <t>GERMAN GONZALEZ</t>
  </si>
  <si>
    <t>006 - POSITIVA ANALITICA Y CRM</t>
  </si>
  <si>
    <t>001 - POSITIVA SGDEA</t>
  </si>
  <si>
    <t>ANDRES FELIPE RINCON VALENCIA</t>
  </si>
  <si>
    <t>356 - CONSTRUCTORA BERDEZ</t>
  </si>
  <si>
    <t>357 - CENTRO DE SERVICIOS COMPARTIDOS</t>
  </si>
  <si>
    <t>DANIEL SALINAS</t>
  </si>
  <si>
    <t>358 - CPE No. 20-23 - COMPUTADORES PARA EDUCAR</t>
  </si>
  <si>
    <t>359 - PÃGINA WEB - POSITIVA - CYMETRIA</t>
  </si>
  <si>
    <t>CAROLINA BETANCOURT</t>
  </si>
  <si>
    <t>360 - MESA DE AYUDA - EQUIDAD - LINKTIC</t>
  </si>
  <si>
    <t>LUZ FORERO</t>
  </si>
  <si>
    <t>N/A</t>
  </si>
  <si>
    <t>Nicolas Arias - Diana Bermudez</t>
  </si>
  <si>
    <t>Oscar Salazar - Diana Cardozo</t>
  </si>
  <si>
    <t>Oscar Salazar - Diana Cardozo - Diana Bermudez</t>
  </si>
  <si>
    <t>Santiago Suarez</t>
  </si>
  <si>
    <t>Notebook</t>
  </si>
  <si>
    <t>All in One</t>
  </si>
  <si>
    <t>Servidor</t>
  </si>
  <si>
    <t>Fecha_num</t>
  </si>
  <si>
    <t>Año</t>
  </si>
  <si>
    <t>Mes</t>
  </si>
  <si>
    <t>Dia</t>
  </si>
  <si>
    <t>En Uso</t>
  </si>
  <si>
    <t>Alejandra Carranza</t>
  </si>
  <si>
    <t>Juan Carlos Alvarez</t>
  </si>
  <si>
    <t>Alejandra Bances</t>
  </si>
  <si>
    <t>Alejandra Guzman</t>
  </si>
  <si>
    <t>Alejandra Jimenez</t>
  </si>
  <si>
    <t>Angie Cruz</t>
  </si>
  <si>
    <t>Cristian Martinez</t>
  </si>
  <si>
    <t>Hailyn Rodriguez</t>
  </si>
  <si>
    <t>Jeison Ariza</t>
  </si>
  <si>
    <t>Jessica Gaitan</t>
  </si>
  <si>
    <t>Kimberly Zambrano</t>
  </si>
  <si>
    <t>Laura Taborda</t>
  </si>
  <si>
    <t>Leidy Leon</t>
  </si>
  <si>
    <t>Rama Judicial</t>
  </si>
  <si>
    <t>Sneider Cortes</t>
  </si>
  <si>
    <t>Valeria Garcia</t>
  </si>
  <si>
    <t>Wilfer Beltran</t>
  </si>
  <si>
    <t>fecha_asignacion</t>
  </si>
  <si>
    <t>año</t>
  </si>
  <si>
    <t>mes</t>
  </si>
  <si>
    <t>dia</t>
  </si>
  <si>
    <t>Fecha1</t>
  </si>
  <si>
    <t>Fecha2</t>
  </si>
  <si>
    <t>Proyecto</t>
  </si>
  <si>
    <t>Acueducto</t>
  </si>
  <si>
    <t>acueducto2@linktic.co</t>
  </si>
  <si>
    <t>linktic.co</t>
  </si>
  <si>
    <t>Eliminado</t>
  </si>
  <si>
    <t>Mayra Alejandra</t>
  </si>
  <si>
    <t>Carranza Mora</t>
  </si>
  <si>
    <t>agente1@linktic.co</t>
  </si>
  <si>
    <t>2/18/2021</t>
  </si>
  <si>
    <t>Diana</t>
  </si>
  <si>
    <t>Linares</t>
  </si>
  <si>
    <t>agente10@vendeporinternet.co</t>
  </si>
  <si>
    <t>vendeporinternet.co</t>
  </si>
  <si>
    <t>3/17/2021</t>
  </si>
  <si>
    <t>Andrea</t>
  </si>
  <si>
    <t>Bejarano</t>
  </si>
  <si>
    <t>agente11@vendeporinternet.co</t>
  </si>
  <si>
    <t>Sebastian</t>
  </si>
  <si>
    <t>Ávila</t>
  </si>
  <si>
    <t>agente12@vendeporinternet.co</t>
  </si>
  <si>
    <t>6/18/2021</t>
  </si>
  <si>
    <t>Ana</t>
  </si>
  <si>
    <t>Caro</t>
  </si>
  <si>
    <t>agente13@vendeporinternet.co</t>
  </si>
  <si>
    <t>karen</t>
  </si>
  <si>
    <t>Lopez</t>
  </si>
  <si>
    <t>agente14@vendeporinternet.co</t>
  </si>
  <si>
    <t>Alexandra</t>
  </si>
  <si>
    <t>Madrigal</t>
  </si>
  <si>
    <t>agente15@vendeporinternet.co</t>
  </si>
  <si>
    <t>Catherin</t>
  </si>
  <si>
    <t>Ojeda</t>
  </si>
  <si>
    <t>agente17@vendeporinternet.co</t>
  </si>
  <si>
    <t>Katherine</t>
  </si>
  <si>
    <t>Laverde</t>
  </si>
  <si>
    <t>agente18@vendeporinternet.co</t>
  </si>
  <si>
    <t>Clara Patricia</t>
  </si>
  <si>
    <t>Sastoque Díaz</t>
  </si>
  <si>
    <t>agente2@linktic.co</t>
  </si>
  <si>
    <t>Miguel</t>
  </si>
  <si>
    <t>Ayala</t>
  </si>
  <si>
    <t>agente20@vendeporinternet.co</t>
  </si>
  <si>
    <t>Laura</t>
  </si>
  <si>
    <t>Ramirez</t>
  </si>
  <si>
    <t>agente21@vendeporinternet.co</t>
  </si>
  <si>
    <t>Prieto</t>
  </si>
  <si>
    <t>agente5@vendeporinternet.co</t>
  </si>
  <si>
    <t>1/22/2021</t>
  </si>
  <si>
    <t>Daniel</t>
  </si>
  <si>
    <t>Rivera</t>
  </si>
  <si>
    <t>agente6@vendeporinternet.co</t>
  </si>
  <si>
    <t>Carolina</t>
  </si>
  <si>
    <t>Guerrero</t>
  </si>
  <si>
    <t>agente7@vendeporinternet.co</t>
  </si>
  <si>
    <t>Rodiguez</t>
  </si>
  <si>
    <t>agente8@vendeporinternet.co</t>
  </si>
  <si>
    <t>Alvaro</t>
  </si>
  <si>
    <t>agente9@vendeporinternet.co</t>
  </si>
  <si>
    <t>Alexander</t>
  </si>
  <si>
    <t>alexander.guerrero@linktic.co</t>
  </si>
  <si>
    <t>9/15/2021</t>
  </si>
  <si>
    <t>Aleander</t>
  </si>
  <si>
    <t>Ospina</t>
  </si>
  <si>
    <t>alexander.ospina@linktic.co</t>
  </si>
  <si>
    <t>Andres</t>
  </si>
  <si>
    <t>Vanegas</t>
  </si>
  <si>
    <t>andres.vanegas@linktic.co</t>
  </si>
  <si>
    <t>12/15/2020</t>
  </si>
  <si>
    <t>Angelica</t>
  </si>
  <si>
    <t>Herran</t>
  </si>
  <si>
    <t>angelica.herran@hicome.co</t>
  </si>
  <si>
    <t>hicome.co</t>
  </si>
  <si>
    <t>Camila</t>
  </si>
  <si>
    <t>Niño</t>
  </si>
  <si>
    <t>camila.nino@linktic.co</t>
  </si>
  <si>
    <t>Camilo</t>
  </si>
  <si>
    <t>Figueroa</t>
  </si>
  <si>
    <t>camilo.figueroa@linktic.co</t>
  </si>
  <si>
    <t>2/19/2021</t>
  </si>
  <si>
    <t>Carmen</t>
  </si>
  <si>
    <t>Garcia</t>
  </si>
  <si>
    <t>carmen.garcia@hicome.co</t>
  </si>
  <si>
    <t>9/25/2019</t>
  </si>
  <si>
    <t>Catalina</t>
  </si>
  <si>
    <t>Orozco</t>
  </si>
  <si>
    <t>catalina.orozco@linktic.co</t>
  </si>
  <si>
    <t>Caterin</t>
  </si>
  <si>
    <t>Velasquez</t>
  </si>
  <si>
    <t>caterin.velasquez@hicome.co</t>
  </si>
  <si>
    <t>7/15/2021</t>
  </si>
  <si>
    <t>Delio</t>
  </si>
  <si>
    <t>Diaz</t>
  </si>
  <si>
    <t>delio.diaz@linktic.co</t>
  </si>
  <si>
    <t>Diego</t>
  </si>
  <si>
    <t>Rueda</t>
  </si>
  <si>
    <t>diego.rueda@linktic.co</t>
  </si>
  <si>
    <t>Adriana Marcela</t>
  </si>
  <si>
    <t>Acevedo González</t>
  </si>
  <si>
    <t>diseno.linktic@linktic.co</t>
  </si>
  <si>
    <t>5/21/2020</t>
  </si>
  <si>
    <t>Ecommerce</t>
  </si>
  <si>
    <t>Wimbu</t>
  </si>
  <si>
    <t>ecommerce@wimbu.co</t>
  </si>
  <si>
    <t>wimbu.co</t>
  </si>
  <si>
    <t>Edgar</t>
  </si>
  <si>
    <t>Reina</t>
  </si>
  <si>
    <t>edgar.reina@linktic.co</t>
  </si>
  <si>
    <t>9/27/2021</t>
  </si>
  <si>
    <t>Fabio</t>
  </si>
  <si>
    <t>Avelino</t>
  </si>
  <si>
    <t>emailmarketing@linktic.co</t>
  </si>
  <si>
    <t>1/19/2021</t>
  </si>
  <si>
    <t>Eugenio</t>
  </si>
  <si>
    <t>Bernal</t>
  </si>
  <si>
    <t>eugenio.bernal@linktic.co</t>
  </si>
  <si>
    <t>1/16/2021</t>
  </si>
  <si>
    <t>Evelyn Paola</t>
  </si>
  <si>
    <t>Barbosa</t>
  </si>
  <si>
    <t>evelyn.barbosa@hicome.co</t>
  </si>
  <si>
    <t>7/19/2021</t>
  </si>
  <si>
    <t>evelyn.barbosa@linktic.co</t>
  </si>
  <si>
    <t>7/16/2021</t>
  </si>
  <si>
    <t>Guillermo</t>
  </si>
  <si>
    <t>Prada</t>
  </si>
  <si>
    <t>guillermo.prada@3tcapital.co</t>
  </si>
  <si>
    <t>3tcapital.co</t>
  </si>
  <si>
    <t>7/28/2021</t>
  </si>
  <si>
    <t>Hadith</t>
  </si>
  <si>
    <t>Palmezano</t>
  </si>
  <si>
    <t>hadit.palmezano@linktic.co</t>
  </si>
  <si>
    <t>Info</t>
  </si>
  <si>
    <t>Hicome</t>
  </si>
  <si>
    <t>info@hicome.co</t>
  </si>
  <si>
    <t>Activo</t>
  </si>
  <si>
    <t>quierovenderenlinea</t>
  </si>
  <si>
    <t>info@quierovenderenlinea.co</t>
  </si>
  <si>
    <t>quierovenderenlinea.co</t>
  </si>
  <si>
    <t>1/21/2021</t>
  </si>
  <si>
    <t>Jennifer</t>
  </si>
  <si>
    <t>Tenori</t>
  </si>
  <si>
    <t>jennifer.tenori@linktic.co</t>
  </si>
  <si>
    <t>Jesus</t>
  </si>
  <si>
    <t>Leon</t>
  </si>
  <si>
    <t>jesus.leon@vendeporinternet.co</t>
  </si>
  <si>
    <t>Joaquin</t>
  </si>
  <si>
    <t>Medina</t>
  </si>
  <si>
    <t>joaquin.medina@hicome.co</t>
  </si>
  <si>
    <t>Yara</t>
  </si>
  <si>
    <t>katherine.yara@linktic.co</t>
  </si>
  <si>
    <t>Moreno</t>
  </si>
  <si>
    <t>laura.moreno@linktic.co</t>
  </si>
  <si>
    <t>7/29/2021</t>
  </si>
  <si>
    <t>Ludwring</t>
  </si>
  <si>
    <t>Liccien</t>
  </si>
  <si>
    <t>ludwring.liccien@linktic.co</t>
  </si>
  <si>
    <t>9/16/2021</t>
  </si>
  <si>
    <t>Marco</t>
  </si>
  <si>
    <t>Lasso</t>
  </si>
  <si>
    <t>marco.lasso@linktic.co</t>
  </si>
  <si>
    <t>Maria</t>
  </si>
  <si>
    <t>maria.bejarano@linktic.co</t>
  </si>
  <si>
    <t>8/13/2021</t>
  </si>
  <si>
    <t>Mayerson</t>
  </si>
  <si>
    <t>Jimenez</t>
  </si>
  <si>
    <t>mayerson.jimenez@linktic.com</t>
  </si>
  <si>
    <t>linktic.com</t>
  </si>
  <si>
    <t>12/23/2020</t>
  </si>
  <si>
    <t>Mesa</t>
  </si>
  <si>
    <t>de Ayuda</t>
  </si>
  <si>
    <t>mesadeayuda@mas57.co</t>
  </si>
  <si>
    <t>mas57.co</t>
  </si>
  <si>
    <t>Oscar</t>
  </si>
  <si>
    <t>Parra</t>
  </si>
  <si>
    <t>oscar.parra@3tcapital.co</t>
  </si>
  <si>
    <t>Sosa</t>
  </si>
  <si>
    <t>oscar.sosa@linktic.co</t>
  </si>
  <si>
    <t>10/20/2021</t>
  </si>
  <si>
    <t>Sara Maria</t>
  </si>
  <si>
    <t>Escobar</t>
  </si>
  <si>
    <t>sara.escobar@linktic.co</t>
  </si>
  <si>
    <t>Scheneider Dubraska</t>
  </si>
  <si>
    <t>Prada Moreno</t>
  </si>
  <si>
    <t>scheneider.prada@wimbu.co</t>
  </si>
  <si>
    <t>Ballesteros</t>
  </si>
  <si>
    <t>tutor08@vendeporinternet.co</t>
  </si>
  <si>
    <t>Anyi</t>
  </si>
  <si>
    <t>Rojas</t>
  </si>
  <si>
    <t>tutor31@vendeporinternet.co</t>
  </si>
  <si>
    <t>Carlos</t>
  </si>
  <si>
    <t>Gomez</t>
  </si>
  <si>
    <t>tutor35@vendeporinternet.co</t>
  </si>
  <si>
    <t>tutor43@vendeporinternet.co</t>
  </si>
  <si>
    <t>JORGE MARIO</t>
  </si>
  <si>
    <t>GONZALEZ DIAZ</t>
  </si>
  <si>
    <t>tutor50@vendeporinternet.co</t>
  </si>
  <si>
    <t>7/22/2021</t>
  </si>
  <si>
    <t>PAOLA ANDREA</t>
  </si>
  <si>
    <t>LORA</t>
  </si>
  <si>
    <t>tutor52@vendeporinternet.co</t>
  </si>
  <si>
    <t>Tutores</t>
  </si>
  <si>
    <t>tutores1@quierovenderenlinea.co</t>
  </si>
  <si>
    <t>3/31/2021</t>
  </si>
  <si>
    <t>tutores2@quierovenderenlinea.co</t>
  </si>
  <si>
    <t>tutores3@quierovenderenlinea.co</t>
  </si>
  <si>
    <t>tutores4@quierovenderenlinea.co</t>
  </si>
  <si>
    <t>Alejandra</t>
  </si>
  <si>
    <t>alejandra.moreno@linktic.com</t>
  </si>
  <si>
    <t>7/21/2021</t>
  </si>
  <si>
    <t>tutores5@quierovenderenlinea.co</t>
  </si>
  <si>
    <t>Poveda</t>
  </si>
  <si>
    <t>laura.poveda@linktic.co</t>
  </si>
  <si>
    <t>8/25/2021</t>
  </si>
  <si>
    <t>Asistente</t>
  </si>
  <si>
    <t>Contable</t>
  </si>
  <si>
    <t>a.contable@3tcapital.co</t>
  </si>
  <si>
    <t>Dayana</t>
  </si>
  <si>
    <t>Morales</t>
  </si>
  <si>
    <t>a.contable@hicome.co</t>
  </si>
  <si>
    <t>a.contable@linktic.com</t>
  </si>
  <si>
    <t>9/22/2015</t>
  </si>
  <si>
    <t>a.contable@wimbu.co</t>
  </si>
  <si>
    <t>Consorcio</t>
  </si>
  <si>
    <t>a.contableconsorcio@linktic.com</t>
  </si>
  <si>
    <t>Luisa</t>
  </si>
  <si>
    <t>Alfonso</t>
  </si>
  <si>
    <t>a.diseno@linktic.com</t>
  </si>
  <si>
    <t>Angela</t>
  </si>
  <si>
    <t>a.financiero@linktic.com</t>
  </si>
  <si>
    <t>Onis</t>
  </si>
  <si>
    <t>Estrada</t>
  </si>
  <si>
    <t>a.licitaciones@linktic.com</t>
  </si>
  <si>
    <t>5/14/2020</t>
  </si>
  <si>
    <t>a.talento@linktic.com</t>
  </si>
  <si>
    <t>3/26/2018</t>
  </si>
  <si>
    <t>acueducto@linktic.com</t>
  </si>
  <si>
    <t>admi</t>
  </si>
  <si>
    <t>fincar</t>
  </si>
  <si>
    <t>admin@fincarsas.com</t>
  </si>
  <si>
    <t>fincarsas.com</t>
  </si>
  <si>
    <t>Admin</t>
  </si>
  <si>
    <t>3TCAPITAL</t>
  </si>
  <si>
    <t>admin@3tcapital.co</t>
  </si>
  <si>
    <t>admin</t>
  </si>
  <si>
    <t>andres forero</t>
  </si>
  <si>
    <t>admin@andresforero.co</t>
  </si>
  <si>
    <t>andresforero.co</t>
  </si>
  <si>
    <t>5/27/2021</t>
  </si>
  <si>
    <t>info</t>
  </si>
  <si>
    <t>jose correa</t>
  </si>
  <si>
    <t>admin@joseluiscorrea.co</t>
  </si>
  <si>
    <t>joseluiscorrea.co</t>
  </si>
  <si>
    <t>7/13/2021</t>
  </si>
  <si>
    <t>miguel gutierrez</t>
  </si>
  <si>
    <t>admin@miguelgutierrez.com.co</t>
  </si>
  <si>
    <t>miguelgutierrez.com.co</t>
  </si>
  <si>
    <t>natalia bedoya</t>
  </si>
  <si>
    <t>admin@nataliabedoya.com.co</t>
  </si>
  <si>
    <t>nataliabedoya.com.co</t>
  </si>
  <si>
    <t>Adriana</t>
  </si>
  <si>
    <t>Vallejo</t>
  </si>
  <si>
    <t>adriana.vallejo@linktic.com</t>
  </si>
  <si>
    <t>Valeria</t>
  </si>
  <si>
    <t>agente1@vendeporinternet.co</t>
  </si>
  <si>
    <t>Tatiana</t>
  </si>
  <si>
    <t>Oyola</t>
  </si>
  <si>
    <t>agente16@vendeporinternet.co</t>
  </si>
  <si>
    <t>Kimberly</t>
  </si>
  <si>
    <t>Zambrano</t>
  </si>
  <si>
    <t>agente19@vendeporinternet.co</t>
  </si>
  <si>
    <t>Jose</t>
  </si>
  <si>
    <t>agente2@vendeporinternet.co</t>
  </si>
  <si>
    <t>Jesica</t>
  </si>
  <si>
    <t>Basallo</t>
  </si>
  <si>
    <t>agente3@vendeporinternet.co</t>
  </si>
  <si>
    <t>agente4@vendeporinternet.co</t>
  </si>
  <si>
    <t>Luz stella</t>
  </si>
  <si>
    <t>Forero Reyes</t>
  </si>
  <si>
    <t>luz.forero@linktic.com</t>
  </si>
  <si>
    <t>Nenny Alejandra</t>
  </si>
  <si>
    <t>Saenz Gomez</t>
  </si>
  <si>
    <t>alejandra.saenz@linktic.com</t>
  </si>
  <si>
    <t>Alejandro</t>
  </si>
  <si>
    <t>Posada</t>
  </si>
  <si>
    <t>alejandro.posada@linktic.com</t>
  </si>
  <si>
    <t>Quitian</t>
  </si>
  <si>
    <t>alejandro.quitian@linktic.com</t>
  </si>
  <si>
    <t>3/15/2021</t>
  </si>
  <si>
    <t>alexander.garcia@linktic.com</t>
  </si>
  <si>
    <t>10/22/2021</t>
  </si>
  <si>
    <t>Borre</t>
  </si>
  <si>
    <t>alfonso.borre@linktic.com</t>
  </si>
  <si>
    <t>Guerra</t>
  </si>
  <si>
    <t>ana.guerra@linktic.com</t>
  </si>
  <si>
    <t>Dario</t>
  </si>
  <si>
    <t>Grisales</t>
  </si>
  <si>
    <t>analista.financiero@hicome.co</t>
  </si>
  <si>
    <t>11/25/2021</t>
  </si>
  <si>
    <t>Daniela</t>
  </si>
  <si>
    <t>Jimenez Rivera</t>
  </si>
  <si>
    <t>profesional.seleccion@linktic.com</t>
  </si>
  <si>
    <t>Pachon</t>
  </si>
  <si>
    <t>andrea.pachon@linktic.co</t>
  </si>
  <si>
    <t>Rios</t>
  </si>
  <si>
    <t>andrea.rios@linktic.com</t>
  </si>
  <si>
    <t>Andrei</t>
  </si>
  <si>
    <t>Luna</t>
  </si>
  <si>
    <t>andrei.luna@linktic.co</t>
  </si>
  <si>
    <t>11/17/2021</t>
  </si>
  <si>
    <t>Amaya</t>
  </si>
  <si>
    <t>andres.amaya@linktic.com</t>
  </si>
  <si>
    <t>Zully</t>
  </si>
  <si>
    <t>Perdomo</t>
  </si>
  <si>
    <t>zully.perdomo@linktic.com</t>
  </si>
  <si>
    <t>5/16/2019</t>
  </si>
  <si>
    <t>angelica.herran@linktic.co</t>
  </si>
  <si>
    <t>angelica.rueda@linktic.com</t>
  </si>
  <si>
    <t>Angie</t>
  </si>
  <si>
    <t>Cruz</t>
  </si>
  <si>
    <t>angie.cruz@linktic.com</t>
  </si>
  <si>
    <t>11/22/2021</t>
  </si>
  <si>
    <t>Lucciani</t>
  </si>
  <si>
    <t>Bossa</t>
  </si>
  <si>
    <t>lucciani.bossa@linktic.com</t>
  </si>
  <si>
    <t>anyi.rojas@linktic.co</t>
  </si>
  <si>
    <t>eliminado</t>
  </si>
  <si>
    <t>Armando</t>
  </si>
  <si>
    <t>Fonseca</t>
  </si>
  <si>
    <t>armando.fonseca@linktic.com</t>
  </si>
  <si>
    <t>Aula</t>
  </si>
  <si>
    <t>Tictur</t>
  </si>
  <si>
    <t>aula@tictur.org</t>
  </si>
  <si>
    <t>tictur.org</t>
  </si>
  <si>
    <t>10/21/2021</t>
  </si>
  <si>
    <t>AWS</t>
  </si>
  <si>
    <t>Linktic</t>
  </si>
  <si>
    <t>aws@linktic.com</t>
  </si>
  <si>
    <t>10/22/2020</t>
  </si>
  <si>
    <t>FAC</t>
  </si>
  <si>
    <t>awsfac@linktic.com</t>
  </si>
  <si>
    <t>11/29/2019</t>
  </si>
  <si>
    <t>Benjamin</t>
  </si>
  <si>
    <t>benjamin.medina@hicome.co</t>
  </si>
  <si>
    <t>mafe carrascal</t>
  </si>
  <si>
    <t>bogota@mafecarrascal.com</t>
  </si>
  <si>
    <t>mafecarrascal.com</t>
  </si>
  <si>
    <t>Entregado</t>
  </si>
  <si>
    <t>1/27/2021</t>
  </si>
  <si>
    <t>Brian David</t>
  </si>
  <si>
    <t>Orrego Montenegro</t>
  </si>
  <si>
    <t>brian.orrego@hicome.co</t>
  </si>
  <si>
    <t>11/29/2021</t>
  </si>
  <si>
    <t>Bryan</t>
  </si>
  <si>
    <t>Vera</t>
  </si>
  <si>
    <t>bryan.vera@linktic.co</t>
  </si>
  <si>
    <t>Nicol</t>
  </si>
  <si>
    <t>Franco</t>
  </si>
  <si>
    <t>calidad@hicome.co</t>
  </si>
  <si>
    <t>Juan</t>
  </si>
  <si>
    <t>Guarin</t>
  </si>
  <si>
    <t>calidad@linktic.com</t>
  </si>
  <si>
    <t>Birnachera</t>
  </si>
  <si>
    <t>camilo.bornachera@linktic.com</t>
  </si>
  <si>
    <t>Carlos Mario</t>
  </si>
  <si>
    <t>Serna</t>
  </si>
  <si>
    <t>carlos.serna@linktic.com</t>
  </si>
  <si>
    <t>Turriago</t>
  </si>
  <si>
    <t>carlos.turriago@linktic.co</t>
  </si>
  <si>
    <t>Herrera</t>
  </si>
  <si>
    <t>carolina.herrera@linktic.co</t>
  </si>
  <si>
    <t>7/14/2021</t>
  </si>
  <si>
    <t>Rubiano</t>
  </si>
  <si>
    <t>carolina.rubiano@linktic.com</t>
  </si>
  <si>
    <t>6/22/2021</t>
  </si>
  <si>
    <t>Cecilia</t>
  </si>
  <si>
    <t>Mattar</t>
  </si>
  <si>
    <t>cecilia.mattar@linktic.co</t>
  </si>
  <si>
    <t>Cesar</t>
  </si>
  <si>
    <t>Pulido</t>
  </si>
  <si>
    <t>cesar.pulido@linktic.com</t>
  </si>
  <si>
    <t>Christian</t>
  </si>
  <si>
    <t>Areinamo</t>
  </si>
  <si>
    <t>christian.areinamo@linktic.co</t>
  </si>
  <si>
    <t>Gerswin</t>
  </si>
  <si>
    <t>Pineda</t>
  </si>
  <si>
    <t>Soporte@3tcapital.co</t>
  </si>
  <si>
    <t>9/30/2021</t>
  </si>
  <si>
    <t>Gustavo</t>
  </si>
  <si>
    <t>Ospino</t>
  </si>
  <si>
    <t>comercial@hicome.co</t>
  </si>
  <si>
    <t>10/13/2021</t>
  </si>
  <si>
    <t>Comercial</t>
  </si>
  <si>
    <t>comercial@wimbu.co</t>
  </si>
  <si>
    <t>Mendieta</t>
  </si>
  <si>
    <t>compras@linktic.com</t>
  </si>
  <si>
    <t>Salinas</t>
  </si>
  <si>
    <t>compras@yaktil.com</t>
  </si>
  <si>
    <t>yaktil.com</t>
  </si>
  <si>
    <t>correo</t>
  </si>
  <si>
    <t xml:space="preserve">Natalia </t>
  </si>
  <si>
    <t>Fajardo</t>
  </si>
  <si>
    <t>comunicaciones@linktic.com</t>
  </si>
  <si>
    <t>4/23/2020</t>
  </si>
  <si>
    <t>Comunicaciones</t>
  </si>
  <si>
    <t>comunicaciones@wimbu.co</t>
  </si>
  <si>
    <t>Aguilera</t>
  </si>
  <si>
    <t>contabilidad@linktic.com</t>
  </si>
  <si>
    <t>8/15/2019</t>
  </si>
  <si>
    <t>Cristina</t>
  </si>
  <si>
    <t>Martinez</t>
  </si>
  <si>
    <t>contacto@linktic.com</t>
  </si>
  <si>
    <t>4/18/2018</t>
  </si>
  <si>
    <t>Diana Carolina</t>
  </si>
  <si>
    <t>Sabogal</t>
  </si>
  <si>
    <t>contenidos@linktic.com</t>
  </si>
  <si>
    <t>7/21/2020</t>
  </si>
  <si>
    <t>Soporte</t>
  </si>
  <si>
    <t>coordinacion@hicome.co</t>
  </si>
  <si>
    <t>Ray</t>
  </si>
  <si>
    <t>Miller</t>
  </si>
  <si>
    <t>coordinacionatlantico@vendeporinternet.co</t>
  </si>
  <si>
    <t>4/28/2021</t>
  </si>
  <si>
    <t>Erika</t>
  </si>
  <si>
    <t>coordinacionmeta@vendeporinternet.co</t>
  </si>
  <si>
    <t>Creativo</t>
  </si>
  <si>
    <t>creativo@wimbu.co</t>
  </si>
  <si>
    <t>creditos</t>
  </si>
  <si>
    <t>creditos@fincarsas.com</t>
  </si>
  <si>
    <t>Cristian</t>
  </si>
  <si>
    <t>cristian.gomez@linktic.co</t>
  </si>
  <si>
    <t>Cynthia</t>
  </si>
  <si>
    <t>cynthia.parra@linktic.co</t>
  </si>
  <si>
    <t>9/22/2021</t>
  </si>
  <si>
    <t>Aguilar</t>
  </si>
  <si>
    <t>daniel.aguilar@linktic.co</t>
  </si>
  <si>
    <t>Hrernandez</t>
  </si>
  <si>
    <t>daniel.hernandez@linktic.com</t>
  </si>
  <si>
    <t>11/23/2021</t>
  </si>
  <si>
    <t>Dariana</t>
  </si>
  <si>
    <t>Rincon</t>
  </si>
  <si>
    <t>dariana.rincon@linktic.com</t>
  </si>
  <si>
    <t>8/26/2019</t>
  </si>
  <si>
    <t>Giraldo</t>
  </si>
  <si>
    <t>dario.giraldo@linktic.co</t>
  </si>
  <si>
    <t>Darwin</t>
  </si>
  <si>
    <t>Acosta</t>
  </si>
  <si>
    <t>darwin.acosta@linktic.com</t>
  </si>
  <si>
    <t>Aguiño</t>
  </si>
  <si>
    <t>darwin.aguino@linktic.co</t>
  </si>
  <si>
    <t>David</t>
  </si>
  <si>
    <t>Salazar</t>
  </si>
  <si>
    <t>david.salazar@linktic.com</t>
  </si>
  <si>
    <t>6/23/2020</t>
  </si>
  <si>
    <t>david.vanegas@linktic.co</t>
  </si>
  <si>
    <t>Dayany</t>
  </si>
  <si>
    <t>Corredor</t>
  </si>
  <si>
    <t>dayany.corredor@linktic.com</t>
  </si>
  <si>
    <t>7/27/2021</t>
  </si>
  <si>
    <t>Desarrollo</t>
  </si>
  <si>
    <t>desarrollo@wimbu.co</t>
  </si>
  <si>
    <t>4/21/2021</t>
  </si>
  <si>
    <t>DevCPE</t>
  </si>
  <si>
    <t>devcpe1@linktic.co</t>
  </si>
  <si>
    <t>11/19/2021</t>
  </si>
  <si>
    <t>devcpe2@linktic.co</t>
  </si>
  <si>
    <t>devcpe3@linktic.co</t>
  </si>
  <si>
    <t>devcpe4@linktic.co</t>
  </si>
  <si>
    <t>devcpe5@linktic.co</t>
  </si>
  <si>
    <t>Abella</t>
  </si>
  <si>
    <t>diana.abella@linktic.com</t>
  </si>
  <si>
    <t>4/14/2020</t>
  </si>
  <si>
    <t>Bermudez Arias</t>
  </si>
  <si>
    <t>diana.bermudez@linktic.com</t>
  </si>
  <si>
    <t>2/23/2016</t>
  </si>
  <si>
    <t>Cardozo</t>
  </si>
  <si>
    <t>diana.cardozo@linktic.com</t>
  </si>
  <si>
    <t>Cabulo</t>
  </si>
  <si>
    <t>diego.cabulo@linktic.com</t>
  </si>
  <si>
    <t>Camelo</t>
  </si>
  <si>
    <t>diego.camelo@linktic.co</t>
  </si>
  <si>
    <t>10/19/2021</t>
  </si>
  <si>
    <t>diego.caro@linktic.com</t>
  </si>
  <si>
    <t>Gonzalez</t>
  </si>
  <si>
    <t>diego.gonzalez@linktic.com</t>
  </si>
  <si>
    <t>Oliveros</t>
  </si>
  <si>
    <t>diego.oliveros@hicome.co</t>
  </si>
  <si>
    <t>digital@linktic.com</t>
  </si>
  <si>
    <t>Cadena</t>
  </si>
  <si>
    <t>diseno@linktic.com</t>
  </si>
  <si>
    <t>1/23/2018</t>
  </si>
  <si>
    <t>Edwin</t>
  </si>
  <si>
    <t>Girlado</t>
  </si>
  <si>
    <t>edwin.girlado@linktic.co</t>
  </si>
  <si>
    <t>11/18/2021</t>
  </si>
  <si>
    <t>edwin.gomez@linktic.com</t>
  </si>
  <si>
    <t>EF</t>
  </si>
  <si>
    <t>Talento</t>
  </si>
  <si>
    <t>ef-talento@linktic.co</t>
  </si>
  <si>
    <t>Eliana</t>
  </si>
  <si>
    <t>Ibañez</t>
  </si>
  <si>
    <t>eliana.ibanez@linktic.co</t>
  </si>
  <si>
    <t>Elkyn</t>
  </si>
  <si>
    <t>Diosa</t>
  </si>
  <si>
    <t>elkyn.diosa@linktic.co</t>
  </si>
  <si>
    <t>3/25/2021</t>
  </si>
  <si>
    <t>Osorio</t>
  </si>
  <si>
    <t>emmanuel.osorio@linktic.com</t>
  </si>
  <si>
    <t>Esneyder</t>
  </si>
  <si>
    <t>Ariza</t>
  </si>
  <si>
    <t>esneyder.ariza@linktic.com</t>
  </si>
  <si>
    <t>Esteban</t>
  </si>
  <si>
    <t>Loaiza</t>
  </si>
  <si>
    <t>esteban.loaiza@linktic.com</t>
  </si>
  <si>
    <t>Fabian</t>
  </si>
  <si>
    <t>Echeverria</t>
  </si>
  <si>
    <t>fabian.echeverria@linktic.com</t>
  </si>
  <si>
    <t>Sandra</t>
  </si>
  <si>
    <t>Muñoz</t>
  </si>
  <si>
    <t>finanzas@linktic.com</t>
  </si>
  <si>
    <t>formacion02@vendeporinternet.co</t>
  </si>
  <si>
    <t>Ceballos</t>
  </si>
  <si>
    <t>formacion3@vendeporinternet.co</t>
  </si>
  <si>
    <t>Jhonatan</t>
  </si>
  <si>
    <t>formacion04@vendeporinternet.co</t>
  </si>
  <si>
    <t>Formulacion</t>
  </si>
  <si>
    <t>Proyectos</t>
  </si>
  <si>
    <t>formulacion.proyectos@linktic.com</t>
  </si>
  <si>
    <t>Gabriel</t>
  </si>
  <si>
    <t>Romero</t>
  </si>
  <si>
    <t>gabriel.romero@hicome.co</t>
  </si>
  <si>
    <t>Gerardo</t>
  </si>
  <si>
    <t>Forero</t>
  </si>
  <si>
    <t>gerardo.forero@linktic.com</t>
  </si>
  <si>
    <t>4/28/2015</t>
  </si>
  <si>
    <t xml:space="preserve">Katherine </t>
  </si>
  <si>
    <t>Daza</t>
  </si>
  <si>
    <t>gerencia@hicome.co</t>
  </si>
  <si>
    <t>gerencia@linktic.com</t>
  </si>
  <si>
    <t>6/18/2020</t>
  </si>
  <si>
    <t>Mauricio</t>
  </si>
  <si>
    <t>gerencia@yaktil.com</t>
  </si>
  <si>
    <t>1/23/2020</t>
  </si>
  <si>
    <t>gerswin.pineda@linktic.com</t>
  </si>
  <si>
    <t>8/20/2019</t>
  </si>
  <si>
    <t>ghprada@linktic.co</t>
  </si>
  <si>
    <t>7/23/2021</t>
  </si>
  <si>
    <t>Gina</t>
  </si>
  <si>
    <t>Pedraza</t>
  </si>
  <si>
    <t>gina.pedraza@linktic.co</t>
  </si>
  <si>
    <t>Guido</t>
  </si>
  <si>
    <t>guido.ayala@linktic.co</t>
  </si>
  <si>
    <t>gustavo.ospino@linktic.com</t>
  </si>
  <si>
    <t>Gynna</t>
  </si>
  <si>
    <t>Rodriguez</t>
  </si>
  <si>
    <t>gynna.rodriguez@linktic.com</t>
  </si>
  <si>
    <t>13/09/0201</t>
  </si>
  <si>
    <t>Hector</t>
  </si>
  <si>
    <t>Briceño</t>
  </si>
  <si>
    <t>hector.briceno@linktic.com</t>
  </si>
  <si>
    <t>Heredia</t>
  </si>
  <si>
    <t>hector.heredia@linktic.co</t>
  </si>
  <si>
    <t>2/22/2021</t>
  </si>
  <si>
    <t>Henry</t>
  </si>
  <si>
    <t>Chica</t>
  </si>
  <si>
    <t>henry.chica@linktic.com</t>
  </si>
  <si>
    <t xml:space="preserve">286 - 303- 310 </t>
  </si>
  <si>
    <t>Se envian accesos Diana Bermudez (colaborador desvinculado)</t>
  </si>
  <si>
    <t>Hilary</t>
  </si>
  <si>
    <t>Farfan</t>
  </si>
  <si>
    <t>hilary.farfan@linktic.com</t>
  </si>
  <si>
    <t>7/30/2021</t>
  </si>
  <si>
    <t>Holman</t>
  </si>
  <si>
    <t>holman.garcia@linktic.co</t>
  </si>
  <si>
    <t>info@andresforero.co</t>
  </si>
  <si>
    <t>Convocatoriaturismo</t>
  </si>
  <si>
    <t>info@convocatoriaturismo.co</t>
  </si>
  <si>
    <t>convocatoriaturismo.co</t>
  </si>
  <si>
    <t>eduklab</t>
  </si>
  <si>
    <t>info@eduklab.co</t>
  </si>
  <si>
    <t>eduklab.co</t>
  </si>
  <si>
    <t>info@fincarsas.com</t>
  </si>
  <si>
    <t>info@joseluiscorrea.co</t>
  </si>
  <si>
    <t>info@miguelgutierrez.com.co</t>
  </si>
  <si>
    <t>info@nataliabedoya.com.co</t>
  </si>
  <si>
    <t>TicTur</t>
  </si>
  <si>
    <t>info@tictur.org</t>
  </si>
  <si>
    <t>Tuvitrina</t>
  </si>
  <si>
    <t>info@tuvitrina.co</t>
  </si>
  <si>
    <t>tuvitrina.co</t>
  </si>
  <si>
    <t>Vende por Internet</t>
  </si>
  <si>
    <t>info@vendeporinternet.co</t>
  </si>
  <si>
    <t>Lina</t>
  </si>
  <si>
    <t>Castillo</t>
  </si>
  <si>
    <t>info@wimbu.co</t>
  </si>
  <si>
    <t>Yaktil</t>
  </si>
  <si>
    <t>info@yaktil.com</t>
  </si>
  <si>
    <t>Ingird</t>
  </si>
  <si>
    <t>ingrid.munoz@hicome.co</t>
  </si>
  <si>
    <t>Interventorias</t>
  </si>
  <si>
    <t>SGJ</t>
  </si>
  <si>
    <t>interventoriasgj@linktic.com</t>
  </si>
  <si>
    <t>8/20/2021</t>
  </si>
  <si>
    <t>Ivan</t>
  </si>
  <si>
    <t>ivan.moreno@linktic.com</t>
  </si>
  <si>
    <t>IvÃ¡n</t>
  </si>
  <si>
    <t>PabÃ³n</t>
  </si>
  <si>
    <t>ivan.pabon@linktic.com</t>
  </si>
  <si>
    <t>9/27/2018</t>
  </si>
  <si>
    <t>Jairo</t>
  </si>
  <si>
    <t>Castro</t>
  </si>
  <si>
    <t>jairo.castro@linktic.com</t>
  </si>
  <si>
    <t>10/14/2021</t>
  </si>
  <si>
    <t>Obando</t>
  </si>
  <si>
    <t>jairo.obando@linktic.com</t>
  </si>
  <si>
    <t>jairo.rodriguez@linktic.com</t>
  </si>
  <si>
    <t>James</t>
  </si>
  <si>
    <t>Lotero</t>
  </si>
  <si>
    <t>james.lotero@linktic.com</t>
  </si>
  <si>
    <t>8/27/2021</t>
  </si>
  <si>
    <t>Janet</t>
  </si>
  <si>
    <t>janet.castro@linktic.com</t>
  </si>
  <si>
    <t>Jatziry</t>
  </si>
  <si>
    <t>Barrera</t>
  </si>
  <si>
    <t>jatziry.barrera@linktic.com</t>
  </si>
  <si>
    <t>Javier</t>
  </si>
  <si>
    <t>Said</t>
  </si>
  <si>
    <t>javier.said@linktic.co</t>
  </si>
  <si>
    <t>Correa</t>
  </si>
  <si>
    <t>jesus.correa@linktic.com</t>
  </si>
  <si>
    <t>jesus.leon@linktic.co</t>
  </si>
  <si>
    <t>Ramos</t>
  </si>
  <si>
    <t>jesus.ramos@linktic.co</t>
  </si>
  <si>
    <t>9/08/0201</t>
  </si>
  <si>
    <t>Jhoan</t>
  </si>
  <si>
    <t>Montealegre</t>
  </si>
  <si>
    <t>jhoan.montealegre@linktic.co</t>
  </si>
  <si>
    <t>Jhon</t>
  </si>
  <si>
    <t>Garzon</t>
  </si>
  <si>
    <t>john.garzon@linktic.com</t>
  </si>
  <si>
    <t>9/28/2021</t>
  </si>
  <si>
    <t>Jhorfana</t>
  </si>
  <si>
    <t>Bonilla</t>
  </si>
  <si>
    <t>jhorfana.bonilla@linktic.com</t>
  </si>
  <si>
    <t>joaquin.medina@linktic.com</t>
  </si>
  <si>
    <t>Joel</t>
  </si>
  <si>
    <t>Acuña</t>
  </si>
  <si>
    <t>joel.acuna@linktic.com</t>
  </si>
  <si>
    <t>Suarez</t>
  </si>
  <si>
    <t>joel.suarez@linktic.co</t>
  </si>
  <si>
    <t>Joham</t>
  </si>
  <si>
    <t>joham.bejarano@linktic.com</t>
  </si>
  <si>
    <t>Johan</t>
  </si>
  <si>
    <t>Montero</t>
  </si>
  <si>
    <t xml:space="preserve">jmontero@linktic.co
</t>
  </si>
  <si>
    <t>Johanna</t>
  </si>
  <si>
    <t>johanna.moreno@linktic.co</t>
  </si>
  <si>
    <t>jose.garcia@linktic.com</t>
  </si>
  <si>
    <t>jose.rivera@linktic.co</t>
  </si>
  <si>
    <t>9/29/2021</t>
  </si>
  <si>
    <t>Sepulveda</t>
  </si>
  <si>
    <t>jose.sepulveda@linktic.com</t>
  </si>
  <si>
    <t>Alvarez</t>
  </si>
  <si>
    <t>juan.alvarez@linktic.co</t>
  </si>
  <si>
    <t>Gantiva</t>
  </si>
  <si>
    <t>juan.gantiva@linktic.co</t>
  </si>
  <si>
    <t>juan.jimenez@linktic.com</t>
  </si>
  <si>
    <t>Martin</t>
  </si>
  <si>
    <t>juan.martin@linktic.co</t>
  </si>
  <si>
    <t>Julian</t>
  </si>
  <si>
    <t>julian.perdomo@vendeporinternet.co</t>
  </si>
  <si>
    <t>julian.prada@linktic.com</t>
  </si>
  <si>
    <t>Julieth</t>
  </si>
  <si>
    <t>Riveros</t>
  </si>
  <si>
    <t>juliett.riveros@linktic.co</t>
  </si>
  <si>
    <t>Paula</t>
  </si>
  <si>
    <t>Sanchez</t>
  </si>
  <si>
    <t>juridica@linktic.com</t>
  </si>
  <si>
    <t>katherine.daza@linktic.com</t>
  </si>
  <si>
    <t>laura.sanchez@linktic.com</t>
  </si>
  <si>
    <t>9/21/2021</t>
  </si>
  <si>
    <t>Lesley</t>
  </si>
  <si>
    <t>lesley.mesa@linktic.co</t>
  </si>
  <si>
    <t>11/16/2021</t>
  </si>
  <si>
    <t>Licitaciones</t>
  </si>
  <si>
    <t>licitaciones@hicome.co</t>
  </si>
  <si>
    <t>licitaciones@linktic.com</t>
  </si>
  <si>
    <t>8/29/2014</t>
  </si>
  <si>
    <t>Zambrano Guillén</t>
  </si>
  <si>
    <t>lider.diseno@linktic.com</t>
  </si>
  <si>
    <t>9/23/2013</t>
  </si>
  <si>
    <t>Liliana</t>
  </si>
  <si>
    <t>Reyes</t>
  </si>
  <si>
    <t>liliana.reyes@linktic.co</t>
  </si>
  <si>
    <t>LILIANA MARITZA</t>
  </si>
  <si>
    <t>URUEÃ‘A RODRIGUEZ</t>
  </si>
  <si>
    <t>liliana.uruena@linktic.com</t>
  </si>
  <si>
    <t>lina.castillo@linktic.com</t>
  </si>
  <si>
    <t>8/22/2011</t>
  </si>
  <si>
    <t>LUIS GABRIEL</t>
  </si>
  <si>
    <t>BEJARANO GUZMAN</t>
  </si>
  <si>
    <t>luis.bejarano@linktic.com</t>
  </si>
  <si>
    <t>Luis</t>
  </si>
  <si>
    <t>Buitrago</t>
  </si>
  <si>
    <t>luis.buitrago@linktic.co</t>
  </si>
  <si>
    <t>luis.correa@linktic.com</t>
  </si>
  <si>
    <t>Luis Miguel</t>
  </si>
  <si>
    <t>PÃ©rez</t>
  </si>
  <si>
    <t>luis.perez@linktic.com</t>
  </si>
  <si>
    <t>Samaca</t>
  </si>
  <si>
    <t>luis.samaca@linktic.com</t>
  </si>
  <si>
    <t>Villareal</t>
  </si>
  <si>
    <t>luis.villarreal@linktic.com</t>
  </si>
  <si>
    <t>Luz</t>
  </si>
  <si>
    <t>luz.munoz@linktic.com</t>
  </si>
  <si>
    <t>Manuel</t>
  </si>
  <si>
    <t>manuel.montero@linktic.co</t>
  </si>
  <si>
    <t>Marcela</t>
  </si>
  <si>
    <t>Beltran</t>
  </si>
  <si>
    <t>marcela.beltran@3tcapital.co</t>
  </si>
  <si>
    <t>marcela.beltran@linktic.com</t>
  </si>
  <si>
    <t>marcela.ramirez@linktic.com</t>
  </si>
  <si>
    <t>1/26/2021</t>
  </si>
  <si>
    <t>Magaña</t>
  </si>
  <si>
    <t>marco.magana@linktic.com</t>
  </si>
  <si>
    <t>Restrepo</t>
  </si>
  <si>
    <t>maria.restrepo@linktic.co</t>
  </si>
  <si>
    <t>Velez</t>
  </si>
  <si>
    <t>maria.velez@linktic.com</t>
  </si>
  <si>
    <t>Mario Enrique</t>
  </si>
  <si>
    <t>Gutierrez Castro</t>
  </si>
  <si>
    <t>mario.gutierrez@linktic.com</t>
  </si>
  <si>
    <t>Martha</t>
  </si>
  <si>
    <t>Robledo</t>
  </si>
  <si>
    <t>martha.robledo@linktic.co</t>
  </si>
  <si>
    <t>mauricio.ballesteros@linktic.co</t>
  </si>
  <si>
    <t>mcc</t>
  </si>
  <si>
    <t>mcc@linktic.com</t>
  </si>
  <si>
    <t>8/23/2019</t>
  </si>
  <si>
    <t>Mery</t>
  </si>
  <si>
    <t>mery.rojas@linktic.com</t>
  </si>
  <si>
    <t>mfc@mafecarrascal.com</t>
  </si>
  <si>
    <t>Michael</t>
  </si>
  <si>
    <t>michael.garcia@linktic.com</t>
  </si>
  <si>
    <t>Abadia</t>
  </si>
  <si>
    <t>miguel.abadia@linktic.com</t>
  </si>
  <si>
    <t>miguel.gomez@linktic.com</t>
  </si>
  <si>
    <t>Vega</t>
  </si>
  <si>
    <t>miguel.vega@linktic.co</t>
  </si>
  <si>
    <t>Nair Johana</t>
  </si>
  <si>
    <t>Russi</t>
  </si>
  <si>
    <t>johana.russi@hicome.co</t>
  </si>
  <si>
    <t>Nelson</t>
  </si>
  <si>
    <t>Ospitia</t>
  </si>
  <si>
    <t>nicolas.ospitia@linktic.co</t>
  </si>
  <si>
    <t>Nicolas</t>
  </si>
  <si>
    <t>Ceron</t>
  </si>
  <si>
    <t>nicolas.ceron@linktic.com</t>
  </si>
  <si>
    <t>Vargas</t>
  </si>
  <si>
    <t>nicolas.vargas@linktic.com</t>
  </si>
  <si>
    <t>Norma</t>
  </si>
  <si>
    <t>Perez</t>
  </si>
  <si>
    <t>norma.perez@linktic.com</t>
  </si>
  <si>
    <t>Notificaciones</t>
  </si>
  <si>
    <t>SIUGJ</t>
  </si>
  <si>
    <t>notificaciones-siugj@linktic.com</t>
  </si>
  <si>
    <t>Ferneth</t>
  </si>
  <si>
    <t>oscar.galvez@linktic.co</t>
  </si>
  <si>
    <t>10/25/2021</t>
  </si>
  <si>
    <t>Infante</t>
  </si>
  <si>
    <t>oscar.infante@hicome.co</t>
  </si>
  <si>
    <t>6/24/2021</t>
  </si>
  <si>
    <t>oscar.parra@wimbu.co</t>
  </si>
  <si>
    <t>3/26/2021</t>
  </si>
  <si>
    <t>oscar.velasquez@linktic.com</t>
  </si>
  <si>
    <t>Ellineth Paola</t>
  </si>
  <si>
    <t>Peña</t>
  </si>
  <si>
    <t>paola.pena@linktic.com</t>
  </si>
  <si>
    <t>Veronica</t>
  </si>
  <si>
    <t>veronica.gonzalez@linktic.com</t>
  </si>
  <si>
    <t>Camacho</t>
  </si>
  <si>
    <t>productor.audiovisual@linktic.com</t>
  </si>
  <si>
    <t>11/28/2019</t>
  </si>
  <si>
    <t>Melissa</t>
  </si>
  <si>
    <t>profesional.financiero@linktic.com</t>
  </si>
  <si>
    <t>Project</t>
  </si>
  <si>
    <t>project@linktic.com</t>
  </si>
  <si>
    <t>Leidi Nathali</t>
  </si>
  <si>
    <t>Yaguara Caseres</t>
  </si>
  <si>
    <t>proyectos@linktic.com</t>
  </si>
  <si>
    <t>proyectos@wimbu.co</t>
  </si>
  <si>
    <t>Rafael</t>
  </si>
  <si>
    <t>rafael.lopez@linktic.com</t>
  </si>
  <si>
    <t>Renato</t>
  </si>
  <si>
    <t>Yepes</t>
  </si>
  <si>
    <t>renato.yepes@linktic.co</t>
  </si>
  <si>
    <t>Ricardo</t>
  </si>
  <si>
    <t>Ocampo</t>
  </si>
  <si>
    <t>ricardo.ocampo@linktic.com</t>
  </si>
  <si>
    <t>Ordoñez</t>
  </si>
  <si>
    <t>sebastian.ordonez@linktic.co</t>
  </si>
  <si>
    <t>Servio</t>
  </si>
  <si>
    <t>Lemos</t>
  </si>
  <si>
    <t>servio.lemos@linktic.com</t>
  </si>
  <si>
    <t>Silvia Paola</t>
  </si>
  <si>
    <t>Gallego Ospina</t>
  </si>
  <si>
    <t>silvia.gallego@hicome.co</t>
  </si>
  <si>
    <t>Jorge</t>
  </si>
  <si>
    <t>Torres</t>
  </si>
  <si>
    <t>soporte.fac@linktic.com</t>
  </si>
  <si>
    <t>5/14/2021</t>
  </si>
  <si>
    <t>soporte@hicome.co</t>
  </si>
  <si>
    <t>Linktic co</t>
  </si>
  <si>
    <t xml:space="preserve">soporte@linktic.co </t>
  </si>
  <si>
    <t xml:space="preserve">linktic.co </t>
  </si>
  <si>
    <t>11/19/2020</t>
  </si>
  <si>
    <t>SOPORTE</t>
  </si>
  <si>
    <t>LINK TIC</t>
  </si>
  <si>
    <t>soporte@linktic.com</t>
  </si>
  <si>
    <t>Stefany</t>
  </si>
  <si>
    <t>Restrepo G</t>
  </si>
  <si>
    <t>stefany.restrepo@hicome.co</t>
  </si>
  <si>
    <t>talento@hicome.co</t>
  </si>
  <si>
    <t>talento@linktic.com</t>
  </si>
  <si>
    <t>Tilson</t>
  </si>
  <si>
    <t>Fernandez</t>
  </si>
  <si>
    <t>tilson.fernandez@linktic.com</t>
  </si>
  <si>
    <t>Pinzón</t>
  </si>
  <si>
    <t>tutor02@vendeporinternet.co</t>
  </si>
  <si>
    <t>Yuri</t>
  </si>
  <si>
    <t>Toledo</t>
  </si>
  <si>
    <t>tutor03@vendeporinternet.co</t>
  </si>
  <si>
    <t>Claudia</t>
  </si>
  <si>
    <t>Toscano</t>
  </si>
  <si>
    <t>tutor04@vendeporinternet.co</t>
  </si>
  <si>
    <t>Paola</t>
  </si>
  <si>
    <t>tutor05@vendeporinternet.co</t>
  </si>
  <si>
    <t>tutor06@vendeporinternet.co</t>
  </si>
  <si>
    <t>Tapias</t>
  </si>
  <si>
    <t>tutor07@vendeporinternet.co</t>
  </si>
  <si>
    <t>tutor09@vendeporinternet.co</t>
  </si>
  <si>
    <t>Francia</t>
  </si>
  <si>
    <t>tutor10@vendeporinternet.co</t>
  </si>
  <si>
    <t>tutor11@vendeporinternet.co</t>
  </si>
  <si>
    <t>Grandas</t>
  </si>
  <si>
    <t>tutor12@vendeporinternet.co</t>
  </si>
  <si>
    <t>Karen</t>
  </si>
  <si>
    <t>Molinares</t>
  </si>
  <si>
    <t>tutor13@vendeporinternet.co</t>
  </si>
  <si>
    <t>Leidy</t>
  </si>
  <si>
    <t>tutor14@vendeporinternet.co</t>
  </si>
  <si>
    <t>Zurli</t>
  </si>
  <si>
    <t>tutor15@vendeporinternet.co</t>
  </si>
  <si>
    <t>Mario</t>
  </si>
  <si>
    <t>Rincón</t>
  </si>
  <si>
    <t>tutor16@vendeporinternet.co</t>
  </si>
  <si>
    <t>tutor17@vendeporinternet.co</t>
  </si>
  <si>
    <t>Ruiz</t>
  </si>
  <si>
    <t>tutor18@vendeporinternet.co</t>
  </si>
  <si>
    <t>tutor19@vendeporinternet.co</t>
  </si>
  <si>
    <t>Gaviria</t>
  </si>
  <si>
    <t>tutor20@vendeporinternet.co</t>
  </si>
  <si>
    <t>YULI</t>
  </si>
  <si>
    <t>TOVAR</t>
  </si>
  <si>
    <t>tutor21@vendeporinternet.co</t>
  </si>
  <si>
    <t>tutor22@vendeporinternet.co</t>
  </si>
  <si>
    <t>Florez</t>
  </si>
  <si>
    <t>tutor23@vendeporinternet.co</t>
  </si>
  <si>
    <t>Benavides</t>
  </si>
  <si>
    <t>tutor24@vendeporinternet.co</t>
  </si>
  <si>
    <t>Cifuentes</t>
  </si>
  <si>
    <t>tutor25@vendeporinternet.co</t>
  </si>
  <si>
    <t>tutor26@vendeporinternet.co</t>
  </si>
  <si>
    <t>Castaño</t>
  </si>
  <si>
    <t>tutor27@vendeporinternet.co</t>
  </si>
  <si>
    <t>Triana</t>
  </si>
  <si>
    <t>tutor28@vendeporinternet.co</t>
  </si>
  <si>
    <t>Zuleima</t>
  </si>
  <si>
    <t>Leal</t>
  </si>
  <si>
    <t>tutor29@vendeporinternet.co</t>
  </si>
  <si>
    <t>Vanessa</t>
  </si>
  <si>
    <t>Vasquez</t>
  </si>
  <si>
    <t>tutor30@vendeporinternet.co</t>
  </si>
  <si>
    <t>Alarcon</t>
  </si>
  <si>
    <t>tutor32@vendeporinternet.co</t>
  </si>
  <si>
    <t>Nataly</t>
  </si>
  <si>
    <t>tutor33@vendeporinternet.co</t>
  </si>
  <si>
    <t>Carrillo</t>
  </si>
  <si>
    <t>tutor34@vendeporinternet.co</t>
  </si>
  <si>
    <t>Elba</t>
  </si>
  <si>
    <t>Arevalo</t>
  </si>
  <si>
    <t>tutor36@vendeporinternet.co</t>
  </si>
  <si>
    <t>Paulo Felipe</t>
  </si>
  <si>
    <t>Cancelado</t>
  </si>
  <si>
    <t>tutor37@vendeporinternet.co</t>
  </si>
  <si>
    <t>Cepeda</t>
  </si>
  <si>
    <t>tutor38@vendeporinternet.co</t>
  </si>
  <si>
    <t>Novoa</t>
  </si>
  <si>
    <t>tutor39@vendeporinternet.co</t>
  </si>
  <si>
    <t>Paola Andrea</t>
  </si>
  <si>
    <t>Marin Ladino</t>
  </si>
  <si>
    <t>tutor40@vendeporinternet.co</t>
  </si>
  <si>
    <t>Romero Quiroga</t>
  </si>
  <si>
    <t>tutor41@vendeporinternet.co</t>
  </si>
  <si>
    <t>Cristobal</t>
  </si>
  <si>
    <t>Parra Ortiz</t>
  </si>
  <si>
    <t>tutor42@vendeporinternet.co</t>
  </si>
  <si>
    <t>Ortiz</t>
  </si>
  <si>
    <t>tutor44@vendeporinternet.co</t>
  </si>
  <si>
    <t>Sandra Johana</t>
  </si>
  <si>
    <t>Peñuela</t>
  </si>
  <si>
    <t>tutor45@vendeporinternet.co</t>
  </si>
  <si>
    <t>CHRISTIAN CAMILO</t>
  </si>
  <si>
    <t>CORRALES</t>
  </si>
  <si>
    <t>tutor46@vendeporinternet.co</t>
  </si>
  <si>
    <t>LAURA</t>
  </si>
  <si>
    <t>YEPEZ</t>
  </si>
  <si>
    <t>tutor47@vendeporinternet.co</t>
  </si>
  <si>
    <t>MARIA PAULA</t>
  </si>
  <si>
    <t>GOMEZ</t>
  </si>
  <si>
    <t>tutor48@vendeporinternet.co</t>
  </si>
  <si>
    <t>EDGAR</t>
  </si>
  <si>
    <t>ANGEL</t>
  </si>
  <si>
    <t>tutor49@vendeporinternet.co</t>
  </si>
  <si>
    <t>Contreras</t>
  </si>
  <si>
    <t>tutor53@vendeporinternet.co</t>
  </si>
  <si>
    <t>7/26/2021</t>
  </si>
  <si>
    <t>Victor</t>
  </si>
  <si>
    <t>Mariño</t>
  </si>
  <si>
    <t>victor.marino@linktic.com</t>
  </si>
  <si>
    <t>Quintero</t>
  </si>
  <si>
    <t>victor.quintero@linktic.com</t>
  </si>
  <si>
    <t>Vilmary</t>
  </si>
  <si>
    <t>vilmary.lopez@linktic.com</t>
  </si>
  <si>
    <t>Viviana</t>
  </si>
  <si>
    <t>viviana.vanegas@linktic.com</t>
  </si>
  <si>
    <t>Wilmar</t>
  </si>
  <si>
    <t>wilmar.rincon@linktic.com</t>
  </si>
  <si>
    <t>4/13/2018</t>
  </si>
  <si>
    <t>Yoe</t>
  </si>
  <si>
    <t>Cardenas</t>
  </si>
  <si>
    <t>yoe.cardenas@linktic.co</t>
  </si>
  <si>
    <t>Yolanda</t>
  </si>
  <si>
    <t>yolanda.gomez@linktic.com</t>
  </si>
  <si>
    <t>Yusselin</t>
  </si>
  <si>
    <t>Pernia</t>
  </si>
  <si>
    <t>yusseli.pernia@linktic.com</t>
  </si>
  <si>
    <t>fauce</t>
  </si>
  <si>
    <t>Mocharrafich</t>
  </si>
  <si>
    <t>fauce.Mocharrafich@linktic.com</t>
  </si>
  <si>
    <t>Boris</t>
  </si>
  <si>
    <t>boris.gonzalez@linktic.co</t>
  </si>
  <si>
    <t>William</t>
  </si>
  <si>
    <t>william.forero@linktic.com</t>
  </si>
  <si>
    <t>Correo</t>
  </si>
  <si>
    <t xml:space="preserve">Pedro </t>
  </si>
  <si>
    <t>pedro.perez@linktic.co</t>
  </si>
  <si>
    <t>Arias</t>
  </si>
  <si>
    <t>vivian.arias@linktic.com</t>
  </si>
  <si>
    <t xml:space="preserve">Luis </t>
  </si>
  <si>
    <t>luis.torres@linktic.co</t>
  </si>
  <si>
    <t xml:space="preserve">Nelson </t>
  </si>
  <si>
    <t>nelson.ospitia@linktic.co</t>
  </si>
  <si>
    <t>Support</t>
  </si>
  <si>
    <t>support@wimbu.co</t>
  </si>
  <si>
    <t xml:space="preserve">Berdugo </t>
  </si>
  <si>
    <t>realizador@wimbu.co</t>
  </si>
  <si>
    <t>alexander.bejarano@3tcapital.co</t>
  </si>
  <si>
    <t xml:space="preserve">Daniel </t>
  </si>
  <si>
    <t>compras@hicome.co</t>
  </si>
  <si>
    <t>Fernan</t>
  </si>
  <si>
    <t>fernan@linktic.com</t>
  </si>
  <si>
    <t>Expone</t>
  </si>
  <si>
    <t>info@expone.co</t>
  </si>
  <si>
    <t>expone.co</t>
  </si>
  <si>
    <t>no</t>
  </si>
  <si>
    <t>Reply</t>
  </si>
  <si>
    <t>no-reply@eduklab.co</t>
  </si>
  <si>
    <t xml:space="preserve">Diana </t>
  </si>
  <si>
    <t>Bemudez</t>
  </si>
  <si>
    <t>proyectos@tictur.org</t>
  </si>
  <si>
    <t>21/006/2021</t>
  </si>
  <si>
    <t>transporte</t>
  </si>
  <si>
    <t>transporte@hicome.co</t>
  </si>
  <si>
    <t>Benis</t>
  </si>
  <si>
    <t>benis.carrillo@linktic.co</t>
  </si>
  <si>
    <t>Natalia</t>
  </si>
  <si>
    <t>Idarraga</t>
  </si>
  <si>
    <t>natalia.idarraga@linktic.com</t>
  </si>
  <si>
    <t>contratacion</t>
  </si>
  <si>
    <t>3tcapital</t>
  </si>
  <si>
    <t>contratacion@3tcapital.co</t>
  </si>
  <si>
    <t xml:space="preserve">Wilson </t>
  </si>
  <si>
    <t>Molina</t>
  </si>
  <si>
    <t>wilson.molina@linktic.co</t>
  </si>
  <si>
    <t>Sneider</t>
  </si>
  <si>
    <t>Coertes</t>
  </si>
  <si>
    <t xml:space="preserve">copy@wimbu.co </t>
  </si>
  <si>
    <t xml:space="preserve">wimbu.co </t>
  </si>
  <si>
    <t>Audiovisual</t>
  </si>
  <si>
    <t>audiovisual2@wimbu.co</t>
  </si>
  <si>
    <t>Caceres</t>
  </si>
  <si>
    <t>lider.copy@wimbu.co</t>
  </si>
  <si>
    <t>Copy</t>
  </si>
  <si>
    <t xml:space="preserve">copy2@wimbu.co </t>
  </si>
  <si>
    <t>Villamarin</t>
  </si>
  <si>
    <t>andres.villamarin@wimbu.co</t>
  </si>
  <si>
    <t>Gabriela</t>
  </si>
  <si>
    <t>Pinzon</t>
  </si>
  <si>
    <t>gabriela.pinzon@wimbu.co</t>
  </si>
  <si>
    <t xml:space="preserve">Cristian </t>
  </si>
  <si>
    <t>cristian.camacho@wimbu.co</t>
  </si>
  <si>
    <t>Enrique</t>
  </si>
  <si>
    <t>Cortes</t>
  </si>
  <si>
    <t xml:space="preserve">enrique.cortes@wimbu.co </t>
  </si>
  <si>
    <t xml:space="preserve">Juan </t>
  </si>
  <si>
    <t>juan.figueroa@linktic.co</t>
  </si>
  <si>
    <t>Juan Sebastian</t>
  </si>
  <si>
    <t>juan.rodriguez@linktic.co</t>
  </si>
  <si>
    <t>Nestor Eduardo</t>
  </si>
  <si>
    <t>Cambindo</t>
  </si>
  <si>
    <t>nestor.cambindo@hicome.co</t>
  </si>
  <si>
    <t>sebastian.ospina@linktic.co</t>
  </si>
  <si>
    <t>alexander.bejarano@linktic.com</t>
  </si>
  <si>
    <t>marcela b</t>
  </si>
  <si>
    <t>Coronado</t>
  </si>
  <si>
    <t>audiovisual.campo@wimbu.co</t>
  </si>
  <si>
    <t xml:space="preserve">Carlos </t>
  </si>
  <si>
    <t>Monroy</t>
  </si>
  <si>
    <t>copy.4@wimbu.co</t>
  </si>
  <si>
    <t>maria</t>
  </si>
  <si>
    <t>copy.1@wimbu.co</t>
  </si>
  <si>
    <t>Andrade</t>
  </si>
  <si>
    <t>realizador.campo2@wimbu.co</t>
  </si>
  <si>
    <t>leidy.leon@linktic.com</t>
  </si>
  <si>
    <t xml:space="preserve">Sebastian </t>
  </si>
  <si>
    <t>Sastoque</t>
  </si>
  <si>
    <t>cm.campo@wimbu.co</t>
  </si>
  <si>
    <t xml:space="preserve">Gustavo </t>
  </si>
  <si>
    <t>Alzate</t>
  </si>
  <si>
    <t>gustavo.alzate@linktic.com</t>
  </si>
  <si>
    <t>Viloria</t>
  </si>
  <si>
    <t>jorge.viloria@linktic.co</t>
  </si>
  <si>
    <t xml:space="preserve">Operaciones </t>
  </si>
  <si>
    <t>Semdo</t>
  </si>
  <si>
    <t>operaciones@semdo.co</t>
  </si>
  <si>
    <t>semdo.co</t>
  </si>
  <si>
    <t>humberto</t>
  </si>
  <si>
    <t>humberto.lopez@hicome.co</t>
  </si>
  <si>
    <t>jhonatan.martinez@linktic.com</t>
  </si>
  <si>
    <t>operaciones@tictur.org</t>
  </si>
  <si>
    <t>andres.amaya@3tcapital.co</t>
  </si>
  <si>
    <t xml:space="preserve">Gerencia </t>
  </si>
  <si>
    <t>gerencia@3tcapital.co</t>
  </si>
  <si>
    <t>Arboleda</t>
  </si>
  <si>
    <t>yuri.arboleda@linktic.co</t>
  </si>
  <si>
    <t>Parrales</t>
  </si>
  <si>
    <t>alexandra.parrales@linktic.co</t>
  </si>
  <si>
    <t xml:space="preserve">natalia.garzon@linktic.co </t>
  </si>
  <si>
    <t>John</t>
  </si>
  <si>
    <t xml:space="preserve">Acosta </t>
  </si>
  <si>
    <t xml:space="preserve">john.acosta@linktic.co </t>
  </si>
  <si>
    <t>Juan Ramon</t>
  </si>
  <si>
    <t>baquero</t>
  </si>
  <si>
    <t>realizador.campo@wimbu.co</t>
  </si>
  <si>
    <t xml:space="preserve">Juan David </t>
  </si>
  <si>
    <t>Estrada Cespedes</t>
  </si>
  <si>
    <t>realizador1@wimbu.co</t>
  </si>
  <si>
    <t>Perfiles</t>
  </si>
  <si>
    <t>perfiles.licitaciones@linktic.com</t>
  </si>
  <si>
    <t>Salcedo</t>
  </si>
  <si>
    <t>g.juridico@linktic.co</t>
  </si>
  <si>
    <t xml:space="preserve">Manuel </t>
  </si>
  <si>
    <t xml:space="preserve">manuel.benavides@linktic.co </t>
  </si>
  <si>
    <t>Beltran Diaz</t>
  </si>
  <si>
    <t>juan.beltran@wimbu.co</t>
  </si>
  <si>
    <t>Mayra Daniela</t>
  </si>
  <si>
    <t>Arboleda Trejos</t>
  </si>
  <si>
    <t>mayra.arboleda@wimbu.co</t>
  </si>
  <si>
    <t>Carlos Ivan</t>
  </si>
  <si>
    <t>Jerez Hernandez</t>
  </si>
  <si>
    <t>editor@wimbu.co</t>
  </si>
  <si>
    <t>Presdiencia</t>
  </si>
  <si>
    <t>presidencia@3tcapital.co</t>
  </si>
  <si>
    <t>Maricela Ines</t>
  </si>
  <si>
    <t>Castro Bonilla</t>
  </si>
  <si>
    <t>maricela.castro@linktic.co</t>
  </si>
  <si>
    <t>Oscar Mauricio</t>
  </si>
  <si>
    <t>Salazar Pulido</t>
  </si>
  <si>
    <t>oscar.salazar@linktic.com</t>
  </si>
  <si>
    <t>Caicedo Narvaez</t>
  </si>
  <si>
    <t>daniel.caicedo@linktic.co</t>
  </si>
  <si>
    <t>info@hidestiny.co</t>
  </si>
  <si>
    <t>hidestiny.co</t>
  </si>
  <si>
    <t>Otban</t>
  </si>
  <si>
    <t>otbanproveedor@linktic.com</t>
  </si>
  <si>
    <t>Brayan Alexander</t>
  </si>
  <si>
    <t>Villota Amaya</t>
  </si>
  <si>
    <t>brayan.villota@linktic.com</t>
  </si>
  <si>
    <t>Legal</t>
  </si>
  <si>
    <t>legal@hicome.co</t>
  </si>
  <si>
    <t>legal@yaktil.co</t>
  </si>
  <si>
    <t>legal@3tcapital.co</t>
  </si>
  <si>
    <t>wimbu</t>
  </si>
  <si>
    <t>legal@wimbu.co</t>
  </si>
  <si>
    <t>tictur</t>
  </si>
  <si>
    <t>legal@tictur.org</t>
  </si>
  <si>
    <t>Keepsalud</t>
  </si>
  <si>
    <t>legal@keepsalud.co</t>
  </si>
  <si>
    <t>keepsalud.co</t>
  </si>
  <si>
    <t>Dominguez</t>
  </si>
  <si>
    <t>ricardo.dominguez@linktic.com</t>
  </si>
  <si>
    <t>Eduardo</t>
  </si>
  <si>
    <t>Sotelo</t>
  </si>
  <si>
    <t xml:space="preserve">eduardo.sotelo@linktic.co
</t>
  </si>
  <si>
    <t>Linktic.co</t>
  </si>
  <si>
    <t>copy.lider@wimbu.co</t>
  </si>
  <si>
    <t>July</t>
  </si>
  <si>
    <t>Gordillo Rodas</t>
  </si>
  <si>
    <t>july.gordillo@linktic.com</t>
  </si>
  <si>
    <t>Jorge Andres</t>
  </si>
  <si>
    <t>Rojas Paez</t>
  </si>
  <si>
    <t>seleccion@linktic.co</t>
  </si>
  <si>
    <t>Solorzano</t>
  </si>
  <si>
    <t>andres.solorzano@linktic.com</t>
  </si>
  <si>
    <t>Suspendido</t>
  </si>
  <si>
    <t xml:space="preserve">Nestor </t>
  </si>
  <si>
    <t>Barraza</t>
  </si>
  <si>
    <t>nestor.barraza@hicome.co</t>
  </si>
  <si>
    <t xml:space="preserve">Eliana </t>
  </si>
  <si>
    <t>Guevara</t>
  </si>
  <si>
    <t>eliana.guevara@linktic.co</t>
  </si>
  <si>
    <t>Ospnia</t>
  </si>
  <si>
    <t>ricardo.ospina@linktic.com</t>
  </si>
  <si>
    <t xml:space="preserve">Leonel </t>
  </si>
  <si>
    <t>leonel.gomez@linktic.co</t>
  </si>
  <si>
    <t>Lorena</t>
  </si>
  <si>
    <t>Roa</t>
  </si>
  <si>
    <t>lorena.roa@linktic.com</t>
  </si>
  <si>
    <t>Diana Rocio</t>
  </si>
  <si>
    <t>Cerquera</t>
  </si>
  <si>
    <t xml:space="preserve">diana.cerquera@linktic.co </t>
  </si>
  <si>
    <t>Daniela Camila</t>
  </si>
  <si>
    <t>Jimenez Valderrama</t>
  </si>
  <si>
    <t>daniela.jimenez@linktic.com</t>
  </si>
  <si>
    <t xml:space="preserve">Nicolas </t>
  </si>
  <si>
    <t>nicolas.arias@linktic.com</t>
  </si>
  <si>
    <t>Sergio Esteban</t>
  </si>
  <si>
    <t>Rodriguez Lopez</t>
  </si>
  <si>
    <t>sergio.rodriguez@linktic.com</t>
  </si>
  <si>
    <t>Dasuly</t>
  </si>
  <si>
    <t>Giraldo Aristizabal</t>
  </si>
  <si>
    <t>dasuly.giraldo@linktic.com</t>
  </si>
  <si>
    <t>Luz Adriana</t>
  </si>
  <si>
    <t>Hernandez</t>
  </si>
  <si>
    <t>luz.hernandez@linktic.co</t>
  </si>
  <si>
    <t>Jessica Katherine</t>
  </si>
  <si>
    <t>Basallo Muñoz</t>
  </si>
  <si>
    <t>backoffice1@expone.co</t>
  </si>
  <si>
    <t>Karin Ramona</t>
  </si>
  <si>
    <t>Fuenmayor Vilchez</t>
  </si>
  <si>
    <t>backoffice2@expone.co</t>
  </si>
  <si>
    <t>Aguirre</t>
  </si>
  <si>
    <t>diego.aguirre@linktic.com</t>
  </si>
  <si>
    <t>Fernando</t>
  </si>
  <si>
    <t>Trujillo</t>
  </si>
  <si>
    <t>fernando.trujillo@linktic.com</t>
  </si>
  <si>
    <t>Ruben</t>
  </si>
  <si>
    <t>ruben.morales@linktic.com</t>
  </si>
  <si>
    <t>Rodriguez Lasso</t>
  </si>
  <si>
    <t>daniel.rodriguez@linktic.co</t>
  </si>
  <si>
    <t>Fredy</t>
  </si>
  <si>
    <t>Tovar</t>
  </si>
  <si>
    <t>fredy.tovar@linktic.co</t>
  </si>
  <si>
    <t xml:space="preserve">Leidy </t>
  </si>
  <si>
    <t>Hurtado</t>
  </si>
  <si>
    <t>disenadorinstrucional.uno@linktic.co</t>
  </si>
  <si>
    <t>diana.rincon@linktic.co</t>
  </si>
  <si>
    <t>Amortegui</t>
  </si>
  <si>
    <t>disenadorinstrucional.dos@linktic.co</t>
  </si>
  <si>
    <t>Jackeline</t>
  </si>
  <si>
    <t>jackeline.ospina@linktic.co</t>
  </si>
  <si>
    <t>wilson.lopez@linktic.co</t>
  </si>
  <si>
    <t>Erick Johann</t>
  </si>
  <si>
    <t>Fonseca Perilla</t>
  </si>
  <si>
    <t>erick.fonseca@linktic.co</t>
  </si>
  <si>
    <t>Claudia Liliana</t>
  </si>
  <si>
    <t>Pabon Calderon</t>
  </si>
  <si>
    <t>claudia.pabon@linktic.co</t>
  </si>
  <si>
    <t>Daniel Alexis</t>
  </si>
  <si>
    <t>Fernandez Becerra</t>
  </si>
  <si>
    <t xml:space="preserve">Arquitecto@linktic.co </t>
  </si>
  <si>
    <t xml:space="preserve">Jairo </t>
  </si>
  <si>
    <t>Castrillo</t>
  </si>
  <si>
    <t>jairo.castrillo@linktic.com</t>
  </si>
  <si>
    <t>Duque</t>
  </si>
  <si>
    <t>juan.duque@linktic.com</t>
  </si>
  <si>
    <t>andres.gonzalez@linktic.com</t>
  </si>
  <si>
    <t>Yusmari</t>
  </si>
  <si>
    <t>Rivas</t>
  </si>
  <si>
    <t>yusmari.rivas@linktic.co</t>
  </si>
  <si>
    <t>daniel.alarcon@linktic.com</t>
  </si>
  <si>
    <t>302-204</t>
  </si>
  <si>
    <t>Otoniel</t>
  </si>
  <si>
    <t>Penates</t>
  </si>
  <si>
    <t>otoniel.penates@wimbu.co</t>
  </si>
  <si>
    <t xml:space="preserve">Yeimy </t>
  </si>
  <si>
    <t xml:space="preserve">Hernandez </t>
  </si>
  <si>
    <t>asesordos.ticfamilia@linktic.co</t>
  </si>
  <si>
    <t>Castrillon</t>
  </si>
  <si>
    <t>juan.castrillon@linktic.co</t>
  </si>
  <si>
    <t xml:space="preserve">Alejandra </t>
  </si>
  <si>
    <t>alejandra.rivera@linktic.co</t>
  </si>
  <si>
    <t>Astrid</t>
  </si>
  <si>
    <t>analista.seleccion@linktic.com</t>
  </si>
  <si>
    <t>Jose Alexander</t>
  </si>
  <si>
    <t xml:space="preserve">Vargas </t>
  </si>
  <si>
    <t>jose.vargas@linktic.com</t>
  </si>
  <si>
    <t>paola.rios@linktic.co</t>
  </si>
  <si>
    <t xml:space="preserve">Danilo </t>
  </si>
  <si>
    <t>danilo.vargas@linktic.co</t>
  </si>
  <si>
    <t>Lady</t>
  </si>
  <si>
    <t>Montoya</t>
  </si>
  <si>
    <t xml:space="preserve">lady.montoya@linktic.co </t>
  </si>
  <si>
    <t>Puentes</t>
  </si>
  <si>
    <t>claudia.puentes@linktic.co</t>
  </si>
  <si>
    <t xml:space="preserve">Alexander </t>
  </si>
  <si>
    <t>Delgado</t>
  </si>
  <si>
    <t>alexander.delgado@linktic.com</t>
  </si>
  <si>
    <t xml:space="preserve">Sistema </t>
  </si>
  <si>
    <t>sistema@expone.co</t>
  </si>
  <si>
    <t xml:space="preserve">Jineth </t>
  </si>
  <si>
    <t>jineth.vargas@3tcapital.co</t>
  </si>
  <si>
    <t>Yuly</t>
  </si>
  <si>
    <t>yuly.cortes@3tcapital.co</t>
  </si>
  <si>
    <t>Yiseth</t>
  </si>
  <si>
    <t>Lozada</t>
  </si>
  <si>
    <t>yiseth.lozada@3tcapital.co</t>
  </si>
  <si>
    <t>leidy.lopez@3tcapital.co</t>
  </si>
  <si>
    <t>Emperatriz</t>
  </si>
  <si>
    <t>emperatriz.parra@3tcapital.co</t>
  </si>
  <si>
    <t>Ingrid</t>
  </si>
  <si>
    <t>ingrid.garzon@3tcapital.co</t>
  </si>
  <si>
    <t>juan.hernandez@linktic.com</t>
  </si>
  <si>
    <t xml:space="preserve">Alejandro </t>
  </si>
  <si>
    <t>alejandro.romero@linktic.com</t>
  </si>
  <si>
    <t xml:space="preserve">Botón </t>
  </si>
  <si>
    <t>nelson.boton@linktic.com</t>
  </si>
  <si>
    <t>andrea.montoya@linktic.com</t>
  </si>
  <si>
    <t>Santiago</t>
  </si>
  <si>
    <t>santiago.hernandez@3tcapital.co</t>
  </si>
  <si>
    <t>camila.giraldo@3tcapital.co</t>
  </si>
  <si>
    <t>Susana</t>
  </si>
  <si>
    <t>asesorsiete.ticfamilia@linktic.co</t>
  </si>
  <si>
    <t>asesorseis.ticfamilia@linktic.co</t>
  </si>
  <si>
    <t xml:space="preserve">Cristobal </t>
  </si>
  <si>
    <t>asesorcinco.ticfamilia@linktic.co</t>
  </si>
  <si>
    <t>Alba</t>
  </si>
  <si>
    <t>asesorcuatro.ticfamilia@linktic.co</t>
  </si>
  <si>
    <t>Julisa</t>
  </si>
  <si>
    <t>asesortres.ticfamilia@linktic.co</t>
  </si>
  <si>
    <t>asesoruno.ticfamilia@linktic.co</t>
  </si>
  <si>
    <t>Valdes</t>
  </si>
  <si>
    <t>juan.valdes@linktic.com</t>
  </si>
  <si>
    <t>Pagos</t>
  </si>
  <si>
    <t>pagos@expone.co</t>
  </si>
  <si>
    <t>isabel</t>
  </si>
  <si>
    <t>isabel.vargas@linktic.co</t>
  </si>
  <si>
    <t>consultores@wimbu.co</t>
  </si>
  <si>
    <t xml:space="preserve">Jimenez </t>
  </si>
  <si>
    <t>alejandra.jimenez@linktic.com</t>
  </si>
  <si>
    <t>recepcion405@linktic.com</t>
  </si>
  <si>
    <t>katherine</t>
  </si>
  <si>
    <t>Castañeda</t>
  </si>
  <si>
    <t xml:space="preserve">katherine.castaneda@linktic.co
</t>
  </si>
  <si>
    <t>Aranguren</t>
  </si>
  <si>
    <t>laury.aranguren@linktic.com</t>
  </si>
  <si>
    <t>Edna</t>
  </si>
  <si>
    <t xml:space="preserve"> Edna.alarcon@linktic.com</t>
  </si>
  <si>
    <t xml:space="preserve">gabriel.vasquez@linktic.co </t>
  </si>
  <si>
    <t>gary</t>
  </si>
  <si>
    <t>gary.garcia@linktic.co</t>
  </si>
  <si>
    <t xml:space="preserve">Johan </t>
  </si>
  <si>
    <t>Piñeres</t>
  </si>
  <si>
    <t>johan.pineres@linktic.co</t>
  </si>
  <si>
    <t xml:space="preserve">Harvin </t>
  </si>
  <si>
    <t xml:space="preserve">Vasquez </t>
  </si>
  <si>
    <t>Harvin.Vasquez@linktic.com</t>
  </si>
  <si>
    <t>viviana.gomez@linktic.com</t>
  </si>
  <si>
    <t xml:space="preserve">German </t>
  </si>
  <si>
    <t>german.suarez@linktic.com</t>
  </si>
  <si>
    <t>Bances</t>
  </si>
  <si>
    <t>Alejandra.bances@linktic.com</t>
  </si>
  <si>
    <t>Celis</t>
  </si>
  <si>
    <t>angie.celis@linktic.com</t>
  </si>
  <si>
    <t>Nayifb</t>
  </si>
  <si>
    <t>nayifb.zambrano@linktic.com</t>
  </si>
  <si>
    <t>Sonia</t>
  </si>
  <si>
    <t>analistaescuela.uno@linktic.co</t>
  </si>
  <si>
    <t>leidy.arias@linktic.com</t>
  </si>
  <si>
    <t>apoyocalidad@expone.co</t>
  </si>
  <si>
    <t>Mogollon</t>
  </si>
  <si>
    <t>formacion@expone.co</t>
  </si>
  <si>
    <t>Eryck</t>
  </si>
  <si>
    <t>Vacca</t>
  </si>
  <si>
    <t>datamarshall@expone.co</t>
  </si>
  <si>
    <t>Judy</t>
  </si>
  <si>
    <t xml:space="preserve">Perlata </t>
  </si>
  <si>
    <t>Controller@expone.co</t>
  </si>
  <si>
    <t>Deizith</t>
  </si>
  <si>
    <t>deizith.diaz@linktic.com</t>
  </si>
  <si>
    <t>318-299</t>
  </si>
  <si>
    <t>Duarte</t>
  </si>
  <si>
    <t>karen.duarte@linktic.co</t>
  </si>
  <si>
    <t>Macias</t>
  </si>
  <si>
    <t>lider.nocsoc@linktic.com</t>
  </si>
  <si>
    <t>Clavijo</t>
  </si>
  <si>
    <t>daniel.clavijo@linktic.co</t>
  </si>
  <si>
    <t>analistaQA1@expone.co</t>
  </si>
  <si>
    <t>ruben.morales@3tcapital.co</t>
  </si>
  <si>
    <t xml:space="preserve">Martin </t>
  </si>
  <si>
    <t>Clausse</t>
  </si>
  <si>
    <t>automatizaciones@linktic.com</t>
  </si>
  <si>
    <t>Ruth</t>
  </si>
  <si>
    <t>ruth.daza@wimbu.co</t>
  </si>
  <si>
    <t>Nathalia</t>
  </si>
  <si>
    <t>nathalia.corredor@wimbu.co</t>
  </si>
  <si>
    <t>wilson.lasso@wimbu.co</t>
  </si>
  <si>
    <t>Napoleon</t>
  </si>
  <si>
    <t>Mendez</t>
  </si>
  <si>
    <t>napoleon.mendez@linktic.com</t>
  </si>
  <si>
    <t>ELiminado</t>
  </si>
  <si>
    <t>Xiomara</t>
  </si>
  <si>
    <t>xiomara.reyes@linktic.com</t>
  </si>
  <si>
    <t>Mayerly</t>
  </si>
  <si>
    <t>agente7@expone.co</t>
  </si>
  <si>
    <t xml:space="preserve">Dairo </t>
  </si>
  <si>
    <t xml:space="preserve">Grisales </t>
  </si>
  <si>
    <t xml:space="preserve">analista.financiero@linktic.com
</t>
  </si>
  <si>
    <t>Tic</t>
  </si>
  <si>
    <t>tic@linktic.com</t>
  </si>
  <si>
    <t>Bermudez</t>
  </si>
  <si>
    <t>gerentecpe2022@linktic.com</t>
  </si>
  <si>
    <t>Bolaños</t>
  </si>
  <si>
    <t>agente8@expone.co</t>
  </si>
  <si>
    <t xml:space="preserve">Lina </t>
  </si>
  <si>
    <t>peña</t>
  </si>
  <si>
    <t>agente9@expone.co</t>
  </si>
  <si>
    <t xml:space="preserve">Fernando </t>
  </si>
  <si>
    <t>Ladino</t>
  </si>
  <si>
    <t>agente10@expone.co</t>
  </si>
  <si>
    <t>Mejia</t>
  </si>
  <si>
    <t>agente11@expone.co</t>
  </si>
  <si>
    <t>Dennys</t>
  </si>
  <si>
    <t>Buitragro</t>
  </si>
  <si>
    <t>agente12@expone.co</t>
  </si>
  <si>
    <t>Barreto</t>
  </si>
  <si>
    <t>agente13@expone.co</t>
  </si>
  <si>
    <t>Lidia</t>
  </si>
  <si>
    <t>agente14@expone.co</t>
  </si>
  <si>
    <t>Naranjo</t>
  </si>
  <si>
    <t>agente15@expone.co</t>
  </si>
  <si>
    <t>Jeferson</t>
  </si>
  <si>
    <t>agente16@expone.co</t>
  </si>
  <si>
    <t>Izquierdo</t>
  </si>
  <si>
    <t>agente17@expone.co</t>
  </si>
  <si>
    <t>Yannirex</t>
  </si>
  <si>
    <t>Amundaray</t>
  </si>
  <si>
    <t>agente18@expone.co</t>
  </si>
  <si>
    <t>agente19@expone.co</t>
  </si>
  <si>
    <t>Brayan</t>
  </si>
  <si>
    <t>agente3@expone.co</t>
  </si>
  <si>
    <t>Pinto</t>
  </si>
  <si>
    <t>analistaQA2@expone.co</t>
  </si>
  <si>
    <t>Garces</t>
  </si>
  <si>
    <t>joaquin.garces@linktic.co</t>
  </si>
  <si>
    <t>fabian.martienz@linktic.co</t>
  </si>
  <si>
    <t>Arquimedes</t>
  </si>
  <si>
    <t>Cardoso</t>
  </si>
  <si>
    <t>aquimedes.cardoso@linktic.co</t>
  </si>
  <si>
    <t xml:space="preserve">Karol </t>
  </si>
  <si>
    <t>agente20@expone.co</t>
  </si>
  <si>
    <t>Valencia</t>
  </si>
  <si>
    <t>agente21@expone.co</t>
  </si>
  <si>
    <t xml:space="preserve">Nicol </t>
  </si>
  <si>
    <t>Conde</t>
  </si>
  <si>
    <t>agente22@expone.co</t>
  </si>
  <si>
    <t>Naidu</t>
  </si>
  <si>
    <t>Mendoza</t>
  </si>
  <si>
    <t>agente23@expone.co</t>
  </si>
  <si>
    <t>agente24@expone.co</t>
  </si>
  <si>
    <t>agente25@expone.co</t>
  </si>
  <si>
    <t>agente26@expone.cp</t>
  </si>
  <si>
    <t>sebastian.martinez@linktic.co</t>
  </si>
  <si>
    <t>natalia.fajardo@linktic.com</t>
  </si>
  <si>
    <t>sebastian.fajardo@linktic.com</t>
  </si>
  <si>
    <t>Ortega</t>
  </si>
  <si>
    <t>angie.ortega@linktic.co</t>
  </si>
  <si>
    <t>daniel.salinas@linktic.com</t>
  </si>
  <si>
    <t>nicolas.ceron@linktic.co</t>
  </si>
  <si>
    <t>Alejandro.posada@linktic.co</t>
  </si>
  <si>
    <t>a.talento@linktic.co</t>
  </si>
  <si>
    <t>andrea.rios@linktic.co</t>
  </si>
  <si>
    <t>gerardo.forero@linktic.co</t>
  </si>
  <si>
    <t>a.soporte@linktic.co</t>
  </si>
  <si>
    <t>carolina.rubiano@linktic.co</t>
  </si>
  <si>
    <t>Diana Katherine</t>
  </si>
  <si>
    <t>Abella Mahecha</t>
  </si>
  <si>
    <t>diana.abella@linktic.co</t>
  </si>
  <si>
    <t>dariana.rincon@linktic.co</t>
  </si>
  <si>
    <t>Sabogal Pulido</t>
  </si>
  <si>
    <t>contenidos@linktic.co</t>
  </si>
  <si>
    <t>comunicaciones@linktic.co</t>
  </si>
  <si>
    <t>contacto@linktic.co</t>
  </si>
  <si>
    <t>jimenez rivera</t>
  </si>
  <si>
    <t>profesional.seleccion@linktic.co</t>
  </si>
  <si>
    <t>auxiliar.contable@linktic.co</t>
  </si>
  <si>
    <t>awsfac@linktic.co</t>
  </si>
  <si>
    <t>marcela.ramirez@linktic.co</t>
  </si>
  <si>
    <t>mcc@linktic.co</t>
  </si>
  <si>
    <t>david.salazar@linktic.co</t>
  </si>
  <si>
    <t>Leidy Tatiana</t>
  </si>
  <si>
    <t>perfiles.licitaciones@linktic.co</t>
  </si>
  <si>
    <t>automatizaciones@linktic.co</t>
  </si>
  <si>
    <t>licitaciones@linktic.co</t>
  </si>
  <si>
    <t>wilmar.rincon@linktic.co</t>
  </si>
  <si>
    <t>katherine.daza@linktic.co</t>
  </si>
  <si>
    <t>Mabel</t>
  </si>
  <si>
    <t>Palacios</t>
  </si>
  <si>
    <t>mabel.palacios@linktic.co</t>
  </si>
  <si>
    <t>Iván</t>
  </si>
  <si>
    <t>Pabón</t>
  </si>
  <si>
    <t>ivan.pabon@linktic.co</t>
  </si>
  <si>
    <t>a.contable@linktic.co</t>
  </si>
  <si>
    <t>a.financiero@linktic.co</t>
  </si>
  <si>
    <t>onis Johana</t>
  </si>
  <si>
    <t>Estrada Ruiz</t>
  </si>
  <si>
    <t>a.licitaciones@linktic.co</t>
  </si>
  <si>
    <t>Dairo</t>
  </si>
  <si>
    <t>analista.financiero@linktic.co</t>
  </si>
  <si>
    <t>calidad@linktic.co</t>
  </si>
  <si>
    <t>gerswin.pineda@linktic.co</t>
  </si>
  <si>
    <t>Pérez</t>
  </si>
  <si>
    <t>luis.perez@linktic.co</t>
  </si>
  <si>
    <t>project@linktic.co</t>
  </si>
  <si>
    <t>miguel.gomez@linktic.co</t>
  </si>
  <si>
    <t>contabilidad@linktic.co</t>
  </si>
  <si>
    <t>diseno@linktic.co</t>
  </si>
  <si>
    <t>Jorge Gabriel</t>
  </si>
  <si>
    <t>lider.diseno@linktic.co</t>
  </si>
  <si>
    <t>Bermúdez Arias</t>
  </si>
  <si>
    <t>diana.bermudez@linktic.co</t>
  </si>
  <si>
    <t>lina.castillo@linktic.co</t>
  </si>
  <si>
    <t>compras@linktic.co</t>
  </si>
  <si>
    <t>proyectos</t>
  </si>
  <si>
    <t>proyectos@linktic.co</t>
  </si>
  <si>
    <t>finanzas@linktic.co</t>
  </si>
  <si>
    <t>Gerencia</t>
  </si>
  <si>
    <t>gerencia@linktic.co</t>
  </si>
  <si>
    <t>juridica@linktic.co</t>
  </si>
  <si>
    <t>fernan@linktic.co</t>
  </si>
  <si>
    <t>Rojas Mora</t>
  </si>
  <si>
    <t>profesional.financiero@linktic.co</t>
  </si>
  <si>
    <t>digital@linktic.co</t>
  </si>
  <si>
    <t>Contabilidad</t>
  </si>
  <si>
    <t>a.contableconsorcio@linktic.co</t>
  </si>
  <si>
    <t>sandra.ruiz@linktic.co</t>
  </si>
  <si>
    <t xml:space="preserve">Omar </t>
  </si>
  <si>
    <t>omar.guerrero@linktic.com</t>
  </si>
  <si>
    <t>adriana.lopez@linktic.co</t>
  </si>
  <si>
    <t>Esmeralda</t>
  </si>
  <si>
    <t>Pava</t>
  </si>
  <si>
    <t>esmeralda.pava@linktic.com</t>
  </si>
  <si>
    <t>Ochoa</t>
  </si>
  <si>
    <t>disenadorgrafico@linktic.com</t>
  </si>
  <si>
    <t>analista1@quierovenderenlinea.co</t>
  </si>
  <si>
    <t>analista2@quierovenderenlinea.co</t>
  </si>
  <si>
    <t>Ferrin</t>
  </si>
  <si>
    <t>analista3@quierovenderenlinea.co</t>
  </si>
  <si>
    <t>analista3@linktic.com</t>
  </si>
  <si>
    <t>Castellanos</t>
  </si>
  <si>
    <t>andrea.castellanos@linktic.com</t>
  </si>
  <si>
    <t>activo</t>
  </si>
  <si>
    <t>christian</t>
  </si>
  <si>
    <t>Christian.camacho@linktic.com</t>
  </si>
  <si>
    <t>Ardila</t>
  </si>
  <si>
    <t>agente27@expone.co</t>
  </si>
  <si>
    <t>Francy</t>
  </si>
  <si>
    <t>Velandia</t>
  </si>
  <si>
    <t>agente28@expone.co</t>
  </si>
  <si>
    <t>Pacheco</t>
  </si>
  <si>
    <t>agente29@expone.co</t>
  </si>
  <si>
    <t>Cuervo</t>
  </si>
  <si>
    <t>agente30@expone.co</t>
  </si>
  <si>
    <t>agente31@expone.co</t>
  </si>
  <si>
    <t xml:space="preserve">Cesar </t>
  </si>
  <si>
    <t>cesar.ariza@linktic.com</t>
  </si>
  <si>
    <t>Orjuela</t>
  </si>
  <si>
    <t>alejandra.orjuela@linktic.com</t>
  </si>
  <si>
    <t>Janeth</t>
  </si>
  <si>
    <t>analista9@quierovenderenlinea.co</t>
  </si>
  <si>
    <t xml:space="preserve">Lorena </t>
  </si>
  <si>
    <t>analista4@linktic.com</t>
  </si>
  <si>
    <t>Sierra</t>
  </si>
  <si>
    <t>analista10@quierovenderenlinea.co</t>
  </si>
  <si>
    <t>Nubia</t>
  </si>
  <si>
    <t>analista5@linktic.com</t>
  </si>
  <si>
    <t>Borrero</t>
  </si>
  <si>
    <t>analista11@quierovenderenlinea.co</t>
  </si>
  <si>
    <t>Jenny</t>
  </si>
  <si>
    <t>analista7@linktic.com</t>
  </si>
  <si>
    <t>analista12@quierovenderenlinea.co</t>
  </si>
  <si>
    <t>analista8@linktic.com</t>
  </si>
  <si>
    <t>Jessica</t>
  </si>
  <si>
    <t>Malagon</t>
  </si>
  <si>
    <t>analista13@quierovenderenlinea.co</t>
  </si>
  <si>
    <t>andres.hernandez@linktic.com</t>
  </si>
  <si>
    <t>tutor1@expone.co</t>
  </si>
  <si>
    <t>tutor2@expone.co</t>
  </si>
  <si>
    <t xml:space="preserve">Edwin </t>
  </si>
  <si>
    <t>tutor3@expone.co</t>
  </si>
  <si>
    <t>Avila</t>
  </si>
  <si>
    <t>tutor4@expone.co</t>
  </si>
  <si>
    <t>tutor5@expone.co</t>
  </si>
  <si>
    <t>Yepez</t>
  </si>
  <si>
    <t>tutor6@expone.co</t>
  </si>
  <si>
    <t>tutor7@expone.co</t>
  </si>
  <si>
    <t>tutor8@expone.co</t>
  </si>
  <si>
    <t>Nasly</t>
  </si>
  <si>
    <t>tutor9@expone.co</t>
  </si>
  <si>
    <t>Zurly</t>
  </si>
  <si>
    <t>tutor10@expone.co</t>
  </si>
  <si>
    <t>Beatriz</t>
  </si>
  <si>
    <t>Benitez</t>
  </si>
  <si>
    <t>tutor11@expone.co</t>
  </si>
  <si>
    <t>Yadira</t>
  </si>
  <si>
    <t>Murcia</t>
  </si>
  <si>
    <t>tutor12@expone.co</t>
  </si>
  <si>
    <t>tutor21@expone.co</t>
  </si>
  <si>
    <t>Maria Esperanza</t>
  </si>
  <si>
    <t>maria.torres@linktic.co</t>
  </si>
  <si>
    <t xml:space="preserve">Hector </t>
  </si>
  <si>
    <t>hector.lopez@linktic.co</t>
  </si>
  <si>
    <t>Hernan</t>
  </si>
  <si>
    <t>tutor13@expone.co</t>
  </si>
  <si>
    <t>tutor14@expone.co</t>
  </si>
  <si>
    <t>Jurado</t>
  </si>
  <si>
    <t>tutor15@expone.co</t>
  </si>
  <si>
    <t>Kevin</t>
  </si>
  <si>
    <t>tutor16@expone.co</t>
  </si>
  <si>
    <t>tutor17@expone.co</t>
  </si>
  <si>
    <t xml:space="preserve">Maribel </t>
  </si>
  <si>
    <t>tutor18@expone.co</t>
  </si>
  <si>
    <t>Beiva</t>
  </si>
  <si>
    <t>Verdesa</t>
  </si>
  <si>
    <t>tutor19@expone.co</t>
  </si>
  <si>
    <t>tutor20@expone.co</t>
  </si>
  <si>
    <t>tutor22@expone.co</t>
  </si>
  <si>
    <t>tutor23@expone.co</t>
  </si>
  <si>
    <t>Orejuela</t>
  </si>
  <si>
    <t>tutor24@expone.co</t>
  </si>
  <si>
    <t>Velazco</t>
  </si>
  <si>
    <t>tutor25@expone.co</t>
  </si>
  <si>
    <t>Guzman</t>
  </si>
  <si>
    <t>tutor26@expone.co</t>
  </si>
  <si>
    <t>Rozo</t>
  </si>
  <si>
    <t>tutor27@expone.co</t>
  </si>
  <si>
    <t>Domingo</t>
  </si>
  <si>
    <t>Anichiarico</t>
  </si>
  <si>
    <t>tutor28@expone.co</t>
  </si>
  <si>
    <t xml:space="preserve">Elida </t>
  </si>
  <si>
    <t>Silva</t>
  </si>
  <si>
    <t>tutor29@expone.co</t>
  </si>
  <si>
    <t>Elmer</t>
  </si>
  <si>
    <t>Amador</t>
  </si>
  <si>
    <t>tutor30@expone.co</t>
  </si>
  <si>
    <t>Riaño</t>
  </si>
  <si>
    <t>tutor31@expone.co</t>
  </si>
  <si>
    <t>Felix</t>
  </si>
  <si>
    <t>Tutor32@expone.co</t>
  </si>
  <si>
    <t>Gloria</t>
  </si>
  <si>
    <t>Arango</t>
  </si>
  <si>
    <t>tutor33@expone.co</t>
  </si>
  <si>
    <t>Heydy</t>
  </si>
  <si>
    <t>tutor34@expone.co</t>
  </si>
  <si>
    <t>tutor35@expone.co</t>
  </si>
  <si>
    <t>tutor36@expone.co</t>
  </si>
  <si>
    <t>Jair</t>
  </si>
  <si>
    <t>Lechuga</t>
  </si>
  <si>
    <t>tutor37@expone.co</t>
  </si>
  <si>
    <t>Acevedo</t>
  </si>
  <si>
    <t>tutor38@expone.co</t>
  </si>
  <si>
    <t>tutor39@expone.co</t>
  </si>
  <si>
    <t>Viasus</t>
  </si>
  <si>
    <t>tutor40@expone.co</t>
  </si>
  <si>
    <t xml:space="preserve">Monica </t>
  </si>
  <si>
    <t>Maldonado</t>
  </si>
  <si>
    <t>tutor41@expone.co</t>
  </si>
  <si>
    <t>Montenegro</t>
  </si>
  <si>
    <t>tutor42@expone.co</t>
  </si>
  <si>
    <t>Orlando</t>
  </si>
  <si>
    <t>Calderon</t>
  </si>
  <si>
    <t>tutor43@expone.co</t>
  </si>
  <si>
    <t>tutor44@expone.co</t>
  </si>
  <si>
    <t>Samira</t>
  </si>
  <si>
    <t>Panroja</t>
  </si>
  <si>
    <t>tutor45@expone.co</t>
  </si>
  <si>
    <t>Saray</t>
  </si>
  <si>
    <t>Cotes</t>
  </si>
  <si>
    <t>tutor46@expone.co</t>
  </si>
  <si>
    <t>Yury</t>
  </si>
  <si>
    <t>tutor47@expone.co</t>
  </si>
  <si>
    <t xml:space="preserve">Nicolás </t>
  </si>
  <si>
    <t>Cabrera</t>
  </si>
  <si>
    <t>analista14@linktic.com</t>
  </si>
  <si>
    <t xml:space="preserve">Ivan </t>
  </si>
  <si>
    <t>Marin</t>
  </si>
  <si>
    <t>ivan.marin@linktic.com</t>
  </si>
  <si>
    <t>tutor48@expone.co</t>
  </si>
  <si>
    <t>Dilson</t>
  </si>
  <si>
    <t>Babilonia</t>
  </si>
  <si>
    <t>tutor49@expone.co</t>
  </si>
  <si>
    <t>Marleth</t>
  </si>
  <si>
    <t>tutor50@expone.co</t>
  </si>
  <si>
    <t>Tomas</t>
  </si>
  <si>
    <t>tomas.ocampo@linktic.com</t>
  </si>
  <si>
    <t>Ferran</t>
  </si>
  <si>
    <t>agente33@expone.co</t>
  </si>
  <si>
    <t>Sofia</t>
  </si>
  <si>
    <t>Zipacon</t>
  </si>
  <si>
    <t>agente34@expone.co</t>
  </si>
  <si>
    <t>agente35@expone.co</t>
  </si>
  <si>
    <t>Laila</t>
  </si>
  <si>
    <t>Chalarca</t>
  </si>
  <si>
    <t>agente36@expone.co</t>
  </si>
  <si>
    <t>agente37@expone.co</t>
  </si>
  <si>
    <t>analista15@linktic.com</t>
  </si>
  <si>
    <t>Oficina</t>
  </si>
  <si>
    <t>De Proyectos</t>
  </si>
  <si>
    <t>pmo@linktic.com</t>
  </si>
  <si>
    <t xml:space="preserve">-- </t>
  </si>
  <si>
    <t>angelica.rodriguez@linktic.com</t>
  </si>
  <si>
    <t>Molano</t>
  </si>
  <si>
    <t>jennifer.molano@linktic.com</t>
  </si>
  <si>
    <t xml:space="preserve">Michael </t>
  </si>
  <si>
    <t>agente38@expone.co</t>
  </si>
  <si>
    <t>agente39@expone.co</t>
  </si>
  <si>
    <t xml:space="preserve">Mora </t>
  </si>
  <si>
    <t>agente40@expone.co</t>
  </si>
  <si>
    <t>Colorado</t>
  </si>
  <si>
    <t>agente41@expone.co</t>
  </si>
  <si>
    <t>Valentina</t>
  </si>
  <si>
    <t>agente42@expone.co</t>
  </si>
  <si>
    <t>Erik</t>
  </si>
  <si>
    <t>agente43@expone.co</t>
  </si>
  <si>
    <t>Mantilla</t>
  </si>
  <si>
    <t>oscar.mantilla@linktic.co</t>
  </si>
  <si>
    <t>Robayo</t>
  </si>
  <si>
    <t>christian.robayo@linktic.com</t>
  </si>
  <si>
    <t>jessica.rodriguez@linktic.com</t>
  </si>
  <si>
    <t>Maria Del Pilar</t>
  </si>
  <si>
    <t>Maria.restrepo@linktic.co</t>
  </si>
  <si>
    <t>guillermo.prieto@linktic.com</t>
  </si>
  <si>
    <t>andres.velasquez@linktic.com</t>
  </si>
  <si>
    <t>Padilla</t>
  </si>
  <si>
    <t>diego.padilla@linktic.com</t>
  </si>
  <si>
    <t>Jarek</t>
  </si>
  <si>
    <t>jarek.giraldo@linktic.com</t>
  </si>
  <si>
    <t xml:space="preserve">Gualdron </t>
  </si>
  <si>
    <t>valeria.gualdron@linktic.com</t>
  </si>
  <si>
    <t>Euclides</t>
  </si>
  <si>
    <t>euclides.rodriguez@linktic.com</t>
  </si>
  <si>
    <t>liliana.reyes@linktic.com</t>
  </si>
  <si>
    <t xml:space="preserve">Diego </t>
  </si>
  <si>
    <t>diego.buitrago@linktic.com</t>
  </si>
  <si>
    <t>Mora</t>
  </si>
  <si>
    <t>sandra.mora@linktic.com</t>
  </si>
  <si>
    <t>German David</t>
  </si>
  <si>
    <t>Becerra</t>
  </si>
  <si>
    <t>german.becerra@linktic.com</t>
  </si>
  <si>
    <t>Johann</t>
  </si>
  <si>
    <t>johann.castellanos@linktic.com</t>
  </si>
  <si>
    <t>asistente.talento@linktic.com</t>
  </si>
  <si>
    <t>Bedoya</t>
  </si>
  <si>
    <t>luisa.bedoya@linktic.com</t>
  </si>
  <si>
    <t>Gutierrez</t>
  </si>
  <si>
    <t>jhonathan.gutierrez@linktic.co</t>
  </si>
  <si>
    <t>eduardo.sotelo@linktic.com</t>
  </si>
  <si>
    <t>Cervantes</t>
  </si>
  <si>
    <t>karen.cervantes@linktic.co</t>
  </si>
  <si>
    <t xml:space="preserve">Yuly </t>
  </si>
  <si>
    <t>yuly.cortes@linktic.com</t>
  </si>
  <si>
    <t>yiseth.lozada@linktic.co</t>
  </si>
  <si>
    <t xml:space="preserve">Ingrid </t>
  </si>
  <si>
    <t>ingrid.garzon@linktic.com</t>
  </si>
  <si>
    <t>tutor1@hicome.co</t>
  </si>
  <si>
    <t>angela</t>
  </si>
  <si>
    <t>tutor2@hicome.co</t>
  </si>
  <si>
    <t>Maya</t>
  </si>
  <si>
    <t>tutor3@hicome.co</t>
  </si>
  <si>
    <t>Lina Esther</t>
  </si>
  <si>
    <t>tutor4@hicome.co</t>
  </si>
  <si>
    <t>tutor5@hicome.co</t>
  </si>
  <si>
    <t>Sandoval</t>
  </si>
  <si>
    <t>tutor6@hicome.co</t>
  </si>
  <si>
    <t>Marisol</t>
  </si>
  <si>
    <t>tutor7@hicome.co</t>
  </si>
  <si>
    <t xml:space="preserve">Luz </t>
  </si>
  <si>
    <t>Baraona</t>
  </si>
  <si>
    <t>tutor8@hicome.co</t>
  </si>
  <si>
    <t>tutor9@hicome.co</t>
  </si>
  <si>
    <t>tutor10@hicome.co</t>
  </si>
  <si>
    <t>Angel</t>
  </si>
  <si>
    <t>tutor11@hicome.co</t>
  </si>
  <si>
    <t>tutor12@hicome.co</t>
  </si>
  <si>
    <t>tutor13@hicome.co</t>
  </si>
  <si>
    <t>Yanuary</t>
  </si>
  <si>
    <t>Stabilito</t>
  </si>
  <si>
    <t>tutor14@hicome.co</t>
  </si>
  <si>
    <t>tutor15@hicome.co</t>
  </si>
  <si>
    <t>Porras</t>
  </si>
  <si>
    <t>tutor16@hicome.co</t>
  </si>
  <si>
    <t>Mayra</t>
  </si>
  <si>
    <t>Carvajal</t>
  </si>
  <si>
    <t>tutor17@hicome.co</t>
  </si>
  <si>
    <t>Pabla</t>
  </si>
  <si>
    <t>tutor18@hicome.co</t>
  </si>
  <si>
    <t>Dina</t>
  </si>
  <si>
    <t>Almanza</t>
  </si>
  <si>
    <t>tutor19@hicome.co</t>
  </si>
  <si>
    <t>Maria Claudia</t>
  </si>
  <si>
    <t>Rosero</t>
  </si>
  <si>
    <t>tutor20@hicome.co</t>
  </si>
  <si>
    <t>Rene</t>
  </si>
  <si>
    <t>tutor21@hicome.co</t>
  </si>
  <si>
    <t>Juan Pablo</t>
  </si>
  <si>
    <t>tutor22@hicome.co</t>
  </si>
  <si>
    <t>Vanesa</t>
  </si>
  <si>
    <t>Escucha</t>
  </si>
  <si>
    <t>tutor23@hicome.co</t>
  </si>
  <si>
    <t>Gaona</t>
  </si>
  <si>
    <t>tutor24@hicome.co</t>
  </si>
  <si>
    <t>Marbeen</t>
  </si>
  <si>
    <t>Mosquera</t>
  </si>
  <si>
    <t>tutor25@hicome.co</t>
  </si>
  <si>
    <t>Jeison</t>
  </si>
  <si>
    <t>tutor26@hicome.co</t>
  </si>
  <si>
    <t>Liz</t>
  </si>
  <si>
    <t>tutor27@hicome.co</t>
  </si>
  <si>
    <t>Daris</t>
  </si>
  <si>
    <t>Montiel</t>
  </si>
  <si>
    <t>tutor28@hicome.co</t>
  </si>
  <si>
    <t>Castiblanco</t>
  </si>
  <si>
    <t>tutor29@hicome.co</t>
  </si>
  <si>
    <t>tutor30@hicome.co</t>
  </si>
  <si>
    <t>Benavidez</t>
  </si>
  <si>
    <t>tutor31@hicome.co</t>
  </si>
  <si>
    <t>Lizeh</t>
  </si>
  <si>
    <t>Plazas</t>
  </si>
  <si>
    <t>tutor32@hicome.co</t>
  </si>
  <si>
    <t>Danilo</t>
  </si>
  <si>
    <t>tutor33@quierovenderenlinea.co</t>
  </si>
  <si>
    <t>Neira</t>
  </si>
  <si>
    <t>tutor34@quierovenderenlinea.co</t>
  </si>
  <si>
    <t>Hernry</t>
  </si>
  <si>
    <t>tutor35@quierovenderenlinea.co</t>
  </si>
  <si>
    <t>tutor36@quierovenderenlinea.co</t>
  </si>
  <si>
    <t xml:space="preserve">Breiner </t>
  </si>
  <si>
    <t>tutor37@quierovenderenlinea.co</t>
  </si>
  <si>
    <t>Parga</t>
  </si>
  <si>
    <t>tutor38@quierovendeenlinea.co</t>
  </si>
  <si>
    <t>tutor39@quierovenderenlinea.co</t>
  </si>
  <si>
    <t>Guiza</t>
  </si>
  <si>
    <t>tutor40@quierovenderenlinea.co</t>
  </si>
  <si>
    <t>tutor41@quierovenderenlinea.co</t>
  </si>
  <si>
    <t xml:space="preserve">Yisel </t>
  </si>
  <si>
    <t>Recalde</t>
  </si>
  <si>
    <t>tutor42@quierovenderenlinea.co</t>
  </si>
  <si>
    <t xml:space="preserve">Karen </t>
  </si>
  <si>
    <t>tutor43@quierovenderenlinea.co</t>
  </si>
  <si>
    <t>tutor44@quierocenderenlinea.co</t>
  </si>
  <si>
    <t>Stifanny</t>
  </si>
  <si>
    <t>tutor45@quierovenderenlinea.co</t>
  </si>
  <si>
    <t>tutor46@quierovenderenlinea.co</t>
  </si>
  <si>
    <t>Yeimy</t>
  </si>
  <si>
    <t>tutor47@quierovenderenlinea.co</t>
  </si>
  <si>
    <t>tutor48@quierovenderenlinea.co</t>
  </si>
  <si>
    <t xml:space="preserve">Luis  </t>
  </si>
  <si>
    <t xml:space="preserve">Huerfano </t>
  </si>
  <si>
    <t>tutor49@quierovenderenlinea.co</t>
  </si>
  <si>
    <t>Bello</t>
  </si>
  <si>
    <t>tutor50@quierovenderenlinea.co</t>
  </si>
  <si>
    <t>tutor51@quierovenderenlinea.co</t>
  </si>
  <si>
    <t>tutor52@quierovenderenlinea.co</t>
  </si>
  <si>
    <t>tutor53@quierovenderenlinea.co</t>
  </si>
  <si>
    <t>Castilla</t>
  </si>
  <si>
    <t>tutor54@quierovenderenlinea.co</t>
  </si>
  <si>
    <t>Hercen</t>
  </si>
  <si>
    <t>tutor55@quierovenderenlinea.co</t>
  </si>
  <si>
    <t>tutor56@quierovenderenlinea.co</t>
  </si>
  <si>
    <t>Albuja</t>
  </si>
  <si>
    <t>tutor57@quierovenderenlinea.co</t>
  </si>
  <si>
    <t>tutor58@quierovenderenlinea.co</t>
  </si>
  <si>
    <t>tutor59@quierovenderenlinea.co</t>
  </si>
  <si>
    <t>tutor60@quierovenderenlinea.co</t>
  </si>
  <si>
    <t>Uribe</t>
  </si>
  <si>
    <t>tutor61@quierovenderenlinea.co</t>
  </si>
  <si>
    <t>tutor62@quierovenderenlinea.co</t>
  </si>
  <si>
    <t>tutor63@quierovenderenlinea.co</t>
  </si>
  <si>
    <t>Patiño</t>
  </si>
  <si>
    <t>tutor64@quierovenderenlinea.co</t>
  </si>
  <si>
    <t>analista9@linktic.com</t>
  </si>
  <si>
    <t xml:space="preserve">Maria </t>
  </si>
  <si>
    <t>analista14@quierovenderenlinea.co</t>
  </si>
  <si>
    <t>Chrystian</t>
  </si>
  <si>
    <t>Arana</t>
  </si>
  <si>
    <t>chrystian.arana@linktic.com</t>
  </si>
  <si>
    <t>Reinaldo</t>
  </si>
  <si>
    <t>reinaldo.gamez@linktic.com</t>
  </si>
  <si>
    <t>consultor1@expone.co</t>
  </si>
  <si>
    <t>agente48@expone.co</t>
  </si>
  <si>
    <t>ivan.murcia@linktic.com</t>
  </si>
  <si>
    <t>johan.rincon@linktic.com</t>
  </si>
  <si>
    <t>Gustvao</t>
  </si>
  <si>
    <t>Lozano</t>
  </si>
  <si>
    <t>consultor.linktic@linktic.com</t>
  </si>
  <si>
    <t>agente6@expone.co</t>
  </si>
  <si>
    <t>Nestor</t>
  </si>
  <si>
    <t>nestor.barraza@linktic.com</t>
  </si>
  <si>
    <t>carlos.perez@linktic.com</t>
  </si>
  <si>
    <t>william</t>
  </si>
  <si>
    <t>Bohorquez</t>
  </si>
  <si>
    <t>william.bohorquez@linktic.com</t>
  </si>
  <si>
    <t>enrique.medina@linktic.com</t>
  </si>
  <si>
    <t>242-318</t>
  </si>
  <si>
    <t>German</t>
  </si>
  <si>
    <t>Garavito</t>
  </si>
  <si>
    <t>german.garavito@linktic.com</t>
  </si>
  <si>
    <t>Hastamorir</t>
  </si>
  <si>
    <t>manuel.hastamorir@linktic.co</t>
  </si>
  <si>
    <t>maria.gomez@linktic.com</t>
  </si>
  <si>
    <t>Fajardo Vega</t>
  </si>
  <si>
    <t>sebastian.fajardov@linktic.com</t>
  </si>
  <si>
    <t>Yolima</t>
  </si>
  <si>
    <t>yolima.gonzalez@linktic.com</t>
  </si>
  <si>
    <t>Luz Elena</t>
  </si>
  <si>
    <t>paragrafo@wimbu.co</t>
  </si>
  <si>
    <t xml:space="preserve">Eduardo </t>
  </si>
  <si>
    <t>soporte.cloudflare@linktic.com</t>
  </si>
  <si>
    <t>Ricaurte</t>
  </si>
  <si>
    <t>carlos.ricaurte@linktic.com</t>
  </si>
  <si>
    <t>daniel.giraldo@linktic.com</t>
  </si>
  <si>
    <t xml:space="preserve">Moreno </t>
  </si>
  <si>
    <t>requerimientos.rama2@linktic.com</t>
  </si>
  <si>
    <t>Jonathan</t>
  </si>
  <si>
    <t>jonathan.vargas@linktic.com</t>
  </si>
  <si>
    <t>yulian</t>
  </si>
  <si>
    <t>yulian.hernandez@linktic.com</t>
  </si>
  <si>
    <t>Curtidor</t>
  </si>
  <si>
    <t>sebastian.curtidor@linktic.co</t>
  </si>
  <si>
    <t>Asesor</t>
  </si>
  <si>
    <t>Telemedicina</t>
  </si>
  <si>
    <t>asesortelemedicina@3tcapital.co</t>
  </si>
  <si>
    <t>Vasti Daney</t>
  </si>
  <si>
    <t>BackOffice4@expone.co</t>
  </si>
  <si>
    <t>Nathaly</t>
  </si>
  <si>
    <t>BackOffice5@expone.co</t>
  </si>
  <si>
    <t>Chelsy</t>
  </si>
  <si>
    <t>chelsy.gonzalez@linktic.com</t>
  </si>
  <si>
    <t>camilo.ortiz@linktic.com</t>
  </si>
  <si>
    <t>zuñiga</t>
  </si>
  <si>
    <t>jorge.zuniga@linktic.com</t>
  </si>
  <si>
    <t>Jorman</t>
  </si>
  <si>
    <t>jorman.sanchez@linktic.com</t>
  </si>
  <si>
    <t>johanna.moreno@linktic.com</t>
  </si>
  <si>
    <t xml:space="preserve">Jose Esteban </t>
  </si>
  <si>
    <t>esteban.colorado@linktic.com</t>
  </si>
  <si>
    <t xml:space="preserve">Jhon </t>
  </si>
  <si>
    <t>john.rueda@linktic.com</t>
  </si>
  <si>
    <t>oscar.rodriguez@linktic.com</t>
  </si>
  <si>
    <t>Albarracin</t>
  </si>
  <si>
    <t>david.albarracin@linktic.com</t>
  </si>
  <si>
    <t xml:space="preserve"> Leon</t>
  </si>
  <si>
    <t>jesus.leon@linktic.com</t>
  </si>
  <si>
    <t>yoselin</t>
  </si>
  <si>
    <t>Machado</t>
  </si>
  <si>
    <t>yoselin.machado@linktic.com</t>
  </si>
  <si>
    <t>Edinson</t>
  </si>
  <si>
    <t>edinson.orozco@linktic.com</t>
  </si>
  <si>
    <t>cristian.orozco@linktic.com</t>
  </si>
  <si>
    <t>Chavarro</t>
  </si>
  <si>
    <t>juan.chavarro@linktic.com</t>
  </si>
  <si>
    <t xml:space="preserve">Buck </t>
  </si>
  <si>
    <t>buck.ochoa@linktic.com</t>
  </si>
  <si>
    <t>a.seleccion@linktic.com</t>
  </si>
  <si>
    <t>Omar</t>
  </si>
  <si>
    <t>Manjarres</t>
  </si>
  <si>
    <t>omar.manjarres@linktic.com</t>
  </si>
  <si>
    <t xml:space="preserve">Camilo </t>
  </si>
  <si>
    <t>Guio</t>
  </si>
  <si>
    <t>camilo.guio@linktic.com</t>
  </si>
  <si>
    <t>Jhonny</t>
  </si>
  <si>
    <t>jhonny.duarte@linktic.com</t>
  </si>
  <si>
    <t>Maria Paula</t>
  </si>
  <si>
    <t>maria.guevara@linktic.com</t>
  </si>
  <si>
    <t>Luz Angela</t>
  </si>
  <si>
    <t>luz.castro@linktic.com</t>
  </si>
  <si>
    <t>299-319</t>
  </si>
  <si>
    <t xml:space="preserve">cuentamigrada a pmo </t>
  </si>
  <si>
    <t>Navarro</t>
  </si>
  <si>
    <t>mauricio.navarro@linktic.com</t>
  </si>
  <si>
    <t>nicolas.sabogal@linktic.com</t>
  </si>
  <si>
    <t xml:space="preserve">Laura </t>
  </si>
  <si>
    <t>laura.rodriguez@linktic.com</t>
  </si>
  <si>
    <t xml:space="preserve">Sara </t>
  </si>
  <si>
    <t>Baron</t>
  </si>
  <si>
    <t>formador@expone.co</t>
  </si>
  <si>
    <t>Navarrete</t>
  </si>
  <si>
    <t>michael.navarrete@linktic.com</t>
  </si>
  <si>
    <t>Valle</t>
  </si>
  <si>
    <t>camilo.valle@linktic.com</t>
  </si>
  <si>
    <t>Leidi</t>
  </si>
  <si>
    <t>leidi.pena@linktic.com</t>
  </si>
  <si>
    <t>renato.yepes@linktic.com</t>
  </si>
  <si>
    <t>Edsson</t>
  </si>
  <si>
    <t>Pedreros</t>
  </si>
  <si>
    <t>edsson.pedreros@linktic.com</t>
  </si>
  <si>
    <t>315-3</t>
  </si>
  <si>
    <t xml:space="preserve">andres </t>
  </si>
  <si>
    <t>fabrica@linktic.com</t>
  </si>
  <si>
    <t>Fernanda</t>
  </si>
  <si>
    <t>Sarmiento</t>
  </si>
  <si>
    <t>German Augusto</t>
  </si>
  <si>
    <t>Giraldo Agudelo</t>
  </si>
  <si>
    <t>juridico@linktic.com</t>
  </si>
  <si>
    <t>cristian.jimenez@linktic.com</t>
  </si>
  <si>
    <t>295-5</t>
  </si>
  <si>
    <t>Francarlos</t>
  </si>
  <si>
    <t>Blanco</t>
  </si>
  <si>
    <t>francarlos.blanco@linktic.com</t>
  </si>
  <si>
    <t>Paez</t>
  </si>
  <si>
    <t>sandra.paez@linktic.com</t>
  </si>
  <si>
    <t>carlos.turriago@linktic.com</t>
  </si>
  <si>
    <t>Leandro</t>
  </si>
  <si>
    <t>leandro.gonzalez@linktic.com</t>
  </si>
  <si>
    <t>edgar.vargas@linktic.com</t>
  </si>
  <si>
    <t>Andres Felipe</t>
  </si>
  <si>
    <t>Cortes Vargas</t>
  </si>
  <si>
    <t>lider.infraestructura@linktic.com</t>
  </si>
  <si>
    <t>Rodrigo</t>
  </si>
  <si>
    <t>Niampira</t>
  </si>
  <si>
    <t>infraestructurati@linktic.com</t>
  </si>
  <si>
    <t xml:space="preserve">Julian </t>
  </si>
  <si>
    <t>julian.perdomo@linktic.com</t>
  </si>
  <si>
    <t>Rama</t>
  </si>
  <si>
    <t>Judicial</t>
  </si>
  <si>
    <t>notificaciones_siugj@linktic.com</t>
  </si>
  <si>
    <t>Victoria</t>
  </si>
  <si>
    <t>Troya</t>
  </si>
  <si>
    <t>victoria.troya@linktic.com</t>
  </si>
  <si>
    <t>Soleidy</t>
  </si>
  <si>
    <t>auxiliar.contable@linktic.com</t>
  </si>
  <si>
    <t xml:space="preserve">Miguel </t>
  </si>
  <si>
    <t>data@linktic.com</t>
  </si>
  <si>
    <t xml:space="preserve">Jose  </t>
  </si>
  <si>
    <t>Arzusa</t>
  </si>
  <si>
    <t>jose.arzusa@linktic.com</t>
  </si>
  <si>
    <t>Luis Hernando</t>
  </si>
  <si>
    <t>luis.sierra@linktic.com</t>
  </si>
  <si>
    <t>camilo.rincon@linktic.com</t>
  </si>
  <si>
    <t>Rea</t>
  </si>
  <si>
    <t>alejandro.rea@linktic.com</t>
  </si>
  <si>
    <t xml:space="preserve">Adrian </t>
  </si>
  <si>
    <t>adrian.ramirez@linktic.com</t>
  </si>
  <si>
    <t xml:space="preserve">diego </t>
  </si>
  <si>
    <t>Urbano</t>
  </si>
  <si>
    <t>diego.urbano@linktic.com</t>
  </si>
  <si>
    <t>santiago.suarez@linktic.com</t>
  </si>
  <si>
    <t>Barrero</t>
  </si>
  <si>
    <t>carlos.barrero@linktic.com</t>
  </si>
  <si>
    <t>Andrew</t>
  </si>
  <si>
    <t>Noreña</t>
  </si>
  <si>
    <t>andrew.norena@linktic.com</t>
  </si>
  <si>
    <t>carolina.herrera@linktic.com</t>
  </si>
  <si>
    <t>Jhofan</t>
  </si>
  <si>
    <t>jhofan.florez@linktic.com</t>
  </si>
  <si>
    <t>De la Hoz</t>
  </si>
  <si>
    <t>omar.delahoz@linktic.com</t>
  </si>
  <si>
    <t>Julen</t>
  </si>
  <si>
    <t>Rubio</t>
  </si>
  <si>
    <t>julen.rubio@linktic.com</t>
  </si>
  <si>
    <t>Mesa de Ayuda</t>
  </si>
  <si>
    <t>GLPI</t>
  </si>
  <si>
    <t>ayudame@linktic.com</t>
  </si>
  <si>
    <t>Capacitaciones</t>
  </si>
  <si>
    <t>capacitacionessiugj@linktic.com</t>
  </si>
  <si>
    <t>Jerez</t>
  </si>
  <si>
    <t>carlos.jerez@linktic.com</t>
  </si>
  <si>
    <t xml:space="preserve">Se migra correo a Johann Castellanos </t>
  </si>
  <si>
    <t>Luisa Fernanda</t>
  </si>
  <si>
    <t>luisa.ramirez@linktic.com</t>
  </si>
  <si>
    <t xml:space="preserve">John </t>
  </si>
  <si>
    <t>john.cardenas@linktic.com</t>
  </si>
  <si>
    <t>Camargo</t>
  </si>
  <si>
    <t>jairo.camargo@hicome.co</t>
  </si>
  <si>
    <t>Juan Jose</t>
  </si>
  <si>
    <t>juan.sotelo@linktic.com</t>
  </si>
  <si>
    <t>oscar jorge</t>
  </si>
  <si>
    <t>oscar.escobar@linktic.com</t>
  </si>
  <si>
    <t>Dahize</t>
  </si>
  <si>
    <t>dahize.almanza@linktic.com</t>
  </si>
  <si>
    <t xml:space="preserve">Jorge </t>
  </si>
  <si>
    <t>jorge.lopez@linktic.com</t>
  </si>
  <si>
    <t>adriana.vasquez@hicome.co</t>
  </si>
  <si>
    <t>claudia.rodriguez@linktic.com</t>
  </si>
  <si>
    <t>Justine</t>
  </si>
  <si>
    <t>justine.pulido@linktic.com</t>
  </si>
  <si>
    <t>Leiyla</t>
  </si>
  <si>
    <t>Goyeneche</t>
  </si>
  <si>
    <t>leyla.goyeneche@linktic.com</t>
  </si>
  <si>
    <t>Agudelo</t>
  </si>
  <si>
    <t>jhon.agudelo@linktic.com</t>
  </si>
  <si>
    <t>Katherine.medina@linktic.com</t>
  </si>
  <si>
    <t>Lobo</t>
  </si>
  <si>
    <t>Daniel.lobo@linktic.com</t>
  </si>
  <si>
    <t>Erick Fernando</t>
  </si>
  <si>
    <t>Alarcon Duran</t>
  </si>
  <si>
    <t>fernando.alarcon@linktic.com</t>
  </si>
  <si>
    <t>gerencia@bankco.co</t>
  </si>
  <si>
    <t>bankco.co</t>
  </si>
  <si>
    <t>info@negos.co</t>
  </si>
  <si>
    <t>negos.co</t>
  </si>
  <si>
    <t>cadena</t>
  </si>
  <si>
    <t>a.bienestar@linktic.com</t>
  </si>
  <si>
    <t>Manotas</t>
  </si>
  <si>
    <t>juan.manotas@linktic.com</t>
  </si>
  <si>
    <t>Jairo.vanegas@linktic.com</t>
  </si>
  <si>
    <t>john</t>
  </si>
  <si>
    <t>diaz</t>
  </si>
  <si>
    <t>john.diaz@linktic.com</t>
  </si>
  <si>
    <t>Tech</t>
  </si>
  <si>
    <t>Bankco</t>
  </si>
  <si>
    <t>tech@bankco.co</t>
  </si>
  <si>
    <t>daniel.rodriguez@linktic.com</t>
  </si>
  <si>
    <t>juan.bedoya@linktic.com</t>
  </si>
  <si>
    <t>alejandra.ortiz@linktic.com</t>
  </si>
  <si>
    <t>diego.sanchez@linktic.com</t>
  </si>
  <si>
    <t>Harold</t>
  </si>
  <si>
    <t>harold.yepes@linktic.com</t>
  </si>
  <si>
    <t>Maria Alejandra</t>
  </si>
  <si>
    <t>Londoño</t>
  </si>
  <si>
    <t>maria.londono@linktic.com</t>
  </si>
  <si>
    <t>Cogua</t>
  </si>
  <si>
    <t>jesus.cogua@linktic.com</t>
  </si>
  <si>
    <t>Maribel</t>
  </si>
  <si>
    <t>maribel.montenegro@linktic.com</t>
  </si>
  <si>
    <t>karen.cuervo@linktic.com</t>
  </si>
  <si>
    <t>daniel</t>
  </si>
  <si>
    <t>daniel.guerrero@linktic.com</t>
  </si>
  <si>
    <t>Sandra.Molano@linktic.com</t>
  </si>
  <si>
    <t>Edwin.lopez@linktic.com</t>
  </si>
  <si>
    <t>Yan</t>
  </si>
  <si>
    <t>Chirino</t>
  </si>
  <si>
    <t>Yan.Chirino@linktic.com</t>
  </si>
  <si>
    <t>Aaron</t>
  </si>
  <si>
    <t>aaron.orozco@linktic.com</t>
  </si>
  <si>
    <t>alexander.munoz@linktic.com</t>
  </si>
  <si>
    <t>Mendivelso</t>
  </si>
  <si>
    <t>cristian.mendivelso@linktic.com</t>
  </si>
  <si>
    <t>Jorge.medina@linktic.com</t>
  </si>
  <si>
    <t>enrique.gonzalez@linktic.com</t>
  </si>
  <si>
    <t xml:space="preserve">Hugo </t>
  </si>
  <si>
    <t>hugo.bolanos@linktic.com</t>
  </si>
  <si>
    <t>juan.gutierrez@linktic.com</t>
  </si>
  <si>
    <t>juan.navarro@linktic.com</t>
  </si>
  <si>
    <t>Bolivar</t>
  </si>
  <si>
    <t>leidy.bolivar@linktic.com</t>
  </si>
  <si>
    <t>Mondragon</t>
  </si>
  <si>
    <t>Jhon.mondragon@linktic.com</t>
  </si>
  <si>
    <t>Manuel.martinez@linktic.com</t>
  </si>
  <si>
    <t>Ana.villareal@linktic.com</t>
  </si>
  <si>
    <t>242</t>
  </si>
  <si>
    <t>Maria.Maldonado@linktic.com</t>
  </si>
  <si>
    <t>Carolina.Navarro@linktic.com</t>
  </si>
  <si>
    <t>Steven</t>
  </si>
  <si>
    <t>steven.robledo@linktic.com</t>
  </si>
  <si>
    <t>Alvares</t>
  </si>
  <si>
    <t>diego.alvarez@linktic.com</t>
  </si>
  <si>
    <t>Donaldo</t>
  </si>
  <si>
    <t>Lacera</t>
  </si>
  <si>
    <t>Donaldo.lacera@linktic.com</t>
  </si>
  <si>
    <t>Rocio</t>
  </si>
  <si>
    <t>rocio.gomez@linktic.com</t>
  </si>
  <si>
    <t xml:space="preserve">David </t>
  </si>
  <si>
    <t>direccion.financiera@linktic.com</t>
  </si>
  <si>
    <t>Sergio</t>
  </si>
  <si>
    <t>Junco</t>
  </si>
  <si>
    <t>sergio.junco@linktic.com</t>
  </si>
  <si>
    <t xml:space="preserve"> awsramajudicialprd@linktic.com</t>
  </si>
  <si>
    <t>Johan.montero@linktic.com</t>
  </si>
  <si>
    <t>eliana.robayo@linktic.com</t>
  </si>
  <si>
    <t>johan</t>
  </si>
  <si>
    <t>johan.moreno@linktic.com</t>
  </si>
  <si>
    <t>daniel.parra@linktic.com</t>
  </si>
  <si>
    <t>cabrera</t>
  </si>
  <si>
    <t>william.cabrera@linktic.com</t>
  </si>
  <si>
    <t>Villalba</t>
  </si>
  <si>
    <t>andres.villalba@linktic.com</t>
  </si>
  <si>
    <t xml:space="preserve">Estas son las cuentas de Johanna Villalba </t>
  </si>
  <si>
    <t>Garibello</t>
  </si>
  <si>
    <t>edwin.garibello@linktic.com</t>
  </si>
  <si>
    <t>Franci</t>
  </si>
  <si>
    <t>agente44@expone.co</t>
  </si>
  <si>
    <t>agente45@expone.co</t>
  </si>
  <si>
    <t>Zapata</t>
  </si>
  <si>
    <t>daniel.zapata@linktic.com</t>
  </si>
  <si>
    <t xml:space="preserve">Leonardo </t>
  </si>
  <si>
    <t>leonardo.ruiz@linktic.com</t>
  </si>
  <si>
    <t>danielj.rodriguez@linktic.com</t>
  </si>
  <si>
    <t>juan.beltran@linktic.com</t>
  </si>
  <si>
    <t>marcela.beltran@hicome.co</t>
  </si>
  <si>
    <t>luis.contreras@linktic.com</t>
  </si>
  <si>
    <t>Se reasignan cuentas</t>
  </si>
  <si>
    <t>Elena</t>
  </si>
  <si>
    <t xml:space="preserve"> jose.lopez@linktic.com</t>
  </si>
  <si>
    <t>(estas cuentas son las de jorge lopez</t>
  </si>
  <si>
    <t>julian.Garcia@linktic.com</t>
  </si>
  <si>
    <t>justin.diaz@linktic.com</t>
  </si>
  <si>
    <t>Roberto</t>
  </si>
  <si>
    <t>roberto.cerquera@linktic.com</t>
  </si>
  <si>
    <t>Yulieth</t>
  </si>
  <si>
    <t>yulieth.parra@linktic.com</t>
  </si>
  <si>
    <t>Serly</t>
  </si>
  <si>
    <t>Serly.hernandez@linktic.com</t>
  </si>
  <si>
    <t>Didier</t>
  </si>
  <si>
    <t>didier.castillo@linktic.com</t>
  </si>
  <si>
    <t>fabian.lozada@linktic.com</t>
  </si>
  <si>
    <t>Yudy</t>
  </si>
  <si>
    <t>yudy.ramirez@linktic.com</t>
  </si>
  <si>
    <t>agente46@expone.co</t>
  </si>
  <si>
    <t>controller@expone.co</t>
  </si>
  <si>
    <t>shirley</t>
  </si>
  <si>
    <t>Saavedra</t>
  </si>
  <si>
    <t>shirley.saavedra@linktic.com</t>
  </si>
  <si>
    <t>Paulo</t>
  </si>
  <si>
    <t>paulo.perdomo@linktic.com</t>
  </si>
  <si>
    <t xml:space="preserve">Orlando </t>
  </si>
  <si>
    <t>orlando.perez@linktic.com</t>
  </si>
  <si>
    <t xml:space="preserve">Valentina </t>
  </si>
  <si>
    <t>valentina.diaz@linktic.com</t>
  </si>
  <si>
    <t>Israel</t>
  </si>
  <si>
    <t>Pardo</t>
  </si>
  <si>
    <t>israel.pardo@linktic.com</t>
  </si>
  <si>
    <t xml:space="preserve">Margarita </t>
  </si>
  <si>
    <t>margarita.londono@linktic.com</t>
  </si>
  <si>
    <t>maria.gonzalez@linktic.com</t>
  </si>
  <si>
    <t>00.7</t>
  </si>
  <si>
    <t>Richard</t>
  </si>
  <si>
    <t>Valderrama</t>
  </si>
  <si>
    <t>richard.valderrama@linktic.com</t>
  </si>
  <si>
    <t>julieth</t>
  </si>
  <si>
    <t>julieth.valencia@linktic.com</t>
  </si>
  <si>
    <t xml:space="preserve">Adriana </t>
  </si>
  <si>
    <t>seleccion@linktic.com</t>
  </si>
  <si>
    <t>Yurleidy</t>
  </si>
  <si>
    <t>Alonso</t>
  </si>
  <si>
    <t>yurleidy.alonso@linktic.com</t>
  </si>
  <si>
    <t xml:space="preserve">Anderson </t>
  </si>
  <si>
    <t>anderson.cardenas@linktic.com</t>
  </si>
  <si>
    <t>Cindy</t>
  </si>
  <si>
    <t>cindy.sanchez@linktic.com</t>
  </si>
  <si>
    <t>luis.hernandez@linktic.com</t>
  </si>
  <si>
    <t>Hernando</t>
  </si>
  <si>
    <t>hernando.rios@linktic.com</t>
  </si>
  <si>
    <t>christian.sanchez@linktic.com</t>
  </si>
  <si>
    <t xml:space="preserve">Fabian </t>
  </si>
  <si>
    <t>backup.ceco316@quierovenderenlinea.co</t>
  </si>
  <si>
    <t>backup.ceco314@hicome.co</t>
  </si>
  <si>
    <t>coordinadortutores@expone.co</t>
  </si>
  <si>
    <t xml:space="preserve">Guillermo </t>
  </si>
  <si>
    <t>guillermo.rios@linktic.com</t>
  </si>
  <si>
    <t>carlos.luna@linktic.com</t>
  </si>
  <si>
    <t>Artunduaga</t>
  </si>
  <si>
    <t>diego.artunduaga@linktic.com</t>
  </si>
  <si>
    <t>Joan</t>
  </si>
  <si>
    <t>Baquero</t>
  </si>
  <si>
    <t>joan.baquero@linktic.com</t>
  </si>
  <si>
    <t>analistaQA4@expone.co</t>
  </si>
  <si>
    <t>Deaza</t>
  </si>
  <si>
    <t>agente47@expone.co</t>
  </si>
  <si>
    <t>monica.diaz@linktic.com</t>
  </si>
  <si>
    <t xml:space="preserve">Jerson </t>
  </si>
  <si>
    <t>jerson.martinez@linktic.com</t>
  </si>
  <si>
    <t>Requerimientos</t>
  </si>
  <si>
    <t xml:space="preserve">requerimientos@3tcapital.co
</t>
  </si>
  <si>
    <t>soporte</t>
  </si>
  <si>
    <t>delegados</t>
  </si>
  <si>
    <t>soporte.delegados@3tcapital.co</t>
  </si>
  <si>
    <t>Eduklab</t>
  </si>
  <si>
    <t>info@eduklab2022.com</t>
  </si>
  <si>
    <t>eduklab2022.com</t>
  </si>
  <si>
    <t>Contratacion</t>
  </si>
  <si>
    <t>contratacion@wimbu.co</t>
  </si>
  <si>
    <t>Eduklab2022</t>
  </si>
  <si>
    <t>soporte@eduklab2022.com</t>
  </si>
  <si>
    <t>Cymetria</t>
  </si>
  <si>
    <t>cymetria@quierovenderenlinea.co</t>
  </si>
  <si>
    <t>infotutores@quierovenderenlinea.co</t>
  </si>
  <si>
    <t>infotutores@vendeenlinea.com.co</t>
  </si>
  <si>
    <t>vendeenlinea.com.co</t>
  </si>
  <si>
    <t>linktic@quierovenderenlinea.co</t>
  </si>
  <si>
    <t>admin@quierovenderenlinea.co</t>
  </si>
  <si>
    <t>infotutores@hicome.co</t>
  </si>
  <si>
    <t>tomas.ocampo@hicome.co</t>
  </si>
  <si>
    <t>admin@keepsalud.co</t>
  </si>
  <si>
    <t xml:space="preserve">Marcela </t>
  </si>
  <si>
    <t>gerencia@keepsalud.co</t>
  </si>
  <si>
    <t>Jean</t>
  </si>
  <si>
    <t>Carrero</t>
  </si>
  <si>
    <t>jean.carrero@linktic.com</t>
  </si>
  <si>
    <t>andres.vanegas@linktic.com</t>
  </si>
  <si>
    <t>Berdugo</t>
  </si>
  <si>
    <t>diego.berdugo@linktic.com</t>
  </si>
  <si>
    <t>Elkin Damian</t>
  </si>
  <si>
    <t>Guzman Quintin</t>
  </si>
  <si>
    <t>auxiliarcontable2@linktic.com</t>
  </si>
  <si>
    <t>Angela Camila</t>
  </si>
  <si>
    <t>Cardona Patiño</t>
  </si>
  <si>
    <t>angela.cardona@linktic.com</t>
  </si>
  <si>
    <t>Ducan Javier</t>
  </si>
  <si>
    <t>Estrada Urbina</t>
  </si>
  <si>
    <t>duncan.estrada@linktic.com</t>
  </si>
  <si>
    <t>Luis Fernando</t>
  </si>
  <si>
    <t>Pacheco Bertel</t>
  </si>
  <si>
    <t>luis.pacheco@linktic.com</t>
  </si>
  <si>
    <t>Jaime Andres</t>
  </si>
  <si>
    <t>Guevara Garavito</t>
  </si>
  <si>
    <t>jaime.guevara@linktic.com</t>
  </si>
  <si>
    <t>Cesar Fabian</t>
  </si>
  <si>
    <t>Muñoz Lopez</t>
  </si>
  <si>
    <t>cesar.munoz@linktic.com</t>
  </si>
  <si>
    <t>maria elena</t>
  </si>
  <si>
    <t>Maria.velez@linktic.com</t>
  </si>
  <si>
    <t>Juan Carlos</t>
  </si>
  <si>
    <t>Ruiz Mercado</t>
  </si>
  <si>
    <t>juan.ruiz@linktic.com</t>
  </si>
  <si>
    <t>Andrea del Carmen</t>
  </si>
  <si>
    <t>Munive Beltran</t>
  </si>
  <si>
    <t>andrea.munive@linktic.com</t>
  </si>
  <si>
    <t>Stefania</t>
  </si>
  <si>
    <t>Piedrahita Orozco</t>
  </si>
  <si>
    <t>stefania.piedrahita@linktic.com</t>
  </si>
  <si>
    <t>Julio Cesar</t>
  </si>
  <si>
    <t>Cortes Restrepo</t>
  </si>
  <si>
    <t>julio.cortes@linktic.com</t>
  </si>
  <si>
    <t>nomina@linktic.com</t>
  </si>
  <si>
    <t>Ana Cecilia</t>
  </si>
  <si>
    <t>Redondo Ramirez</t>
  </si>
  <si>
    <t>ana.redondo@linktic.com</t>
  </si>
  <si>
    <t>Luis Guillermo</t>
  </si>
  <si>
    <t>Venegas Bernal</t>
  </si>
  <si>
    <t>luis.venegas@linktic.com</t>
  </si>
  <si>
    <t>Chaves Chaves</t>
  </si>
  <si>
    <t>leonardo.chaves@linktic.com</t>
  </si>
  <si>
    <t>Jaime Alberto</t>
  </si>
  <si>
    <t>Gutierrez Mejia</t>
  </si>
  <si>
    <t>jaime.gutierrez@linktic.com</t>
  </si>
  <si>
    <t>Zambrano Saenz</t>
  </si>
  <si>
    <t>andres.zambrano@linktic.com</t>
  </si>
  <si>
    <t>Carlos Alberto</t>
  </si>
  <si>
    <t>Barrero Cantor</t>
  </si>
  <si>
    <t>Wilmer Javier</t>
  </si>
  <si>
    <t>Castellanos Martinez</t>
  </si>
  <si>
    <t>wilmer.castellanos@linktic.com</t>
  </si>
  <si>
    <t>Maria Patricia</t>
  </si>
  <si>
    <t>Gil Chaparro</t>
  </si>
  <si>
    <t>maria.gil@linktic.com</t>
  </si>
  <si>
    <t>Juan David</t>
  </si>
  <si>
    <t>Parroquiano Vargas</t>
  </si>
  <si>
    <t>juan.parroquiano@linktic.com</t>
  </si>
  <si>
    <t>Cristian Alejandro</t>
  </si>
  <si>
    <t>Neira Lopez</t>
  </si>
  <si>
    <t>cristian.neira@linktic.com</t>
  </si>
  <si>
    <t>Angelica Lucia</t>
  </si>
  <si>
    <t>Tello Solano</t>
  </si>
  <si>
    <t>angelica.tello@linktic.com</t>
  </si>
  <si>
    <t>Diego Andres</t>
  </si>
  <si>
    <t>Gomez Chavarro</t>
  </si>
  <si>
    <t>diego.gomez@linktic.com</t>
  </si>
  <si>
    <t>Lopez Molina</t>
  </si>
  <si>
    <t>gerardo.lopez@linktic.com</t>
  </si>
  <si>
    <t>admin@dantepet.co</t>
  </si>
  <si>
    <t>dantepet.co</t>
  </si>
  <si>
    <t>n/a</t>
  </si>
  <si>
    <t xml:space="preserve">Cifuentes </t>
  </si>
  <si>
    <t>miguel.cifuentes@linktic.com</t>
  </si>
  <si>
    <t>Monsalve</t>
  </si>
  <si>
    <t>facturacion@dantepet.co</t>
  </si>
  <si>
    <t>contabilidad@dantepet.co</t>
  </si>
  <si>
    <t>Ana Milena</t>
  </si>
  <si>
    <t>rlegal@dantepet.co</t>
  </si>
  <si>
    <t>Gerencia@dantepet.co</t>
  </si>
  <si>
    <t>Rincon Valencia</t>
  </si>
  <si>
    <t>andres.rincon@linktic.com</t>
  </si>
  <si>
    <t>Henrry Francisco</t>
  </si>
  <si>
    <t>Bourgeot Silva</t>
  </si>
  <si>
    <t>henrry.bourgeot@linktic.com</t>
  </si>
  <si>
    <t>Aleinny Chesire</t>
  </si>
  <si>
    <t>Rivero Gonzales</t>
  </si>
  <si>
    <t>aleinny.rivero@linktic.com</t>
  </si>
  <si>
    <t xml:space="preserve">Kevin </t>
  </si>
  <si>
    <t>Marquez</t>
  </si>
  <si>
    <t>kevin.marquez@linktic.com</t>
  </si>
  <si>
    <t>Jose Manuel</t>
  </si>
  <si>
    <t>Martinez Mendez</t>
  </si>
  <si>
    <t>jose.martinez@linktic.com</t>
  </si>
  <si>
    <t>Johnnatan</t>
  </si>
  <si>
    <t>Rodriguez Pinto</t>
  </si>
  <si>
    <t>johnnatan.rodriguez@linktic.com</t>
  </si>
  <si>
    <t>Elias Reinaldo</t>
  </si>
  <si>
    <t>Gámez Pinilla</t>
  </si>
  <si>
    <t>elias.gamez@linktic.com</t>
  </si>
  <si>
    <t>Camilo Andres</t>
  </si>
  <si>
    <t>Ramirez Obando</t>
  </si>
  <si>
    <t>camilo.ramirez@linktic.com</t>
  </si>
  <si>
    <t>Claudia Ximena</t>
  </si>
  <si>
    <t>Motta Hernandez</t>
  </si>
  <si>
    <t>ximena.motta@linktic.com</t>
  </si>
  <si>
    <t>Hernan Mauricio</t>
  </si>
  <si>
    <t>Marquez Marulanda</t>
  </si>
  <si>
    <t>hernan.marquez@linktic.com</t>
  </si>
  <si>
    <t>Graciela</t>
  </si>
  <si>
    <t>Monroy Calvo</t>
  </si>
  <si>
    <t>graciela.monroy@linktic.com</t>
  </si>
  <si>
    <t>Jose Mario</t>
  </si>
  <si>
    <t>Mier Rivera</t>
  </si>
  <si>
    <t>jose.mier@linktic.com</t>
  </si>
  <si>
    <t>apoyoventas@expone.co</t>
  </si>
  <si>
    <t>Ivan Dario</t>
  </si>
  <si>
    <t>Murcia Moreno</t>
  </si>
  <si>
    <t>Omar Orlando</t>
  </si>
  <si>
    <t>Amaya Rojas</t>
  </si>
  <si>
    <t>omar.amaya@linktic.com</t>
  </si>
  <si>
    <t>Paula Alejandra</t>
  </si>
  <si>
    <t>Rendon Pineda</t>
  </si>
  <si>
    <t>paula.rendon@linktic.com</t>
  </si>
  <si>
    <t xml:space="preserve">Juan Pablo </t>
  </si>
  <si>
    <t xml:space="preserve">Ortiz Garzon </t>
  </si>
  <si>
    <t>juan.ortiz@linktic.com (gerencia.acueducto@linktic.com)</t>
  </si>
  <si>
    <t xml:space="preserve">Se renombra correo (gerencia.acueducto)y se asigna a Andres Rincon </t>
  </si>
  <si>
    <t>Rodriguez Gaitan</t>
  </si>
  <si>
    <t>Henry santiago</t>
  </si>
  <si>
    <t>mendez Molina</t>
  </si>
  <si>
    <t>henry.mendez@linktic.com</t>
  </si>
  <si>
    <t xml:space="preserve">Esteban </t>
  </si>
  <si>
    <t>Carrascal Jimenez</t>
  </si>
  <si>
    <t>esteban.carrascal@linktic.com</t>
  </si>
  <si>
    <t>Julian Mauricio</t>
  </si>
  <si>
    <t xml:space="preserve"> Londoño Giraldo</t>
  </si>
  <si>
    <t>julian.londono@linktic.com</t>
  </si>
  <si>
    <t xml:space="preserve">Mauricio </t>
  </si>
  <si>
    <t>Marin Orozco</t>
  </si>
  <si>
    <t>mauricio.marin@linktic.com</t>
  </si>
  <si>
    <t>Cristian Camilo</t>
  </si>
  <si>
    <t>Aya Alvarez</t>
  </si>
  <si>
    <t>cristian.aya@linktic.com</t>
  </si>
  <si>
    <t>karol.castillo@linktic.com</t>
  </si>
  <si>
    <t>NocSoc</t>
  </si>
  <si>
    <t>soporte.nocsoc@linktic.com</t>
  </si>
  <si>
    <t>Carlos Guillermo</t>
  </si>
  <si>
    <t>Prada Fuentes</t>
  </si>
  <si>
    <t>carlos.prada@linktic.com</t>
  </si>
  <si>
    <t xml:space="preserve">Sara Estefania </t>
  </si>
  <si>
    <t xml:space="preserve">Camacho Albarracin </t>
  </si>
  <si>
    <t>sara.camacho@linktic.com</t>
  </si>
  <si>
    <t>Paula Andrea</t>
  </si>
  <si>
    <t>Sanchez Gutierrez</t>
  </si>
  <si>
    <t>paula.sanchez@linktic.com</t>
  </si>
  <si>
    <t>Gil Ballen</t>
  </si>
  <si>
    <t>camilo.gil@3tcapital.co</t>
  </si>
  <si>
    <t xml:space="preserve">Ivan Dario </t>
  </si>
  <si>
    <t>Solarte Bastidas</t>
  </si>
  <si>
    <t>ivan.solarte@linktic.com</t>
  </si>
  <si>
    <t xml:space="preserve">Estefania </t>
  </si>
  <si>
    <t>Gutierrez Rodriguez</t>
  </si>
  <si>
    <t>estefania.gutierrez@linktic.com</t>
  </si>
  <si>
    <t>299- 335-349</t>
  </si>
  <si>
    <t>Gerardo Augusto</t>
  </si>
  <si>
    <t>Arce Arias</t>
  </si>
  <si>
    <t>gerardo.arce@linktic.com</t>
  </si>
  <si>
    <t>Pabon</t>
  </si>
  <si>
    <t>awsramajudicialcapacitaciones@linktic.com</t>
  </si>
  <si>
    <t>camilo.gil@linktic.com</t>
  </si>
  <si>
    <t>Jeison Hernan</t>
  </si>
  <si>
    <t>Candamil Mahecha</t>
  </si>
  <si>
    <t>jeison.candamil@linktic.com</t>
  </si>
  <si>
    <t>Dixon</t>
  </si>
  <si>
    <t>Anato Ascencio</t>
  </si>
  <si>
    <t>dixon.anato@linktic.com</t>
  </si>
  <si>
    <t>Nelson Adolfo</t>
  </si>
  <si>
    <t>Barrera Rodriguez</t>
  </si>
  <si>
    <t>nelson.barrera@linktic.com</t>
  </si>
  <si>
    <t>Eduard Yesid</t>
  </si>
  <si>
    <t>Coy Castellanos</t>
  </si>
  <si>
    <t>eduard.coy@linktic.com</t>
  </si>
  <si>
    <t>admin@expone.co</t>
  </si>
  <si>
    <t>Gnecco Peña</t>
  </si>
  <si>
    <t>valeria.gnecco@linktic.com</t>
  </si>
  <si>
    <t>Hugo Ferney</t>
  </si>
  <si>
    <t>Alvarez Lucena</t>
  </si>
  <si>
    <t>hugo.alvarez@linktic.com</t>
  </si>
  <si>
    <t>Didier Enrique</t>
  </si>
  <si>
    <t>Contreras Sanchez</t>
  </si>
  <si>
    <t>didier.contreras@linktic.com</t>
  </si>
  <si>
    <t>Gonzalez Montero</t>
  </si>
  <si>
    <t>german.gonzalez@linktic.com</t>
  </si>
  <si>
    <t>fabrica@3tcapital.co</t>
  </si>
  <si>
    <t>GPLI(3406)</t>
  </si>
  <si>
    <t>001-1</t>
  </si>
  <si>
    <t>pmo@3tcapital.co</t>
  </si>
  <si>
    <t>vicepresidencia@3tcapital.co</t>
  </si>
  <si>
    <t xml:space="preserve">Paula </t>
  </si>
  <si>
    <t>talento@3tcapital.co</t>
  </si>
  <si>
    <t>financiera@3tcapital.co</t>
  </si>
  <si>
    <t>planeacion@3tcapital.co</t>
  </si>
  <si>
    <t>andres.rincon@3tcapital.co</t>
  </si>
  <si>
    <t>cuenta migrada a Cristian Villanueva</t>
  </si>
  <si>
    <t>fabrica@wimbu.co</t>
  </si>
  <si>
    <t>pmo@wimbu.co</t>
  </si>
  <si>
    <t>vicepresidencia@wimbu.co</t>
  </si>
  <si>
    <t>talento@wimbu.co</t>
  </si>
  <si>
    <t xml:space="preserve">Fernan </t>
  </si>
  <si>
    <t>presidencia@wimbu.co</t>
  </si>
  <si>
    <t>financiera@wimbu.co</t>
  </si>
  <si>
    <t>planeacion@wimbu.co</t>
  </si>
  <si>
    <t>gerentecrm@wimbu.co</t>
  </si>
  <si>
    <t xml:space="preserve">gerenciaproyecto@3tcapital.co </t>
  </si>
  <si>
    <t xml:space="preserve">Dayana Melissa </t>
  </si>
  <si>
    <t>Martinez Urrego</t>
  </si>
  <si>
    <t>dayana.martinez@linktic.com</t>
  </si>
  <si>
    <t>Cuadros</t>
  </si>
  <si>
    <t>construcciones@linktic.com</t>
  </si>
  <si>
    <t xml:space="preserve">Diana Carolina </t>
  </si>
  <si>
    <t>Buelvas Portela</t>
  </si>
  <si>
    <t>diana.buelvas@linktic.com</t>
  </si>
  <si>
    <t xml:space="preserve">Cesar Eduardo </t>
  </si>
  <si>
    <t>Maya Toloza</t>
  </si>
  <si>
    <t>cesar.maya@linktic.com</t>
  </si>
  <si>
    <t>Fajardo Daza</t>
  </si>
  <si>
    <t>digital.01@wimbu.co</t>
  </si>
  <si>
    <t>Wimbu.co</t>
  </si>
  <si>
    <t>David Andres</t>
  </si>
  <si>
    <t>Melo Albino</t>
  </si>
  <si>
    <t>produccion@wimbu.co</t>
  </si>
  <si>
    <t xml:space="preserve">Dervin Junior </t>
  </si>
  <si>
    <t>Acosta Navarro</t>
  </si>
  <si>
    <t>dervin.acostalinktic.com</t>
  </si>
  <si>
    <t>michael.amaya@linkti.com</t>
  </si>
  <si>
    <t>Leidy Johanna</t>
  </si>
  <si>
    <t xml:space="preserve"> Rojas Ballen</t>
  </si>
  <si>
    <t>leidy.rojas@linktic.com</t>
  </si>
  <si>
    <t xml:space="preserve">Ana Milena </t>
  </si>
  <si>
    <t>Fontecha Guzman</t>
  </si>
  <si>
    <t>milena.fontecha@linktic.com</t>
  </si>
  <si>
    <t>Anzola</t>
  </si>
  <si>
    <t>jennifer.anzola@linktic.com</t>
  </si>
  <si>
    <t xml:space="preserve">Leidy Maribel </t>
  </si>
  <si>
    <t>Arias Jimenez</t>
  </si>
  <si>
    <t>leidy.ariasj@linktic.com</t>
  </si>
  <si>
    <t>nicol.franco@linktic.com</t>
  </si>
  <si>
    <t>tatiana.rodriguez@linktic.com</t>
  </si>
  <si>
    <t xml:space="preserve">Gina Ximena </t>
  </si>
  <si>
    <t>gina.avila@linktic.com</t>
  </si>
  <si>
    <t>Rincon Fernandez</t>
  </si>
  <si>
    <t>paola.rincon@linktic.com</t>
  </si>
  <si>
    <t>Luis Carlos</t>
  </si>
  <si>
    <t>Garzon Calderon</t>
  </si>
  <si>
    <t>luis.garzon@linktic.com</t>
  </si>
  <si>
    <t xml:space="preserve">Jorge Enrique </t>
  </si>
  <si>
    <t>Lopez Timana</t>
  </si>
  <si>
    <t xml:space="preserve">Hamilton </t>
  </si>
  <si>
    <t>hamilton.acevedo@linktic.com</t>
  </si>
  <si>
    <t xml:space="preserve">Juan Sebastian </t>
  </si>
  <si>
    <t>Muñoz Peñuela</t>
  </si>
  <si>
    <t>juan.muñoz@linktic.com</t>
  </si>
  <si>
    <t>Johana</t>
  </si>
  <si>
    <t>johana.russi@linktic.com</t>
  </si>
  <si>
    <t xml:space="preserve">Heiner Santiago 
</t>
  </si>
  <si>
    <t>Alfonso Casallas</t>
  </si>
  <si>
    <t>heiner.alfonso@linktic.com</t>
  </si>
  <si>
    <t>Jiménez Ospina</t>
  </si>
  <si>
    <t>jorge.jimenez@linktic.com</t>
  </si>
  <si>
    <t xml:space="preserve">Jennys Milena </t>
  </si>
  <si>
    <t>Araujo Barreto</t>
  </si>
  <si>
    <t>jennys.araujo@linktic.com</t>
  </si>
  <si>
    <t>juan.jimenez@wimbu.co</t>
  </si>
  <si>
    <t>admin@wimbu.co</t>
  </si>
  <si>
    <t xml:space="preserve">William </t>
  </si>
  <si>
    <t>Quintero Torres</t>
  </si>
  <si>
    <t>william.quintero@linktic.com</t>
  </si>
  <si>
    <t>Nuñez</t>
  </si>
  <si>
    <t>alvaro.nunez@linktic.com</t>
  </si>
  <si>
    <t>sebastian.novoa@linktic.com</t>
  </si>
  <si>
    <t xml:space="preserve">Jonathan </t>
  </si>
  <si>
    <t>jonathan.moreno@linktic.com</t>
  </si>
  <si>
    <t>Perez Figueredo</t>
  </si>
  <si>
    <t>luisa.perez@linktic.com</t>
  </si>
  <si>
    <t>Jehimmi Andrea</t>
  </si>
  <si>
    <t>Saavedra Bolivar</t>
  </si>
  <si>
    <t>jehimmi.saavedra@linktic.com</t>
  </si>
  <si>
    <t>lider.requerimientos@3tcapital.com</t>
  </si>
  <si>
    <t>Henry Santiago</t>
  </si>
  <si>
    <t>Mendez Molina</t>
  </si>
  <si>
    <t>analista1.requerimientos@3tcapital.co</t>
  </si>
  <si>
    <t>lider.funcional@3tcapital.co</t>
  </si>
  <si>
    <t xml:space="preserve">Martinez Alvarez </t>
  </si>
  <si>
    <t>cristian.martinez@linktic.com</t>
  </si>
  <si>
    <t xml:space="preserve">Maria Angelica </t>
  </si>
  <si>
    <t>Casallas Zamora</t>
  </si>
  <si>
    <t>maria.casallas@linktic.com</t>
  </si>
  <si>
    <t>Santiago Alberto</t>
  </si>
  <si>
    <t>Cortazar Palomeque</t>
  </si>
  <si>
    <t>santiago.cortazar@wimbu.co</t>
  </si>
  <si>
    <t xml:space="preserve">Pedro Fabian </t>
  </si>
  <si>
    <t>Perez Arteaga</t>
  </si>
  <si>
    <t>pedro.perez@linktic.com</t>
  </si>
  <si>
    <t>Valderruten</t>
  </si>
  <si>
    <t>carolina.valderruten@linktic.com</t>
  </si>
  <si>
    <t xml:space="preserve">Laura Maria  </t>
  </si>
  <si>
    <t>Taborda Huertas</t>
  </si>
  <si>
    <t>laura.taborda@linktic.com</t>
  </si>
  <si>
    <t>Gina Aide</t>
  </si>
  <si>
    <t>Avila Avila</t>
  </si>
  <si>
    <t xml:space="preserve">Alvis </t>
  </si>
  <si>
    <t>Valerio</t>
  </si>
  <si>
    <t>alvis.valerio@linktic.com</t>
  </si>
  <si>
    <t>yolanda.gomez@wimbu.co</t>
  </si>
  <si>
    <t>Karol</t>
  </si>
  <si>
    <t>karol.castillo@wimbu.co</t>
  </si>
  <si>
    <t xml:space="preserve">Edwin Giovany </t>
  </si>
  <si>
    <t>Gutierrez Ramirez</t>
  </si>
  <si>
    <t>edwin.gutierrez@linktic.com</t>
  </si>
  <si>
    <t xml:space="preserve">July Viviana </t>
  </si>
  <si>
    <t>Caviedes Jiménez</t>
  </si>
  <si>
    <t>july.caviedes@linktic.com</t>
  </si>
  <si>
    <t>Milquez Sanabria</t>
  </si>
  <si>
    <t>diego.milquez@linktic.com</t>
  </si>
  <si>
    <t xml:space="preserve">Stefany </t>
  </si>
  <si>
    <t>Cáceres Duarte</t>
  </si>
  <si>
    <t>stefany.caceres@linktic.com</t>
  </si>
  <si>
    <t>Jennys Milena</t>
  </si>
  <si>
    <t>27/03//2023</t>
  </si>
  <si>
    <t xml:space="preserve">John Jairo </t>
  </si>
  <si>
    <t>Hernández Martínez</t>
  </si>
  <si>
    <t>john.hernandez@linktic.com</t>
  </si>
  <si>
    <t>procesos@winbu.co</t>
  </si>
  <si>
    <t>28/03//2023</t>
  </si>
  <si>
    <t>marketing@winbu.co</t>
  </si>
  <si>
    <t xml:space="preserve">Erick Sebastian </t>
  </si>
  <si>
    <t xml:space="preserve">Vacca Rodriguez </t>
  </si>
  <si>
    <t>erick.vacca@linktic.com</t>
  </si>
  <si>
    <t xml:space="preserve">Daniel Felipe </t>
  </si>
  <si>
    <t>Vargas Puentes</t>
  </si>
  <si>
    <t>daniel.vargas@linktic.com</t>
  </si>
  <si>
    <t xml:space="preserve">Gustavo Adolfo </t>
  </si>
  <si>
    <t>gustavo.garcia@wimbu.co</t>
  </si>
  <si>
    <t>Berrio Zuluaga</t>
  </si>
  <si>
    <t>julio.berrio@3tcapital.co</t>
  </si>
  <si>
    <t xml:space="preserve">Jeisson Andres </t>
  </si>
  <si>
    <t>Porras Betancur</t>
  </si>
  <si>
    <t>jeisson.porras@linktic.com</t>
  </si>
  <si>
    <t>Milquez</t>
  </si>
  <si>
    <t>arquitecto@3tcapital.co</t>
  </si>
  <si>
    <t>Espejo Bohorquez</t>
  </si>
  <si>
    <t>jairo.bohorquez@3tcapital.co</t>
  </si>
  <si>
    <t xml:space="preserve">Ingrid Lilian </t>
  </si>
  <si>
    <t>Martínez Marroquín</t>
  </si>
  <si>
    <t>ingrid.martinez@3tcapital.co</t>
  </si>
  <si>
    <t xml:space="preserve">Claudia </t>
  </si>
  <si>
    <t>Zamudio</t>
  </si>
  <si>
    <t>claudia.zamudio@wimbu.co</t>
  </si>
  <si>
    <t xml:space="preserve">Johana Andrea </t>
  </si>
  <si>
    <t>Castellanos Fonseca</t>
  </si>
  <si>
    <t>johana.castellanos@linktic.com</t>
  </si>
  <si>
    <t xml:space="preserve">Anderson Francisco </t>
  </si>
  <si>
    <t>Garzón Camacho</t>
  </si>
  <si>
    <t>andres.garzon@linktic.com</t>
  </si>
  <si>
    <t xml:space="preserve">Sandra Milena </t>
  </si>
  <si>
    <t>Mora Martínez</t>
  </si>
  <si>
    <t>oficina.proyectos@hicome.co</t>
  </si>
  <si>
    <t>alexander.gonzalez@wimbu.co</t>
  </si>
  <si>
    <t xml:space="preserve">Lina Maria </t>
  </si>
  <si>
    <t>Ramirez Sánchez</t>
  </si>
  <si>
    <t>lina.ramirez@linktic.com</t>
  </si>
  <si>
    <t xml:space="preserve">Ana Lucia </t>
  </si>
  <si>
    <t>Leiva</t>
  </si>
  <si>
    <t>ana.leiva@linktic.com</t>
  </si>
  <si>
    <t xml:space="preserve">Luis Eduardo </t>
  </si>
  <si>
    <t>Martínez Rangel</t>
  </si>
  <si>
    <t>luis.martinez@linktic.com</t>
  </si>
  <si>
    <t xml:space="preserve">Jairo Edilberto </t>
  </si>
  <si>
    <t>Salazar Suns</t>
  </si>
  <si>
    <t>jairo.salazar@linktic.com</t>
  </si>
  <si>
    <t>Estrada Céspedes</t>
  </si>
  <si>
    <t>juan.estrada@wimbu.co</t>
  </si>
  <si>
    <t xml:space="preserve">Catalina </t>
  </si>
  <si>
    <t>Cely Cely</t>
  </si>
  <si>
    <t>catalina.cely@linktic.com</t>
  </si>
  <si>
    <t>Morales Torres</t>
  </si>
  <si>
    <t>diego.morales@wimbu.co</t>
  </si>
  <si>
    <t>Merchan</t>
  </si>
  <si>
    <t>carlos.merchan@wimbu.co</t>
  </si>
  <si>
    <t xml:space="preserve">Kevin Andrés </t>
  </si>
  <si>
    <t>Cortés Ramos</t>
  </si>
  <si>
    <t>kevin.cortes@linktic.com</t>
  </si>
  <si>
    <t xml:space="preserve">Dora Mignely </t>
  </si>
  <si>
    <t>Ambuila Tovar</t>
  </si>
  <si>
    <t>dora.ambuila@linktic.com</t>
  </si>
  <si>
    <t xml:space="preserve">Karina Elizabeth </t>
  </si>
  <si>
    <t>Acosta Albarran</t>
  </si>
  <si>
    <t>karina.acosta@linktic.com</t>
  </si>
  <si>
    <t xml:space="preserve">Wendy </t>
  </si>
  <si>
    <t>wendy.acevedo@3tcapital.co</t>
  </si>
  <si>
    <t xml:space="preserve">Jhonatan Stiven </t>
  </si>
  <si>
    <t>Riaño Martinez</t>
  </si>
  <si>
    <t>jhonatan.riaño@linktic.com</t>
  </si>
  <si>
    <t xml:space="preserve">Sergio Adrián </t>
  </si>
  <si>
    <t>Beltrán Campos</t>
  </si>
  <si>
    <t>sergio.beltran@linktic.com</t>
  </si>
  <si>
    <t xml:space="preserve">Miguel Angel </t>
  </si>
  <si>
    <t>Romero Sarmiento</t>
  </si>
  <si>
    <t>miguel.romero@linktic.com</t>
  </si>
  <si>
    <t>Valero Romero</t>
  </si>
  <si>
    <t>daniel.valero@linktic.com</t>
  </si>
  <si>
    <t>Luz Stella</t>
  </si>
  <si>
    <t>Forero Reyez</t>
  </si>
  <si>
    <t>luz.forero@hicome.co</t>
  </si>
  <si>
    <t>Hicome.co</t>
  </si>
  <si>
    <t>Bolaño Perez</t>
  </si>
  <si>
    <t>julio.bolano@linktic.com</t>
  </si>
  <si>
    <t>Rodriguez  Lasso</t>
  </si>
  <si>
    <t>pmo@hicome.co</t>
  </si>
  <si>
    <t>GLPI (4741)</t>
  </si>
  <si>
    <t>Maria Lucia</t>
  </si>
  <si>
    <t>Garcia Ramirez</t>
  </si>
  <si>
    <t>Maria.garcia@linktic.com</t>
  </si>
  <si>
    <t>Carlos Andres</t>
  </si>
  <si>
    <t>Martinez Salcedo</t>
  </si>
  <si>
    <t>carlos.martinez@linktic.com</t>
  </si>
  <si>
    <t>Johan Arturo</t>
  </si>
  <si>
    <t>Suarez Romero</t>
  </si>
  <si>
    <t>johan.suarez@linktic.com</t>
  </si>
  <si>
    <t xml:space="preserve">Andrés Alexander </t>
  </si>
  <si>
    <t>Barrera Garavito</t>
  </si>
  <si>
    <t>andres.barrera@wimbu.co</t>
  </si>
  <si>
    <t xml:space="preserve">Jonathan Javier </t>
  </si>
  <si>
    <t>Montiel Garzón</t>
  </si>
  <si>
    <t>jonathan.montiel@linktic.com</t>
  </si>
  <si>
    <t xml:space="preserve">Cristian Camilo </t>
  </si>
  <si>
    <t>Quebrada Bautista</t>
  </si>
  <si>
    <t>cristian.quebrada@wimbu.co</t>
  </si>
  <si>
    <t xml:space="preserve">Jenny Constanza </t>
  </si>
  <si>
    <t>Osorio Velez</t>
  </si>
  <si>
    <t>jenny.osorio@linktic.com</t>
  </si>
  <si>
    <t xml:space="preserve">Sonia Yineth </t>
  </si>
  <si>
    <t>Herrera Gonzalez</t>
  </si>
  <si>
    <t>sonia.herrera@linktic.com</t>
  </si>
  <si>
    <t xml:space="preserve">Jerson Stiven </t>
  </si>
  <si>
    <t>Olaya Aguazaco</t>
  </si>
  <si>
    <t>jerson.olaya@linktic.com</t>
  </si>
  <si>
    <t>Leonardo Alvarez</t>
  </si>
  <si>
    <t>fabian.alvarez@linktic.com</t>
  </si>
  <si>
    <t>Zapata Vasquez</t>
  </si>
  <si>
    <t>sebastian.vasquez@linktic.com</t>
  </si>
  <si>
    <t xml:space="preserve">Jhon Alejandro </t>
  </si>
  <si>
    <t>Rivero Gonzalez</t>
  </si>
  <si>
    <t>jhon.rivero@wimbu.co</t>
  </si>
  <si>
    <t>Samuel Alfonzo</t>
  </si>
  <si>
    <t>Suárez Rivero</t>
  </si>
  <si>
    <t>samuel.suarez@wimbu.co</t>
  </si>
  <si>
    <t xml:space="preserve">Jaime Fernando </t>
  </si>
  <si>
    <t>Cantillo Monroy</t>
  </si>
  <si>
    <t>jaime.cantillo@linktic.com</t>
  </si>
  <si>
    <t xml:space="preserve">Diego Francisco </t>
  </si>
  <si>
    <t>Rodriguez Mayorga</t>
  </si>
  <si>
    <t>diego.rodriguez@linktic.com</t>
  </si>
  <si>
    <t xml:space="preserve">Johny Alejandro </t>
  </si>
  <si>
    <t>Prieto Velasquez</t>
  </si>
  <si>
    <t>johny.prieto@linktic.com</t>
  </si>
  <si>
    <t xml:space="preserve">Daniel Eduardo </t>
  </si>
  <si>
    <t>Mozo Pabon</t>
  </si>
  <si>
    <t>daniel.mozo@linktic.com</t>
  </si>
  <si>
    <t xml:space="preserve">Edgar Fernando </t>
  </si>
  <si>
    <t>Vargas Buitrago</t>
  </si>
  <si>
    <t>edgar.vargasb@linktic.com</t>
  </si>
  <si>
    <t xml:space="preserve">Mateo </t>
  </si>
  <si>
    <t>Vargas Castillo</t>
  </si>
  <si>
    <t>mateo.vargas@linktic.com</t>
  </si>
  <si>
    <t xml:space="preserve">Julio Hember </t>
  </si>
  <si>
    <t>Vela Sanabria</t>
  </si>
  <si>
    <t>julio.vela@linktic.com</t>
  </si>
  <si>
    <t xml:space="preserve">Osorio </t>
  </si>
  <si>
    <t>catalina.osorio@wimbu.co</t>
  </si>
  <si>
    <t>Linda</t>
  </si>
  <si>
    <t>linda.torres@linktic.com</t>
  </si>
  <si>
    <t>Correo solicitado por Laura Melisa Gomez</t>
  </si>
  <si>
    <t xml:space="preserve">Yuliet Maritza </t>
  </si>
  <si>
    <t>Villamil Norato</t>
  </si>
  <si>
    <t>yuliet.villamil@3tcapital.co</t>
  </si>
  <si>
    <t xml:space="preserve">Jose Carlo </t>
  </si>
  <si>
    <t>Echeverri Gil</t>
  </si>
  <si>
    <t>jose.echeverri@linktic.com</t>
  </si>
  <si>
    <t xml:space="preserve">Mariana </t>
  </si>
  <si>
    <t>Londoño Bolivar</t>
  </si>
  <si>
    <t>mariana.londono@linktic.com</t>
  </si>
  <si>
    <t>Camargo Pepinosa</t>
  </si>
  <si>
    <t>daniel.camargo@linktic.com</t>
  </si>
  <si>
    <t>Cossio Murillo</t>
  </si>
  <si>
    <t>orlando.cossio@linktic.com</t>
  </si>
  <si>
    <t xml:space="preserve">Camilo Andres </t>
  </si>
  <si>
    <t>Pintor Gutierrez</t>
  </si>
  <si>
    <t>camilo.pintor@linktic.com</t>
  </si>
  <si>
    <t xml:space="preserve">Sofia </t>
  </si>
  <si>
    <t>Ortega Martines</t>
  </si>
  <si>
    <t>sofia.ortega@linktic.com</t>
  </si>
  <si>
    <t xml:space="preserve">Juanita María </t>
  </si>
  <si>
    <t>Valencia Cano</t>
  </si>
  <si>
    <t>juanita.valencia@linktic.com</t>
  </si>
  <si>
    <t xml:space="preserve">Laura Juliana </t>
  </si>
  <si>
    <t>Galvis Vargas</t>
  </si>
  <si>
    <t>laura.galvis@linktic.com</t>
  </si>
  <si>
    <t>López González</t>
  </si>
  <si>
    <t>estefania.lopez@linktic.com</t>
  </si>
  <si>
    <t xml:space="preserve">Ana María </t>
  </si>
  <si>
    <t>Triana Acosta</t>
  </si>
  <si>
    <t>ana.triana@linktic.com</t>
  </si>
  <si>
    <t xml:space="preserve">Angélica </t>
  </si>
  <si>
    <t>Mafla González</t>
  </si>
  <si>
    <t>angelica.mafla@linktic.com</t>
  </si>
  <si>
    <t xml:space="preserve">Brayan Steven </t>
  </si>
  <si>
    <t>Urbina Gomez</t>
  </si>
  <si>
    <t>brayan.urbina@3tcapital.co</t>
  </si>
  <si>
    <t xml:space="preserve">Liliana Patricia </t>
  </si>
  <si>
    <t xml:space="preserve">Gonzalez Cano </t>
  </si>
  <si>
    <t>liliana.gonzalez@linktic.com</t>
  </si>
  <si>
    <t xml:space="preserve">Michelle </t>
  </si>
  <si>
    <t>Ortiz Arenas</t>
  </si>
  <si>
    <t>michelle.ortiz@linktic.com</t>
  </si>
  <si>
    <t xml:space="preserve">Laura Daniela </t>
  </si>
  <si>
    <t>Cardona Saldarriaga</t>
  </si>
  <si>
    <t>laura.cardona@linktic.com</t>
  </si>
  <si>
    <t xml:space="preserve">Karen Daniela </t>
  </si>
  <si>
    <t>Valero Blanco</t>
  </si>
  <si>
    <t>auxiliar.contable2@linktic.com</t>
  </si>
  <si>
    <t xml:space="preserve">Edwin Camilo </t>
  </si>
  <si>
    <t>Suarez Rueda</t>
  </si>
  <si>
    <t>edwin.suarez@3tcapital.co</t>
  </si>
  <si>
    <t>Efrain</t>
  </si>
  <si>
    <t>Molano Parra</t>
  </si>
  <si>
    <t>efrain.molano@hicome.co</t>
  </si>
  <si>
    <t>Andres David</t>
  </si>
  <si>
    <t>Fuentes Garcia</t>
  </si>
  <si>
    <t>andres.fuentes@linktic.com</t>
  </si>
  <si>
    <t>Jhon Alexander</t>
  </si>
  <si>
    <t>Bahos Canencio</t>
  </si>
  <si>
    <t>jhon.bahos@hicome.co</t>
  </si>
  <si>
    <t>Daniel Fernando</t>
  </si>
  <si>
    <t>Hernandez Suarez</t>
  </si>
  <si>
    <t>Salinas Blanco</t>
  </si>
  <si>
    <t>webmail.odoo@linktic.com</t>
  </si>
  <si>
    <t>GLPI 5396</t>
  </si>
  <si>
    <t>Diego Mauricio</t>
  </si>
  <si>
    <t>Duque Bohorquez</t>
  </si>
  <si>
    <t>diego.duque@linktic.com</t>
  </si>
  <si>
    <t>Miguel Angel</t>
  </si>
  <si>
    <t>Pimienta Rodriguez</t>
  </si>
  <si>
    <t>miguel.pimienta@linktic.com</t>
  </si>
  <si>
    <t>Pedro Javier</t>
  </si>
  <si>
    <t>pedro.castellanos@3tcapital.co</t>
  </si>
  <si>
    <t>Daniel Gustavo</t>
  </si>
  <si>
    <t>Aponte Cerinza</t>
  </si>
  <si>
    <t>daniel.aponte@linktic.com</t>
  </si>
  <si>
    <t>Leonardo</t>
  </si>
  <si>
    <t>Espinosa Henao</t>
  </si>
  <si>
    <t>leonardo.espinosa@linktic.com</t>
  </si>
  <si>
    <t>paola.pena@3tcapital.co</t>
  </si>
  <si>
    <t>GLPI 5926</t>
  </si>
  <si>
    <t>Duvan</t>
  </si>
  <si>
    <t>Zamorano Ramirez</t>
  </si>
  <si>
    <t>duvan.zamorano@3tcapital.co</t>
  </si>
  <si>
    <t>Montiel Vargas</t>
  </si>
  <si>
    <t>edgar.montiel@linktic.com</t>
  </si>
  <si>
    <t>Juan Diego</t>
  </si>
  <si>
    <t>Mora Echeverry</t>
  </si>
  <si>
    <t>juan.mora@linktic.com</t>
  </si>
  <si>
    <t xml:space="preserve">Ingrid Paullete </t>
  </si>
  <si>
    <t>Peña Cuevas</t>
  </si>
  <si>
    <t>ingrid.pena@linktic.com</t>
  </si>
  <si>
    <t>Leidy Johana</t>
  </si>
  <si>
    <t>Medina Caucali</t>
  </si>
  <si>
    <t>leidy.medina@3tcapital.co</t>
  </si>
  <si>
    <t>Dayan Esteban</t>
  </si>
  <si>
    <t>Chacon Reyes</t>
  </si>
  <si>
    <t>Claudia Marcela</t>
  </si>
  <si>
    <t>Murillo Santos</t>
  </si>
  <si>
    <t>claudia.murillo@linktic.com</t>
  </si>
  <si>
    <t>Lady Dayan</t>
  </si>
  <si>
    <t>Bernal Tocora</t>
  </si>
  <si>
    <t>lady.bernal@linktic.com</t>
  </si>
  <si>
    <t>Guiovanny</t>
  </si>
  <si>
    <t>Caro Daza</t>
  </si>
  <si>
    <t>guiovanny.caro@linktic.com</t>
  </si>
  <si>
    <t>Rubio Castro</t>
  </si>
  <si>
    <t>ingrid.rubio@3tcapital.co</t>
  </si>
  <si>
    <t>Cubides Deantonio</t>
  </si>
  <si>
    <t>david.cubides@linktic.com</t>
  </si>
  <si>
    <t>Jonathan Steven</t>
  </si>
  <si>
    <t>Varela Agudelo</t>
  </si>
  <si>
    <t>jonathan.varela@linktic.com</t>
  </si>
  <si>
    <t>Maria Alexandra</t>
  </si>
  <si>
    <t>Chaparro Martinez</t>
  </si>
  <si>
    <t>maria.chaparro@hicome.co</t>
  </si>
  <si>
    <t>Diana María</t>
  </si>
  <si>
    <t>Motta Hernández</t>
  </si>
  <si>
    <t>contabilidad@prevaleceseguros.com</t>
  </si>
  <si>
    <t>prevaleceseguros.com</t>
  </si>
  <si>
    <t>GLPI 6311</t>
  </si>
  <si>
    <t>Paula Daniela</t>
  </si>
  <si>
    <t>Betancourt Uzeta</t>
  </si>
  <si>
    <t>Paulagsst@prevaleceseguros.com</t>
  </si>
  <si>
    <t>GLPI 6316</t>
  </si>
  <si>
    <t>Wilmeidys Eliana</t>
  </si>
  <si>
    <t>Zárraga Sánchez</t>
  </si>
  <si>
    <t>operaciones@prevaleceseguros.com</t>
  </si>
  <si>
    <t>GLPI 6315</t>
  </si>
  <si>
    <t>dmotta@prevaleceseguros.com</t>
  </si>
  <si>
    <t>GLPI 6314</t>
  </si>
  <si>
    <t>nbedoya@prevaleceseguros.com</t>
  </si>
  <si>
    <t>GLPI 6313</t>
  </si>
  <si>
    <t>Estiven Jair</t>
  </si>
  <si>
    <t>Jaramillo Villarreal</t>
  </si>
  <si>
    <t>administrativa@prevaleceseguros.com</t>
  </si>
  <si>
    <t>GLPI 6312</t>
  </si>
  <si>
    <t>Rubio Delgado</t>
  </si>
  <si>
    <t>daniela.rubio@linktic.com</t>
  </si>
  <si>
    <t>Anibal</t>
  </si>
  <si>
    <t>Quiroz</t>
  </si>
  <si>
    <t>gerentecontrolprocess@3tcapital.co</t>
  </si>
  <si>
    <t>GLPI 6426</t>
  </si>
  <si>
    <t>Betancourt</t>
  </si>
  <si>
    <t>carolina.betancourt@linktic.com</t>
  </si>
  <si>
    <t>Peña Gonzalez</t>
  </si>
  <si>
    <t>sebastian.pena@hicome.co</t>
  </si>
  <si>
    <t>Murcia Paredes</t>
  </si>
  <si>
    <t>fernando.murcia@3tcapital.co</t>
  </si>
  <si>
    <t>Gomez Acosta</t>
  </si>
  <si>
    <t>Ferney Camilo</t>
  </si>
  <si>
    <t>Prieto Patarroyo</t>
  </si>
  <si>
    <t>ferney.prieto@linktic.com</t>
  </si>
  <si>
    <t>Karen Natalia</t>
  </si>
  <si>
    <t>Cuervo León</t>
  </si>
  <si>
    <t>karen.cuervo@3tcapital.co</t>
  </si>
  <si>
    <t xml:space="preserve">Maria de los Angeles </t>
  </si>
  <si>
    <t>Guerra Loaiza</t>
  </si>
  <si>
    <t>maria.guerra@3tcapital.co</t>
  </si>
  <si>
    <t>Pedroza Castro</t>
  </si>
  <si>
    <t>diego.pedrozac@wimbu.co</t>
  </si>
  <si>
    <t>Harvin Jesus</t>
  </si>
  <si>
    <t>Vasquez Pinzon</t>
  </si>
  <si>
    <t>onboarding@linktic.com</t>
  </si>
  <si>
    <t>GLPI 6829</t>
  </si>
  <si>
    <t>Ramirez Rubio</t>
  </si>
  <si>
    <t>katherine.ramirez@linktic.com</t>
  </si>
  <si>
    <t xml:space="preserve">Garzon Albarracin </t>
  </si>
  <si>
    <t>john.garzon@wimbu.co</t>
  </si>
  <si>
    <t>GLPI 6843</t>
  </si>
  <si>
    <t xml:space="preserve">Jose Alexander </t>
  </si>
  <si>
    <t>Vargas Aguirre</t>
  </si>
  <si>
    <t xml:space="preserve"> jose.vargas@wimbu.co</t>
  </si>
  <si>
    <t>GLPI 6841</t>
  </si>
  <si>
    <t>Dario Fernando</t>
  </si>
  <si>
    <t xml:space="preserve">Lopez  </t>
  </si>
  <si>
    <t>dario.lopez@3tcapital.co</t>
  </si>
  <si>
    <t>Juan Manuel</t>
  </si>
  <si>
    <t>juan.rivera@linktic.com</t>
  </si>
  <si>
    <t>Mayron Esteban</t>
  </si>
  <si>
    <t>Gutierrez Perez</t>
  </si>
  <si>
    <t>mayron.gutierrez@linktic.com</t>
  </si>
  <si>
    <t>Diego Alejandro</t>
  </si>
  <si>
    <t>Guzman Nariño</t>
  </si>
  <si>
    <t>diego.guzman@linktic.com</t>
  </si>
  <si>
    <t>Bruno Jeffersson</t>
  </si>
  <si>
    <t>Jimenez Tafur</t>
  </si>
  <si>
    <t>Bruno.jimenez@linktic.com</t>
  </si>
  <si>
    <t>Jesus Manuel</t>
  </si>
  <si>
    <t>Vergara Rivera</t>
  </si>
  <si>
    <t>jesus.vergara@linktic.com</t>
  </si>
  <si>
    <t>Didier Mauricio</t>
  </si>
  <si>
    <t>didier.hurtado@linktic.com</t>
  </si>
  <si>
    <t>Jose Jhefferson</t>
  </si>
  <si>
    <t>Mora Llanos</t>
  </si>
  <si>
    <t>jose.mora@linktic.com</t>
  </si>
  <si>
    <t xml:space="preserve">Leder Andres </t>
  </si>
  <si>
    <t>Martinez Castellon</t>
  </si>
  <si>
    <t>leder.martinez@linktic.com</t>
  </si>
  <si>
    <t>Ivonne Alejandra</t>
  </si>
  <si>
    <t>Brun Basilio</t>
  </si>
  <si>
    <t>ivonne.brun@linktic.com</t>
  </si>
  <si>
    <t xml:space="preserve">Harold Alberto </t>
  </si>
  <si>
    <t>Paez Hernandez</t>
  </si>
  <si>
    <t>harold.paez@linktic.com</t>
  </si>
  <si>
    <t xml:space="preserve">Marlon Stiven </t>
  </si>
  <si>
    <t>Algarra Zambrano</t>
  </si>
  <si>
    <t>marlon.algarra@linktic.com</t>
  </si>
  <si>
    <t>Guillermo Leon</t>
  </si>
  <si>
    <t>Prieto Zapata</t>
  </si>
  <si>
    <t>Ramirez Zambrano</t>
  </si>
  <si>
    <t>maria.ramirez@3tcapital.co</t>
  </si>
  <si>
    <t xml:space="preserve">Walter Julian </t>
  </si>
  <si>
    <t>Alvarez Ordoñez</t>
  </si>
  <si>
    <t>walter.alvarez@linktic.com</t>
  </si>
  <si>
    <t xml:space="preserve">Andrés Felipe </t>
  </si>
  <si>
    <t>Gutiérrez Giraldo</t>
  </si>
  <si>
    <t>Anibal Jose</t>
  </si>
  <si>
    <t>Quiroz Monsalvo</t>
  </si>
  <si>
    <t>gerencia@givingsas.com</t>
  </si>
  <si>
    <t>givingsas.com</t>
  </si>
  <si>
    <t>GLPI 7462</t>
  </si>
  <si>
    <t xml:space="preserve"> proyectoCallPositiva@givingsas.com</t>
  </si>
  <si>
    <t>GLPI 7463</t>
  </si>
  <si>
    <t>Arias Espinosa</t>
  </si>
  <si>
    <t>soporte_siug@linktic.com</t>
  </si>
  <si>
    <t>GLPI 7489</t>
  </si>
  <si>
    <t>Montaña Contreras</t>
  </si>
  <si>
    <t>juan.montana@linktic.com</t>
  </si>
  <si>
    <t xml:space="preserve">Arnold Gabriel </t>
  </si>
  <si>
    <t>Pardo Linares</t>
  </si>
  <si>
    <t>arnold.pardo@linktic.com</t>
  </si>
  <si>
    <t xml:space="preserve">Wladimir </t>
  </si>
  <si>
    <t>Sequea Avila</t>
  </si>
  <si>
    <t>wladimir.sequea@linktic.com</t>
  </si>
  <si>
    <t>Jhon.mondragon@wimbu.co</t>
  </si>
  <si>
    <t>GLPI 7548</t>
  </si>
  <si>
    <t>yuliet.villamil@wimbu.co</t>
  </si>
  <si>
    <t>GLPI 7546</t>
  </si>
  <si>
    <t>daniel.mendieta@3tcapital.co</t>
  </si>
  <si>
    <t>05/06//2023</t>
  </si>
  <si>
    <t xml:space="preserve">Sebastian Camilo </t>
  </si>
  <si>
    <t>Anchique Rubiano</t>
  </si>
  <si>
    <t>sebastian.anchique@hicome.co</t>
  </si>
  <si>
    <t xml:space="preserve">Emmanuel </t>
  </si>
  <si>
    <t>Camacho Orozco</t>
  </si>
  <si>
    <t>emmanuel.camacho@linktic.com</t>
  </si>
  <si>
    <t>Camelo Cifuentes</t>
  </si>
  <si>
    <t>juan.camelo@3tcapital.co</t>
  </si>
  <si>
    <t xml:space="preserve">Jeffrey Alejandro </t>
  </si>
  <si>
    <t>Maestre Argote</t>
  </si>
  <si>
    <t>jeffrey.maestre@linktic.com</t>
  </si>
  <si>
    <t xml:space="preserve">Nathaly Andrea </t>
  </si>
  <si>
    <t>Borrero Gómez</t>
  </si>
  <si>
    <t>nathaly.borrero@wimbu.co</t>
  </si>
  <si>
    <t xml:space="preserve">Jahir Andres </t>
  </si>
  <si>
    <t>Linares Rivera</t>
  </si>
  <si>
    <t>jahir.linares@linktic.com</t>
  </si>
  <si>
    <t xml:space="preserve">Erick </t>
  </si>
  <si>
    <t>erick.ramirez@linktic.com</t>
  </si>
  <si>
    <t>06/06//2023</t>
  </si>
  <si>
    <t>Nieto Solorzano</t>
  </si>
  <si>
    <t>fernando.nieto@linktic.com</t>
  </si>
  <si>
    <t xml:space="preserve">Julian David </t>
  </si>
  <si>
    <t>Ramos Plazas</t>
  </si>
  <si>
    <t>julian.ramos@linktic.com</t>
  </si>
  <si>
    <t>Daniel Mauricio</t>
  </si>
  <si>
    <t>daniel.leal@linktic.com</t>
  </si>
  <si>
    <t>Cardenas Prieto</t>
  </si>
  <si>
    <t>natalia.cardenas@linktic.com</t>
  </si>
  <si>
    <t>creativo.1@wimbu.co</t>
  </si>
  <si>
    <t xml:space="preserve">Yiced </t>
  </si>
  <si>
    <t>Baracaldo Casas</t>
  </si>
  <si>
    <t>yiced.baracaldo@linktic.com</t>
  </si>
  <si>
    <t xml:space="preserve">Diana Maria </t>
  </si>
  <si>
    <t>Cifuentes Rivera</t>
  </si>
  <si>
    <t>diana.cifuentes@3tcapital.co</t>
  </si>
  <si>
    <t xml:space="preserve">Maria Alexandra </t>
  </si>
  <si>
    <t>maria.chaparro@linktic.com</t>
  </si>
  <si>
    <t xml:space="preserve">Madeleine </t>
  </si>
  <si>
    <t>Morales Chicacausa</t>
  </si>
  <si>
    <t>madeleine.morales@3tcapital.co</t>
  </si>
  <si>
    <t xml:space="preserve">Ingrid Gizeth </t>
  </si>
  <si>
    <t>Rodriguez Díaz</t>
  </si>
  <si>
    <t>ingrid.rodriguez@3tcapital.co</t>
  </si>
  <si>
    <t xml:space="preserve">Edward Fabian </t>
  </si>
  <si>
    <t>Tapiero Gomez</t>
  </si>
  <si>
    <t>edward.tapiero@3tcapital.co</t>
  </si>
  <si>
    <t xml:space="preserve">Cristian Eduardo </t>
  </si>
  <si>
    <t>Villanueva Ortiz</t>
  </si>
  <si>
    <t>cristian.villanueva@3tcapital.co</t>
  </si>
  <si>
    <t>samuel.suarez@linktic.com</t>
  </si>
  <si>
    <t xml:space="preserve">Paola </t>
  </si>
  <si>
    <t>Arrubla Sanchez</t>
  </si>
  <si>
    <t>paola.arrubla@wimbu.co</t>
  </si>
  <si>
    <t>20/06//2023</t>
  </si>
  <si>
    <t xml:space="preserve">James Leonardo </t>
  </si>
  <si>
    <t>Tellez Castro</t>
  </si>
  <si>
    <t>james.tellez@linktic.com</t>
  </si>
  <si>
    <t xml:space="preserve">Fabian Enrique </t>
  </si>
  <si>
    <t>Castro Vargas</t>
  </si>
  <si>
    <t>fabian.castro@linktic.com</t>
  </si>
  <si>
    <t xml:space="preserve">Camilo Andrés </t>
  </si>
  <si>
    <t>Fuerte</t>
  </si>
  <si>
    <t>camilo.fuerte@linktic.com</t>
  </si>
  <si>
    <t xml:space="preserve">Brayan </t>
  </si>
  <si>
    <t>rincon Daza</t>
  </si>
  <si>
    <t>brayan.rincon@3tcapital.co</t>
  </si>
  <si>
    <t xml:space="preserve">Daniel Santiago </t>
  </si>
  <si>
    <t>daniel.hurtado@linktic.com</t>
  </si>
  <si>
    <t>Castillo Tafur</t>
  </si>
  <si>
    <t>licitaciones@givingsas.com</t>
  </si>
  <si>
    <t>5781-3600-5764-5098</t>
  </si>
  <si>
    <t>dcifuentes@givingsas.com</t>
  </si>
  <si>
    <t xml:space="preserve">Jaiver Camilo </t>
  </si>
  <si>
    <t>Peña Gutierrez</t>
  </si>
  <si>
    <t>javier.pena@3tcapital.co</t>
  </si>
  <si>
    <t xml:space="preserve">Cristian Daniel </t>
  </si>
  <si>
    <t>Reyes Rodriguez</t>
  </si>
  <si>
    <t>cristian.reyes@linktic.com</t>
  </si>
  <si>
    <t xml:space="preserve">Erick Santiago </t>
  </si>
  <si>
    <t>Díaz Bueno</t>
  </si>
  <si>
    <t>erick.diaz@hicome.co</t>
  </si>
  <si>
    <t xml:space="preserve">Vladimir Alexander </t>
  </si>
  <si>
    <t>Silva Frias</t>
  </si>
  <si>
    <t>vladimir.silva@wimbu.co</t>
  </si>
  <si>
    <t xml:space="preserve">Jose </t>
  </si>
  <si>
    <t xml:space="preserve">Medina </t>
  </si>
  <si>
    <t>jose.medina@linktic.com</t>
  </si>
  <si>
    <t>recursos.humanos</t>
  </si>
  <si>
    <t>Hincapié Martinez</t>
  </si>
  <si>
    <t>juan.hincapie@wimbu.co</t>
  </si>
  <si>
    <t xml:space="preserve">Santiago </t>
  </si>
  <si>
    <t>Gonzalez Ruge</t>
  </si>
  <si>
    <t>santiago.gonzalez@linktic.com</t>
  </si>
  <si>
    <t xml:space="preserve">Magda Carolina </t>
  </si>
  <si>
    <t>Lopez Garcia</t>
  </si>
  <si>
    <t>magda.lopez@linktic.com</t>
  </si>
  <si>
    <t xml:space="preserve">Luisa Fernanda </t>
  </si>
  <si>
    <t>Londoño Calderon</t>
  </si>
  <si>
    <t>luisa.londoño@linktic.com</t>
  </si>
  <si>
    <t xml:space="preserve">Juan Manuel </t>
  </si>
  <si>
    <t>Botero Lopez</t>
  </si>
  <si>
    <t>juan.botero@linktic.com</t>
  </si>
  <si>
    <t xml:space="preserve">John Alexander </t>
  </si>
  <si>
    <t>Barreto Diaz</t>
  </si>
  <si>
    <t>john.barreto@linktic.com</t>
  </si>
  <si>
    <t xml:space="preserve">Diego Camilo </t>
  </si>
  <si>
    <t>Chila Murcia</t>
  </si>
  <si>
    <t>diego.chila@linktic.com</t>
  </si>
  <si>
    <t>González Cárdenas</t>
  </si>
  <si>
    <t>andres.gonzalez@3tcapital.co</t>
  </si>
  <si>
    <t xml:space="preserve">Karen Yiseth </t>
  </si>
  <si>
    <t>Espejo Herrera</t>
  </si>
  <si>
    <t>karen.espejo@3tcapital.co</t>
  </si>
  <si>
    <t xml:space="preserve">Héctor Julio </t>
  </si>
  <si>
    <t>Uribe Pardo</t>
  </si>
  <si>
    <t>hector.uribe@3tcapital.co</t>
  </si>
  <si>
    <t xml:space="preserve">Diego Alfonso </t>
  </si>
  <si>
    <t>Vargas Villegas</t>
  </si>
  <si>
    <t>diego.vargas@linktic.com</t>
  </si>
  <si>
    <t xml:space="preserve">Oscar David </t>
  </si>
  <si>
    <t>oscar.prieto@linktic.com</t>
  </si>
  <si>
    <t>Buitrago Bogotá</t>
  </si>
  <si>
    <t>nicolas.buitrago@linktic.com</t>
  </si>
  <si>
    <t>Cristian Vladimir</t>
  </si>
  <si>
    <t>Sanchez Rojas</t>
  </si>
  <si>
    <t>creativo.01@wimbu.co</t>
  </si>
  <si>
    <t>Olarte Cely</t>
  </si>
  <si>
    <t>carlos.olarte@linktic.com</t>
  </si>
  <si>
    <t>Rafael Ricardo</t>
  </si>
  <si>
    <t>Naranjo Perez</t>
  </si>
  <si>
    <t>rafael.naranjo@linktic.com</t>
  </si>
  <si>
    <t>Ruiz Cangrejo</t>
  </si>
  <si>
    <t>estrategia@wimbu.co</t>
  </si>
  <si>
    <t>Osorio Bohorquez</t>
  </si>
  <si>
    <t>julieth.osorio@linktic.com</t>
  </si>
  <si>
    <t>Danna Paola</t>
  </si>
  <si>
    <t>requerimientos@wimbu.co</t>
  </si>
  <si>
    <t>Ximena</t>
  </si>
  <si>
    <t>Villabon Pulido</t>
  </si>
  <si>
    <t>ximena.villabon@linktic.com</t>
  </si>
  <si>
    <t>Monica Patricia</t>
  </si>
  <si>
    <t>Marrugo Gonzalez</t>
  </si>
  <si>
    <t>monica.marrugo@linktic.com</t>
  </si>
  <si>
    <t>Oscar Dario</t>
  </si>
  <si>
    <t>Villamil Gonzalez</t>
  </si>
  <si>
    <t>oscar.villamil@linktic.com</t>
  </si>
  <si>
    <t>Diana Guadalupe</t>
  </si>
  <si>
    <t>Cardenas Rico</t>
  </si>
  <si>
    <t>diana.cardenas@linktic.com</t>
  </si>
  <si>
    <t>Eduardo Enrique</t>
  </si>
  <si>
    <t>Camargo Paez</t>
  </si>
  <si>
    <t>eduardo.camargo@linktic.com</t>
  </si>
  <si>
    <t>Hernández Eugenio</t>
  </si>
  <si>
    <t>julio.hernandez@linktic.com</t>
  </si>
  <si>
    <t>Jesús Ignacio</t>
  </si>
  <si>
    <t>Almanza León</t>
  </si>
  <si>
    <t>jesus.almanza@hicome.co</t>
  </si>
  <si>
    <t>Dimas Antonio</t>
  </si>
  <si>
    <t>Mendoza Lozano</t>
  </si>
  <si>
    <t>dimas.mendoza@3tcapital.co</t>
  </si>
  <si>
    <t>Diego Felipe</t>
  </si>
  <si>
    <t>Torres Reyes</t>
  </si>
  <si>
    <t>diego.torres@linktic.com</t>
  </si>
  <si>
    <t>Nombre</t>
  </si>
  <si>
    <t>Apellido</t>
  </si>
  <si>
    <t>Dominio</t>
  </si>
  <si>
    <t>Ticket</t>
  </si>
  <si>
    <t>Fecha  creacion</t>
  </si>
  <si>
    <t>Centro de costos</t>
  </si>
  <si>
    <t>Costo USD</t>
  </si>
  <si>
    <t>Fecha Eliminacion</t>
  </si>
  <si>
    <t>CENTRO</t>
  </si>
  <si>
    <t>dominio</t>
  </si>
  <si>
    <t>Fecha_def</t>
  </si>
  <si>
    <t>Empresa</t>
  </si>
  <si>
    <t>CARGO</t>
  </si>
  <si>
    <t>Usuario</t>
  </si>
  <si>
    <t>Cedula</t>
  </si>
  <si>
    <t>Telefono</t>
  </si>
  <si>
    <t xml:space="preserve">Gestion </t>
  </si>
  <si>
    <t xml:space="preserve">Tipo de contrato </t>
  </si>
  <si>
    <t>Fecha de retiro</t>
  </si>
  <si>
    <t xml:space="preserve">Ticket de contratacion </t>
  </si>
  <si>
    <t>Monitores</t>
  </si>
  <si>
    <t xml:space="preserve">Telefono </t>
  </si>
  <si>
    <t>Maleta</t>
  </si>
  <si>
    <t>OTROS</t>
  </si>
  <si>
    <t>TEAMS</t>
  </si>
  <si>
    <t>SIG</t>
  </si>
  <si>
    <t>Tickets cliente</t>
  </si>
  <si>
    <t>Tickets Agente</t>
  </si>
  <si>
    <t>OTBAN</t>
  </si>
  <si>
    <t>JIRA</t>
  </si>
  <si>
    <t>GODADDY</t>
  </si>
  <si>
    <t>OFFICE 365</t>
  </si>
  <si>
    <t>PROJECT</t>
  </si>
  <si>
    <t>CREATIVE CLOUD</t>
  </si>
  <si>
    <t>ADOBE ACROBAT READER PRO</t>
  </si>
  <si>
    <t>Articulate</t>
  </si>
  <si>
    <t>Platzi</t>
  </si>
  <si>
    <t>Asana</t>
  </si>
  <si>
    <t>Flutter</t>
  </si>
  <si>
    <t xml:space="preserve">RICOH </t>
  </si>
  <si>
    <t xml:space="preserve">SAMSUMG </t>
  </si>
  <si>
    <t>HP B/N SOPORTE</t>
  </si>
  <si>
    <t>HP COLOR SOPORTE</t>
  </si>
  <si>
    <t>HP COLOR FERNAN</t>
  </si>
  <si>
    <t>LinkTIC</t>
  </si>
  <si>
    <t>Ejecutiva Comercial</t>
  </si>
  <si>
    <t>Stefany Restrepo Guzman</t>
  </si>
  <si>
    <t>Indefinido</t>
  </si>
  <si>
    <t>x</t>
  </si>
  <si>
    <t>Growth Manager</t>
  </si>
  <si>
    <t>Benjamin Medina</t>
  </si>
  <si>
    <t>Prestacion de servicios</t>
  </si>
  <si>
    <t>Coordinadora Operativa</t>
  </si>
  <si>
    <t>Carolina Rubiano</t>
  </si>
  <si>
    <t>Gestión de Proyectos</t>
  </si>
  <si>
    <t xml:space="preserve">Prestacion de servicios </t>
  </si>
  <si>
    <t xml:space="preserve">Coordinador de Marketing
</t>
  </si>
  <si>
    <t>Diana Katherine Abella Mahecha</t>
  </si>
  <si>
    <t>313 4309872</t>
  </si>
  <si>
    <t>Gestión de Marketing</t>
  </si>
  <si>
    <t>Adapatdor Mac</t>
  </si>
  <si>
    <t>Diseñador</t>
  </si>
  <si>
    <t>David Sebastian Cadena Escobar</t>
  </si>
  <si>
    <t>320 8963976</t>
  </si>
  <si>
    <t>Revisora Fiscal</t>
  </si>
  <si>
    <t>Ana Milena Aguilera</t>
  </si>
  <si>
    <t>350 4258280</t>
  </si>
  <si>
    <t>Gestión Administrativa y Contable</t>
  </si>
  <si>
    <t>Gerente de Operaciones</t>
  </si>
  <si>
    <t>Alejandro Posada Zuluaga</t>
  </si>
  <si>
    <t xml:space="preserve">Gestión de Gerencia
</t>
  </si>
  <si>
    <t>x, adaptador wifi</t>
  </si>
  <si>
    <t xml:space="preserve">Asistente Financiera, tesorera
</t>
  </si>
  <si>
    <t>Angela Liliana Velasquez Rodriguez</t>
  </si>
  <si>
    <t xml:space="preserve">Indefinido </t>
  </si>
  <si>
    <t>Profesional de Contratacion Publica</t>
  </si>
  <si>
    <t>Angelica Maria Osorio Guataqui</t>
  </si>
  <si>
    <t xml:space="preserve">Gestión de Contratación Pública
</t>
  </si>
  <si>
    <t>Asistente Talento Humano</t>
  </si>
  <si>
    <t>Carmen Maria Garcia Matos</t>
  </si>
  <si>
    <t xml:space="preserve">Gestión de Talento Humano
</t>
  </si>
  <si>
    <t>Diadema, Maleta</t>
  </si>
  <si>
    <t>Profesional Administrativo</t>
  </si>
  <si>
    <t>Daniel Felipe Salinas Blanco</t>
  </si>
  <si>
    <t>Profesional de marketing</t>
  </si>
  <si>
    <t>Dariana Katherine Rincon Ramirez</t>
  </si>
  <si>
    <t xml:space="preserve">Analista Contable
</t>
  </si>
  <si>
    <t>Dayana Alejandra Morales Castillo</t>
  </si>
  <si>
    <t>Gerente de la PMO</t>
  </si>
  <si>
    <t>Diana Caterine Bermudez Arias</t>
  </si>
  <si>
    <t>Gerente General</t>
  </si>
  <si>
    <t>Fernan Ocampo Gonzalez</t>
  </si>
  <si>
    <t>tv</t>
  </si>
  <si>
    <t>Lider de Tecnologia</t>
  </si>
  <si>
    <t>Gerswin German Pineda Garcia</t>
  </si>
  <si>
    <t xml:space="preserve">Gestión de Fábrica de Software
</t>
  </si>
  <si>
    <t>Gerente de Proyectos</t>
  </si>
  <si>
    <t>Ivan Dario Pabon Mesa</t>
  </si>
  <si>
    <t>3785-4794</t>
  </si>
  <si>
    <t>Asistente administrativo</t>
  </si>
  <si>
    <t xml:space="preserve">Cristina Margarita Martinez </t>
  </si>
  <si>
    <t>Obra Labor</t>
  </si>
  <si>
    <t>Diadema, teclado</t>
  </si>
  <si>
    <t>Gerente de proyectos</t>
  </si>
  <si>
    <t>Jenny Katherine Daza Perez</t>
  </si>
  <si>
    <t>adaptador</t>
  </si>
  <si>
    <t>Lider de diseño</t>
  </si>
  <si>
    <t>Jorge Gabriel Zambrano Guillen</t>
  </si>
  <si>
    <t xml:space="preserve">Analista de Proyectos
</t>
  </si>
  <si>
    <t>Jose Joaquin Medina Diaz</t>
  </si>
  <si>
    <t>Gerente de Calidad</t>
  </si>
  <si>
    <t>Juan Carlos Guarin Garzon</t>
  </si>
  <si>
    <t>Gestión de Mejoramiento Continuo (Calidad)</t>
  </si>
  <si>
    <t>Gerente de Contratación Pública</t>
  </si>
  <si>
    <t>Lina Maria Castillo Tafur</t>
  </si>
  <si>
    <t>Gerente de Marketing.</t>
  </si>
  <si>
    <t>Miguel Alexander Gomez Rosales</t>
  </si>
  <si>
    <t>Base</t>
  </si>
  <si>
    <t>Líder Talento Humano</t>
  </si>
  <si>
    <t>Paula Alejandra Moreno Andrade</t>
  </si>
  <si>
    <t>teclado,mouse,adaptador usb-c</t>
  </si>
  <si>
    <t>Directora Administrativa y Financiera</t>
  </si>
  <si>
    <t>Sandra Muñoz Rodriguez</t>
  </si>
  <si>
    <t>Analista de contratacion publica</t>
  </si>
  <si>
    <t>Onis Johana Estrada Ruiz</t>
  </si>
  <si>
    <t>Analista de proyectos</t>
  </si>
  <si>
    <t>Wilmar Felipe Rincon Castañeda</t>
  </si>
  <si>
    <t>Gestion Financiera</t>
  </si>
  <si>
    <t>3436-4690-5554</t>
  </si>
  <si>
    <t>Lider de Soporte</t>
  </si>
  <si>
    <t>Zully Vanesa Perdomo Garzon</t>
  </si>
  <si>
    <t>Gestión de Soporte TI</t>
  </si>
  <si>
    <t>monitor tv</t>
  </si>
  <si>
    <t xml:space="preserve">Analista de Calidad
</t>
  </si>
  <si>
    <t>Hilary Julieth Farfan Parra</t>
  </si>
  <si>
    <t>Analista de pruebas</t>
  </si>
  <si>
    <t>Majili Merari Labrador Rojas</t>
  </si>
  <si>
    <t>4029-H</t>
  </si>
  <si>
    <t>Realizador Audiovisual</t>
  </si>
  <si>
    <t>Lucciani Andreas bossa Brieva</t>
  </si>
  <si>
    <t>Gerente de proyecto</t>
  </si>
  <si>
    <t>Ana Maria Guerra Ortiz</t>
  </si>
  <si>
    <t>319-333-334-311</t>
  </si>
  <si>
    <t>bio x x</t>
  </si>
  <si>
    <t>Traffic Manager</t>
  </si>
  <si>
    <t>Esteban Loaiza Carvajal</t>
  </si>
  <si>
    <t>Fabian Leonardo Echeverria Ortiz</t>
  </si>
  <si>
    <t>Ingeniero de requerimientos</t>
  </si>
  <si>
    <t>Juan Camilo Jimenez Escobar</t>
  </si>
  <si>
    <t xml:space="preserve">Planner estrategico
</t>
  </si>
  <si>
    <t>Andrea Rios Villamil</t>
  </si>
  <si>
    <t>analista de automatización de marketing</t>
  </si>
  <si>
    <t>Jesus Miguel Correa Gomez</t>
  </si>
  <si>
    <t>95838393209031992</t>
  </si>
  <si>
    <t>Adapatador</t>
  </si>
  <si>
    <t>Tres T Capital</t>
  </si>
  <si>
    <t>Analista de Marketing</t>
  </si>
  <si>
    <t>Jairo Ignacio Obando Obando</t>
  </si>
  <si>
    <t>Desarrollador Junior</t>
  </si>
  <si>
    <t>Diego Gerardo Cabulo</t>
  </si>
  <si>
    <t>Diseñador grafico</t>
  </si>
  <si>
    <t>Edwin Alexander Gomez Santamaria</t>
  </si>
  <si>
    <t>adpatador Mac</t>
  </si>
  <si>
    <t xml:space="preserve">Diseñadora grafica
</t>
  </si>
  <si>
    <t>Luisa Fernanda Alfonso Ocampo</t>
  </si>
  <si>
    <t>Obra labor</t>
  </si>
  <si>
    <t>Adaptador usb-c</t>
  </si>
  <si>
    <t>Desarrollador wordpress</t>
  </si>
  <si>
    <t>Michael Steven Garcia Santa</t>
  </si>
  <si>
    <t>Profesional especializado en cominicaciones.</t>
  </si>
  <si>
    <t>Yeny Veronica Gonzalez Gomez</t>
  </si>
  <si>
    <t xml:space="preserve">Gestión de Comunicaciones
</t>
  </si>
  <si>
    <t>Diadema</t>
  </si>
  <si>
    <t>Victor Hugo Quintero Marin</t>
  </si>
  <si>
    <t>Disco Duro</t>
  </si>
  <si>
    <t>Asistente de gerencia</t>
  </si>
  <si>
    <t xml:space="preserve">Laura Melisa Gomez Lozada
</t>
  </si>
  <si>
    <t>Lider preventa</t>
  </si>
  <si>
    <t>Luis Miguel Correa Martinez</t>
  </si>
  <si>
    <t>Gestion preventa</t>
  </si>
  <si>
    <t>Gerente Fabrica de Software</t>
  </si>
  <si>
    <t xml:space="preserve">Líder de pruebas
</t>
  </si>
  <si>
    <t>Angelica Rueda</t>
  </si>
  <si>
    <t>adaptador Mac, base refrigerante teclado</t>
  </si>
  <si>
    <t xml:space="preserve">Especialista en gestión documental
</t>
  </si>
  <si>
    <t>Carlos Mario Serna Bonilla</t>
  </si>
  <si>
    <t>Asesor Jurídico - Esp. Administrativa</t>
  </si>
  <si>
    <t>Diana Marcela Cardozo León</t>
  </si>
  <si>
    <t xml:space="preserve">Gestor de requerimientos
</t>
  </si>
  <si>
    <t>Liliana Urueña</t>
  </si>
  <si>
    <t xml:space="preserve">Consultor de producto
</t>
  </si>
  <si>
    <t>Mario Gutierrez</t>
  </si>
  <si>
    <t xml:space="preserve">Preguntar a Oscar </t>
  </si>
  <si>
    <t>abogada</t>
  </si>
  <si>
    <t>Nenny Alejandra Saénz Gomez</t>
  </si>
  <si>
    <t>Gerente de Proyecto</t>
  </si>
  <si>
    <t>Edna Marcela Beltran Guzmán</t>
  </si>
  <si>
    <t>diadema</t>
  </si>
  <si>
    <t xml:space="preserve">Profesional en seleccion </t>
  </si>
  <si>
    <t>Yuly Daniela Jimenez Rivera</t>
  </si>
  <si>
    <t>base refrigerante</t>
  </si>
  <si>
    <t>Coordinador de  Calidad</t>
  </si>
  <si>
    <t>Nicol Valeria Franco Guzman</t>
  </si>
  <si>
    <t>Jefe de Operaciones Call Center</t>
  </si>
  <si>
    <t>Oscar Eduardo Infante Segura</t>
  </si>
  <si>
    <t>Analista de Soporte</t>
  </si>
  <si>
    <t>Jose Manuel Garcia Matos</t>
  </si>
  <si>
    <t>Agente de BackOffice</t>
  </si>
  <si>
    <t>Jessica Katherin Basallo Muñoz</t>
  </si>
  <si>
    <t>Diadema, mouse, maleta, base y teclado</t>
  </si>
  <si>
    <t>Asistente de Talento Humano</t>
  </si>
  <si>
    <t>Giselle Valeria Garcia Garcia</t>
  </si>
  <si>
    <t xml:space="preserve">Obra labor </t>
  </si>
  <si>
    <t>Agente backoffice calidad</t>
  </si>
  <si>
    <t>Karin Ramona Fuenmayor Vilchez</t>
  </si>
  <si>
    <t>Diadema, mouse</t>
  </si>
  <si>
    <t>Analista de seleccion</t>
  </si>
  <si>
    <t>Astrid Dayana Rodriguez Vera</t>
  </si>
  <si>
    <t>Lider de Formación</t>
  </si>
  <si>
    <t>Nair Johana Russi</t>
  </si>
  <si>
    <t>Consultor de producto</t>
  </si>
  <si>
    <t>Marco Magaña</t>
  </si>
  <si>
    <t>Analista de requerimientos</t>
  </si>
  <si>
    <t>Jhorfana Rosalba Bonilla Celis</t>
  </si>
  <si>
    <t>Prestacion de servicios por entregables</t>
  </si>
  <si>
    <t>Desarrollador</t>
  </si>
  <si>
    <t>Tilson Fernandez Navarro</t>
  </si>
  <si>
    <t>adaptador multiport</t>
  </si>
  <si>
    <t>Líder de Migración y apoyo en analítica de datos</t>
  </si>
  <si>
    <t>Alfonso Borre Sarmiento</t>
  </si>
  <si>
    <t>Analista de Requerimientos</t>
  </si>
  <si>
    <t>Viviana Vanegas Vargas</t>
  </si>
  <si>
    <t xml:space="preserve">Lider de Gestión Documental
</t>
  </si>
  <si>
    <t>Victor Isaac Mariño Delgado</t>
  </si>
  <si>
    <t>líder técnico</t>
  </si>
  <si>
    <t>Diego Mauricio Gonzalez Camero</t>
  </si>
  <si>
    <t>Desarrolladora .net</t>
  </si>
  <si>
    <t>Adriana Cecilia Vallejo Obando</t>
  </si>
  <si>
    <t>Consultor</t>
  </si>
  <si>
    <t>Gustavo Lozano</t>
  </si>
  <si>
    <t>Pendiente respuesta marcela</t>
  </si>
  <si>
    <t xml:space="preserve">adaptador </t>
  </si>
  <si>
    <t>Ingeniero de Requerimientos</t>
  </si>
  <si>
    <t>Oscar Humberto Parra Orduz</t>
  </si>
  <si>
    <t>servicios de comunicacion y temas legales</t>
  </si>
  <si>
    <t>Marcela Ramirez Rincón</t>
  </si>
  <si>
    <t>Diseñadora de interfaces</t>
  </si>
  <si>
    <t>Yusseli Orleany Pernia Tovar</t>
  </si>
  <si>
    <t>adaptador usb-c</t>
  </si>
  <si>
    <t>Arquitecto de soluciones</t>
  </si>
  <si>
    <t>James Lotero Bedoya</t>
  </si>
  <si>
    <t>Lider de pruebas</t>
  </si>
  <si>
    <t>Jairo Andres Rodriguez Alvis</t>
  </si>
  <si>
    <t>Tecnólogo en análisis y desarrollo de sistemas de información</t>
  </si>
  <si>
    <t>Camilo Andres Bornachera Amazo</t>
  </si>
  <si>
    <t>Asistente de contratación</t>
  </si>
  <si>
    <t>Anyi Juliet Rojas Estrada</t>
  </si>
  <si>
    <t>Desarrollador intermedio</t>
  </si>
  <si>
    <t>Jose Jorge Sepulveda Velez</t>
  </si>
  <si>
    <t>Ingeniero desarrollo intermedio</t>
  </si>
  <si>
    <t>Servio Tulio Lemos Chica</t>
  </si>
  <si>
    <t>Laura Tatiana Sanchez Pinzón</t>
  </si>
  <si>
    <t>John Jairo Garzon Albarracin</t>
  </si>
  <si>
    <t>adaptador multiport Combo teclado mouse</t>
  </si>
  <si>
    <t>Joel Alberto Acuña Bon</t>
  </si>
  <si>
    <t>Joham Andrey Bejarano</t>
  </si>
  <si>
    <t>Desarrollador senior</t>
  </si>
  <si>
    <t>Eillenth Paola Peña Moreno</t>
  </si>
  <si>
    <t>Diseñadora Grafica</t>
  </si>
  <si>
    <t>Luz Dayana Muñoz Holguin</t>
  </si>
  <si>
    <t xml:space="preserve">Prestacion de Servicios </t>
  </si>
  <si>
    <t>Diseñador Grafico</t>
  </si>
  <si>
    <t>Nicolas Vargas Galindo</t>
  </si>
  <si>
    <t>Desarrollador BI intermedio</t>
  </si>
  <si>
    <t>Yolanda Jose Gomez Fagundez</t>
  </si>
  <si>
    <t>Angie Paola Cruz Motivar</t>
  </si>
  <si>
    <t>Analista de pruebas Senior</t>
  </si>
  <si>
    <t>Darwin Alexander Acosta Manzano</t>
  </si>
  <si>
    <t>Hector Briceno</t>
  </si>
  <si>
    <t>Analista Financiero</t>
  </si>
  <si>
    <t>Dairo Alberto Grisales Portela</t>
  </si>
  <si>
    <t>mouse</t>
  </si>
  <si>
    <t>Jatziry Barrera</t>
  </si>
  <si>
    <t>Consulto de producto</t>
  </si>
  <si>
    <t>Janet Castro</t>
  </si>
  <si>
    <t>Analista Migración</t>
  </si>
  <si>
    <t>Vilmary Esther Lopez</t>
  </si>
  <si>
    <t>Copywriter</t>
  </si>
  <si>
    <t>Natalia Idarraga</t>
  </si>
  <si>
    <t>Community Manager</t>
  </si>
  <si>
    <t>Esneider Enrique Cortes Hurtado</t>
  </si>
  <si>
    <t>X</t>
  </si>
  <si>
    <t xml:space="preserve">Profesional Especializado en Comunicaciones </t>
  </si>
  <si>
    <t>Stefany Caceres Duarte</t>
  </si>
  <si>
    <t>Desarrolladora y apoyo en construcción de contenidos Capacitación</t>
  </si>
  <si>
    <t>Vivian Arias Vallejo</t>
  </si>
  <si>
    <t>Carlos Felipe Monroy Piraban</t>
  </si>
  <si>
    <t>Leidy Carolina Leon Fonseca</t>
  </si>
  <si>
    <t>Analista en Gestión Documental</t>
  </si>
  <si>
    <t>Jonathan Martinez Amaya</t>
  </si>
  <si>
    <t>Emmanuel Osorio</t>
  </si>
  <si>
    <t xml:space="preserve">Analista NOC/SOC </t>
  </si>
  <si>
    <t>Brayan Alexander Villota Amaya</t>
  </si>
  <si>
    <t>diadema, mouse</t>
  </si>
  <si>
    <t>Ricardo Dominguez</t>
  </si>
  <si>
    <t>Profesional Juridico</t>
  </si>
  <si>
    <t>July Gordillo Rodas</t>
  </si>
  <si>
    <t>Gerente de operaciones</t>
  </si>
  <si>
    <t>Andres Javier Solorzano Ulloa</t>
  </si>
  <si>
    <t xml:space="preserve">Dirección de Operaciones
</t>
  </si>
  <si>
    <t>Lorena Alejandra Roa Aponte</t>
  </si>
  <si>
    <t>Daniela Camila Jiménez Valderrama</t>
  </si>
  <si>
    <t>Lider de soporte</t>
  </si>
  <si>
    <t>Nicolas Arias Espinosa</t>
  </si>
  <si>
    <t>8973-9267</t>
  </si>
  <si>
    <t>Sergio Esteban Julliem Rodriguez Lopez</t>
  </si>
  <si>
    <t>Administrador de moodle</t>
  </si>
  <si>
    <t>Diego Fernando Aguirre Alfonso</t>
  </si>
  <si>
    <t xml:space="preserve">318385 573 - 3114669866
</t>
  </si>
  <si>
    <t>Miguel gomez</t>
  </si>
  <si>
    <t>Juan David Duque</t>
  </si>
  <si>
    <t>Desarrolador Fullstack</t>
  </si>
  <si>
    <t>Andrés Gonzalez</t>
  </si>
  <si>
    <t>Especialista en Migración de datos 1</t>
  </si>
  <si>
    <t>Jose Alexander Vargas Aguirre</t>
  </si>
  <si>
    <t>Diomedes Alexander Delgado Lopez</t>
  </si>
  <si>
    <t>DESARROLLADOR SENIOR EN PHP</t>
  </si>
  <si>
    <t>Alejandro Esteban Romero Cardona</t>
  </si>
  <si>
    <t>Nelson Alfonso Boton Gomez</t>
  </si>
  <si>
    <t>Diseñador gráfico</t>
  </si>
  <si>
    <t>Analista de Pauta</t>
  </si>
  <si>
    <t xml:space="preserve">Laury  Aranguren </t>
  </si>
  <si>
    <t xml:space="preserve">Analista de requerimientos </t>
  </si>
  <si>
    <t>Edna Yised Alarcon Galeano</t>
  </si>
  <si>
    <t>Diseñador de contenidos</t>
  </si>
  <si>
    <t>Harvin Jesus Vasquez Pinzon</t>
  </si>
  <si>
    <t>Viviana Gomez Barco</t>
  </si>
  <si>
    <t>German Suarez</t>
  </si>
  <si>
    <t>Diseñadora</t>
  </si>
  <si>
    <t>Angie Tatiana Celis</t>
  </si>
  <si>
    <t>Copy junior</t>
  </si>
  <si>
    <t>Juan Esteban Valdes</t>
  </si>
  <si>
    <t>Desarrollador .net</t>
  </si>
  <si>
    <t>Nayifb Eduardo Zambrano</t>
  </si>
  <si>
    <t xml:space="preserve">Gerente de Proyecto </t>
  </si>
  <si>
    <t>Deizith Yadira Diaz Bohorquez</t>
  </si>
  <si>
    <t>Lider NOC/SOC</t>
  </si>
  <si>
    <t>Juan David Macias Mejia</t>
  </si>
  <si>
    <t xml:space="preserve"> x mouse </t>
  </si>
  <si>
    <t>Cristian Camilo Martinez Alvarez</t>
  </si>
  <si>
    <t>Analista de Automatizacion</t>
  </si>
  <si>
    <t>Martin Clausse</t>
  </si>
  <si>
    <t>54 9 2944 14-3330</t>
  </si>
  <si>
    <t>Prestacion de Servicios-por entregables</t>
  </si>
  <si>
    <t>Laura Gisell Barreto Cifuentes</t>
  </si>
  <si>
    <t xml:space="preserve"> Profesional de apoyo Programa primer empleo</t>
  </si>
  <si>
    <t>Yeimy Tatiana Rodriguez Vanegas</t>
  </si>
  <si>
    <t>Gerente de Comunicaciones.</t>
  </si>
  <si>
    <t>Natalia Fajardo Hernandez</t>
  </si>
  <si>
    <t>Set fotografico, camara, adaptador, mouse</t>
  </si>
  <si>
    <t>Andres Ricardo Mendieta Novoa</t>
  </si>
  <si>
    <t>diseñadora</t>
  </si>
  <si>
    <t>Maria Camila Ochoa</t>
  </si>
  <si>
    <t>adaptador, disco duro</t>
  </si>
  <si>
    <t>Alexander Bejarano Ortiz</t>
  </si>
  <si>
    <t>Alejandra Orjuela</t>
  </si>
  <si>
    <t>Christian Alexander Camacho Solano</t>
  </si>
  <si>
    <t>Coordinador de Proyectos</t>
  </si>
  <si>
    <t>Jennifer Constanza Guiza Molano</t>
  </si>
  <si>
    <t>Desarrollador React</t>
  </si>
  <si>
    <t>Christian David Robayo Diaz</t>
  </si>
  <si>
    <t>Analista soporte Marketing</t>
  </si>
  <si>
    <t>Jessica Alejandra Rodriguez Chila</t>
  </si>
  <si>
    <t>Desarrolador BPM</t>
  </si>
  <si>
    <t>Diego Armando Padilla Ramirez</t>
  </si>
  <si>
    <t xml:space="preserve">Desarrollador Angular </t>
  </si>
  <si>
    <t>Yuly Dulfay Aguilar Gomez (Diego Buitrago)</t>
  </si>
  <si>
    <t>Asistente de Diseño</t>
  </si>
  <si>
    <t>Johann Steven Castellanos Mendieta</t>
  </si>
  <si>
    <t>Aprendizaje</t>
  </si>
  <si>
    <t>Desarrollador Front</t>
  </si>
  <si>
    <t>Chrystian Gabriel Arana Leon</t>
  </si>
  <si>
    <t>Desarrollador Full Stack Java</t>
  </si>
  <si>
    <t>Johan Yesid Rincon Hernandez</t>
  </si>
  <si>
    <t>Asistente de Soporte</t>
  </si>
  <si>
    <t>Carlos Andrés Perez Acosta</t>
  </si>
  <si>
    <t>Lider de Requerimientos</t>
  </si>
  <si>
    <t>Yolima Gonzalez Laguado</t>
  </si>
  <si>
    <t>Abogado Penalista</t>
  </si>
  <si>
    <t>Maria Marta Gomez Barranco</t>
  </si>
  <si>
    <t>Consultor de Comunicaciones</t>
  </si>
  <si>
    <t>Luz Helena Fonseca Castillo</t>
  </si>
  <si>
    <t>Agente de Soporte Tecnico</t>
  </si>
  <si>
    <t>Daniel Styven Giraldo Herrera</t>
  </si>
  <si>
    <t>Documentador</t>
  </si>
  <si>
    <t>Asesor Financiero</t>
  </si>
  <si>
    <t>Ricardo Ocampo Cruz</t>
  </si>
  <si>
    <t>310 7500795</t>
  </si>
  <si>
    <t>Ruben Morales</t>
  </si>
  <si>
    <t>teclado, mouse, teclado metalico, auricular telefono industrial,interruptor de gancho, prestamo cargador asus</t>
  </si>
  <si>
    <t>Analista de requerimientos y Prueba</t>
  </si>
  <si>
    <t>Chelsy Nicole Gonzalez Villalobos</t>
  </si>
  <si>
    <t>Analista funcional de requerimiento y aseguramiento de la calidad</t>
  </si>
  <si>
    <t>Johanna Moreno Diaz</t>
  </si>
  <si>
    <t>Desarollador Junior</t>
  </si>
  <si>
    <t>mouse inalambrico</t>
  </si>
  <si>
    <t>Analista de pruebas Junior</t>
  </si>
  <si>
    <t>Oscar Rodriguez</t>
  </si>
  <si>
    <t>Líder Financiero</t>
  </si>
  <si>
    <t>David Ricardo Albarracín Molina</t>
  </si>
  <si>
    <t>Adaptador</t>
  </si>
  <si>
    <t>Desarrollador Java Sprintboot/Lider Tecnico</t>
  </si>
  <si>
    <t>Edinson Orozco Gonzalez</t>
  </si>
  <si>
    <t>10068/12186</t>
  </si>
  <si>
    <t>Cristhian Javier Orozco Romero</t>
  </si>
  <si>
    <t>Abogado Funcional</t>
  </si>
  <si>
    <t>Desarrollador Sprintboot</t>
  </si>
  <si>
    <t>Omar Gentil Manjarres Forero</t>
  </si>
  <si>
    <t>Prestación de servicios Por horas</t>
  </si>
  <si>
    <t>Desarrollador Frontend</t>
  </si>
  <si>
    <t>Camilo Andres Guio Suarez</t>
  </si>
  <si>
    <t>Ingeniero de Requerimeintos</t>
  </si>
  <si>
    <t>Jhonny Ismael Duarte Ortiz</t>
  </si>
  <si>
    <t>Analista de sistemas</t>
  </si>
  <si>
    <t>Leidi Caterin Peña Garcia</t>
  </si>
  <si>
    <t>DESARROLLADOR BACK-END</t>
  </si>
  <si>
    <t>Nicolas Sabogal Torres</t>
  </si>
  <si>
    <t>Director Comercial</t>
  </si>
  <si>
    <t>Carlos Mauricio Navarro Soto</t>
  </si>
  <si>
    <t xml:space="preserve">Gestión Comercial
</t>
  </si>
  <si>
    <t>Datamarshall</t>
  </si>
  <si>
    <t>Eryk Sebastian Vacca Rodriguez</t>
  </si>
  <si>
    <t>Sandra Fabiola Paez Soler</t>
  </si>
  <si>
    <t>indefinido</t>
  </si>
  <si>
    <t>Desarrollador FrontEnd</t>
  </si>
  <si>
    <t xml:space="preserve">Leandro Gonzalez </t>
  </si>
  <si>
    <t>Victoria Andreina Troya Morales</t>
  </si>
  <si>
    <t>indefenido</t>
  </si>
  <si>
    <t>Auxiliar Contable</t>
  </si>
  <si>
    <t>Soleidy Mendez Castillo</t>
  </si>
  <si>
    <t>Tomas Ocampo</t>
  </si>
  <si>
    <t>Desarrollador Front-end</t>
  </si>
  <si>
    <t>Jose Ricardo Arzusa Periñan</t>
  </si>
  <si>
    <t>Alejandro Jesus Rea Contreras</t>
  </si>
  <si>
    <t>Prestación de Servicio</t>
  </si>
  <si>
    <t>Gerente fabrica de software</t>
  </si>
  <si>
    <t>Andrew Noreña</t>
  </si>
  <si>
    <t>Analista Senior de Requerimientos</t>
  </si>
  <si>
    <t>Andrea Carolina Herrera Rincón</t>
  </si>
  <si>
    <t>Analista de Pruebas</t>
  </si>
  <si>
    <t>Jhofan Florez Quimbaya</t>
  </si>
  <si>
    <t>Ingeniero DevOps</t>
  </si>
  <si>
    <t>Julen Steven Rubio Clavijo</t>
  </si>
  <si>
    <t>Abogada Funcional</t>
  </si>
  <si>
    <t>Luisa Fernanda Ramirez Ospina</t>
  </si>
  <si>
    <t>Analista de Planeación Financiera</t>
  </si>
  <si>
    <t>John Alberto Cardenas Bejarano</t>
  </si>
  <si>
    <t>Oscar Jorge Escobar Alvarez</t>
  </si>
  <si>
    <t>Profesional Jurídico</t>
  </si>
  <si>
    <t>Dahize Marcele Almanza Ledesma</t>
  </si>
  <si>
    <t>Analista QA</t>
  </si>
  <si>
    <t>Claudia Marcela Rodriguez Forero</t>
  </si>
  <si>
    <t>Desarrollador Java</t>
  </si>
  <si>
    <t>prestación de Servicio</t>
  </si>
  <si>
    <t>DESARROLLADOR SENIOR</t>
  </si>
  <si>
    <t>Alexander Alberto Muñoz Coneo</t>
  </si>
  <si>
    <t>Aaron Orozco Gonzalez</t>
  </si>
  <si>
    <t>INGENIERO PREVENTA JUNIOR</t>
  </si>
  <si>
    <t>Cristian Leonardo Mendivelso Romero</t>
  </si>
  <si>
    <t>Gestion Preventa</t>
  </si>
  <si>
    <t>ANALISTA DE PROCESOS</t>
  </si>
  <si>
    <t>Hugo Fernando Bolaños Ipiales</t>
  </si>
  <si>
    <t>312 4501220</t>
  </si>
  <si>
    <t>PENDIENTE</t>
  </si>
  <si>
    <t>Leidy Tatiana Bolivar Heredia</t>
  </si>
  <si>
    <t>asistente de soporte y requerimientos</t>
  </si>
  <si>
    <t>Daniel rodriguez Laso</t>
  </si>
  <si>
    <t>Arquitecto SAS correo sugerido</t>
  </si>
  <si>
    <t>Juan Bedoya</t>
  </si>
  <si>
    <t>Ingeniera de Datos SAS</t>
  </si>
  <si>
    <t>Alejandra Ortiz</t>
  </si>
  <si>
    <t>Harold Yepes Duque</t>
  </si>
  <si>
    <t>312 8340675</t>
  </si>
  <si>
    <t>Prestacion de Servicios</t>
  </si>
  <si>
    <t>Analista de Requerimientos y QA</t>
  </si>
  <si>
    <t>Sandra Mireya Molano Mejia</t>
  </si>
  <si>
    <t>ANALISTA DE MIGRACIÓN Y DATOS</t>
  </si>
  <si>
    <t>Jhon Alexander Mondragon Trinidad</t>
  </si>
  <si>
    <t>prestacion de servicios</t>
  </si>
  <si>
    <t>COORDINADORA DE SERVICOS TI</t>
  </si>
  <si>
    <t>Ana Maria Villareal Alvarez</t>
  </si>
  <si>
    <t>ANALISTA DE PROCESOS ERP</t>
  </si>
  <si>
    <t>Steven Donneys Robledo</t>
  </si>
  <si>
    <t>Manuel Martinez</t>
  </si>
  <si>
    <t>ANALISTA PMO</t>
  </si>
  <si>
    <t>Diego Mauricio Alvarez Colmenares</t>
  </si>
  <si>
    <t>AUXILIAR ADMINISTRATIVA</t>
  </si>
  <si>
    <t xml:space="preserve">Andrea Viviana Ayala Calvo </t>
  </si>
  <si>
    <t>mouse, teclado, cable HDMI</t>
  </si>
  <si>
    <t>Eliana Catherine Robayo Bautista</t>
  </si>
  <si>
    <t>Ingeniero de Infraestructura Cloud</t>
  </si>
  <si>
    <t>Daniel Parra</t>
  </si>
  <si>
    <t xml:space="preserve"> DISEÑADOR UX</t>
  </si>
  <si>
    <t>HECTOR WILLIAM CABRERA ROJAS</t>
  </si>
  <si>
    <t>Asistente de soporte</t>
  </si>
  <si>
    <t>Johan Moreno</t>
  </si>
  <si>
    <t>Juan Sebastian Beltran Diaz</t>
  </si>
  <si>
    <t>adaptador de Mac</t>
  </si>
  <si>
    <t>Desarrollador java</t>
  </si>
  <si>
    <t>Elena Lopez Sanjuanelo(Jose Lopez)</t>
  </si>
  <si>
    <t>Prestacion de servicios por horas</t>
  </si>
  <si>
    <t>abogada Funcional</t>
  </si>
  <si>
    <t>Serly Hernandez</t>
  </si>
  <si>
    <t>Desarrollador PHP-Orfeo</t>
  </si>
  <si>
    <t>Fabian Lozada</t>
  </si>
  <si>
    <t>Analista de Pruebas junior</t>
  </si>
  <si>
    <t>Yudy Ramirez</t>
  </si>
  <si>
    <t>DESARROLLADOR JAVA SENIOR</t>
  </si>
  <si>
    <t>Paulo Perdomo</t>
  </si>
  <si>
    <t>prestacion de servicios (por horas)</t>
  </si>
  <si>
    <t>backend de marketing</t>
  </si>
  <si>
    <t>Orlando Perez</t>
  </si>
  <si>
    <t>Ingeniero (Synaptica)</t>
  </si>
  <si>
    <t>Valentina Diaz</t>
  </si>
  <si>
    <t>Desarrollador PHP ORFEO</t>
  </si>
  <si>
    <t>Israel Pardo Ariza</t>
  </si>
  <si>
    <t>Diseñador Gráfico audiovisual</t>
  </si>
  <si>
    <t>Maria Alejandra Gonzalez Chico</t>
  </si>
  <si>
    <t>300 623 6422</t>
  </si>
  <si>
    <t>Documentador 1</t>
  </si>
  <si>
    <t>Richard Alexander Valderrama Sanchez</t>
  </si>
  <si>
    <t>Analista de Seleccion Senior</t>
  </si>
  <si>
    <t>Doris Adriana Niño Ramos</t>
  </si>
  <si>
    <t>Yurleidy Alonso</t>
  </si>
  <si>
    <t>Gestor Documental de Proyectos</t>
  </si>
  <si>
    <t>Anderson Cárdenas</t>
  </si>
  <si>
    <t>Desarrollador de Orfeo</t>
  </si>
  <si>
    <t>guillermo ríos</t>
  </si>
  <si>
    <t>orden de servicios</t>
  </si>
  <si>
    <t>Lider de Implementación</t>
  </si>
  <si>
    <t>Luis Orlando Hernandez</t>
  </si>
  <si>
    <t>Hernando Ríos Rodríguez</t>
  </si>
  <si>
    <t>Christian Sánchez Quiroga</t>
  </si>
  <si>
    <t>Desarrollador Java Junior</t>
  </si>
  <si>
    <t>Carlos Enrique Luna Garcia</t>
  </si>
  <si>
    <t>Desarrollador Fullstack</t>
  </si>
  <si>
    <t>Joan Sebastian Baquero Tellez</t>
  </si>
  <si>
    <t>Desarrolladora Java Senior</t>
  </si>
  <si>
    <t>Monica Diaz Molina</t>
  </si>
  <si>
    <t>Analista de procesos</t>
  </si>
  <si>
    <t>Jerson Jair Martinez Rojas</t>
  </si>
  <si>
    <t xml:space="preserve">Ingeniero </t>
  </si>
  <si>
    <t>ANDRES MAURICIO VANEGAS SANCHEZ</t>
  </si>
  <si>
    <t>Angela Camila Cardona Patiño</t>
  </si>
  <si>
    <t>Analista de pruebas senior</t>
  </si>
  <si>
    <t>Duncan Javier Estrada Urbina</t>
  </si>
  <si>
    <t>Experto en digitalizacion y migracion</t>
  </si>
  <si>
    <t>Luis Fernando Pacheco Bertel</t>
  </si>
  <si>
    <t>Lider de Metodologias Agiles</t>
  </si>
  <si>
    <t>Maria Elena Velez Roman</t>
  </si>
  <si>
    <t>322 289 2670
 - 321 795 4193</t>
  </si>
  <si>
    <t>Profesional tecnico BPM</t>
  </si>
  <si>
    <t>CARLOS GUILLERMO PRADA FUENTES</t>
  </si>
  <si>
    <t xml:space="preserve">prestacion de servicios </t>
  </si>
  <si>
    <t>Lider Tecnico</t>
  </si>
  <si>
    <t>Juan Carlos Ruiz Mercado</t>
  </si>
  <si>
    <t>Andrea Del Carmen Munive Beltran</t>
  </si>
  <si>
    <t>Analista de Migracion y datos</t>
  </si>
  <si>
    <t>Stefania Piedrahita Orozco</t>
  </si>
  <si>
    <t>Analista de Nomina</t>
  </si>
  <si>
    <t>Alejandra Yillectd Porras Cuervo</t>
  </si>
  <si>
    <t>Especialista en gestión documental</t>
  </si>
  <si>
    <t>Luis Guillermo Venegas Bernal</t>
  </si>
  <si>
    <t>Termino Fijo</t>
  </si>
  <si>
    <t>Aprendiz Sena</t>
  </si>
  <si>
    <t>Andres Felipe Zambrano Saenz</t>
  </si>
  <si>
    <t>teclado y mouse inalambricos</t>
  </si>
  <si>
    <t>Maquetador Junior</t>
  </si>
  <si>
    <t>Wilmer Javier Castellanos Martinez</t>
  </si>
  <si>
    <t>Abogada</t>
  </si>
  <si>
    <t>Maria Patricia Gil Chaparro</t>
  </si>
  <si>
    <t xml:space="preserve">Lider de arquitectura </t>
  </si>
  <si>
    <t>Cristian Alejandro Neira Lopez</t>
  </si>
  <si>
    <t>Diseñadora Digital</t>
  </si>
  <si>
    <t>Angelica Lucia Tello Solano</t>
  </si>
  <si>
    <t>310 5743130</t>
  </si>
  <si>
    <t>Mouse inalambrico</t>
  </si>
  <si>
    <t>Arquitecto de Software</t>
  </si>
  <si>
    <t>Diego Andres Gomez Chavarro</t>
  </si>
  <si>
    <t>Gerardo Lopez Molina</t>
  </si>
  <si>
    <t>Consultor de Talento Humano</t>
  </si>
  <si>
    <t>Andrea Cifuentes Gonzalez(Miguel Cifuentes)</t>
  </si>
  <si>
    <t>Prestacion de servicios(por entregables</t>
  </si>
  <si>
    <t>dante</t>
  </si>
  <si>
    <t>Sergio Monsalve</t>
  </si>
  <si>
    <t>Jose Diaz</t>
  </si>
  <si>
    <t>Desarrollador de WordPress</t>
  </si>
  <si>
    <t>Aleinny Chesire Rivero Gonzales</t>
  </si>
  <si>
    <t>Henrry Francisco Bourgeot Silva</t>
  </si>
  <si>
    <t>426 062 0458</t>
  </si>
  <si>
    <t>Jose Manuel Martinez Mendez</t>
  </si>
  <si>
    <t>Arquitecto de Aplicaciones</t>
  </si>
  <si>
    <t>Elias Reinaldo Gámez Pinilla</t>
  </si>
  <si>
    <t>Lider de Infraestructura</t>
  </si>
  <si>
    <t>Andres Felipe Cortes Vargas</t>
  </si>
  <si>
    <t>Gerente de Auditoria</t>
  </si>
  <si>
    <t>Claudia Ximena Motta Hernandez</t>
  </si>
  <si>
    <t>Gestión de auditoria y control interno</t>
  </si>
  <si>
    <t>Analista mesa de ayuda</t>
  </si>
  <si>
    <t>Hernan Mauricio Marquez Marulanda</t>
  </si>
  <si>
    <t>Agente ventas</t>
  </si>
  <si>
    <t>teclado, mouse, diadema, clabe HDMI</t>
  </si>
  <si>
    <t>Ivan Dario Murcia Moreno</t>
  </si>
  <si>
    <t>Prestacion de servicios (por horas)</t>
  </si>
  <si>
    <t>Desarrollador Python</t>
  </si>
  <si>
    <t>Omar Orlando Amaya Rojas</t>
  </si>
  <si>
    <t>Ester Elena Arias Florian( Paula Rendon)</t>
  </si>
  <si>
    <t>Desarrollador NODEjs-React</t>
  </si>
  <si>
    <t>Euclides Rodriguez Gaitán</t>
  </si>
  <si>
    <t>Ingeniero de requerimientos y scrum master</t>
  </si>
  <si>
    <t>Henry Santiago Mendez Molina</t>
  </si>
  <si>
    <t>DESARROLLADOR NODE JS</t>
  </si>
  <si>
    <t>Erick Fernando Alarcon Duran</t>
  </si>
  <si>
    <t>Analista y desarrollador ABAP</t>
  </si>
  <si>
    <t>Alejandro Jose Villar Tuñon(Esteban Carrascal)</t>
  </si>
  <si>
    <t>Mauricio Marin Orozco</t>
  </si>
  <si>
    <t>Cristian Camilo Aya Alvarez</t>
  </si>
  <si>
    <t>Directora Juridica</t>
  </si>
  <si>
    <t>Paula Andrea Sanchez Gutierrez</t>
  </si>
  <si>
    <t>Gestor documental de proyectos</t>
  </si>
  <si>
    <t>Estefania Gutierrez Rodriguez</t>
  </si>
  <si>
    <t>Eduard Yesid Coy Castellanos</t>
  </si>
  <si>
    <t>Didier Enrique Contreras Sanchez</t>
  </si>
  <si>
    <t>German Gonzalez Montero</t>
  </si>
  <si>
    <t>Analista Documentador</t>
  </si>
  <si>
    <t>Dayana Melissa Martinez Urrego</t>
  </si>
  <si>
    <t>Gestion de soporte TI</t>
  </si>
  <si>
    <t>Teclado, mouse</t>
  </si>
  <si>
    <t xml:space="preserve">Gerente de la empresa </t>
  </si>
  <si>
    <t>Angela Cuadros</t>
  </si>
  <si>
    <t>311 5867139</t>
  </si>
  <si>
    <t>Diana Carolina Buelvas Portela</t>
  </si>
  <si>
    <t>304 349 5070</t>
  </si>
  <si>
    <t>mouse, diadema</t>
  </si>
  <si>
    <t>Analista de Aplicaciones</t>
  </si>
  <si>
    <t>Cesar Eduardo Maya Toloza</t>
  </si>
  <si>
    <t>350 807 9232</t>
  </si>
  <si>
    <t>data science</t>
  </si>
  <si>
    <t>Nicolás Fajardo Daza</t>
  </si>
  <si>
    <t>prestador de servicios</t>
  </si>
  <si>
    <t>realizador audiovisual campo</t>
  </si>
  <si>
    <t>David Andres Melo Albino</t>
  </si>
  <si>
    <t>Profesional de Auditoria de Procesos</t>
  </si>
  <si>
    <t>Dervin Junior Acosta Navarro</t>
  </si>
  <si>
    <t>Desarrollador Backend</t>
  </si>
  <si>
    <t>Michael Amaya</t>
  </si>
  <si>
    <t>Profesional PMO</t>
  </si>
  <si>
    <t>Leidy Johanna Rojas Ballen</t>
  </si>
  <si>
    <t>Profesional de seleccion</t>
  </si>
  <si>
    <t>Ana Milena Fontecha Guzman</t>
  </si>
  <si>
    <t>Leidy Maribel Arias Jimenez</t>
  </si>
  <si>
    <t>310 770 2545</t>
  </si>
  <si>
    <t>Gestión de Fábrica de Software</t>
  </si>
  <si>
    <t>Gina Ximena Rivera</t>
  </si>
  <si>
    <t>ops por horas</t>
  </si>
  <si>
    <t>Paola Andrea Rincon Fernandez</t>
  </si>
  <si>
    <t>Luis Carlos Garzón Calderón</t>
  </si>
  <si>
    <t>3006704707– 3157986152</t>
  </si>
  <si>
    <t>Desarrollador fullstack</t>
  </si>
  <si>
    <t>Hamilton Acevedo</t>
  </si>
  <si>
    <t>Prestación de servicios por hora</t>
  </si>
  <si>
    <t xml:space="preserve">Juan Sebastian Muñoz Peñuela
</t>
  </si>
  <si>
    <t>asistente de contratacion</t>
  </si>
  <si>
    <t>Leidi Nathali Yaguara Caseres</t>
  </si>
  <si>
    <t>3232484870 - 3118276772</t>
  </si>
  <si>
    <t>Gestión de Contratación Pública</t>
  </si>
  <si>
    <t>Luisa Fernanda Perez Figueredo</t>
  </si>
  <si>
    <t>Indefinifo</t>
  </si>
  <si>
    <t xml:space="preserve">Analista funcional </t>
  </si>
  <si>
    <t xml:space="preserve">Jehimmi Andrea Saavedra Bolivar
</t>
  </si>
  <si>
    <t>Analista de Proyectos</t>
  </si>
  <si>
    <t xml:space="preserve">Cristian Camilo Martinez Alvarez </t>
  </si>
  <si>
    <t>Desarrollador Odoo</t>
  </si>
  <si>
    <t>Santiago Alberto Cortazar Palomeque</t>
  </si>
  <si>
    <t>Analista Funcional</t>
  </si>
  <si>
    <t>Maria Angelica Casallas Zamora</t>
  </si>
  <si>
    <t>Termino fijo</t>
  </si>
  <si>
    <t>Lider de capacitaciones</t>
  </si>
  <si>
    <t>Pedro Fabian Perez Arteaga</t>
  </si>
  <si>
    <t>OPS</t>
  </si>
  <si>
    <t>Abogada Juridica</t>
  </si>
  <si>
    <t>Carolina Valderruten</t>
  </si>
  <si>
    <t>Gestion de Proyectos</t>
  </si>
  <si>
    <t xml:space="preserve">Laura Maria Taborda Huertas </t>
  </si>
  <si>
    <t>Analista de Contratacion 2</t>
  </si>
  <si>
    <t>Gina Aide Avila Avila</t>
  </si>
  <si>
    <t>Gerencia de Contratacion Publica</t>
  </si>
  <si>
    <t>Alvis Valerio</t>
  </si>
  <si>
    <t>Scrum Master</t>
  </si>
  <si>
    <t>Edwin Giovany Gutierrez Ramirez</t>
  </si>
  <si>
    <t>July Viviana Caviedes Jiménez</t>
  </si>
  <si>
    <t>Lider de Arquitectura</t>
  </si>
  <si>
    <t>Diego Milquez Sanabria</t>
  </si>
  <si>
    <t>Documentadora</t>
  </si>
  <si>
    <t>Jennys Milena Araujo Barreto</t>
  </si>
  <si>
    <t>Analista De Planeación De Personal</t>
  </si>
  <si>
    <t>Daniel Felipe Vargas Puentes</t>
  </si>
  <si>
    <t>Consultor BA</t>
  </si>
  <si>
    <t>Gustavo Adolfo Garcia</t>
  </si>
  <si>
    <t>Analista de Negocios</t>
  </si>
  <si>
    <t>Julio Cesar Berrio Zuluaga</t>
  </si>
  <si>
    <t>Analista funcional/QA</t>
  </si>
  <si>
    <t>Jeisson Andres Porras Betancur</t>
  </si>
  <si>
    <t>Lider de arquitectura</t>
  </si>
  <si>
    <t>Jairo Espejo Bohorquez</t>
  </si>
  <si>
    <t>Claudia Zamudio</t>
  </si>
  <si>
    <t>Johana Andrea Castellanos Fonseca</t>
  </si>
  <si>
    <t>Analista de Base de Datos</t>
  </si>
  <si>
    <t>Sandra Milena Mora Martínez</t>
  </si>
  <si>
    <t>Lina Maria Ramirez Sánchez</t>
  </si>
  <si>
    <t xml:space="preserve"> OPS por horas</t>
  </si>
  <si>
    <t>Ana Lucia Leiva</t>
  </si>
  <si>
    <t>Desarrollador . NET</t>
  </si>
  <si>
    <t>Luis Eduardo Martínez Rangel</t>
  </si>
  <si>
    <t>Productor Audiovisual</t>
  </si>
  <si>
    <t>Juan David Estrada Céspedes</t>
  </si>
  <si>
    <t>Analista de Proceso</t>
  </si>
  <si>
    <t>Catalina Cely Cely</t>
  </si>
  <si>
    <t>Consultor Odoo</t>
  </si>
  <si>
    <t>Diego Morales Torres</t>
  </si>
  <si>
    <t>Arquitecto de negocios</t>
  </si>
  <si>
    <t>Carlos Merchan</t>
  </si>
  <si>
    <t>OPS por horas</t>
  </si>
  <si>
    <t>Karina Elizabeth Acosta Albarran</t>
  </si>
  <si>
    <t>Desarrollador .NET - Angular</t>
  </si>
  <si>
    <t>Jhonatan Stiven Riaño Martinez</t>
  </si>
  <si>
    <t>Prestación de servicios por horas</t>
  </si>
  <si>
    <t xml:space="preserve">Gerente de Proyectos
</t>
  </si>
  <si>
    <t>Luz Stella Forero Reyes</t>
  </si>
  <si>
    <t>Desarrollador.net</t>
  </si>
  <si>
    <t>Julio Cesar Bolaño Perez</t>
  </si>
  <si>
    <t>Analista Funcional/QA</t>
  </si>
  <si>
    <t>Maria Lucia Garcia Ramirez</t>
  </si>
  <si>
    <t>Desarrollador backend senior</t>
  </si>
  <si>
    <t>Johan Arthuro Suarez Romero</t>
  </si>
  <si>
    <t>Andrés Alexander Barrera Garavito</t>
  </si>
  <si>
    <t>Prestación de Servicios por horas</t>
  </si>
  <si>
    <t>Jenny Constanza Osorio Velez</t>
  </si>
  <si>
    <t>Analista Funcional / QA</t>
  </si>
  <si>
    <t>Sonia Yineth Herrera Gonzalez</t>
  </si>
  <si>
    <t>Prestación de Servicios</t>
  </si>
  <si>
    <t>Desarrollador Senior</t>
  </si>
  <si>
    <t>Jerson Stiven Olaya Aguazaco</t>
  </si>
  <si>
    <t xml:space="preserve">Prestación de servio </t>
  </si>
  <si>
    <t>Arquitecto de Negocios</t>
  </si>
  <si>
    <t>Jonathan Javier Montiel Garzón</t>
  </si>
  <si>
    <t>Profesional de Infraestructura</t>
  </si>
  <si>
    <t>Sebastian Zapata Vasquez</t>
  </si>
  <si>
    <t>Desarrollador Fronted</t>
  </si>
  <si>
    <t>Jhon Alejandro Rivero Gonzalez</t>
  </si>
  <si>
    <t xml:space="preserve">Desarrollador Backend </t>
  </si>
  <si>
    <t>Samuel Alfonzo Suárez Rivero</t>
  </si>
  <si>
    <t>Jaime Fernando Cantillo Monroy</t>
  </si>
  <si>
    <t>Diego Francisco Rodriguez Mayorga</t>
  </si>
  <si>
    <t>Daniel Eduardo Mozo Pabon</t>
  </si>
  <si>
    <t>Prestación de servio</t>
  </si>
  <si>
    <t>Mateo Vargas Castillo</t>
  </si>
  <si>
    <t>Ingeniero de Infraestructura</t>
  </si>
  <si>
    <t>Julio Hember Vela Sanabria</t>
  </si>
  <si>
    <t>Catalina Osorio</t>
  </si>
  <si>
    <t>Analista de Requerimientos y Pruebas</t>
  </si>
  <si>
    <t>Linda Torres</t>
  </si>
  <si>
    <t>Prestación de servicio por horas</t>
  </si>
  <si>
    <t>Yuliet Maritza Villamil Norato</t>
  </si>
  <si>
    <t>mouse y guaya</t>
  </si>
  <si>
    <t>Analista Noc/Soc</t>
  </si>
  <si>
    <t>Daniel Felipe Camargo Pepinosa</t>
  </si>
  <si>
    <t>hdmi, cargador de monitor, cargador de laptop, mouse</t>
  </si>
  <si>
    <t>c</t>
  </si>
  <si>
    <t>Brayan Steven Urbina Gomez</t>
  </si>
  <si>
    <t>Analista de Mesa de Ayuda</t>
  </si>
  <si>
    <t xml:space="preserve">Liliana Patricia Gonzalez Cano </t>
  </si>
  <si>
    <t>Michelle Ortiz Arenas</t>
  </si>
  <si>
    <t>lider de Pruebas</t>
  </si>
  <si>
    <t>Edwin Camilo Suarez Rueda</t>
  </si>
  <si>
    <t>Administrador Open Shift</t>
  </si>
  <si>
    <t>Efrain Molano Parra</t>
  </si>
  <si>
    <t>Profesional de Preventa</t>
  </si>
  <si>
    <t>Andres David Fuentes Garcia</t>
  </si>
  <si>
    <t>Arquitecto Red Hat</t>
  </si>
  <si>
    <t>Jhon Alexander Bahos Canencio</t>
  </si>
  <si>
    <t>Especialista de migración y digitalización</t>
  </si>
  <si>
    <t>Administrador de Base de Datos</t>
  </si>
  <si>
    <t>Ingeniero de Preventa Senior</t>
  </si>
  <si>
    <t>Viviana Lemus Ruiz</t>
  </si>
  <si>
    <t>Enfermero Jefe</t>
  </si>
  <si>
    <t>Leonardo Espinosa Henao</t>
  </si>
  <si>
    <t>Tester</t>
  </si>
  <si>
    <t>Pedro Javier Castellanos</t>
  </si>
  <si>
    <t>Duvan Zamorano Ramirez</t>
  </si>
  <si>
    <t>Profesional en Auditoria de Proyectos</t>
  </si>
  <si>
    <t>Edgar Montiel Vargas</t>
  </si>
  <si>
    <t>Juan Diego Mora Echeverry</t>
  </si>
  <si>
    <t>Ingrid Paullete Peña Cuevas</t>
  </si>
  <si>
    <t>Leidy Johana Medina Caucali</t>
  </si>
  <si>
    <t>Dayan Esteban Chacon Reyes</t>
  </si>
  <si>
    <t>Asistente de proyectos</t>
  </si>
  <si>
    <t>Claudia Marcela Murillo Santos</t>
  </si>
  <si>
    <t>Analista funcional senior</t>
  </si>
  <si>
    <t>Lady Dayan Bernal Tocora</t>
  </si>
  <si>
    <t>Ingrid Rubio Castro</t>
  </si>
  <si>
    <t>Profesional Especializado en Comunicaciones</t>
  </si>
  <si>
    <t>Gestión de Comunicaciones</t>
  </si>
  <si>
    <t>Profesional de Calidad</t>
  </si>
  <si>
    <t>Jonathan Steven Varela Agudelo</t>
  </si>
  <si>
    <t>Diana María Motta Hernández</t>
  </si>
  <si>
    <t>Persona no vinculada</t>
  </si>
  <si>
    <t>Paula Daniela Betancourt Uzeta</t>
  </si>
  <si>
    <t>Wilmeidys Eliana Zárraga Sánchez</t>
  </si>
  <si>
    <t>PPT: 7004528</t>
  </si>
  <si>
    <t>Natalia Bedoya</t>
  </si>
  <si>
    <t>Estiven Jair Jaramillo Villarreal</t>
  </si>
  <si>
    <t>Profesional de Bienestar</t>
  </si>
  <si>
    <t>Daniela Rubio Delgado</t>
  </si>
  <si>
    <t>Gestión de Talento Humano</t>
  </si>
  <si>
    <t>Anibal Quiroz</t>
  </si>
  <si>
    <t>LinkTIC - Cymetria</t>
  </si>
  <si>
    <t>Carolina Betancourt</t>
  </si>
  <si>
    <t>Tatiana Jasbleidy Gómez Acosta</t>
  </si>
  <si>
    <t>Desarrollador .NET</t>
  </si>
  <si>
    <t>Ferney Camilo Prieto Patarroyo</t>
  </si>
  <si>
    <t>Fernando Murcia Paredes</t>
  </si>
  <si>
    <t>Asistente de Proyectos</t>
  </si>
  <si>
    <t>Karen Natalia Cuervo León</t>
  </si>
  <si>
    <t>Arquitecto de software</t>
  </si>
  <si>
    <t>Diego Pedroza Castro</t>
  </si>
  <si>
    <t>Katherine Ramirez Rubio</t>
  </si>
  <si>
    <t>Dario Fernando Lopez</t>
  </si>
  <si>
    <t>Desarrollador . NET/Angular</t>
  </si>
  <si>
    <t>Juan Manuel Rivera</t>
  </si>
  <si>
    <t>Prestación de servio por horas</t>
  </si>
  <si>
    <t>Diego Alejandro Guzmán Nariño</t>
  </si>
  <si>
    <t>Analista de mesa de ayuda</t>
  </si>
  <si>
    <t>Jesus Manuel Vergara Rivera</t>
  </si>
  <si>
    <t>Prestación de servicio</t>
  </si>
  <si>
    <t>Especialista Gestión Documental</t>
  </si>
  <si>
    <t>Didier Mauricio Hurtado</t>
  </si>
  <si>
    <t>desarrollador.net</t>
  </si>
  <si>
    <t>Jose Jhefferson Mora Llanos</t>
  </si>
  <si>
    <t>Analista de Mesa de ayuda</t>
  </si>
  <si>
    <t>analista de Mesa de ayuda</t>
  </si>
  <si>
    <t>Harol Alberto Paez Hernandez</t>
  </si>
  <si>
    <t>Marlon Stiven Algarra Zambrano</t>
  </si>
  <si>
    <t>DBA</t>
  </si>
  <si>
    <t>Guillermo Leon Prieto Zapata</t>
  </si>
  <si>
    <t>Auxiliar de pruebas</t>
  </si>
  <si>
    <t>Consultor Financiero</t>
  </si>
  <si>
    <t>Walter Julian Alvarez Ordoñez</t>
  </si>
  <si>
    <t>Prestación de servio por entregables</t>
  </si>
  <si>
    <t>Realizador audiovisual</t>
  </si>
  <si>
    <t>Andrés Felipe Gutiérrez Giraldo</t>
  </si>
  <si>
    <t>Aníbal Jose Quiroz Monsalvo</t>
  </si>
  <si>
    <t>318 8479965</t>
  </si>
  <si>
    <t>Administrador Azure Devops</t>
  </si>
  <si>
    <t>Juan Pablo Montaña Contreras</t>
  </si>
  <si>
    <t>Analista NocSoc</t>
  </si>
  <si>
    <t>Wladimir Sequea Avila</t>
  </si>
  <si>
    <t>Gestión de soporte TI</t>
  </si>
  <si>
    <t>teclado, mouse, hdmi, diadema</t>
  </si>
  <si>
    <t>Daniel Mendieta</t>
  </si>
  <si>
    <t>Sebastian Camilo Anchique Rubiano</t>
  </si>
  <si>
    <t>Desarrollador Senior Java</t>
  </si>
  <si>
    <t>Emmanuel Camacho Orozco</t>
  </si>
  <si>
    <t>Juan Pablo Camelo Cifuentes</t>
  </si>
  <si>
    <t>Desarrollador FullStack</t>
  </si>
  <si>
    <t>Jeffrey Alejandro Maestre Argote</t>
  </si>
  <si>
    <t>Nathaly Andrea Borrero Gómez</t>
  </si>
  <si>
    <t>Jahir Andres Linares Rivera</t>
  </si>
  <si>
    <t>Desarrollador Web</t>
  </si>
  <si>
    <t>Erick Ramirez</t>
  </si>
  <si>
    <t>Capacitador</t>
  </si>
  <si>
    <t>Fernando Nieto Solorzano</t>
  </si>
  <si>
    <t>Julian David Ramos Plazas</t>
  </si>
  <si>
    <t>Desarrollador PHP</t>
  </si>
  <si>
    <t>Daniel Mauricio Leal</t>
  </si>
  <si>
    <t>Analista funcional</t>
  </si>
  <si>
    <t>Natalia Cardenas Prieto</t>
  </si>
  <si>
    <t xml:space="preserve">Gerente de Proyectos BPO
</t>
  </si>
  <si>
    <t>Diana Maria Cifuentes Rivera</t>
  </si>
  <si>
    <t>Analista de requerimientos/pruebas</t>
  </si>
  <si>
    <t>Maria Alexandra Chaparro Martinez</t>
  </si>
  <si>
    <t>Madeleine Morales Chicacausa</t>
  </si>
  <si>
    <t>Auxiliar Administrativa</t>
  </si>
  <si>
    <t>Ingrid Gizeth Rodriguez Díaz</t>
  </si>
  <si>
    <t>Cristian Eduardo Villanueva Ortiz</t>
  </si>
  <si>
    <t>Consultor Business Analyst</t>
  </si>
  <si>
    <t>James Leonardo Tellez Castro</t>
  </si>
  <si>
    <t>Fabian Enrique Castro Vargas</t>
  </si>
  <si>
    <t>Líder Técnico</t>
  </si>
  <si>
    <t>Camilo Andrés Fuerte</t>
  </si>
  <si>
    <t>Desarrollaror Semisenior React</t>
  </si>
  <si>
    <t>Brayan rincon Daza</t>
  </si>
  <si>
    <t>Desarrollador liferay</t>
  </si>
  <si>
    <t>Daniel Santiago Hurtado</t>
  </si>
  <si>
    <t>Jaiver Camilo Peña Gutierrez</t>
  </si>
  <si>
    <t>Cristian Daniel Reyes Rodriguez</t>
  </si>
  <si>
    <t>Erick Santiago Díaz Bueno</t>
  </si>
  <si>
    <t>Consultor de inteligencia de negocios</t>
  </si>
  <si>
    <t>Analista de datos y migración</t>
  </si>
  <si>
    <t>Jose Medina</t>
  </si>
  <si>
    <t>Gerente Tecnico</t>
  </si>
  <si>
    <t>Juan Pablo Hincapié Martinez</t>
  </si>
  <si>
    <t>Magda Carolina Lopez Garcia</t>
  </si>
  <si>
    <t>Luisa Fernanda Londoño Calderon</t>
  </si>
  <si>
    <t>Juan Manuel Botero Lopez</t>
  </si>
  <si>
    <t>Desarrollador Senior Backend</t>
  </si>
  <si>
    <t>Diego Camilo Chila Murcia</t>
  </si>
  <si>
    <t>Andrés Felipe González Cárdenas</t>
  </si>
  <si>
    <t>Líder de migración</t>
  </si>
  <si>
    <t>Karen Yiseth Espejo Herrera</t>
  </si>
  <si>
    <t>Héctor Julio Uribe Pardo</t>
  </si>
  <si>
    <t>Diego Alfonso Vargas Villegas</t>
  </si>
  <si>
    <t>Oscar David Prieto</t>
  </si>
  <si>
    <t>Analista de requerimientos y pruebas</t>
  </si>
  <si>
    <t>Nicolas Buitrago Bogotá</t>
  </si>
  <si>
    <t>Diseñador Gráfico</t>
  </si>
  <si>
    <t>Cristian Vladimir Sanchez Rojas</t>
  </si>
  <si>
    <t>Gestión de marketing</t>
  </si>
  <si>
    <t>Prestación de servicios</t>
  </si>
  <si>
    <t>Carlos Andres Olarte Cely</t>
  </si>
  <si>
    <t>Rafael Ricardo Naranjo Perez</t>
  </si>
  <si>
    <t>Lider Estrategia y creativo</t>
  </si>
  <si>
    <t>Diego Camilo Ruiz Cangrejo</t>
  </si>
  <si>
    <t>Julieth Osorio Bohorquez</t>
  </si>
  <si>
    <t>LÍder de requerimientos</t>
  </si>
  <si>
    <t>Danna Paola Riaño</t>
  </si>
  <si>
    <t>Líder de requerimientos</t>
  </si>
  <si>
    <t>Ximena Villabon Pulido</t>
  </si>
  <si>
    <t>Gestión de fábrica de software</t>
  </si>
  <si>
    <t>Monica Patricia Marrugo Gonzalez</t>
  </si>
  <si>
    <t>Scrum master</t>
  </si>
  <si>
    <t>Oscar Dario Villamil Gonzalez</t>
  </si>
  <si>
    <t>Product Owner</t>
  </si>
  <si>
    <t>Diana Guadalupe Cardenas Rico</t>
  </si>
  <si>
    <t>Desarrollador .Net</t>
  </si>
  <si>
    <t>Eduardo Enrique Camargo Paez</t>
  </si>
  <si>
    <t>Julio Cesar Hernández Eugenio</t>
  </si>
  <si>
    <t>Administrador OpenShift</t>
  </si>
  <si>
    <t>Jesús Ignacio Almanza León</t>
  </si>
  <si>
    <t>Desarrollador semi senior</t>
  </si>
  <si>
    <t>Dimas Antonio Mendoza Lozano</t>
  </si>
  <si>
    <t>Consultor / Desarrollador de nomina</t>
  </si>
  <si>
    <t>Diego Felipe Torres Reyes</t>
  </si>
  <si>
    <t>Dirección de Operaciones</t>
  </si>
  <si>
    <t>Gestión Comercial</t>
  </si>
  <si>
    <t>Gestión de Gerencia</t>
  </si>
  <si>
    <t>Orden de servicios</t>
  </si>
  <si>
    <t>Prestación de Servicios por Horas</t>
  </si>
  <si>
    <t>009 - BUS INTEGRACIÓN - POSITIVA - HICOME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</si>
</sst>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6" formatCode="dd/mm/yyyy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Roboto"/>
    </font>
    <font>
      <sz val="10"/>
      <color theme="1"/>
      <name val="Calibri"/>
      <family val="2"/>
      <scheme val="minor"/>
    </font>
    <font>
      <sz val="12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1" fillId="2" borderId="1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right"/>
    </xf>
    <xf numFmtId="14" fontId="2" fillId="0" borderId="0" xfId="0" applyNumberFormat="1" applyFont="1"/>
    <xf numFmtId="14" fontId="3" fillId="2" borderId="2" xfId="0" applyNumberFormat="1" applyFont="1" applyFill="1" applyBorder="1"/>
    <xf numFmtId="14" fontId="3" fillId="2" borderId="3" xfId="0" applyNumberFormat="1" applyFont="1" applyFill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EDA6-44EF-48BF-A3EC-B534D9F766A9}">
  <dimension ref="A1:O324"/>
  <sheetViews>
    <sheetView topLeftCell="C10" workbookViewId="0">
      <selection activeCell="N37" sqref="N37"/>
    </sheetView>
  </sheetViews>
  <sheetFormatPr baseColWidth="10" defaultRowHeight="15" x14ac:dyDescent="0.25"/>
  <cols>
    <col min="1" max="1" width="27.5703125" bestFit="1" customWidth="1"/>
    <col min="2" max="2" width="21.5703125" bestFit="1" customWidth="1"/>
    <col min="3" max="3" width="14.85546875" bestFit="1" customWidth="1"/>
    <col min="4" max="4" width="43.42578125" bestFit="1" customWidth="1"/>
    <col min="5" max="5" width="42.140625" bestFit="1" customWidth="1"/>
    <col min="6" max="6" width="34.28515625" bestFit="1" customWidth="1"/>
    <col min="7" max="7" width="12.140625" bestFit="1" customWidth="1"/>
    <col min="14" max="14" width="2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9343</v>
      </c>
      <c r="C2">
        <v>291</v>
      </c>
      <c r="D2" t="s">
        <v>615</v>
      </c>
      <c r="E2" t="s">
        <v>831</v>
      </c>
      <c r="F2">
        <v>44671</v>
      </c>
      <c r="G2">
        <v>45117</v>
      </c>
      <c r="H2">
        <v>14</v>
      </c>
      <c r="I2" t="s">
        <v>16</v>
      </c>
      <c r="J2" t="s">
        <v>17</v>
      </c>
      <c r="K2" t="s">
        <v>18</v>
      </c>
      <c r="L2">
        <v>66827</v>
      </c>
      <c r="M2">
        <v>97900</v>
      </c>
      <c r="N2">
        <v>44790</v>
      </c>
    </row>
    <row r="3" spans="1:15" x14ac:dyDescent="0.25">
      <c r="A3" t="s">
        <v>15</v>
      </c>
      <c r="B3">
        <v>9343</v>
      </c>
      <c r="C3">
        <v>291</v>
      </c>
      <c r="D3" t="s">
        <v>615</v>
      </c>
      <c r="E3" t="s">
        <v>831</v>
      </c>
      <c r="F3">
        <v>44671</v>
      </c>
      <c r="G3">
        <v>45117</v>
      </c>
      <c r="H3">
        <v>14</v>
      </c>
      <c r="I3" t="s">
        <v>16</v>
      </c>
      <c r="J3" t="s">
        <v>17</v>
      </c>
      <c r="K3" t="s">
        <v>19</v>
      </c>
      <c r="L3">
        <v>64651</v>
      </c>
      <c r="M3" s="2">
        <v>97900</v>
      </c>
      <c r="N3">
        <v>44790</v>
      </c>
    </row>
    <row r="4" spans="1:15" x14ac:dyDescent="0.25">
      <c r="A4" t="s">
        <v>15</v>
      </c>
      <c r="B4">
        <v>9343</v>
      </c>
      <c r="C4">
        <v>291</v>
      </c>
      <c r="D4" t="s">
        <v>615</v>
      </c>
      <c r="E4" t="s">
        <v>831</v>
      </c>
      <c r="F4">
        <v>44671</v>
      </c>
      <c r="G4">
        <v>45117</v>
      </c>
      <c r="H4">
        <v>14</v>
      </c>
      <c r="I4" t="s">
        <v>16</v>
      </c>
      <c r="J4" t="s">
        <v>17</v>
      </c>
      <c r="K4" t="s">
        <v>20</v>
      </c>
      <c r="L4">
        <v>64624</v>
      </c>
      <c r="M4" s="2">
        <v>97900</v>
      </c>
      <c r="N4">
        <v>44790</v>
      </c>
    </row>
    <row r="5" spans="1:15" x14ac:dyDescent="0.25">
      <c r="A5" t="s">
        <v>15</v>
      </c>
      <c r="B5">
        <v>9343</v>
      </c>
      <c r="C5">
        <v>291</v>
      </c>
      <c r="D5" t="s">
        <v>615</v>
      </c>
      <c r="E5" t="s">
        <v>831</v>
      </c>
      <c r="F5">
        <v>44671</v>
      </c>
      <c r="G5">
        <v>45117</v>
      </c>
      <c r="H5">
        <v>14</v>
      </c>
      <c r="I5" t="s">
        <v>16</v>
      </c>
      <c r="J5" t="s">
        <v>17</v>
      </c>
      <c r="K5" t="s">
        <v>21</v>
      </c>
      <c r="L5">
        <v>63703</v>
      </c>
      <c r="M5" s="2">
        <v>97900</v>
      </c>
      <c r="N5">
        <v>44790</v>
      </c>
    </row>
    <row r="6" spans="1:15" x14ac:dyDescent="0.25">
      <c r="A6" t="s">
        <v>15</v>
      </c>
      <c r="B6">
        <v>9343</v>
      </c>
      <c r="C6">
        <v>291</v>
      </c>
      <c r="D6" t="s">
        <v>615</v>
      </c>
      <c r="E6" t="s">
        <v>831</v>
      </c>
      <c r="F6">
        <v>44671</v>
      </c>
      <c r="G6">
        <v>45117</v>
      </c>
      <c r="H6">
        <v>14</v>
      </c>
      <c r="I6" t="s">
        <v>16</v>
      </c>
      <c r="J6" t="s">
        <v>17</v>
      </c>
      <c r="K6" t="s">
        <v>22</v>
      </c>
      <c r="L6">
        <v>63859</v>
      </c>
      <c r="M6" s="2">
        <v>97900</v>
      </c>
      <c r="N6">
        <v>44790</v>
      </c>
    </row>
    <row r="7" spans="1:15" x14ac:dyDescent="0.25">
      <c r="A7" t="s">
        <v>15</v>
      </c>
      <c r="B7">
        <v>9343</v>
      </c>
      <c r="C7">
        <v>291</v>
      </c>
      <c r="D7" t="s">
        <v>615</v>
      </c>
      <c r="E7" t="s">
        <v>831</v>
      </c>
      <c r="F7">
        <v>44671</v>
      </c>
      <c r="G7">
        <v>45117</v>
      </c>
      <c r="H7">
        <v>14</v>
      </c>
      <c r="I7" t="s">
        <v>16</v>
      </c>
      <c r="J7" t="s">
        <v>17</v>
      </c>
      <c r="K7" t="s">
        <v>23</v>
      </c>
      <c r="L7">
        <v>64047</v>
      </c>
      <c r="M7" s="2">
        <v>97900</v>
      </c>
      <c r="N7">
        <v>44790</v>
      </c>
    </row>
    <row r="8" spans="1:15" x14ac:dyDescent="0.25">
      <c r="A8" t="s">
        <v>15</v>
      </c>
      <c r="B8">
        <v>9343</v>
      </c>
      <c r="C8">
        <v>291</v>
      </c>
      <c r="D8" t="s">
        <v>615</v>
      </c>
      <c r="E8" t="s">
        <v>831</v>
      </c>
      <c r="F8">
        <v>44671</v>
      </c>
      <c r="G8">
        <v>45117</v>
      </c>
      <c r="H8">
        <v>14</v>
      </c>
      <c r="I8" t="s">
        <v>16</v>
      </c>
      <c r="J8" t="s">
        <v>17</v>
      </c>
      <c r="K8" t="s">
        <v>24</v>
      </c>
      <c r="L8">
        <v>64621</v>
      </c>
      <c r="M8" s="2">
        <v>97900</v>
      </c>
      <c r="N8">
        <v>44790</v>
      </c>
    </row>
    <row r="9" spans="1:15" x14ac:dyDescent="0.25">
      <c r="A9" t="s">
        <v>15</v>
      </c>
      <c r="B9">
        <v>9343</v>
      </c>
      <c r="C9">
        <v>291</v>
      </c>
      <c r="D9" t="s">
        <v>615</v>
      </c>
      <c r="E9" t="s">
        <v>831</v>
      </c>
      <c r="F9">
        <v>44671</v>
      </c>
      <c r="G9">
        <v>45117</v>
      </c>
      <c r="H9">
        <v>14</v>
      </c>
      <c r="I9" t="s">
        <v>16</v>
      </c>
      <c r="J9" t="s">
        <v>17</v>
      </c>
      <c r="K9" t="s">
        <v>25</v>
      </c>
      <c r="L9">
        <v>64523</v>
      </c>
      <c r="M9" s="2">
        <v>97900</v>
      </c>
      <c r="N9">
        <v>44790</v>
      </c>
    </row>
    <row r="10" spans="1:15" x14ac:dyDescent="0.25">
      <c r="A10" t="s">
        <v>15</v>
      </c>
      <c r="B10">
        <v>9343</v>
      </c>
      <c r="C10">
        <v>291</v>
      </c>
      <c r="D10" t="s">
        <v>615</v>
      </c>
      <c r="E10" t="s">
        <v>831</v>
      </c>
      <c r="F10">
        <v>44671</v>
      </c>
      <c r="G10">
        <v>45117</v>
      </c>
      <c r="H10">
        <v>14</v>
      </c>
      <c r="I10" t="s">
        <v>16</v>
      </c>
      <c r="J10" t="s">
        <v>17</v>
      </c>
      <c r="K10" t="s">
        <v>26</v>
      </c>
      <c r="L10">
        <v>68121</v>
      </c>
      <c r="M10" s="2">
        <v>97900</v>
      </c>
      <c r="N10">
        <v>44790</v>
      </c>
    </row>
    <row r="11" spans="1:15" x14ac:dyDescent="0.25">
      <c r="A11" t="s">
        <v>15</v>
      </c>
      <c r="B11">
        <v>9343</v>
      </c>
      <c r="C11">
        <v>291</v>
      </c>
      <c r="D11" t="s">
        <v>615</v>
      </c>
      <c r="E11" t="s">
        <v>831</v>
      </c>
      <c r="F11">
        <v>44671</v>
      </c>
      <c r="G11">
        <v>45117</v>
      </c>
      <c r="H11">
        <v>14</v>
      </c>
      <c r="I11" t="s">
        <v>16</v>
      </c>
      <c r="J11" t="s">
        <v>17</v>
      </c>
      <c r="K11" t="s">
        <v>27</v>
      </c>
      <c r="L11">
        <v>66260</v>
      </c>
      <c r="M11" s="2">
        <v>97900</v>
      </c>
      <c r="N11">
        <v>44790</v>
      </c>
    </row>
    <row r="12" spans="1:15" x14ac:dyDescent="0.25">
      <c r="A12" t="s">
        <v>15</v>
      </c>
      <c r="B12">
        <v>9343</v>
      </c>
      <c r="C12">
        <v>291</v>
      </c>
      <c r="D12" t="s">
        <v>615</v>
      </c>
      <c r="E12" t="s">
        <v>831</v>
      </c>
      <c r="F12">
        <v>44671</v>
      </c>
      <c r="G12">
        <v>45117</v>
      </c>
      <c r="H12">
        <v>14</v>
      </c>
      <c r="I12" t="s">
        <v>16</v>
      </c>
      <c r="J12" t="s">
        <v>17</v>
      </c>
      <c r="K12" t="s">
        <v>28</v>
      </c>
      <c r="L12">
        <v>66299</v>
      </c>
      <c r="M12" s="2">
        <v>97900</v>
      </c>
      <c r="N12">
        <v>44790</v>
      </c>
    </row>
    <row r="13" spans="1:15" x14ac:dyDescent="0.25">
      <c r="A13" t="s">
        <v>15</v>
      </c>
      <c r="B13">
        <v>9343</v>
      </c>
      <c r="C13">
        <v>291</v>
      </c>
      <c r="D13" t="s">
        <v>615</v>
      </c>
      <c r="E13" t="s">
        <v>831</v>
      </c>
      <c r="F13">
        <v>44671</v>
      </c>
      <c r="G13">
        <v>45117</v>
      </c>
      <c r="H13">
        <v>14</v>
      </c>
      <c r="I13" t="s">
        <v>16</v>
      </c>
      <c r="J13" t="s">
        <v>17</v>
      </c>
      <c r="K13" t="s">
        <v>29</v>
      </c>
      <c r="L13">
        <v>68024</v>
      </c>
      <c r="M13" s="2">
        <v>97900</v>
      </c>
      <c r="N13">
        <v>44790</v>
      </c>
    </row>
    <row r="14" spans="1:15" x14ac:dyDescent="0.25">
      <c r="A14" t="s">
        <v>15</v>
      </c>
      <c r="B14">
        <v>9343</v>
      </c>
      <c r="C14">
        <v>291</v>
      </c>
      <c r="D14" t="s">
        <v>615</v>
      </c>
      <c r="E14" t="s">
        <v>831</v>
      </c>
      <c r="F14">
        <v>44671</v>
      </c>
      <c r="G14">
        <v>45117</v>
      </c>
      <c r="H14">
        <v>14</v>
      </c>
      <c r="I14" t="s">
        <v>16</v>
      </c>
      <c r="J14" t="s">
        <v>17</v>
      </c>
      <c r="K14" t="s">
        <v>30</v>
      </c>
      <c r="L14">
        <v>61404</v>
      </c>
      <c r="M14" s="2">
        <v>97900</v>
      </c>
      <c r="N14">
        <v>44790</v>
      </c>
    </row>
    <row r="15" spans="1:15" x14ac:dyDescent="0.25">
      <c r="A15" t="s">
        <v>15</v>
      </c>
      <c r="B15">
        <v>9343</v>
      </c>
      <c r="C15">
        <v>291</v>
      </c>
      <c r="D15" t="s">
        <v>615</v>
      </c>
      <c r="E15" t="s">
        <v>831</v>
      </c>
      <c r="F15">
        <v>44671</v>
      </c>
      <c r="G15">
        <v>45117</v>
      </c>
      <c r="H15">
        <v>14</v>
      </c>
      <c r="I15" t="s">
        <v>16</v>
      </c>
      <c r="J15" t="s">
        <v>17</v>
      </c>
      <c r="K15" t="s">
        <v>31</v>
      </c>
      <c r="L15">
        <v>60598</v>
      </c>
      <c r="M15" s="2">
        <v>97900</v>
      </c>
      <c r="N15">
        <v>44790</v>
      </c>
    </row>
    <row r="16" spans="1:15" x14ac:dyDescent="0.25">
      <c r="A16" t="s">
        <v>15</v>
      </c>
      <c r="B16">
        <v>9343</v>
      </c>
      <c r="C16">
        <v>291</v>
      </c>
      <c r="D16" t="s">
        <v>615</v>
      </c>
      <c r="E16" t="s">
        <v>831</v>
      </c>
      <c r="F16">
        <v>44671</v>
      </c>
      <c r="G16">
        <v>45117</v>
      </c>
      <c r="H16">
        <v>14</v>
      </c>
      <c r="I16" t="s">
        <v>16</v>
      </c>
      <c r="J16" t="s">
        <v>17</v>
      </c>
      <c r="K16" t="s">
        <v>32</v>
      </c>
      <c r="L16">
        <v>62160</v>
      </c>
      <c r="M16" s="2">
        <v>97900</v>
      </c>
      <c r="N16">
        <v>44790</v>
      </c>
    </row>
    <row r="17" spans="1:14" x14ac:dyDescent="0.25">
      <c r="A17" t="s">
        <v>15</v>
      </c>
      <c r="B17">
        <v>9343</v>
      </c>
      <c r="C17">
        <v>291</v>
      </c>
      <c r="D17" t="s">
        <v>615</v>
      </c>
      <c r="E17" t="s">
        <v>831</v>
      </c>
      <c r="F17">
        <v>44671</v>
      </c>
      <c r="G17">
        <v>45117</v>
      </c>
      <c r="H17">
        <v>14</v>
      </c>
      <c r="I17" t="s">
        <v>16</v>
      </c>
      <c r="J17" t="s">
        <v>17</v>
      </c>
      <c r="K17" t="s">
        <v>33</v>
      </c>
      <c r="L17">
        <v>62531</v>
      </c>
      <c r="M17" s="2">
        <v>97900</v>
      </c>
      <c r="N17">
        <v>44790</v>
      </c>
    </row>
    <row r="18" spans="1:14" x14ac:dyDescent="0.25">
      <c r="A18" t="s">
        <v>15</v>
      </c>
      <c r="B18">
        <v>9343</v>
      </c>
      <c r="C18">
        <v>291</v>
      </c>
      <c r="D18" t="s">
        <v>615</v>
      </c>
      <c r="E18" t="s">
        <v>831</v>
      </c>
      <c r="F18">
        <v>44671</v>
      </c>
      <c r="G18">
        <v>45117</v>
      </c>
      <c r="H18">
        <v>14</v>
      </c>
      <c r="I18" t="s">
        <v>16</v>
      </c>
      <c r="J18" t="s">
        <v>17</v>
      </c>
      <c r="K18" t="s">
        <v>34</v>
      </c>
      <c r="L18">
        <v>60609</v>
      </c>
      <c r="M18" s="2">
        <v>97900</v>
      </c>
      <c r="N18">
        <v>44790</v>
      </c>
    </row>
    <row r="19" spans="1:14" x14ac:dyDescent="0.25">
      <c r="A19" t="s">
        <v>15</v>
      </c>
      <c r="B19">
        <v>5110</v>
      </c>
      <c r="C19">
        <v>265</v>
      </c>
      <c r="D19" t="s">
        <v>35</v>
      </c>
      <c r="E19" t="s">
        <v>36</v>
      </c>
      <c r="F19">
        <v>43651</v>
      </c>
      <c r="G19">
        <v>45117</v>
      </c>
      <c r="H19">
        <v>48</v>
      </c>
      <c r="I19" t="s">
        <v>16</v>
      </c>
      <c r="J19" t="s">
        <v>37</v>
      </c>
      <c r="K19" t="s">
        <v>38</v>
      </c>
      <c r="L19" t="s">
        <v>38</v>
      </c>
      <c r="M19">
        <v>200000</v>
      </c>
      <c r="N19">
        <v>44454</v>
      </c>
    </row>
    <row r="20" spans="1:14" x14ac:dyDescent="0.25">
      <c r="A20" t="s">
        <v>15</v>
      </c>
      <c r="B20">
        <v>5110</v>
      </c>
      <c r="C20">
        <v>265</v>
      </c>
      <c r="D20" t="s">
        <v>35</v>
      </c>
      <c r="E20" t="s">
        <v>36</v>
      </c>
      <c r="F20">
        <v>43651</v>
      </c>
      <c r="G20">
        <v>45117</v>
      </c>
      <c r="H20">
        <v>48</v>
      </c>
      <c r="I20" t="s">
        <v>16</v>
      </c>
      <c r="J20" t="s">
        <v>37</v>
      </c>
      <c r="K20" t="s">
        <v>39</v>
      </c>
      <c r="L20" t="s">
        <v>39</v>
      </c>
      <c r="M20">
        <v>200000</v>
      </c>
      <c r="N20">
        <v>44454</v>
      </c>
    </row>
    <row r="21" spans="1:14" x14ac:dyDescent="0.25">
      <c r="A21" t="s">
        <v>15</v>
      </c>
      <c r="B21">
        <v>5110</v>
      </c>
      <c r="C21">
        <v>265</v>
      </c>
      <c r="D21" t="s">
        <v>35</v>
      </c>
      <c r="E21" t="s">
        <v>36</v>
      </c>
      <c r="F21">
        <v>43651</v>
      </c>
      <c r="G21">
        <v>45117</v>
      </c>
      <c r="H21">
        <v>48</v>
      </c>
      <c r="I21" t="s">
        <v>16</v>
      </c>
      <c r="J21" t="s">
        <v>37</v>
      </c>
      <c r="K21" t="s">
        <v>40</v>
      </c>
      <c r="L21" t="s">
        <v>40</v>
      </c>
      <c r="M21">
        <v>200000</v>
      </c>
      <c r="N21">
        <v>44454</v>
      </c>
    </row>
    <row r="22" spans="1:14" x14ac:dyDescent="0.25">
      <c r="A22" t="s">
        <v>15</v>
      </c>
      <c r="B22">
        <v>5110</v>
      </c>
      <c r="C22">
        <v>265</v>
      </c>
      <c r="D22" t="s">
        <v>35</v>
      </c>
      <c r="E22" t="s">
        <v>36</v>
      </c>
      <c r="F22">
        <v>43651</v>
      </c>
      <c r="G22">
        <v>45117</v>
      </c>
      <c r="H22">
        <v>48</v>
      </c>
      <c r="I22" t="s">
        <v>16</v>
      </c>
      <c r="J22" t="s">
        <v>37</v>
      </c>
      <c r="K22" t="s">
        <v>41</v>
      </c>
      <c r="L22" t="s">
        <v>41</v>
      </c>
      <c r="M22">
        <v>200000</v>
      </c>
      <c r="N22">
        <v>44454</v>
      </c>
    </row>
    <row r="23" spans="1:14" x14ac:dyDescent="0.25">
      <c r="A23" t="s">
        <v>15</v>
      </c>
      <c r="B23">
        <v>5110</v>
      </c>
      <c r="C23">
        <v>265</v>
      </c>
      <c r="D23" t="s">
        <v>35</v>
      </c>
      <c r="E23" t="s">
        <v>36</v>
      </c>
      <c r="F23">
        <v>43651</v>
      </c>
      <c r="G23">
        <v>45117</v>
      </c>
      <c r="H23">
        <v>48</v>
      </c>
      <c r="I23" t="s">
        <v>16</v>
      </c>
      <c r="J23" t="s">
        <v>37</v>
      </c>
      <c r="K23" t="s">
        <v>42</v>
      </c>
      <c r="L23" t="s">
        <v>42</v>
      </c>
      <c r="M23">
        <v>200000</v>
      </c>
      <c r="N23">
        <v>44454</v>
      </c>
    </row>
    <row r="24" spans="1:14" x14ac:dyDescent="0.25">
      <c r="A24" t="s">
        <v>15</v>
      </c>
      <c r="B24">
        <v>5110</v>
      </c>
      <c r="C24">
        <v>265</v>
      </c>
      <c r="D24" t="s">
        <v>35</v>
      </c>
      <c r="E24" t="s">
        <v>36</v>
      </c>
      <c r="F24">
        <v>43651</v>
      </c>
      <c r="G24">
        <v>45117</v>
      </c>
      <c r="H24">
        <v>48</v>
      </c>
      <c r="I24" t="s">
        <v>16</v>
      </c>
      <c r="J24" t="s">
        <v>37</v>
      </c>
      <c r="K24" t="s">
        <v>43</v>
      </c>
      <c r="L24" t="s">
        <v>43</v>
      </c>
      <c r="M24">
        <v>200000</v>
      </c>
      <c r="N24">
        <v>44454</v>
      </c>
    </row>
    <row r="25" spans="1:14" x14ac:dyDescent="0.25">
      <c r="A25" t="s">
        <v>15</v>
      </c>
      <c r="B25">
        <v>5110</v>
      </c>
      <c r="C25">
        <v>265</v>
      </c>
      <c r="D25" t="s">
        <v>35</v>
      </c>
      <c r="E25" t="s">
        <v>36</v>
      </c>
      <c r="F25">
        <v>43651</v>
      </c>
      <c r="G25">
        <v>45117</v>
      </c>
      <c r="H25">
        <v>48</v>
      </c>
      <c r="I25" t="s">
        <v>16</v>
      </c>
      <c r="J25" t="s">
        <v>37</v>
      </c>
      <c r="K25" t="s">
        <v>44</v>
      </c>
      <c r="L25" t="s">
        <v>44</v>
      </c>
      <c r="M25">
        <v>200000</v>
      </c>
      <c r="N25">
        <v>44454</v>
      </c>
    </row>
    <row r="26" spans="1:14" x14ac:dyDescent="0.25">
      <c r="A26" t="s">
        <v>45</v>
      </c>
      <c r="B26">
        <v>5854</v>
      </c>
      <c r="C26">
        <v>265</v>
      </c>
      <c r="D26" t="s">
        <v>35</v>
      </c>
      <c r="E26" t="s">
        <v>36</v>
      </c>
      <c r="F26">
        <v>44033</v>
      </c>
      <c r="G26">
        <v>45117</v>
      </c>
      <c r="H26">
        <v>35</v>
      </c>
      <c r="I26" t="s">
        <v>16</v>
      </c>
      <c r="J26" t="s">
        <v>17</v>
      </c>
      <c r="K26" t="s">
        <v>46</v>
      </c>
      <c r="L26" t="s">
        <v>46</v>
      </c>
      <c r="M26">
        <v>100000</v>
      </c>
      <c r="N26">
        <v>44411</v>
      </c>
    </row>
    <row r="27" spans="1:14" x14ac:dyDescent="0.25">
      <c r="A27" t="s">
        <v>45</v>
      </c>
      <c r="B27">
        <v>5854</v>
      </c>
      <c r="C27">
        <v>265</v>
      </c>
      <c r="D27" t="s">
        <v>35</v>
      </c>
      <c r="E27" t="s">
        <v>36</v>
      </c>
      <c r="F27">
        <v>44033</v>
      </c>
      <c r="G27">
        <v>45117</v>
      </c>
      <c r="H27">
        <v>35</v>
      </c>
      <c r="I27" t="s">
        <v>16</v>
      </c>
      <c r="J27" t="s">
        <v>17</v>
      </c>
      <c r="K27" t="s">
        <v>47</v>
      </c>
      <c r="L27" t="s">
        <v>47</v>
      </c>
      <c r="M27">
        <v>100000</v>
      </c>
      <c r="N27">
        <v>44293</v>
      </c>
    </row>
    <row r="28" spans="1:14" x14ac:dyDescent="0.25">
      <c r="A28" t="s">
        <v>45</v>
      </c>
      <c r="B28">
        <v>5880</v>
      </c>
      <c r="C28">
        <v>265</v>
      </c>
      <c r="D28" t="s">
        <v>35</v>
      </c>
      <c r="E28" t="s">
        <v>36</v>
      </c>
      <c r="F28">
        <v>44057</v>
      </c>
      <c r="G28">
        <v>45117</v>
      </c>
      <c r="H28">
        <v>34</v>
      </c>
      <c r="I28" t="s">
        <v>16</v>
      </c>
      <c r="J28" t="s">
        <v>17</v>
      </c>
      <c r="K28" t="s">
        <v>48</v>
      </c>
      <c r="L28" t="s">
        <v>48</v>
      </c>
      <c r="M28">
        <v>189000</v>
      </c>
      <c r="N28">
        <v>44411</v>
      </c>
    </row>
    <row r="29" spans="1:14" x14ac:dyDescent="0.25">
      <c r="A29" t="s">
        <v>45</v>
      </c>
      <c r="B29">
        <v>6234</v>
      </c>
      <c r="C29">
        <v>265</v>
      </c>
      <c r="D29" t="s">
        <v>35</v>
      </c>
      <c r="E29" t="s">
        <v>36</v>
      </c>
      <c r="F29">
        <v>44089</v>
      </c>
      <c r="G29">
        <v>45117</v>
      </c>
      <c r="H29">
        <v>33</v>
      </c>
      <c r="I29" t="s">
        <v>16</v>
      </c>
      <c r="J29" t="s">
        <v>17</v>
      </c>
      <c r="K29" t="s">
        <v>49</v>
      </c>
      <c r="L29" t="s">
        <v>49</v>
      </c>
      <c r="M29">
        <v>189000</v>
      </c>
      <c r="N29">
        <v>44411</v>
      </c>
    </row>
    <row r="30" spans="1:14" x14ac:dyDescent="0.25">
      <c r="A30" t="s">
        <v>45</v>
      </c>
      <c r="B30">
        <v>6335</v>
      </c>
      <c r="C30">
        <v>265</v>
      </c>
      <c r="D30" t="s">
        <v>35</v>
      </c>
      <c r="E30" t="s">
        <v>36</v>
      </c>
      <c r="F30">
        <v>44093</v>
      </c>
      <c r="G30">
        <v>45117</v>
      </c>
      <c r="H30">
        <v>33</v>
      </c>
      <c r="I30" t="s">
        <v>16</v>
      </c>
      <c r="J30" t="s">
        <v>17</v>
      </c>
      <c r="K30" t="s">
        <v>50</v>
      </c>
      <c r="L30" t="s">
        <v>50</v>
      </c>
      <c r="M30">
        <v>189000</v>
      </c>
      <c r="N30">
        <v>44411</v>
      </c>
    </row>
    <row r="31" spans="1:14" x14ac:dyDescent="0.25">
      <c r="A31" t="s">
        <v>45</v>
      </c>
      <c r="B31">
        <v>6335</v>
      </c>
      <c r="C31">
        <v>265</v>
      </c>
      <c r="D31" t="s">
        <v>35</v>
      </c>
      <c r="E31" t="s">
        <v>36</v>
      </c>
      <c r="F31">
        <v>44110</v>
      </c>
      <c r="G31">
        <v>45117</v>
      </c>
      <c r="H31">
        <v>33</v>
      </c>
      <c r="I31" t="s">
        <v>16</v>
      </c>
      <c r="J31" t="s">
        <v>17</v>
      </c>
      <c r="K31" t="s">
        <v>51</v>
      </c>
      <c r="L31" t="s">
        <v>51</v>
      </c>
      <c r="M31">
        <v>189000</v>
      </c>
      <c r="N31">
        <v>44411</v>
      </c>
    </row>
    <row r="32" spans="1:14" x14ac:dyDescent="0.25">
      <c r="A32" t="s">
        <v>45</v>
      </c>
      <c r="B32">
        <v>6335</v>
      </c>
      <c r="C32">
        <v>265</v>
      </c>
      <c r="D32" t="s">
        <v>35</v>
      </c>
      <c r="E32" t="s">
        <v>36</v>
      </c>
      <c r="F32">
        <v>44112</v>
      </c>
      <c r="G32">
        <v>45117</v>
      </c>
      <c r="H32">
        <v>33</v>
      </c>
      <c r="I32" t="s">
        <v>16</v>
      </c>
      <c r="J32" t="s">
        <v>17</v>
      </c>
      <c r="K32" t="s">
        <v>52</v>
      </c>
      <c r="L32" t="s">
        <v>52</v>
      </c>
      <c r="M32">
        <v>189900</v>
      </c>
      <c r="N32">
        <v>44411</v>
      </c>
    </row>
    <row r="33" spans="1:14" x14ac:dyDescent="0.25">
      <c r="A33" t="s">
        <v>53</v>
      </c>
      <c r="B33">
        <v>6513</v>
      </c>
      <c r="C33">
        <v>265</v>
      </c>
      <c r="D33" t="s">
        <v>35</v>
      </c>
      <c r="E33" t="s">
        <v>36</v>
      </c>
      <c r="F33">
        <v>44119</v>
      </c>
      <c r="G33">
        <v>45117</v>
      </c>
      <c r="H33">
        <v>32</v>
      </c>
      <c r="I33" t="s">
        <v>16</v>
      </c>
      <c r="J33" t="s">
        <v>54</v>
      </c>
      <c r="K33" t="s">
        <v>55</v>
      </c>
      <c r="L33" t="s">
        <v>55</v>
      </c>
      <c r="M33">
        <v>720000</v>
      </c>
      <c r="N33">
        <v>44413</v>
      </c>
    </row>
    <row r="34" spans="1:14" x14ac:dyDescent="0.25">
      <c r="A34" t="s">
        <v>45</v>
      </c>
      <c r="B34">
        <v>6714</v>
      </c>
      <c r="C34">
        <v>265</v>
      </c>
      <c r="D34" t="s">
        <v>35</v>
      </c>
      <c r="E34" t="s">
        <v>36</v>
      </c>
      <c r="F34">
        <v>44181</v>
      </c>
      <c r="G34">
        <v>45117</v>
      </c>
      <c r="H34">
        <v>30</v>
      </c>
      <c r="I34" t="s">
        <v>16</v>
      </c>
      <c r="J34" t="s">
        <v>17</v>
      </c>
      <c r="K34" t="s">
        <v>56</v>
      </c>
      <c r="L34" t="s">
        <v>56</v>
      </c>
      <c r="M34">
        <v>189000</v>
      </c>
      <c r="N34">
        <v>44411</v>
      </c>
    </row>
    <row r="35" spans="1:14" x14ac:dyDescent="0.25">
      <c r="A35" t="s">
        <v>15</v>
      </c>
      <c r="B35">
        <v>6781</v>
      </c>
      <c r="C35">
        <v>146</v>
      </c>
      <c r="D35" t="s">
        <v>67</v>
      </c>
      <c r="E35" t="s">
        <v>346</v>
      </c>
      <c r="F35">
        <v>44218</v>
      </c>
      <c r="G35">
        <v>45117</v>
      </c>
      <c r="H35">
        <v>29</v>
      </c>
      <c r="I35" t="s">
        <v>16</v>
      </c>
      <c r="J35" t="s">
        <v>17</v>
      </c>
      <c r="K35" t="s">
        <v>58</v>
      </c>
      <c r="L35">
        <v>72317</v>
      </c>
      <c r="M35" s="2">
        <v>105000</v>
      </c>
      <c r="N35">
        <v>44631</v>
      </c>
    </row>
    <row r="36" spans="1:14" x14ac:dyDescent="0.25">
      <c r="A36" t="s">
        <v>15</v>
      </c>
      <c r="B36">
        <v>6781</v>
      </c>
      <c r="C36">
        <v>280</v>
      </c>
      <c r="D36" t="s">
        <v>67</v>
      </c>
      <c r="E36" t="s">
        <v>59</v>
      </c>
      <c r="F36">
        <v>44218</v>
      </c>
      <c r="G36">
        <v>45117</v>
      </c>
      <c r="H36">
        <v>29</v>
      </c>
      <c r="I36" t="s">
        <v>16</v>
      </c>
      <c r="J36" t="s">
        <v>17</v>
      </c>
      <c r="K36" t="s">
        <v>60</v>
      </c>
      <c r="L36">
        <v>64620</v>
      </c>
      <c r="M36" s="2">
        <v>105000</v>
      </c>
      <c r="N36">
        <v>44530</v>
      </c>
    </row>
    <row r="37" spans="1:14" x14ac:dyDescent="0.25">
      <c r="A37" t="s">
        <v>15</v>
      </c>
      <c r="B37">
        <v>6781</v>
      </c>
      <c r="C37">
        <v>146</v>
      </c>
      <c r="D37" t="s">
        <v>61</v>
      </c>
      <c r="E37" t="s">
        <v>62</v>
      </c>
      <c r="F37">
        <v>44218</v>
      </c>
      <c r="G37">
        <v>45117</v>
      </c>
      <c r="H37">
        <v>29</v>
      </c>
      <c r="I37" t="s">
        <v>16</v>
      </c>
      <c r="J37" t="s">
        <v>17</v>
      </c>
      <c r="K37" t="s">
        <v>63</v>
      </c>
      <c r="L37">
        <v>66253</v>
      </c>
      <c r="M37" s="2">
        <v>105000</v>
      </c>
    </row>
    <row r="38" spans="1:14" x14ac:dyDescent="0.25">
      <c r="A38" t="s">
        <v>15</v>
      </c>
      <c r="B38">
        <v>6831</v>
      </c>
      <c r="C38">
        <v>146</v>
      </c>
      <c r="D38" t="s">
        <v>61</v>
      </c>
      <c r="E38" t="s">
        <v>64</v>
      </c>
      <c r="F38">
        <v>44229</v>
      </c>
      <c r="G38">
        <v>45117</v>
      </c>
      <c r="H38">
        <v>29</v>
      </c>
      <c r="I38" t="s">
        <v>65</v>
      </c>
      <c r="J38" t="s">
        <v>17</v>
      </c>
      <c r="K38" t="s">
        <v>66</v>
      </c>
      <c r="L38">
        <v>83102</v>
      </c>
      <c r="M38" s="2">
        <v>115000</v>
      </c>
    </row>
    <row r="39" spans="1:14" x14ac:dyDescent="0.25">
      <c r="A39" t="s">
        <v>15</v>
      </c>
      <c r="B39">
        <v>6860</v>
      </c>
      <c r="C39">
        <v>280</v>
      </c>
      <c r="D39" t="s">
        <v>67</v>
      </c>
      <c r="E39" t="s">
        <v>68</v>
      </c>
      <c r="F39">
        <v>44242</v>
      </c>
      <c r="G39">
        <v>45117</v>
      </c>
      <c r="H39">
        <v>28</v>
      </c>
      <c r="I39" t="s">
        <v>16</v>
      </c>
      <c r="J39" t="s">
        <v>17</v>
      </c>
      <c r="K39" t="s">
        <v>69</v>
      </c>
      <c r="L39">
        <v>86956</v>
      </c>
      <c r="M39" s="2">
        <v>105000</v>
      </c>
      <c r="N39">
        <v>44608</v>
      </c>
    </row>
    <row r="40" spans="1:14" x14ac:dyDescent="0.25">
      <c r="A40" t="s">
        <v>15</v>
      </c>
      <c r="B40">
        <v>6860</v>
      </c>
      <c r="C40">
        <v>280</v>
      </c>
      <c r="D40" t="s">
        <v>67</v>
      </c>
      <c r="E40" t="s">
        <v>821</v>
      </c>
      <c r="F40">
        <v>44242</v>
      </c>
      <c r="G40">
        <v>45117</v>
      </c>
      <c r="H40">
        <v>28</v>
      </c>
      <c r="I40" t="s">
        <v>16</v>
      </c>
      <c r="J40" t="s">
        <v>17</v>
      </c>
      <c r="K40" t="s">
        <v>70</v>
      </c>
      <c r="L40">
        <v>79038</v>
      </c>
      <c r="M40" s="2">
        <v>105000</v>
      </c>
      <c r="N40">
        <v>44578</v>
      </c>
    </row>
    <row r="41" spans="1:14" x14ac:dyDescent="0.25">
      <c r="A41" t="s">
        <v>15</v>
      </c>
      <c r="B41">
        <v>6860</v>
      </c>
      <c r="C41">
        <v>280</v>
      </c>
      <c r="D41" t="s">
        <v>67</v>
      </c>
      <c r="E41" t="s">
        <v>71</v>
      </c>
      <c r="F41">
        <v>44242</v>
      </c>
      <c r="G41">
        <v>45117</v>
      </c>
      <c r="H41">
        <v>28</v>
      </c>
      <c r="I41" t="s">
        <v>16</v>
      </c>
      <c r="J41" t="s">
        <v>17</v>
      </c>
      <c r="K41">
        <v>73979</v>
      </c>
      <c r="L41">
        <v>73979</v>
      </c>
      <c r="M41" s="2">
        <v>105000</v>
      </c>
      <c r="N41">
        <v>44438</v>
      </c>
    </row>
    <row r="42" spans="1:14" x14ac:dyDescent="0.25">
      <c r="A42" t="s">
        <v>15</v>
      </c>
      <c r="B42">
        <v>6990</v>
      </c>
      <c r="C42">
        <v>146</v>
      </c>
      <c r="D42" t="s">
        <v>67</v>
      </c>
      <c r="E42" t="s">
        <v>72</v>
      </c>
      <c r="F42">
        <v>44250</v>
      </c>
      <c r="G42">
        <v>45117</v>
      </c>
      <c r="H42">
        <v>28</v>
      </c>
      <c r="I42" t="s">
        <v>16</v>
      </c>
      <c r="J42" t="s">
        <v>17</v>
      </c>
      <c r="K42" t="s">
        <v>73</v>
      </c>
      <c r="L42">
        <v>58922</v>
      </c>
      <c r="M42" s="2">
        <v>95000</v>
      </c>
      <c r="N42">
        <v>44645</v>
      </c>
    </row>
    <row r="43" spans="1:14" x14ac:dyDescent="0.25">
      <c r="A43" t="s">
        <v>15</v>
      </c>
      <c r="B43">
        <v>6990</v>
      </c>
      <c r="C43">
        <v>280</v>
      </c>
      <c r="D43" t="s">
        <v>67</v>
      </c>
      <c r="E43" t="s">
        <v>74</v>
      </c>
      <c r="F43">
        <v>44250</v>
      </c>
      <c r="G43">
        <v>45117</v>
      </c>
      <c r="H43">
        <v>28</v>
      </c>
      <c r="I43" t="s">
        <v>16</v>
      </c>
      <c r="J43" t="s">
        <v>17</v>
      </c>
      <c r="K43" t="s">
        <v>75</v>
      </c>
      <c r="L43">
        <v>72337</v>
      </c>
      <c r="M43" s="2">
        <v>95000</v>
      </c>
      <c r="N43">
        <v>44484</v>
      </c>
    </row>
    <row r="44" spans="1:14" x14ac:dyDescent="0.25">
      <c r="A44" t="s">
        <v>15</v>
      </c>
      <c r="B44">
        <v>6990</v>
      </c>
      <c r="C44">
        <v>146</v>
      </c>
      <c r="D44" t="s">
        <v>76</v>
      </c>
      <c r="E44" t="s">
        <v>833</v>
      </c>
      <c r="F44">
        <v>44250</v>
      </c>
      <c r="G44">
        <v>45117</v>
      </c>
      <c r="H44">
        <v>28</v>
      </c>
      <c r="I44" t="s">
        <v>16</v>
      </c>
      <c r="J44" t="s">
        <v>17</v>
      </c>
      <c r="K44" t="s">
        <v>77</v>
      </c>
      <c r="L44">
        <v>61893</v>
      </c>
      <c r="M44" s="2">
        <v>95000</v>
      </c>
      <c r="N44">
        <v>44768</v>
      </c>
    </row>
    <row r="45" spans="1:14" x14ac:dyDescent="0.25">
      <c r="A45" t="s">
        <v>15</v>
      </c>
      <c r="B45">
        <v>6990</v>
      </c>
      <c r="C45">
        <v>280</v>
      </c>
      <c r="D45" t="s">
        <v>67</v>
      </c>
      <c r="E45" t="s">
        <v>78</v>
      </c>
      <c r="F45">
        <v>44250</v>
      </c>
      <c r="G45">
        <v>45117</v>
      </c>
      <c r="H45">
        <v>28</v>
      </c>
      <c r="I45" t="s">
        <v>16</v>
      </c>
      <c r="J45" t="s">
        <v>17</v>
      </c>
      <c r="K45" t="s">
        <v>79</v>
      </c>
      <c r="L45">
        <v>59422</v>
      </c>
      <c r="M45" s="2">
        <v>95000</v>
      </c>
      <c r="N45">
        <v>44442</v>
      </c>
    </row>
    <row r="46" spans="1:14" x14ac:dyDescent="0.25">
      <c r="A46" t="s">
        <v>15</v>
      </c>
      <c r="B46">
        <v>6990</v>
      </c>
      <c r="C46">
        <v>280</v>
      </c>
      <c r="D46" t="s">
        <v>67</v>
      </c>
      <c r="E46" t="s">
        <v>80</v>
      </c>
      <c r="F46">
        <v>44250</v>
      </c>
      <c r="G46">
        <v>45117</v>
      </c>
      <c r="H46">
        <v>28</v>
      </c>
      <c r="I46" t="s">
        <v>16</v>
      </c>
      <c r="J46" t="s">
        <v>17</v>
      </c>
      <c r="K46" t="s">
        <v>81</v>
      </c>
      <c r="L46">
        <v>60535</v>
      </c>
      <c r="M46" s="2">
        <v>95000</v>
      </c>
      <c r="N46">
        <v>44475</v>
      </c>
    </row>
    <row r="47" spans="1:14" x14ac:dyDescent="0.25">
      <c r="A47" t="s">
        <v>15</v>
      </c>
      <c r="B47">
        <v>7011</v>
      </c>
      <c r="C47">
        <v>146</v>
      </c>
      <c r="D47" t="s">
        <v>67</v>
      </c>
      <c r="E47" t="s">
        <v>82</v>
      </c>
      <c r="F47">
        <v>44253</v>
      </c>
      <c r="G47">
        <v>45117</v>
      </c>
      <c r="H47">
        <v>28</v>
      </c>
      <c r="I47" t="s">
        <v>16</v>
      </c>
      <c r="J47" t="s">
        <v>17</v>
      </c>
      <c r="K47" t="s">
        <v>83</v>
      </c>
      <c r="L47">
        <v>70143</v>
      </c>
      <c r="M47" s="2">
        <v>95000</v>
      </c>
      <c r="N47">
        <v>44686</v>
      </c>
    </row>
    <row r="48" spans="1:14" x14ac:dyDescent="0.25">
      <c r="A48" t="s">
        <v>15</v>
      </c>
      <c r="B48">
        <v>7047</v>
      </c>
      <c r="C48">
        <v>280</v>
      </c>
      <c r="D48" t="s">
        <v>84</v>
      </c>
      <c r="E48" t="s">
        <v>85</v>
      </c>
      <c r="F48">
        <v>44258</v>
      </c>
      <c r="G48">
        <v>45117</v>
      </c>
      <c r="H48">
        <v>28</v>
      </c>
      <c r="I48" t="s">
        <v>16</v>
      </c>
      <c r="J48" t="s">
        <v>17</v>
      </c>
      <c r="K48" t="s">
        <v>86</v>
      </c>
      <c r="L48">
        <v>87226</v>
      </c>
      <c r="M48" s="2">
        <v>105000</v>
      </c>
      <c r="N48">
        <v>44509</v>
      </c>
    </row>
    <row r="49" spans="1:14" x14ac:dyDescent="0.25">
      <c r="A49" t="s">
        <v>15</v>
      </c>
      <c r="B49">
        <v>7149</v>
      </c>
      <c r="C49">
        <v>280</v>
      </c>
      <c r="D49" t="s">
        <v>67</v>
      </c>
      <c r="E49" t="s">
        <v>87</v>
      </c>
      <c r="F49">
        <v>44284</v>
      </c>
      <c r="G49">
        <v>45117</v>
      </c>
      <c r="H49">
        <v>27</v>
      </c>
      <c r="I49" t="s">
        <v>16</v>
      </c>
      <c r="J49" t="s">
        <v>17</v>
      </c>
      <c r="K49" t="s">
        <v>88</v>
      </c>
      <c r="L49">
        <v>58326</v>
      </c>
      <c r="M49" s="2">
        <v>95000</v>
      </c>
      <c r="N49">
        <v>44448</v>
      </c>
    </row>
    <row r="50" spans="1:14" x14ac:dyDescent="0.25">
      <c r="A50" t="s">
        <v>15</v>
      </c>
      <c r="B50">
        <v>7149</v>
      </c>
      <c r="C50">
        <v>280</v>
      </c>
      <c r="D50" t="s">
        <v>67</v>
      </c>
      <c r="E50" t="s">
        <v>828</v>
      </c>
      <c r="F50">
        <v>44284</v>
      </c>
      <c r="G50">
        <v>45117</v>
      </c>
      <c r="H50">
        <v>27</v>
      </c>
      <c r="I50" t="s">
        <v>16</v>
      </c>
      <c r="J50" t="s">
        <v>17</v>
      </c>
      <c r="K50" t="s">
        <v>89</v>
      </c>
      <c r="L50">
        <v>61460</v>
      </c>
      <c r="M50" s="2">
        <v>95000</v>
      </c>
      <c r="N50">
        <v>44475</v>
      </c>
    </row>
    <row r="51" spans="1:14" x14ac:dyDescent="0.25">
      <c r="A51" t="s">
        <v>15</v>
      </c>
      <c r="B51">
        <v>7345</v>
      </c>
      <c r="C51">
        <v>280</v>
      </c>
      <c r="D51" t="s">
        <v>67</v>
      </c>
      <c r="E51" t="s">
        <v>825</v>
      </c>
      <c r="F51">
        <v>44313</v>
      </c>
      <c r="G51">
        <v>45117</v>
      </c>
      <c r="H51">
        <v>26</v>
      </c>
      <c r="I51" t="s">
        <v>16</v>
      </c>
      <c r="J51" t="s">
        <v>17</v>
      </c>
      <c r="K51" t="s">
        <v>90</v>
      </c>
      <c r="L51">
        <v>57995</v>
      </c>
      <c r="M51" s="2">
        <v>95000</v>
      </c>
      <c r="N51">
        <v>44448</v>
      </c>
    </row>
    <row r="52" spans="1:14" x14ac:dyDescent="0.25">
      <c r="A52" t="s">
        <v>15</v>
      </c>
      <c r="B52">
        <v>7345</v>
      </c>
      <c r="C52">
        <v>280</v>
      </c>
      <c r="D52" t="s">
        <v>67</v>
      </c>
      <c r="E52" t="s">
        <v>91</v>
      </c>
      <c r="F52">
        <v>44313</v>
      </c>
      <c r="G52">
        <v>45117</v>
      </c>
      <c r="H52">
        <v>26</v>
      </c>
      <c r="I52" t="s">
        <v>16</v>
      </c>
      <c r="J52" t="s">
        <v>17</v>
      </c>
      <c r="K52" t="s">
        <v>92</v>
      </c>
      <c r="L52">
        <v>58584</v>
      </c>
      <c r="M52" s="2">
        <v>95000</v>
      </c>
      <c r="N52">
        <v>44544</v>
      </c>
    </row>
    <row r="53" spans="1:14" x14ac:dyDescent="0.25">
      <c r="A53" t="s">
        <v>15</v>
      </c>
      <c r="B53">
        <v>7345</v>
      </c>
      <c r="C53">
        <v>146</v>
      </c>
      <c r="D53" t="s">
        <v>61</v>
      </c>
      <c r="E53" t="s">
        <v>93</v>
      </c>
      <c r="F53">
        <v>44313</v>
      </c>
      <c r="G53">
        <v>45117</v>
      </c>
      <c r="H53">
        <v>26</v>
      </c>
      <c r="I53" t="s">
        <v>16</v>
      </c>
      <c r="J53" t="s">
        <v>17</v>
      </c>
      <c r="K53" t="s">
        <v>94</v>
      </c>
      <c r="L53">
        <v>58851</v>
      </c>
      <c r="M53" s="2">
        <v>95000</v>
      </c>
      <c r="N53">
        <v>44747</v>
      </c>
    </row>
    <row r="54" spans="1:14" x14ac:dyDescent="0.25">
      <c r="A54" t="s">
        <v>15</v>
      </c>
      <c r="B54">
        <v>7345</v>
      </c>
      <c r="C54">
        <v>280</v>
      </c>
      <c r="D54" t="s">
        <v>67</v>
      </c>
      <c r="E54" t="s">
        <v>95</v>
      </c>
      <c r="F54">
        <v>44313</v>
      </c>
      <c r="G54">
        <v>45117</v>
      </c>
      <c r="H54">
        <v>26</v>
      </c>
      <c r="I54" t="s">
        <v>16</v>
      </c>
      <c r="J54" t="s">
        <v>17</v>
      </c>
      <c r="K54" t="s">
        <v>96</v>
      </c>
      <c r="L54">
        <v>60283</v>
      </c>
      <c r="M54" s="2">
        <v>95000</v>
      </c>
      <c r="N54">
        <v>44475</v>
      </c>
    </row>
    <row r="55" spans="1:14" x14ac:dyDescent="0.25">
      <c r="A55" t="s">
        <v>15</v>
      </c>
      <c r="B55">
        <v>7345</v>
      </c>
      <c r="C55">
        <v>280</v>
      </c>
      <c r="D55" t="s">
        <v>67</v>
      </c>
      <c r="E55" t="s">
        <v>834</v>
      </c>
      <c r="F55">
        <v>44313</v>
      </c>
      <c r="G55">
        <v>45117</v>
      </c>
      <c r="H55">
        <v>26</v>
      </c>
      <c r="I55" t="s">
        <v>16</v>
      </c>
      <c r="J55" t="s">
        <v>17</v>
      </c>
      <c r="K55" t="s">
        <v>97</v>
      </c>
      <c r="L55">
        <v>62764</v>
      </c>
      <c r="M55" s="2">
        <v>95000</v>
      </c>
      <c r="N55">
        <v>44546</v>
      </c>
    </row>
    <row r="56" spans="1:14" x14ac:dyDescent="0.25">
      <c r="A56" t="s">
        <v>15</v>
      </c>
      <c r="B56">
        <v>7345</v>
      </c>
      <c r="C56">
        <v>280</v>
      </c>
      <c r="D56" t="s">
        <v>67</v>
      </c>
      <c r="E56" t="s">
        <v>98</v>
      </c>
      <c r="F56">
        <v>44313</v>
      </c>
      <c r="G56">
        <v>45117</v>
      </c>
      <c r="H56">
        <v>26</v>
      </c>
      <c r="I56" t="s">
        <v>16</v>
      </c>
      <c r="J56" t="s">
        <v>17</v>
      </c>
      <c r="K56" t="s">
        <v>99</v>
      </c>
      <c r="L56">
        <v>57786</v>
      </c>
      <c r="M56" s="2">
        <v>95000</v>
      </c>
      <c r="N56">
        <v>44544</v>
      </c>
    </row>
    <row r="57" spans="1:14" x14ac:dyDescent="0.25">
      <c r="A57" t="s">
        <v>15</v>
      </c>
      <c r="B57">
        <v>7345</v>
      </c>
      <c r="C57">
        <v>280</v>
      </c>
      <c r="D57" t="s">
        <v>67</v>
      </c>
      <c r="E57" t="s">
        <v>100</v>
      </c>
      <c r="F57">
        <v>44313</v>
      </c>
      <c r="G57">
        <v>45117</v>
      </c>
      <c r="H57">
        <v>26</v>
      </c>
      <c r="I57" t="s">
        <v>16</v>
      </c>
      <c r="J57" t="s">
        <v>17</v>
      </c>
      <c r="K57" t="s">
        <v>101</v>
      </c>
      <c r="L57">
        <v>74480</v>
      </c>
      <c r="M57" s="2">
        <v>95000</v>
      </c>
      <c r="N57">
        <v>44594</v>
      </c>
    </row>
    <row r="58" spans="1:14" x14ac:dyDescent="0.25">
      <c r="A58" t="s">
        <v>15</v>
      </c>
      <c r="B58">
        <v>7345</v>
      </c>
      <c r="C58">
        <v>280</v>
      </c>
      <c r="D58" t="s">
        <v>67</v>
      </c>
      <c r="E58" t="s">
        <v>102</v>
      </c>
      <c r="F58">
        <v>44313</v>
      </c>
      <c r="G58">
        <v>45117</v>
      </c>
      <c r="H58">
        <v>26</v>
      </c>
      <c r="I58" t="s">
        <v>16</v>
      </c>
      <c r="J58" t="s">
        <v>17</v>
      </c>
      <c r="K58" t="s">
        <v>103</v>
      </c>
      <c r="L58">
        <v>57169</v>
      </c>
      <c r="M58" s="2">
        <v>95000</v>
      </c>
      <c r="N58">
        <v>44533</v>
      </c>
    </row>
    <row r="59" spans="1:14" x14ac:dyDescent="0.25">
      <c r="A59" t="s">
        <v>15</v>
      </c>
      <c r="B59">
        <v>7473</v>
      </c>
      <c r="C59" t="s">
        <v>104</v>
      </c>
      <c r="D59" t="s">
        <v>105</v>
      </c>
      <c r="E59" t="s">
        <v>106</v>
      </c>
      <c r="F59">
        <v>44313</v>
      </c>
      <c r="G59">
        <v>45117</v>
      </c>
      <c r="H59">
        <v>26</v>
      </c>
      <c r="I59" t="s">
        <v>16</v>
      </c>
      <c r="J59" t="s">
        <v>17</v>
      </c>
      <c r="K59" t="s">
        <v>107</v>
      </c>
      <c r="L59">
        <v>57994</v>
      </c>
      <c r="M59" s="2">
        <v>95000</v>
      </c>
    </row>
    <row r="60" spans="1:14" x14ac:dyDescent="0.25">
      <c r="A60" t="s">
        <v>15</v>
      </c>
      <c r="B60">
        <v>7473</v>
      </c>
      <c r="C60" t="s">
        <v>104</v>
      </c>
      <c r="D60" t="s">
        <v>105</v>
      </c>
      <c r="E60" t="s">
        <v>106</v>
      </c>
      <c r="F60">
        <v>44313</v>
      </c>
      <c r="G60">
        <v>45117</v>
      </c>
      <c r="H60">
        <v>26</v>
      </c>
      <c r="I60" t="s">
        <v>16</v>
      </c>
      <c r="J60" t="s">
        <v>17</v>
      </c>
      <c r="K60" t="s">
        <v>108</v>
      </c>
      <c r="L60">
        <v>63866</v>
      </c>
      <c r="M60" s="2">
        <v>95000</v>
      </c>
    </row>
    <row r="61" spans="1:14" x14ac:dyDescent="0.25">
      <c r="A61" t="s">
        <v>15</v>
      </c>
      <c r="B61">
        <v>7473</v>
      </c>
      <c r="C61" t="s">
        <v>104</v>
      </c>
      <c r="D61" t="s">
        <v>105</v>
      </c>
      <c r="E61" t="s">
        <v>106</v>
      </c>
      <c r="F61">
        <v>44313</v>
      </c>
      <c r="G61">
        <v>45117</v>
      </c>
      <c r="H61">
        <v>26</v>
      </c>
      <c r="I61" t="s">
        <v>16</v>
      </c>
      <c r="J61" t="s">
        <v>17</v>
      </c>
      <c r="K61" t="s">
        <v>109</v>
      </c>
      <c r="L61">
        <v>56600</v>
      </c>
      <c r="M61" s="2">
        <v>95000</v>
      </c>
    </row>
    <row r="62" spans="1:14" x14ac:dyDescent="0.25">
      <c r="A62" t="s">
        <v>15</v>
      </c>
      <c r="B62">
        <v>7473</v>
      </c>
      <c r="C62" t="s">
        <v>104</v>
      </c>
      <c r="D62" t="s">
        <v>105</v>
      </c>
      <c r="E62" t="s">
        <v>106</v>
      </c>
      <c r="F62">
        <v>44329</v>
      </c>
      <c r="G62">
        <v>45117</v>
      </c>
      <c r="H62">
        <v>25</v>
      </c>
      <c r="I62" t="s">
        <v>16</v>
      </c>
      <c r="J62" t="s">
        <v>17</v>
      </c>
      <c r="K62" t="s">
        <v>110</v>
      </c>
      <c r="L62">
        <v>71539</v>
      </c>
      <c r="M62" s="2">
        <v>95000</v>
      </c>
    </row>
    <row r="63" spans="1:14" x14ac:dyDescent="0.25">
      <c r="A63" t="s">
        <v>15</v>
      </c>
      <c r="B63">
        <v>7473</v>
      </c>
      <c r="C63" t="s">
        <v>104</v>
      </c>
      <c r="D63" t="s">
        <v>105</v>
      </c>
      <c r="E63" t="s">
        <v>106</v>
      </c>
      <c r="F63">
        <v>44329</v>
      </c>
      <c r="G63">
        <v>45117</v>
      </c>
      <c r="H63">
        <v>25</v>
      </c>
      <c r="I63" t="s">
        <v>16</v>
      </c>
      <c r="J63" t="s">
        <v>17</v>
      </c>
      <c r="K63" t="s">
        <v>111</v>
      </c>
      <c r="L63">
        <v>71545</v>
      </c>
      <c r="M63" s="2">
        <v>95000</v>
      </c>
    </row>
    <row r="64" spans="1:14" x14ac:dyDescent="0.25">
      <c r="A64" t="s">
        <v>15</v>
      </c>
      <c r="B64">
        <v>7509</v>
      </c>
      <c r="C64">
        <v>146</v>
      </c>
      <c r="D64" t="s">
        <v>67</v>
      </c>
      <c r="E64" t="s">
        <v>112</v>
      </c>
      <c r="F64">
        <v>44337</v>
      </c>
      <c r="G64">
        <v>45117</v>
      </c>
      <c r="H64">
        <v>25</v>
      </c>
      <c r="I64" t="s">
        <v>16</v>
      </c>
      <c r="J64" t="s">
        <v>17</v>
      </c>
      <c r="K64" t="s">
        <v>113</v>
      </c>
      <c r="L64">
        <v>72330</v>
      </c>
      <c r="M64" s="2">
        <v>95000</v>
      </c>
      <c r="N64">
        <v>44718</v>
      </c>
    </row>
    <row r="65" spans="1:14" x14ac:dyDescent="0.25">
      <c r="A65" t="s">
        <v>15</v>
      </c>
      <c r="B65">
        <v>7845</v>
      </c>
      <c r="C65">
        <v>280</v>
      </c>
      <c r="D65" t="s">
        <v>67</v>
      </c>
      <c r="E65" t="s">
        <v>114</v>
      </c>
      <c r="F65">
        <v>44356</v>
      </c>
      <c r="G65">
        <v>45117</v>
      </c>
      <c r="H65">
        <v>25</v>
      </c>
      <c r="I65" t="s">
        <v>16</v>
      </c>
      <c r="J65" t="s">
        <v>17</v>
      </c>
      <c r="K65" t="s">
        <v>115</v>
      </c>
      <c r="L65">
        <v>68250</v>
      </c>
      <c r="M65" s="2">
        <v>95000</v>
      </c>
      <c r="N65">
        <v>44484</v>
      </c>
    </row>
    <row r="66" spans="1:14" x14ac:dyDescent="0.25">
      <c r="A66" t="s">
        <v>15</v>
      </c>
      <c r="B66">
        <v>7845</v>
      </c>
      <c r="C66">
        <v>146</v>
      </c>
      <c r="D66" t="s">
        <v>61</v>
      </c>
      <c r="E66" t="s">
        <v>116</v>
      </c>
      <c r="F66">
        <v>44406</v>
      </c>
      <c r="G66">
        <v>45117</v>
      </c>
      <c r="H66">
        <v>23</v>
      </c>
      <c r="I66" t="s">
        <v>16</v>
      </c>
      <c r="J66" t="s">
        <v>17</v>
      </c>
      <c r="K66" t="s">
        <v>117</v>
      </c>
      <c r="L66" t="s">
        <v>118</v>
      </c>
      <c r="M66" s="2">
        <v>129000</v>
      </c>
      <c r="N66">
        <v>44747</v>
      </c>
    </row>
    <row r="67" spans="1:14" x14ac:dyDescent="0.25">
      <c r="A67" t="s">
        <v>15</v>
      </c>
      <c r="B67">
        <v>7845</v>
      </c>
      <c r="C67">
        <v>146</v>
      </c>
      <c r="D67" t="s">
        <v>67</v>
      </c>
      <c r="E67" t="s">
        <v>119</v>
      </c>
      <c r="F67">
        <v>44406</v>
      </c>
      <c r="G67">
        <v>45117</v>
      </c>
      <c r="H67">
        <v>23</v>
      </c>
      <c r="I67" t="s">
        <v>16</v>
      </c>
      <c r="J67" t="s">
        <v>17</v>
      </c>
      <c r="K67" t="s">
        <v>120</v>
      </c>
      <c r="L67">
        <v>80799</v>
      </c>
      <c r="M67" s="2">
        <v>129000</v>
      </c>
      <c r="N67">
        <v>44685</v>
      </c>
    </row>
    <row r="68" spans="1:14" x14ac:dyDescent="0.25">
      <c r="A68" t="s">
        <v>15</v>
      </c>
      <c r="B68">
        <v>7845</v>
      </c>
      <c r="C68">
        <v>280</v>
      </c>
      <c r="D68" t="s">
        <v>67</v>
      </c>
      <c r="E68" t="s">
        <v>121</v>
      </c>
      <c r="F68">
        <v>44406</v>
      </c>
      <c r="G68">
        <v>45117</v>
      </c>
      <c r="H68">
        <v>23</v>
      </c>
      <c r="I68" t="s">
        <v>16</v>
      </c>
      <c r="J68" t="s">
        <v>17</v>
      </c>
      <c r="K68" t="s">
        <v>122</v>
      </c>
      <c r="L68">
        <v>76478</v>
      </c>
      <c r="M68" s="2">
        <v>163000</v>
      </c>
      <c r="N68">
        <v>44596</v>
      </c>
    </row>
    <row r="69" spans="1:14" x14ac:dyDescent="0.25">
      <c r="A69" t="s">
        <v>15</v>
      </c>
      <c r="B69">
        <v>7845</v>
      </c>
      <c r="C69">
        <v>146</v>
      </c>
      <c r="D69" t="s">
        <v>67</v>
      </c>
      <c r="E69" t="s">
        <v>123</v>
      </c>
      <c r="F69">
        <v>44406</v>
      </c>
      <c r="G69">
        <v>45117</v>
      </c>
      <c r="H69">
        <v>23</v>
      </c>
      <c r="I69" t="s">
        <v>16</v>
      </c>
      <c r="J69" t="s">
        <v>17</v>
      </c>
      <c r="K69" t="s">
        <v>124</v>
      </c>
      <c r="L69">
        <v>81175</v>
      </c>
      <c r="M69">
        <v>129000</v>
      </c>
      <c r="N69">
        <v>44533</v>
      </c>
    </row>
    <row r="70" spans="1:14" x14ac:dyDescent="0.25">
      <c r="A70" t="s">
        <v>15</v>
      </c>
      <c r="B70">
        <v>7845</v>
      </c>
      <c r="C70">
        <v>146</v>
      </c>
      <c r="D70" t="s">
        <v>67</v>
      </c>
      <c r="E70" t="s">
        <v>125</v>
      </c>
      <c r="F70">
        <v>44406</v>
      </c>
      <c r="G70">
        <v>45117</v>
      </c>
      <c r="H70">
        <v>23</v>
      </c>
      <c r="I70" t="s">
        <v>16</v>
      </c>
      <c r="J70" t="s">
        <v>17</v>
      </c>
      <c r="K70" t="s">
        <v>126</v>
      </c>
      <c r="L70" t="s">
        <v>127</v>
      </c>
      <c r="M70">
        <v>129000</v>
      </c>
      <c r="N70">
        <v>44530</v>
      </c>
    </row>
    <row r="71" spans="1:14" x14ac:dyDescent="0.25">
      <c r="A71" t="s">
        <v>15</v>
      </c>
      <c r="B71">
        <v>7845</v>
      </c>
      <c r="C71">
        <v>146</v>
      </c>
      <c r="D71" t="s">
        <v>67</v>
      </c>
      <c r="E71" t="s">
        <v>67</v>
      </c>
      <c r="F71">
        <v>44406</v>
      </c>
      <c r="G71">
        <v>45117</v>
      </c>
      <c r="H71">
        <v>23</v>
      </c>
      <c r="I71" t="s">
        <v>16</v>
      </c>
      <c r="J71" t="s">
        <v>17</v>
      </c>
      <c r="K71" t="s">
        <v>128</v>
      </c>
      <c r="L71">
        <v>83724</v>
      </c>
      <c r="M71">
        <v>129000</v>
      </c>
      <c r="N71">
        <v>44517</v>
      </c>
    </row>
    <row r="72" spans="1:14" x14ac:dyDescent="0.25">
      <c r="A72" t="s">
        <v>15</v>
      </c>
      <c r="B72">
        <v>7845</v>
      </c>
      <c r="C72">
        <v>202</v>
      </c>
      <c r="D72" t="s">
        <v>129</v>
      </c>
      <c r="E72" t="s">
        <v>129</v>
      </c>
      <c r="F72">
        <v>44406</v>
      </c>
      <c r="G72">
        <v>45117</v>
      </c>
      <c r="H72">
        <v>23</v>
      </c>
      <c r="I72" t="s">
        <v>16</v>
      </c>
      <c r="J72" t="s">
        <v>17</v>
      </c>
      <c r="K72" t="s">
        <v>130</v>
      </c>
      <c r="L72">
        <v>76517</v>
      </c>
      <c r="M72">
        <v>163000</v>
      </c>
      <c r="N72">
        <v>44484</v>
      </c>
    </row>
    <row r="73" spans="1:14" x14ac:dyDescent="0.25">
      <c r="A73" t="s">
        <v>15</v>
      </c>
      <c r="B73">
        <v>7845</v>
      </c>
      <c r="C73">
        <v>242</v>
      </c>
      <c r="D73" t="s">
        <v>131</v>
      </c>
      <c r="E73" t="s">
        <v>132</v>
      </c>
      <c r="F73">
        <v>44406</v>
      </c>
      <c r="G73">
        <v>45117</v>
      </c>
      <c r="H73">
        <v>23</v>
      </c>
      <c r="I73" t="s">
        <v>16</v>
      </c>
      <c r="J73" t="s">
        <v>17</v>
      </c>
      <c r="K73" t="s">
        <v>133</v>
      </c>
      <c r="L73" t="s">
        <v>134</v>
      </c>
      <c r="M73">
        <v>129000</v>
      </c>
      <c r="N73">
        <v>44484</v>
      </c>
    </row>
    <row r="74" spans="1:14" x14ac:dyDescent="0.25">
      <c r="A74" t="s">
        <v>15</v>
      </c>
      <c r="B74">
        <v>7845</v>
      </c>
      <c r="C74">
        <v>291</v>
      </c>
      <c r="D74" t="s">
        <v>615</v>
      </c>
      <c r="E74" t="s">
        <v>135</v>
      </c>
      <c r="F74">
        <v>44406</v>
      </c>
      <c r="G74">
        <v>45117</v>
      </c>
      <c r="H74">
        <v>23</v>
      </c>
      <c r="I74" t="s">
        <v>16</v>
      </c>
      <c r="J74" t="s">
        <v>17</v>
      </c>
      <c r="K74" t="s">
        <v>136</v>
      </c>
      <c r="L74">
        <v>82480</v>
      </c>
      <c r="M74">
        <v>129000</v>
      </c>
    </row>
    <row r="75" spans="1:14" x14ac:dyDescent="0.25">
      <c r="A75" t="s">
        <v>15</v>
      </c>
      <c r="B75">
        <v>7845</v>
      </c>
      <c r="C75">
        <v>291</v>
      </c>
      <c r="D75" t="s">
        <v>61</v>
      </c>
      <c r="E75" t="s">
        <v>137</v>
      </c>
      <c r="F75">
        <v>44406</v>
      </c>
      <c r="G75">
        <v>45117</v>
      </c>
      <c r="H75">
        <v>23</v>
      </c>
      <c r="I75" t="s">
        <v>16</v>
      </c>
      <c r="J75" t="s">
        <v>17</v>
      </c>
      <c r="K75" t="s">
        <v>138</v>
      </c>
      <c r="L75">
        <v>80612</v>
      </c>
      <c r="M75">
        <v>129000</v>
      </c>
      <c r="N75">
        <v>44438</v>
      </c>
    </row>
    <row r="76" spans="1:14" x14ac:dyDescent="0.25">
      <c r="A76" t="s">
        <v>15</v>
      </c>
      <c r="B76">
        <v>7845</v>
      </c>
      <c r="C76">
        <v>291</v>
      </c>
      <c r="D76" t="s">
        <v>61</v>
      </c>
      <c r="E76" t="s">
        <v>139</v>
      </c>
      <c r="F76">
        <v>44406</v>
      </c>
      <c r="G76">
        <v>45117</v>
      </c>
      <c r="H76">
        <v>23</v>
      </c>
      <c r="I76" t="s">
        <v>16</v>
      </c>
      <c r="J76" t="s">
        <v>17</v>
      </c>
      <c r="K76" t="s">
        <v>140</v>
      </c>
      <c r="L76">
        <v>77916</v>
      </c>
      <c r="M76">
        <v>163000</v>
      </c>
      <c r="N76">
        <v>44530</v>
      </c>
    </row>
    <row r="77" spans="1:14" x14ac:dyDescent="0.25">
      <c r="A77" t="s">
        <v>15</v>
      </c>
      <c r="B77">
        <v>7845</v>
      </c>
      <c r="C77">
        <v>291</v>
      </c>
      <c r="D77" t="s">
        <v>615</v>
      </c>
      <c r="E77" t="s">
        <v>141</v>
      </c>
      <c r="F77">
        <v>44406</v>
      </c>
      <c r="G77">
        <v>45117</v>
      </c>
      <c r="H77">
        <v>23</v>
      </c>
      <c r="I77" t="s">
        <v>16</v>
      </c>
      <c r="J77" t="s">
        <v>17</v>
      </c>
      <c r="K77" t="s">
        <v>142</v>
      </c>
      <c r="L77" t="s">
        <v>143</v>
      </c>
      <c r="M77">
        <v>129000</v>
      </c>
      <c r="N77">
        <v>44816</v>
      </c>
    </row>
    <row r="78" spans="1:14" x14ac:dyDescent="0.25">
      <c r="A78" t="s">
        <v>15</v>
      </c>
      <c r="B78">
        <v>7845</v>
      </c>
      <c r="C78">
        <v>291</v>
      </c>
      <c r="D78" t="s">
        <v>615</v>
      </c>
      <c r="E78" t="s">
        <v>144</v>
      </c>
      <c r="F78">
        <v>44406</v>
      </c>
      <c r="G78">
        <v>45117</v>
      </c>
      <c r="H78">
        <v>23</v>
      </c>
      <c r="I78" t="s">
        <v>16</v>
      </c>
      <c r="J78" t="s">
        <v>17</v>
      </c>
      <c r="K78" t="s">
        <v>145</v>
      </c>
      <c r="L78">
        <v>78385</v>
      </c>
      <c r="M78">
        <v>129000</v>
      </c>
      <c r="N78">
        <v>44805</v>
      </c>
    </row>
    <row r="79" spans="1:14" x14ac:dyDescent="0.25">
      <c r="A79" t="s">
        <v>15</v>
      </c>
      <c r="B79">
        <v>7845</v>
      </c>
      <c r="C79">
        <v>295</v>
      </c>
      <c r="D79" t="s">
        <v>131</v>
      </c>
      <c r="E79" t="s">
        <v>131</v>
      </c>
      <c r="F79">
        <v>44406</v>
      </c>
      <c r="G79">
        <v>45117</v>
      </c>
      <c r="H79">
        <v>23</v>
      </c>
      <c r="I79" t="s">
        <v>16</v>
      </c>
      <c r="J79" t="s">
        <v>17</v>
      </c>
      <c r="K79" t="s">
        <v>146</v>
      </c>
      <c r="L79">
        <v>80108</v>
      </c>
      <c r="M79">
        <v>129000</v>
      </c>
      <c r="N79">
        <v>44438</v>
      </c>
    </row>
    <row r="80" spans="1:14" x14ac:dyDescent="0.25">
      <c r="A80" t="s">
        <v>15</v>
      </c>
      <c r="B80">
        <v>8019</v>
      </c>
      <c r="C80">
        <v>297</v>
      </c>
      <c r="D80" t="s">
        <v>147</v>
      </c>
      <c r="E80" t="s">
        <v>148</v>
      </c>
      <c r="F80">
        <v>44440</v>
      </c>
      <c r="G80">
        <v>45117</v>
      </c>
      <c r="H80">
        <v>22</v>
      </c>
      <c r="I80" t="s">
        <v>16</v>
      </c>
      <c r="J80" t="s">
        <v>17</v>
      </c>
      <c r="K80" t="s">
        <v>149</v>
      </c>
      <c r="L80">
        <v>73240</v>
      </c>
      <c r="M80">
        <v>105000</v>
      </c>
    </row>
    <row r="81" spans="1:14" x14ac:dyDescent="0.25">
      <c r="A81" t="s">
        <v>15</v>
      </c>
      <c r="B81">
        <v>8019</v>
      </c>
      <c r="C81">
        <v>297</v>
      </c>
      <c r="D81" t="s">
        <v>147</v>
      </c>
      <c r="E81" t="s">
        <v>150</v>
      </c>
      <c r="F81">
        <v>44440</v>
      </c>
      <c r="G81">
        <v>45117</v>
      </c>
      <c r="H81">
        <v>22</v>
      </c>
      <c r="I81" t="s">
        <v>16</v>
      </c>
      <c r="J81" t="s">
        <v>17</v>
      </c>
      <c r="K81" t="s">
        <v>138</v>
      </c>
      <c r="L81">
        <v>74849</v>
      </c>
      <c r="M81">
        <v>105000</v>
      </c>
    </row>
    <row r="82" spans="1:14" x14ac:dyDescent="0.25">
      <c r="A82" t="s">
        <v>15</v>
      </c>
      <c r="B82">
        <v>8019</v>
      </c>
      <c r="C82">
        <v>297</v>
      </c>
      <c r="D82" t="s">
        <v>147</v>
      </c>
      <c r="E82" t="s">
        <v>151</v>
      </c>
      <c r="F82">
        <v>44440</v>
      </c>
      <c r="G82">
        <v>45117</v>
      </c>
      <c r="H82">
        <v>22</v>
      </c>
      <c r="I82" t="s">
        <v>16</v>
      </c>
      <c r="J82" t="s">
        <v>17</v>
      </c>
      <c r="K82" t="s">
        <v>152</v>
      </c>
      <c r="L82">
        <v>66811</v>
      </c>
      <c r="M82">
        <v>105000</v>
      </c>
    </row>
    <row r="83" spans="1:14" x14ac:dyDescent="0.25">
      <c r="A83" t="s">
        <v>15</v>
      </c>
      <c r="B83">
        <v>8019</v>
      </c>
      <c r="C83">
        <v>297</v>
      </c>
      <c r="D83" t="s">
        <v>147</v>
      </c>
      <c r="E83" t="s">
        <v>153</v>
      </c>
      <c r="F83">
        <v>44440</v>
      </c>
      <c r="G83">
        <v>45117</v>
      </c>
      <c r="H83">
        <v>22</v>
      </c>
      <c r="I83" t="s">
        <v>16</v>
      </c>
      <c r="J83" t="s">
        <v>17</v>
      </c>
      <c r="K83" t="s">
        <v>154</v>
      </c>
      <c r="L83">
        <v>72370</v>
      </c>
      <c r="M83">
        <v>105000</v>
      </c>
    </row>
    <row r="84" spans="1:14" x14ac:dyDescent="0.25">
      <c r="A84" t="s">
        <v>15</v>
      </c>
      <c r="B84">
        <v>8019</v>
      </c>
      <c r="C84">
        <v>297</v>
      </c>
      <c r="D84" t="s">
        <v>147</v>
      </c>
      <c r="E84" t="s">
        <v>819</v>
      </c>
      <c r="F84">
        <v>44440</v>
      </c>
      <c r="G84">
        <v>45117</v>
      </c>
      <c r="H84">
        <v>22</v>
      </c>
      <c r="I84" t="s">
        <v>16</v>
      </c>
      <c r="J84" t="s">
        <v>17</v>
      </c>
      <c r="K84" t="s">
        <v>155</v>
      </c>
      <c r="L84">
        <v>74878</v>
      </c>
      <c r="M84">
        <v>105000</v>
      </c>
      <c r="N84">
        <v>44581</v>
      </c>
    </row>
    <row r="85" spans="1:14" x14ac:dyDescent="0.25">
      <c r="A85" t="s">
        <v>15</v>
      </c>
      <c r="B85">
        <v>8102</v>
      </c>
      <c r="C85">
        <v>280</v>
      </c>
      <c r="D85" t="s">
        <v>67</v>
      </c>
      <c r="E85" t="s">
        <v>156</v>
      </c>
      <c r="F85">
        <v>44455</v>
      </c>
      <c r="G85">
        <v>45117</v>
      </c>
      <c r="H85">
        <v>21</v>
      </c>
      <c r="I85" t="s">
        <v>65</v>
      </c>
      <c r="J85" t="s">
        <v>17</v>
      </c>
      <c r="K85" t="s">
        <v>157</v>
      </c>
      <c r="L85">
        <v>64582</v>
      </c>
      <c r="M85" s="2">
        <v>95000</v>
      </c>
    </row>
    <row r="86" spans="1:14" x14ac:dyDescent="0.25">
      <c r="A86" t="s">
        <v>15</v>
      </c>
      <c r="B86">
        <v>8102</v>
      </c>
      <c r="C86">
        <v>280</v>
      </c>
      <c r="D86" t="s">
        <v>67</v>
      </c>
      <c r="E86" t="s">
        <v>158</v>
      </c>
      <c r="F86">
        <v>44455</v>
      </c>
      <c r="G86">
        <v>45117</v>
      </c>
      <c r="H86">
        <v>21</v>
      </c>
      <c r="I86" t="s">
        <v>65</v>
      </c>
      <c r="J86" t="s">
        <v>17</v>
      </c>
      <c r="K86" t="s">
        <v>159</v>
      </c>
      <c r="L86">
        <v>63334</v>
      </c>
      <c r="M86" s="2">
        <v>95000</v>
      </c>
    </row>
    <row r="87" spans="1:14" x14ac:dyDescent="0.25">
      <c r="A87" t="s">
        <v>15</v>
      </c>
      <c r="B87">
        <v>8102</v>
      </c>
      <c r="C87">
        <v>280</v>
      </c>
      <c r="D87" t="s">
        <v>67</v>
      </c>
      <c r="E87" t="s">
        <v>160</v>
      </c>
      <c r="F87">
        <v>44455</v>
      </c>
      <c r="G87">
        <v>45117</v>
      </c>
      <c r="H87">
        <v>21</v>
      </c>
      <c r="I87" t="s">
        <v>65</v>
      </c>
      <c r="J87" t="s">
        <v>17</v>
      </c>
      <c r="K87" t="s">
        <v>161</v>
      </c>
      <c r="L87">
        <v>61537</v>
      </c>
      <c r="M87" s="2">
        <v>95000</v>
      </c>
    </row>
    <row r="88" spans="1:14" x14ac:dyDescent="0.25">
      <c r="A88" t="s">
        <v>15</v>
      </c>
      <c r="B88">
        <v>8102</v>
      </c>
      <c r="C88">
        <v>280</v>
      </c>
      <c r="D88" t="s">
        <v>67</v>
      </c>
      <c r="E88" t="s">
        <v>162</v>
      </c>
      <c r="F88">
        <v>44455</v>
      </c>
      <c r="G88">
        <v>45117</v>
      </c>
      <c r="H88">
        <v>21</v>
      </c>
      <c r="I88" t="s">
        <v>16</v>
      </c>
      <c r="J88" t="s">
        <v>17</v>
      </c>
      <c r="K88" t="s">
        <v>163</v>
      </c>
      <c r="L88">
        <v>74877</v>
      </c>
      <c r="M88" s="2">
        <v>95000</v>
      </c>
      <c r="N88">
        <v>44484</v>
      </c>
    </row>
    <row r="89" spans="1:14" x14ac:dyDescent="0.25">
      <c r="A89" t="s">
        <v>15</v>
      </c>
      <c r="B89">
        <v>8102</v>
      </c>
      <c r="C89">
        <v>280</v>
      </c>
      <c r="D89" t="s">
        <v>67</v>
      </c>
      <c r="E89" t="s">
        <v>164</v>
      </c>
      <c r="F89">
        <v>44455</v>
      </c>
      <c r="G89">
        <v>45117</v>
      </c>
      <c r="H89">
        <v>21</v>
      </c>
      <c r="I89" t="s">
        <v>16</v>
      </c>
      <c r="J89" t="s">
        <v>17</v>
      </c>
      <c r="K89" t="s">
        <v>163</v>
      </c>
      <c r="L89">
        <v>74885</v>
      </c>
      <c r="M89" s="2">
        <v>95000</v>
      </c>
      <c r="N89">
        <v>44497</v>
      </c>
    </row>
    <row r="90" spans="1:14" x14ac:dyDescent="0.25">
      <c r="A90" t="s">
        <v>15</v>
      </c>
      <c r="B90">
        <v>8102</v>
      </c>
      <c r="C90">
        <v>280</v>
      </c>
      <c r="D90" t="s">
        <v>67</v>
      </c>
      <c r="E90" t="s">
        <v>165</v>
      </c>
      <c r="F90">
        <v>44455</v>
      </c>
      <c r="G90">
        <v>45117</v>
      </c>
      <c r="H90">
        <v>21</v>
      </c>
      <c r="I90" t="s">
        <v>16</v>
      </c>
      <c r="J90" t="s">
        <v>17</v>
      </c>
      <c r="K90" t="s">
        <v>166</v>
      </c>
      <c r="L90">
        <v>64558</v>
      </c>
      <c r="M90" s="2">
        <v>95000</v>
      </c>
      <c r="N90">
        <v>44509</v>
      </c>
    </row>
    <row r="91" spans="1:14" x14ac:dyDescent="0.25">
      <c r="A91" t="s">
        <v>15</v>
      </c>
      <c r="B91">
        <v>8102</v>
      </c>
      <c r="C91">
        <v>280</v>
      </c>
      <c r="D91" t="s">
        <v>67</v>
      </c>
      <c r="F91">
        <v>44455</v>
      </c>
      <c r="G91">
        <v>45117</v>
      </c>
      <c r="H91">
        <v>21</v>
      </c>
      <c r="I91" t="s">
        <v>16</v>
      </c>
      <c r="J91" t="s">
        <v>17</v>
      </c>
      <c r="K91" t="s">
        <v>167</v>
      </c>
      <c r="L91">
        <v>64617</v>
      </c>
      <c r="M91" s="2">
        <v>95000</v>
      </c>
      <c r="N91">
        <v>44475</v>
      </c>
    </row>
    <row r="92" spans="1:14" x14ac:dyDescent="0.25">
      <c r="A92" t="s">
        <v>15</v>
      </c>
      <c r="B92">
        <v>8102</v>
      </c>
      <c r="C92">
        <v>280</v>
      </c>
      <c r="D92" t="s">
        <v>67</v>
      </c>
      <c r="E92" t="s">
        <v>168</v>
      </c>
      <c r="F92">
        <v>44455</v>
      </c>
      <c r="G92">
        <v>45117</v>
      </c>
      <c r="H92">
        <v>21</v>
      </c>
      <c r="I92" t="s">
        <v>16</v>
      </c>
      <c r="J92" t="s">
        <v>17</v>
      </c>
      <c r="K92" t="s">
        <v>169</v>
      </c>
      <c r="L92">
        <v>66835</v>
      </c>
      <c r="M92" s="2">
        <v>95000</v>
      </c>
      <c r="N92">
        <v>44533</v>
      </c>
    </row>
    <row r="93" spans="1:14" x14ac:dyDescent="0.25">
      <c r="A93" t="s">
        <v>15</v>
      </c>
      <c r="B93">
        <v>8102</v>
      </c>
      <c r="C93">
        <v>280</v>
      </c>
      <c r="D93" t="s">
        <v>67</v>
      </c>
      <c r="E93" t="s">
        <v>826</v>
      </c>
      <c r="F93">
        <v>44455</v>
      </c>
      <c r="G93">
        <v>45117</v>
      </c>
      <c r="H93">
        <v>21</v>
      </c>
      <c r="I93" t="s">
        <v>16</v>
      </c>
      <c r="J93" t="s">
        <v>17</v>
      </c>
      <c r="K93" t="s">
        <v>170</v>
      </c>
      <c r="L93">
        <v>64220</v>
      </c>
      <c r="M93" s="2">
        <v>95000</v>
      </c>
      <c r="N93">
        <v>44484</v>
      </c>
    </row>
    <row r="94" spans="1:14" x14ac:dyDescent="0.25">
      <c r="A94" t="s">
        <v>15</v>
      </c>
      <c r="B94">
        <v>8102</v>
      </c>
      <c r="C94">
        <v>280</v>
      </c>
      <c r="D94" t="s">
        <v>67</v>
      </c>
      <c r="E94" t="s">
        <v>171</v>
      </c>
      <c r="F94">
        <v>44455</v>
      </c>
      <c r="G94">
        <v>45117</v>
      </c>
      <c r="H94">
        <v>21</v>
      </c>
      <c r="I94" t="s">
        <v>16</v>
      </c>
      <c r="J94" t="s">
        <v>17</v>
      </c>
      <c r="K94" t="s">
        <v>172</v>
      </c>
      <c r="L94">
        <v>63783</v>
      </c>
      <c r="M94" s="2">
        <v>95000</v>
      </c>
      <c r="N94">
        <v>44582</v>
      </c>
    </row>
    <row r="95" spans="1:14" x14ac:dyDescent="0.25">
      <c r="A95" t="s">
        <v>15</v>
      </c>
      <c r="B95">
        <v>8102</v>
      </c>
      <c r="C95">
        <v>280</v>
      </c>
      <c r="D95" t="s">
        <v>67</v>
      </c>
      <c r="E95" t="s">
        <v>173</v>
      </c>
      <c r="F95">
        <v>44455</v>
      </c>
      <c r="G95">
        <v>45117</v>
      </c>
      <c r="H95">
        <v>21</v>
      </c>
      <c r="I95" t="s">
        <v>16</v>
      </c>
      <c r="J95" t="s">
        <v>17</v>
      </c>
      <c r="K95" t="s">
        <v>174</v>
      </c>
      <c r="L95">
        <v>68097</v>
      </c>
      <c r="M95" s="2">
        <v>95000</v>
      </c>
      <c r="N95">
        <v>44484</v>
      </c>
    </row>
    <row r="96" spans="1:14" x14ac:dyDescent="0.25">
      <c r="A96" t="s">
        <v>15</v>
      </c>
      <c r="B96">
        <v>8102</v>
      </c>
      <c r="C96">
        <v>280</v>
      </c>
      <c r="D96" t="s">
        <v>67</v>
      </c>
      <c r="E96" t="s">
        <v>175</v>
      </c>
      <c r="F96">
        <v>44455</v>
      </c>
      <c r="G96">
        <v>45117</v>
      </c>
      <c r="H96">
        <v>21</v>
      </c>
      <c r="I96" t="s">
        <v>16</v>
      </c>
      <c r="J96" t="s">
        <v>17</v>
      </c>
      <c r="K96" t="s">
        <v>176</v>
      </c>
      <c r="L96">
        <v>73230</v>
      </c>
      <c r="M96" s="2">
        <v>95000</v>
      </c>
      <c r="N96">
        <v>44594</v>
      </c>
    </row>
    <row r="97" spans="1:14" x14ac:dyDescent="0.25">
      <c r="A97" t="s">
        <v>15</v>
      </c>
      <c r="B97">
        <v>8298</v>
      </c>
      <c r="C97">
        <v>296</v>
      </c>
      <c r="D97" t="s">
        <v>177</v>
      </c>
      <c r="E97" t="s">
        <v>178</v>
      </c>
      <c r="F97">
        <v>44483</v>
      </c>
      <c r="G97">
        <v>45117</v>
      </c>
      <c r="H97">
        <v>20</v>
      </c>
      <c r="I97" t="s">
        <v>16</v>
      </c>
      <c r="J97" t="s">
        <v>17</v>
      </c>
      <c r="K97" t="s">
        <v>179</v>
      </c>
      <c r="L97">
        <v>79030</v>
      </c>
      <c r="M97">
        <v>183000</v>
      </c>
      <c r="N97">
        <v>44572</v>
      </c>
    </row>
    <row r="98" spans="1:14" x14ac:dyDescent="0.25">
      <c r="A98" t="s">
        <v>15</v>
      </c>
      <c r="B98">
        <v>8184</v>
      </c>
      <c r="C98">
        <v>280</v>
      </c>
      <c r="D98" t="s">
        <v>180</v>
      </c>
      <c r="E98" t="s">
        <v>181</v>
      </c>
      <c r="F98">
        <v>44483</v>
      </c>
      <c r="G98">
        <v>45117</v>
      </c>
      <c r="H98">
        <v>20</v>
      </c>
      <c r="I98" t="s">
        <v>16</v>
      </c>
      <c r="J98" t="s">
        <v>17</v>
      </c>
      <c r="K98" t="s">
        <v>182</v>
      </c>
      <c r="L98" t="s">
        <v>183</v>
      </c>
      <c r="M98">
        <v>129000</v>
      </c>
      <c r="N98">
        <v>44594</v>
      </c>
    </row>
    <row r="99" spans="1:14" x14ac:dyDescent="0.25">
      <c r="A99" t="s">
        <v>15</v>
      </c>
      <c r="B99">
        <v>8296</v>
      </c>
      <c r="C99" t="s">
        <v>184</v>
      </c>
      <c r="D99" t="s">
        <v>84</v>
      </c>
      <c r="E99" t="s">
        <v>822</v>
      </c>
      <c r="F99">
        <v>44496</v>
      </c>
      <c r="G99">
        <v>45117</v>
      </c>
      <c r="H99">
        <v>20</v>
      </c>
      <c r="I99" t="s">
        <v>16</v>
      </c>
      <c r="J99" t="s">
        <v>17</v>
      </c>
      <c r="K99" t="s">
        <v>185</v>
      </c>
      <c r="L99">
        <v>87851</v>
      </c>
      <c r="M99">
        <v>139000</v>
      </c>
    </row>
    <row r="100" spans="1:14" x14ac:dyDescent="0.25">
      <c r="A100" t="s">
        <v>15</v>
      </c>
      <c r="B100">
        <v>8292</v>
      </c>
      <c r="C100">
        <v>296</v>
      </c>
      <c r="D100" t="s">
        <v>186</v>
      </c>
      <c r="E100" t="s">
        <v>187</v>
      </c>
      <c r="F100">
        <v>44496</v>
      </c>
      <c r="G100">
        <v>45117</v>
      </c>
      <c r="H100">
        <v>20</v>
      </c>
      <c r="I100" t="s">
        <v>16</v>
      </c>
      <c r="J100" t="s">
        <v>17</v>
      </c>
      <c r="K100" t="s">
        <v>188</v>
      </c>
      <c r="L100">
        <v>84548</v>
      </c>
      <c r="M100">
        <v>139000</v>
      </c>
      <c r="N100">
        <v>44543</v>
      </c>
    </row>
    <row r="101" spans="1:14" x14ac:dyDescent="0.25">
      <c r="A101" t="s">
        <v>15</v>
      </c>
      <c r="B101">
        <v>8310</v>
      </c>
      <c r="C101">
        <v>146</v>
      </c>
      <c r="D101" t="s">
        <v>186</v>
      </c>
      <c r="E101" t="s">
        <v>189</v>
      </c>
      <c r="F101">
        <v>44496</v>
      </c>
      <c r="G101">
        <v>45117</v>
      </c>
      <c r="H101">
        <v>20</v>
      </c>
      <c r="I101" t="s">
        <v>16</v>
      </c>
      <c r="J101" t="s">
        <v>17</v>
      </c>
      <c r="K101" t="s">
        <v>190</v>
      </c>
      <c r="L101">
        <v>79619</v>
      </c>
      <c r="M101">
        <v>139000</v>
      </c>
      <c r="N101">
        <v>44631</v>
      </c>
    </row>
    <row r="102" spans="1:14" x14ac:dyDescent="0.25">
      <c r="A102" t="s">
        <v>45</v>
      </c>
      <c r="B102">
        <v>8509</v>
      </c>
      <c r="C102">
        <v>291</v>
      </c>
      <c r="D102" t="s">
        <v>615</v>
      </c>
      <c r="E102" t="s">
        <v>191</v>
      </c>
      <c r="F102">
        <v>44546</v>
      </c>
      <c r="G102">
        <v>45117</v>
      </c>
      <c r="H102">
        <v>18</v>
      </c>
      <c r="I102" t="s">
        <v>192</v>
      </c>
      <c r="J102" t="s">
        <v>17</v>
      </c>
      <c r="K102" t="s">
        <v>193</v>
      </c>
      <c r="L102" t="s">
        <v>194</v>
      </c>
      <c r="M102">
        <v>149000</v>
      </c>
    </row>
    <row r="103" spans="1:14" x14ac:dyDescent="0.25">
      <c r="A103" t="s">
        <v>45</v>
      </c>
      <c r="B103">
        <v>8561</v>
      </c>
      <c r="C103">
        <v>204</v>
      </c>
      <c r="E103" t="s">
        <v>827</v>
      </c>
      <c r="F103">
        <v>44546</v>
      </c>
      <c r="G103">
        <v>45117</v>
      </c>
      <c r="H103">
        <v>18</v>
      </c>
      <c r="I103" t="s">
        <v>16</v>
      </c>
      <c r="J103" t="s">
        <v>17</v>
      </c>
      <c r="K103" t="s">
        <v>195</v>
      </c>
      <c r="L103" t="s">
        <v>196</v>
      </c>
      <c r="M103">
        <v>149000</v>
      </c>
      <c r="N103">
        <v>44718</v>
      </c>
    </row>
    <row r="104" spans="1:14" x14ac:dyDescent="0.25">
      <c r="A104" t="s">
        <v>15</v>
      </c>
      <c r="B104">
        <v>8397</v>
      </c>
      <c r="C104">
        <v>291</v>
      </c>
      <c r="E104" t="s">
        <v>197</v>
      </c>
      <c r="F104">
        <v>44551</v>
      </c>
      <c r="G104">
        <v>45117</v>
      </c>
      <c r="H104">
        <v>18</v>
      </c>
      <c r="I104" t="s">
        <v>16</v>
      </c>
      <c r="J104" t="s">
        <v>17</v>
      </c>
      <c r="K104" t="s">
        <v>198</v>
      </c>
      <c r="L104">
        <v>90138</v>
      </c>
      <c r="M104">
        <v>191000</v>
      </c>
      <c r="N104">
        <v>44697</v>
      </c>
    </row>
    <row r="105" spans="1:14" x14ac:dyDescent="0.25">
      <c r="A105" t="s">
        <v>15</v>
      </c>
      <c r="B105">
        <v>8466</v>
      </c>
      <c r="C105">
        <v>291</v>
      </c>
      <c r="E105" t="s">
        <v>199</v>
      </c>
      <c r="F105">
        <v>44551</v>
      </c>
      <c r="G105">
        <v>45117</v>
      </c>
      <c r="H105">
        <v>18</v>
      </c>
      <c r="I105" t="s">
        <v>16</v>
      </c>
      <c r="J105" t="s">
        <v>17</v>
      </c>
      <c r="K105" t="s">
        <v>200</v>
      </c>
      <c r="L105">
        <v>90130</v>
      </c>
      <c r="M105">
        <v>201000</v>
      </c>
      <c r="N105">
        <v>44747</v>
      </c>
    </row>
    <row r="106" spans="1:14" x14ac:dyDescent="0.25">
      <c r="A106" t="s">
        <v>15</v>
      </c>
      <c r="B106">
        <v>8562</v>
      </c>
      <c r="C106">
        <v>302</v>
      </c>
      <c r="E106" t="s">
        <v>830</v>
      </c>
      <c r="F106">
        <v>44551</v>
      </c>
      <c r="G106">
        <v>45117</v>
      </c>
      <c r="H106">
        <v>18</v>
      </c>
      <c r="I106" t="s">
        <v>16</v>
      </c>
      <c r="J106" t="s">
        <v>17</v>
      </c>
      <c r="K106" t="s">
        <v>201</v>
      </c>
      <c r="L106">
        <v>90122</v>
      </c>
      <c r="M106">
        <v>191000</v>
      </c>
      <c r="N106">
        <v>44608</v>
      </c>
    </row>
    <row r="107" spans="1:14" x14ac:dyDescent="0.25">
      <c r="A107" t="s">
        <v>15</v>
      </c>
      <c r="B107">
        <v>0</v>
      </c>
      <c r="C107">
        <v>309</v>
      </c>
      <c r="D107" t="s">
        <v>202</v>
      </c>
      <c r="E107" t="s">
        <v>203</v>
      </c>
      <c r="F107">
        <v>44596</v>
      </c>
      <c r="G107">
        <v>45117</v>
      </c>
      <c r="H107">
        <v>17</v>
      </c>
      <c r="I107" t="s">
        <v>16</v>
      </c>
      <c r="J107" t="s">
        <v>17</v>
      </c>
      <c r="K107" t="s">
        <v>204</v>
      </c>
      <c r="L107">
        <v>73532</v>
      </c>
      <c r="M107">
        <v>143000</v>
      </c>
      <c r="N107">
        <v>44684</v>
      </c>
    </row>
    <row r="108" spans="1:14" x14ac:dyDescent="0.25">
      <c r="A108" t="s">
        <v>15</v>
      </c>
      <c r="B108">
        <v>8852</v>
      </c>
      <c r="C108">
        <v>291</v>
      </c>
      <c r="D108" t="s">
        <v>615</v>
      </c>
      <c r="E108" t="s">
        <v>205</v>
      </c>
      <c r="F108">
        <v>44596</v>
      </c>
      <c r="G108">
        <v>45117</v>
      </c>
      <c r="H108">
        <v>17</v>
      </c>
      <c r="I108" t="s">
        <v>16</v>
      </c>
      <c r="J108" t="s">
        <v>17</v>
      </c>
      <c r="K108" t="s">
        <v>206</v>
      </c>
      <c r="L108">
        <v>78493</v>
      </c>
      <c r="M108">
        <v>143000</v>
      </c>
    </row>
    <row r="109" spans="1:14" x14ac:dyDescent="0.25">
      <c r="A109" t="s">
        <v>15</v>
      </c>
      <c r="B109">
        <v>8745</v>
      </c>
      <c r="C109">
        <v>297</v>
      </c>
      <c r="D109" t="s">
        <v>147</v>
      </c>
      <c r="E109" t="s">
        <v>207</v>
      </c>
      <c r="F109">
        <v>44599</v>
      </c>
      <c r="G109">
        <v>45117</v>
      </c>
      <c r="H109">
        <v>17</v>
      </c>
      <c r="I109" t="s">
        <v>16</v>
      </c>
      <c r="J109" t="s">
        <v>17</v>
      </c>
      <c r="K109" t="s">
        <v>208</v>
      </c>
      <c r="L109">
        <v>90346</v>
      </c>
      <c r="M109">
        <v>249000</v>
      </c>
      <c r="N109">
        <v>44620</v>
      </c>
    </row>
    <row r="110" spans="1:14" x14ac:dyDescent="0.25">
      <c r="A110" t="s">
        <v>15</v>
      </c>
      <c r="B110">
        <v>8727</v>
      </c>
      <c r="C110">
        <v>293</v>
      </c>
      <c r="D110" t="s">
        <v>209</v>
      </c>
      <c r="E110" t="s">
        <v>210</v>
      </c>
      <c r="F110">
        <v>44599</v>
      </c>
      <c r="G110">
        <v>45117</v>
      </c>
      <c r="H110">
        <v>17</v>
      </c>
      <c r="I110" t="s">
        <v>16</v>
      </c>
      <c r="J110" t="s">
        <v>17</v>
      </c>
      <c r="K110" t="s">
        <v>211</v>
      </c>
      <c r="L110">
        <v>90359</v>
      </c>
      <c r="M110">
        <v>249000</v>
      </c>
      <c r="N110">
        <v>44652</v>
      </c>
    </row>
    <row r="111" spans="1:14" x14ac:dyDescent="0.25">
      <c r="A111" t="s">
        <v>15</v>
      </c>
      <c r="B111">
        <v>8745</v>
      </c>
      <c r="C111">
        <v>297</v>
      </c>
      <c r="D111" t="s">
        <v>147</v>
      </c>
      <c r="E111" t="s">
        <v>207</v>
      </c>
      <c r="F111">
        <v>44614</v>
      </c>
      <c r="G111">
        <v>45117</v>
      </c>
      <c r="H111">
        <v>16</v>
      </c>
      <c r="I111" t="s">
        <v>16</v>
      </c>
      <c r="J111" t="s">
        <v>17</v>
      </c>
      <c r="K111" t="s">
        <v>212</v>
      </c>
      <c r="L111">
        <v>74332</v>
      </c>
      <c r="M111">
        <v>143000</v>
      </c>
    </row>
    <row r="112" spans="1:14" x14ac:dyDescent="0.25">
      <c r="A112" t="s">
        <v>15</v>
      </c>
      <c r="B112">
        <v>8852</v>
      </c>
      <c r="C112">
        <v>309</v>
      </c>
      <c r="D112" t="s">
        <v>202</v>
      </c>
      <c r="E112" t="s">
        <v>818</v>
      </c>
      <c r="F112">
        <v>44615</v>
      </c>
      <c r="G112">
        <v>45117</v>
      </c>
      <c r="H112">
        <v>16</v>
      </c>
      <c r="I112" t="s">
        <v>16</v>
      </c>
      <c r="J112" t="s">
        <v>17</v>
      </c>
      <c r="K112" t="s">
        <v>213</v>
      </c>
      <c r="L112">
        <v>63862</v>
      </c>
      <c r="M112">
        <v>105000</v>
      </c>
      <c r="N112">
        <v>44684</v>
      </c>
    </row>
    <row r="113" spans="1:14" x14ac:dyDescent="0.25">
      <c r="A113" t="s">
        <v>15</v>
      </c>
      <c r="B113">
        <v>8852</v>
      </c>
      <c r="C113">
        <v>309</v>
      </c>
      <c r="D113" t="s">
        <v>202</v>
      </c>
      <c r="E113" t="s">
        <v>214</v>
      </c>
      <c r="F113">
        <v>44615</v>
      </c>
      <c r="G113">
        <v>45117</v>
      </c>
      <c r="H113">
        <v>16</v>
      </c>
      <c r="I113" t="s">
        <v>16</v>
      </c>
      <c r="J113" t="s">
        <v>17</v>
      </c>
      <c r="K113" t="s">
        <v>215</v>
      </c>
      <c r="L113">
        <v>64526</v>
      </c>
      <c r="M113">
        <v>105000</v>
      </c>
      <c r="N113">
        <v>44652</v>
      </c>
    </row>
    <row r="114" spans="1:14" x14ac:dyDescent="0.25">
      <c r="A114" t="s">
        <v>15</v>
      </c>
      <c r="B114">
        <v>8852</v>
      </c>
      <c r="C114">
        <v>309</v>
      </c>
      <c r="D114" t="s">
        <v>202</v>
      </c>
      <c r="E114" t="s">
        <v>68</v>
      </c>
      <c r="F114">
        <v>44615</v>
      </c>
      <c r="G114">
        <v>45117</v>
      </c>
      <c r="H114">
        <v>16</v>
      </c>
      <c r="I114" t="s">
        <v>16</v>
      </c>
      <c r="J114" t="s">
        <v>17</v>
      </c>
      <c r="K114" t="s">
        <v>216</v>
      </c>
      <c r="L114">
        <v>64525</v>
      </c>
      <c r="M114">
        <v>105000</v>
      </c>
      <c r="N114">
        <v>44684</v>
      </c>
    </row>
    <row r="115" spans="1:14" x14ac:dyDescent="0.25">
      <c r="A115" t="s">
        <v>15</v>
      </c>
      <c r="B115">
        <v>8852</v>
      </c>
      <c r="C115">
        <v>309</v>
      </c>
      <c r="D115" t="s">
        <v>202</v>
      </c>
      <c r="E115" t="s">
        <v>91</v>
      </c>
      <c r="F115">
        <v>44615</v>
      </c>
      <c r="G115">
        <v>45117</v>
      </c>
      <c r="H115">
        <v>16</v>
      </c>
      <c r="I115" t="s">
        <v>16</v>
      </c>
      <c r="J115" t="s">
        <v>17</v>
      </c>
      <c r="K115" t="s">
        <v>217</v>
      </c>
      <c r="L115">
        <v>64300</v>
      </c>
      <c r="M115">
        <v>105000</v>
      </c>
      <c r="N115">
        <v>44684</v>
      </c>
    </row>
    <row r="116" spans="1:14" x14ac:dyDescent="0.25">
      <c r="A116" t="s">
        <v>15</v>
      </c>
      <c r="B116">
        <v>8852</v>
      </c>
      <c r="C116">
        <v>309</v>
      </c>
      <c r="D116" t="s">
        <v>202</v>
      </c>
      <c r="E116" t="s">
        <v>218</v>
      </c>
      <c r="F116">
        <v>44615</v>
      </c>
      <c r="G116">
        <v>45117</v>
      </c>
      <c r="H116">
        <v>16</v>
      </c>
      <c r="I116" t="s">
        <v>16</v>
      </c>
      <c r="J116" t="s">
        <v>17</v>
      </c>
      <c r="K116" t="s">
        <v>219</v>
      </c>
      <c r="L116">
        <v>66306</v>
      </c>
      <c r="M116">
        <v>105000</v>
      </c>
      <c r="N116">
        <v>44684</v>
      </c>
    </row>
    <row r="117" spans="1:14" x14ac:dyDescent="0.25">
      <c r="A117" t="s">
        <v>15</v>
      </c>
      <c r="B117">
        <v>8852</v>
      </c>
      <c r="C117">
        <v>309</v>
      </c>
      <c r="D117" t="s">
        <v>202</v>
      </c>
      <c r="E117" t="s">
        <v>220</v>
      </c>
      <c r="F117">
        <v>44615</v>
      </c>
      <c r="G117">
        <v>45117</v>
      </c>
      <c r="H117">
        <v>16</v>
      </c>
      <c r="I117" t="s">
        <v>16</v>
      </c>
      <c r="J117" t="s">
        <v>17</v>
      </c>
      <c r="K117" t="s">
        <v>221</v>
      </c>
      <c r="L117">
        <v>61686</v>
      </c>
      <c r="M117">
        <v>105000</v>
      </c>
      <c r="N117">
        <v>44684</v>
      </c>
    </row>
    <row r="118" spans="1:14" x14ac:dyDescent="0.25">
      <c r="A118" t="s">
        <v>15</v>
      </c>
      <c r="B118">
        <v>8852</v>
      </c>
      <c r="C118">
        <v>309</v>
      </c>
      <c r="D118" t="s">
        <v>202</v>
      </c>
      <c r="E118" t="s">
        <v>222</v>
      </c>
      <c r="F118">
        <v>44615</v>
      </c>
      <c r="G118">
        <v>45117</v>
      </c>
      <c r="H118">
        <v>16</v>
      </c>
      <c r="I118" t="s">
        <v>16</v>
      </c>
      <c r="J118" t="s">
        <v>17</v>
      </c>
      <c r="K118" t="s">
        <v>223</v>
      </c>
      <c r="L118">
        <v>63777</v>
      </c>
      <c r="M118">
        <v>105000</v>
      </c>
      <c r="N118">
        <v>44684</v>
      </c>
    </row>
    <row r="119" spans="1:14" x14ac:dyDescent="0.25">
      <c r="A119" t="s">
        <v>15</v>
      </c>
      <c r="B119">
        <v>8852</v>
      </c>
      <c r="C119">
        <v>309</v>
      </c>
      <c r="D119" t="s">
        <v>202</v>
      </c>
      <c r="E119" t="s">
        <v>224</v>
      </c>
      <c r="F119">
        <v>44615</v>
      </c>
      <c r="G119">
        <v>45117</v>
      </c>
      <c r="H119">
        <v>16</v>
      </c>
      <c r="I119" t="s">
        <v>16</v>
      </c>
      <c r="J119" t="s">
        <v>17</v>
      </c>
      <c r="K119" t="s">
        <v>225</v>
      </c>
      <c r="L119">
        <v>60627</v>
      </c>
      <c r="M119">
        <v>105000</v>
      </c>
      <c r="N119">
        <v>44684</v>
      </c>
    </row>
    <row r="120" spans="1:14" x14ac:dyDescent="0.25">
      <c r="A120" t="s">
        <v>15</v>
      </c>
      <c r="B120">
        <v>8996</v>
      </c>
      <c r="C120">
        <v>291</v>
      </c>
      <c r="D120" t="s">
        <v>615</v>
      </c>
      <c r="E120" t="s">
        <v>226</v>
      </c>
      <c r="F120">
        <v>44638</v>
      </c>
      <c r="G120">
        <v>45117</v>
      </c>
      <c r="H120">
        <v>15</v>
      </c>
      <c r="I120" t="s">
        <v>16</v>
      </c>
      <c r="J120" t="s">
        <v>17</v>
      </c>
      <c r="K120" t="s">
        <v>227</v>
      </c>
      <c r="L120">
        <v>79206</v>
      </c>
      <c r="M120">
        <v>143000</v>
      </c>
      <c r="N120">
        <v>44805</v>
      </c>
    </row>
    <row r="121" spans="1:14" x14ac:dyDescent="0.25">
      <c r="A121" t="s">
        <v>15</v>
      </c>
      <c r="B121">
        <v>8996</v>
      </c>
      <c r="C121">
        <v>291</v>
      </c>
      <c r="D121" t="s">
        <v>615</v>
      </c>
      <c r="E121" t="s">
        <v>228</v>
      </c>
      <c r="F121">
        <v>44638</v>
      </c>
      <c r="G121">
        <v>45117</v>
      </c>
      <c r="H121">
        <v>15</v>
      </c>
      <c r="I121" t="s">
        <v>16</v>
      </c>
      <c r="J121" t="s">
        <v>17</v>
      </c>
      <c r="K121" t="s">
        <v>229</v>
      </c>
      <c r="L121">
        <v>78393</v>
      </c>
      <c r="M121">
        <v>143000</v>
      </c>
    </row>
    <row r="122" spans="1:14" x14ac:dyDescent="0.25">
      <c r="A122" t="s">
        <v>15</v>
      </c>
      <c r="B122">
        <v>9007</v>
      </c>
      <c r="C122">
        <v>309</v>
      </c>
      <c r="D122" t="s">
        <v>230</v>
      </c>
      <c r="E122" t="s">
        <v>231</v>
      </c>
      <c r="F122">
        <v>44638</v>
      </c>
      <c r="G122">
        <v>45117</v>
      </c>
      <c r="H122">
        <v>15</v>
      </c>
      <c r="I122" t="s">
        <v>16</v>
      </c>
      <c r="J122" t="s">
        <v>17</v>
      </c>
      <c r="K122" t="s">
        <v>232</v>
      </c>
      <c r="L122">
        <v>82857</v>
      </c>
      <c r="M122">
        <v>143000</v>
      </c>
      <c r="N122">
        <v>44837</v>
      </c>
    </row>
    <row r="123" spans="1:14" x14ac:dyDescent="0.25">
      <c r="A123" t="s">
        <v>15</v>
      </c>
      <c r="B123">
        <v>8996</v>
      </c>
      <c r="C123">
        <v>291</v>
      </c>
      <c r="D123" t="s">
        <v>615</v>
      </c>
      <c r="E123" t="s">
        <v>233</v>
      </c>
      <c r="F123">
        <v>44638</v>
      </c>
      <c r="G123">
        <v>45117</v>
      </c>
      <c r="H123">
        <v>15</v>
      </c>
      <c r="I123" t="s">
        <v>16</v>
      </c>
      <c r="J123" t="s">
        <v>17</v>
      </c>
      <c r="K123" t="s">
        <v>234</v>
      </c>
      <c r="L123">
        <v>79404</v>
      </c>
      <c r="M123">
        <v>143000</v>
      </c>
      <c r="N123">
        <v>44718</v>
      </c>
    </row>
    <row r="124" spans="1:14" x14ac:dyDescent="0.25">
      <c r="A124" t="s">
        <v>15</v>
      </c>
      <c r="B124">
        <v>9091</v>
      </c>
      <c r="C124">
        <v>298</v>
      </c>
      <c r="D124" t="s">
        <v>202</v>
      </c>
      <c r="E124" t="s">
        <v>235</v>
      </c>
      <c r="F124">
        <v>44643</v>
      </c>
      <c r="G124">
        <v>45117</v>
      </c>
      <c r="H124">
        <v>15</v>
      </c>
      <c r="I124" t="s">
        <v>16</v>
      </c>
      <c r="J124" t="s">
        <v>17</v>
      </c>
      <c r="K124" t="s">
        <v>236</v>
      </c>
      <c r="L124">
        <v>81540</v>
      </c>
      <c r="M124">
        <v>105000</v>
      </c>
      <c r="N124">
        <v>44684</v>
      </c>
    </row>
    <row r="125" spans="1:14" x14ac:dyDescent="0.25">
      <c r="A125" t="s">
        <v>15</v>
      </c>
      <c r="B125">
        <v>9091</v>
      </c>
      <c r="C125">
        <v>298</v>
      </c>
      <c r="D125" t="s">
        <v>202</v>
      </c>
      <c r="E125" t="s">
        <v>175</v>
      </c>
      <c r="F125">
        <v>44643</v>
      </c>
      <c r="G125">
        <v>45117</v>
      </c>
      <c r="H125">
        <v>15</v>
      </c>
      <c r="I125" t="s">
        <v>16</v>
      </c>
      <c r="J125" t="s">
        <v>17</v>
      </c>
      <c r="K125" t="s">
        <v>237</v>
      </c>
      <c r="L125">
        <v>80577</v>
      </c>
      <c r="M125">
        <v>105000</v>
      </c>
      <c r="N125">
        <v>44684</v>
      </c>
    </row>
    <row r="126" spans="1:14" x14ac:dyDescent="0.25">
      <c r="A126" t="s">
        <v>15</v>
      </c>
      <c r="B126">
        <v>9127</v>
      </c>
      <c r="C126">
        <v>3</v>
      </c>
      <c r="D126" t="s">
        <v>209</v>
      </c>
      <c r="E126" t="s">
        <v>238</v>
      </c>
      <c r="F126">
        <v>44645</v>
      </c>
      <c r="G126">
        <v>45117</v>
      </c>
      <c r="H126">
        <v>15</v>
      </c>
      <c r="I126" t="s">
        <v>16</v>
      </c>
      <c r="J126" t="s">
        <v>17</v>
      </c>
      <c r="K126" t="s">
        <v>239</v>
      </c>
      <c r="L126">
        <v>85744</v>
      </c>
      <c r="M126">
        <v>250000</v>
      </c>
      <c r="N126">
        <v>44652</v>
      </c>
    </row>
    <row r="127" spans="1:14" x14ac:dyDescent="0.25">
      <c r="A127" t="s">
        <v>15</v>
      </c>
      <c r="B127">
        <v>9105</v>
      </c>
      <c r="C127">
        <v>314</v>
      </c>
      <c r="D127" t="s">
        <v>202</v>
      </c>
      <c r="E127" t="s">
        <v>240</v>
      </c>
      <c r="F127">
        <v>44645</v>
      </c>
      <c r="G127">
        <v>45117</v>
      </c>
      <c r="H127">
        <v>15</v>
      </c>
      <c r="I127" t="s">
        <v>16</v>
      </c>
      <c r="J127" t="s">
        <v>17</v>
      </c>
      <c r="K127" t="s">
        <v>241</v>
      </c>
      <c r="L127">
        <v>89711</v>
      </c>
      <c r="M127">
        <v>105000</v>
      </c>
      <c r="N127">
        <v>44837</v>
      </c>
    </row>
    <row r="128" spans="1:14" x14ac:dyDescent="0.25">
      <c r="A128" t="s">
        <v>15</v>
      </c>
      <c r="B128">
        <v>9270</v>
      </c>
      <c r="C128">
        <v>291</v>
      </c>
      <c r="D128" t="s">
        <v>615</v>
      </c>
      <c r="E128" t="s">
        <v>242</v>
      </c>
      <c r="F128">
        <v>44645</v>
      </c>
      <c r="G128">
        <v>45117</v>
      </c>
      <c r="H128">
        <v>15</v>
      </c>
      <c r="I128" t="s">
        <v>16</v>
      </c>
      <c r="J128" t="s">
        <v>17</v>
      </c>
      <c r="K128" t="s">
        <v>243</v>
      </c>
      <c r="L128">
        <v>78374</v>
      </c>
      <c r="M128">
        <v>105000</v>
      </c>
      <c r="N128">
        <v>44805</v>
      </c>
    </row>
    <row r="129" spans="1:14" x14ac:dyDescent="0.25">
      <c r="A129" t="s">
        <v>15</v>
      </c>
      <c r="B129">
        <v>9363</v>
      </c>
      <c r="C129" t="s">
        <v>184</v>
      </c>
      <c r="D129" t="s">
        <v>202</v>
      </c>
      <c r="E129" t="s">
        <v>820</v>
      </c>
      <c r="F129">
        <v>44645</v>
      </c>
      <c r="G129">
        <v>45117</v>
      </c>
      <c r="H129">
        <v>15</v>
      </c>
      <c r="I129" t="s">
        <v>16</v>
      </c>
      <c r="J129" t="s">
        <v>17</v>
      </c>
      <c r="K129" t="s">
        <v>244</v>
      </c>
      <c r="L129">
        <v>87852</v>
      </c>
      <c r="M129">
        <v>105000</v>
      </c>
      <c r="N129">
        <v>44698</v>
      </c>
    </row>
    <row r="130" spans="1:14" x14ac:dyDescent="0.25">
      <c r="A130" t="s">
        <v>15</v>
      </c>
      <c r="B130">
        <v>9112</v>
      </c>
      <c r="C130" t="s">
        <v>245</v>
      </c>
      <c r="D130" t="s">
        <v>61</v>
      </c>
      <c r="E130" t="s">
        <v>832</v>
      </c>
      <c r="F130">
        <v>44649</v>
      </c>
      <c r="G130">
        <v>45117</v>
      </c>
      <c r="H130">
        <v>15</v>
      </c>
      <c r="I130" t="s">
        <v>16</v>
      </c>
      <c r="J130" t="s">
        <v>17</v>
      </c>
      <c r="K130" t="s">
        <v>246</v>
      </c>
      <c r="L130">
        <v>89725</v>
      </c>
      <c r="M130">
        <v>143000</v>
      </c>
    </row>
    <row r="131" spans="1:14" x14ac:dyDescent="0.25">
      <c r="A131" t="s">
        <v>15</v>
      </c>
      <c r="B131">
        <v>9172</v>
      </c>
      <c r="C131">
        <v>210</v>
      </c>
      <c r="D131" t="s">
        <v>247</v>
      </c>
      <c r="E131" t="s">
        <v>248</v>
      </c>
      <c r="F131">
        <v>44650</v>
      </c>
      <c r="G131">
        <v>45117</v>
      </c>
      <c r="H131">
        <v>15</v>
      </c>
      <c r="I131" t="s">
        <v>16</v>
      </c>
      <c r="J131" t="s">
        <v>17</v>
      </c>
      <c r="K131" t="s">
        <v>249</v>
      </c>
      <c r="L131">
        <v>90127</v>
      </c>
      <c r="M131" s="2">
        <v>296310</v>
      </c>
      <c r="N131">
        <v>44747</v>
      </c>
    </row>
    <row r="132" spans="1:14" x14ac:dyDescent="0.25">
      <c r="A132" t="s">
        <v>250</v>
      </c>
      <c r="B132">
        <v>9343</v>
      </c>
      <c r="C132">
        <v>291</v>
      </c>
      <c r="D132" t="s">
        <v>615</v>
      </c>
      <c r="E132" t="s">
        <v>831</v>
      </c>
      <c r="F132">
        <v>44671</v>
      </c>
      <c r="G132">
        <v>45117</v>
      </c>
      <c r="H132">
        <v>14</v>
      </c>
      <c r="I132" t="s">
        <v>16</v>
      </c>
      <c r="J132" t="s">
        <v>17</v>
      </c>
      <c r="K132" t="s">
        <v>251</v>
      </c>
      <c r="L132" t="s">
        <v>252</v>
      </c>
      <c r="M132" s="2">
        <v>114000</v>
      </c>
      <c r="N132">
        <v>44761</v>
      </c>
    </row>
    <row r="133" spans="1:14" x14ac:dyDescent="0.25">
      <c r="A133" t="s">
        <v>250</v>
      </c>
      <c r="B133">
        <v>9343</v>
      </c>
      <c r="C133">
        <v>291</v>
      </c>
      <c r="D133" t="s">
        <v>615</v>
      </c>
      <c r="E133" t="s">
        <v>831</v>
      </c>
      <c r="F133">
        <v>44671</v>
      </c>
      <c r="G133">
        <v>45117</v>
      </c>
      <c r="H133">
        <v>14</v>
      </c>
      <c r="I133" t="s">
        <v>16</v>
      </c>
      <c r="J133" t="s">
        <v>17</v>
      </c>
      <c r="K133" t="s">
        <v>253</v>
      </c>
      <c r="L133" t="s">
        <v>254</v>
      </c>
      <c r="M133" s="2">
        <v>114000</v>
      </c>
      <c r="N133">
        <v>44761</v>
      </c>
    </row>
    <row r="134" spans="1:14" x14ac:dyDescent="0.25">
      <c r="A134" t="s">
        <v>250</v>
      </c>
      <c r="B134">
        <v>9343</v>
      </c>
      <c r="C134">
        <v>291</v>
      </c>
      <c r="D134" t="s">
        <v>615</v>
      </c>
      <c r="E134" t="s">
        <v>831</v>
      </c>
      <c r="F134">
        <v>44671</v>
      </c>
      <c r="G134">
        <v>45117</v>
      </c>
      <c r="H134">
        <v>14</v>
      </c>
      <c r="I134" t="s">
        <v>16</v>
      </c>
      <c r="J134" t="s">
        <v>17</v>
      </c>
      <c r="K134" t="s">
        <v>255</v>
      </c>
      <c r="L134" t="s">
        <v>256</v>
      </c>
      <c r="M134" s="2">
        <v>114000</v>
      </c>
      <c r="N134">
        <v>44761</v>
      </c>
    </row>
    <row r="135" spans="1:14" x14ac:dyDescent="0.25">
      <c r="A135" t="s">
        <v>250</v>
      </c>
      <c r="B135">
        <v>9343</v>
      </c>
      <c r="C135">
        <v>291</v>
      </c>
      <c r="D135" t="s">
        <v>615</v>
      </c>
      <c r="E135" t="s">
        <v>831</v>
      </c>
      <c r="F135">
        <v>44671</v>
      </c>
      <c r="G135">
        <v>45117</v>
      </c>
      <c r="H135">
        <v>14</v>
      </c>
      <c r="I135" t="s">
        <v>16</v>
      </c>
      <c r="J135" t="s">
        <v>17</v>
      </c>
      <c r="K135" t="s">
        <v>257</v>
      </c>
      <c r="L135" t="s">
        <v>258</v>
      </c>
      <c r="M135" s="2">
        <v>114000</v>
      </c>
      <c r="N135">
        <v>44761</v>
      </c>
    </row>
    <row r="136" spans="1:14" x14ac:dyDescent="0.25">
      <c r="A136" t="s">
        <v>250</v>
      </c>
      <c r="B136">
        <v>9343</v>
      </c>
      <c r="C136">
        <v>291</v>
      </c>
      <c r="D136" t="s">
        <v>615</v>
      </c>
      <c r="E136" t="s">
        <v>831</v>
      </c>
      <c r="F136">
        <v>44671</v>
      </c>
      <c r="G136">
        <v>45117</v>
      </c>
      <c r="H136">
        <v>14</v>
      </c>
      <c r="I136" t="s">
        <v>16</v>
      </c>
      <c r="J136" t="s">
        <v>17</v>
      </c>
      <c r="K136" t="s">
        <v>259</v>
      </c>
      <c r="L136" t="s">
        <v>260</v>
      </c>
      <c r="M136" s="2">
        <v>114000</v>
      </c>
      <c r="N136">
        <v>44761</v>
      </c>
    </row>
    <row r="137" spans="1:14" x14ac:dyDescent="0.25">
      <c r="A137" t="s">
        <v>250</v>
      </c>
      <c r="B137">
        <v>9343</v>
      </c>
      <c r="C137">
        <v>291</v>
      </c>
      <c r="D137" t="s">
        <v>615</v>
      </c>
      <c r="E137" t="s">
        <v>831</v>
      </c>
      <c r="F137">
        <v>44671</v>
      </c>
      <c r="G137">
        <v>45117</v>
      </c>
      <c r="H137">
        <v>14</v>
      </c>
      <c r="I137" t="s">
        <v>16</v>
      </c>
      <c r="J137" t="s">
        <v>17</v>
      </c>
      <c r="K137" t="s">
        <v>261</v>
      </c>
      <c r="L137" t="s">
        <v>262</v>
      </c>
      <c r="M137" s="2">
        <v>114000</v>
      </c>
      <c r="N137">
        <v>44761</v>
      </c>
    </row>
    <row r="138" spans="1:14" x14ac:dyDescent="0.25">
      <c r="A138" t="s">
        <v>250</v>
      </c>
      <c r="B138">
        <v>9343</v>
      </c>
      <c r="C138">
        <v>291</v>
      </c>
      <c r="D138" t="s">
        <v>615</v>
      </c>
      <c r="E138" t="s">
        <v>831</v>
      </c>
      <c r="F138">
        <v>44671</v>
      </c>
      <c r="G138">
        <v>45117</v>
      </c>
      <c r="H138">
        <v>14</v>
      </c>
      <c r="I138" t="s">
        <v>16</v>
      </c>
      <c r="J138" t="s">
        <v>17</v>
      </c>
      <c r="K138" t="s">
        <v>263</v>
      </c>
      <c r="L138" t="s">
        <v>264</v>
      </c>
      <c r="M138" s="2">
        <v>114000</v>
      </c>
      <c r="N138">
        <v>44761</v>
      </c>
    </row>
    <row r="139" spans="1:14" x14ac:dyDescent="0.25">
      <c r="A139" t="s">
        <v>250</v>
      </c>
      <c r="B139">
        <v>9343</v>
      </c>
      <c r="C139">
        <v>291</v>
      </c>
      <c r="D139" t="s">
        <v>615</v>
      </c>
      <c r="E139" t="s">
        <v>831</v>
      </c>
      <c r="F139">
        <v>44671</v>
      </c>
      <c r="G139">
        <v>45117</v>
      </c>
      <c r="H139">
        <v>14</v>
      </c>
      <c r="I139" t="s">
        <v>16</v>
      </c>
      <c r="J139" t="s">
        <v>17</v>
      </c>
      <c r="K139" t="s">
        <v>265</v>
      </c>
      <c r="L139" t="s">
        <v>266</v>
      </c>
      <c r="M139" s="2">
        <v>114000</v>
      </c>
      <c r="N139">
        <v>44761</v>
      </c>
    </row>
    <row r="140" spans="1:14" x14ac:dyDescent="0.25">
      <c r="A140" t="s">
        <v>250</v>
      </c>
      <c r="B140">
        <v>9343</v>
      </c>
      <c r="C140">
        <v>291</v>
      </c>
      <c r="D140" t="s">
        <v>615</v>
      </c>
      <c r="E140" t="s">
        <v>831</v>
      </c>
      <c r="F140">
        <v>44671</v>
      </c>
      <c r="G140">
        <v>45117</v>
      </c>
      <c r="H140">
        <v>14</v>
      </c>
      <c r="I140" t="s">
        <v>16</v>
      </c>
      <c r="J140" t="s">
        <v>17</v>
      </c>
      <c r="K140" t="s">
        <v>267</v>
      </c>
      <c r="L140" t="s">
        <v>268</v>
      </c>
      <c r="M140" s="2">
        <v>114000</v>
      </c>
      <c r="N140">
        <v>44761</v>
      </c>
    </row>
    <row r="141" spans="1:14" x14ac:dyDescent="0.25">
      <c r="A141" t="s">
        <v>250</v>
      </c>
      <c r="B141">
        <v>9343</v>
      </c>
      <c r="C141">
        <v>291</v>
      </c>
      <c r="D141" t="s">
        <v>615</v>
      </c>
      <c r="E141" t="s">
        <v>831</v>
      </c>
      <c r="F141">
        <v>44671</v>
      </c>
      <c r="G141">
        <v>45117</v>
      </c>
      <c r="H141">
        <v>14</v>
      </c>
      <c r="I141" t="s">
        <v>16</v>
      </c>
      <c r="J141" t="s">
        <v>17</v>
      </c>
      <c r="K141" t="s">
        <v>269</v>
      </c>
      <c r="L141" t="s">
        <v>270</v>
      </c>
      <c r="M141" s="2">
        <v>114000</v>
      </c>
      <c r="N141">
        <v>44761</v>
      </c>
    </row>
    <row r="142" spans="1:14" x14ac:dyDescent="0.25">
      <c r="A142" t="s">
        <v>250</v>
      </c>
      <c r="B142">
        <v>9343</v>
      </c>
      <c r="C142">
        <v>291</v>
      </c>
      <c r="D142" t="s">
        <v>615</v>
      </c>
      <c r="E142" t="s">
        <v>831</v>
      </c>
      <c r="F142">
        <v>44671</v>
      </c>
      <c r="G142">
        <v>45117</v>
      </c>
      <c r="H142">
        <v>14</v>
      </c>
      <c r="I142" t="s">
        <v>16</v>
      </c>
      <c r="J142" t="s">
        <v>17</v>
      </c>
      <c r="K142" t="s">
        <v>271</v>
      </c>
      <c r="L142" t="s">
        <v>272</v>
      </c>
      <c r="M142" s="2">
        <v>114000</v>
      </c>
      <c r="N142">
        <v>44761</v>
      </c>
    </row>
    <row r="143" spans="1:14" x14ac:dyDescent="0.25">
      <c r="A143" t="s">
        <v>250</v>
      </c>
      <c r="B143">
        <v>9343</v>
      </c>
      <c r="C143">
        <v>291</v>
      </c>
      <c r="D143" t="s">
        <v>615</v>
      </c>
      <c r="E143" t="s">
        <v>831</v>
      </c>
      <c r="F143">
        <v>44671</v>
      </c>
      <c r="G143">
        <v>45117</v>
      </c>
      <c r="H143">
        <v>14</v>
      </c>
      <c r="I143" t="s">
        <v>16</v>
      </c>
      <c r="J143" t="s">
        <v>17</v>
      </c>
      <c r="K143" t="s">
        <v>273</v>
      </c>
      <c r="L143" t="s">
        <v>274</v>
      </c>
      <c r="M143" s="2">
        <v>114000</v>
      </c>
      <c r="N143">
        <v>44761</v>
      </c>
    </row>
    <row r="144" spans="1:14" x14ac:dyDescent="0.25">
      <c r="A144" t="s">
        <v>250</v>
      </c>
      <c r="B144">
        <v>9343</v>
      </c>
      <c r="C144">
        <v>291</v>
      </c>
      <c r="D144" t="s">
        <v>615</v>
      </c>
      <c r="E144" t="s">
        <v>831</v>
      </c>
      <c r="F144">
        <v>44671</v>
      </c>
      <c r="G144">
        <v>45117</v>
      </c>
      <c r="H144">
        <v>14</v>
      </c>
      <c r="I144" t="s">
        <v>16</v>
      </c>
      <c r="J144" t="s">
        <v>17</v>
      </c>
      <c r="K144" t="s">
        <v>275</v>
      </c>
      <c r="L144" t="s">
        <v>276</v>
      </c>
      <c r="M144" s="2">
        <v>114000</v>
      </c>
      <c r="N144">
        <v>44761</v>
      </c>
    </row>
    <row r="145" spans="1:15" x14ac:dyDescent="0.25">
      <c r="A145" t="s">
        <v>250</v>
      </c>
      <c r="B145">
        <v>9343</v>
      </c>
      <c r="C145">
        <v>291</v>
      </c>
      <c r="D145" t="s">
        <v>615</v>
      </c>
      <c r="E145" t="s">
        <v>831</v>
      </c>
      <c r="F145">
        <v>44671</v>
      </c>
      <c r="G145">
        <v>45117</v>
      </c>
      <c r="H145">
        <v>14</v>
      </c>
      <c r="I145" t="s">
        <v>16</v>
      </c>
      <c r="J145" t="s">
        <v>17</v>
      </c>
      <c r="K145" t="s">
        <v>277</v>
      </c>
      <c r="L145" t="s">
        <v>278</v>
      </c>
      <c r="M145" s="2">
        <v>114000</v>
      </c>
      <c r="N145">
        <v>44761</v>
      </c>
    </row>
    <row r="146" spans="1:15" x14ac:dyDescent="0.25">
      <c r="A146" t="s">
        <v>250</v>
      </c>
      <c r="B146">
        <v>9343</v>
      </c>
      <c r="C146">
        <v>291</v>
      </c>
      <c r="D146" t="s">
        <v>615</v>
      </c>
      <c r="E146" t="s">
        <v>831</v>
      </c>
      <c r="F146">
        <v>44671</v>
      </c>
      <c r="G146">
        <v>45117</v>
      </c>
      <c r="H146">
        <v>14</v>
      </c>
      <c r="I146" t="s">
        <v>16</v>
      </c>
      <c r="J146" t="s">
        <v>17</v>
      </c>
      <c r="K146" t="s">
        <v>279</v>
      </c>
      <c r="L146" t="s">
        <v>280</v>
      </c>
      <c r="M146" s="2">
        <v>114000</v>
      </c>
      <c r="N146">
        <v>44761</v>
      </c>
    </row>
    <row r="147" spans="1:15" x14ac:dyDescent="0.25">
      <c r="A147" t="s">
        <v>250</v>
      </c>
      <c r="B147">
        <v>9343</v>
      </c>
      <c r="C147">
        <v>291</v>
      </c>
      <c r="D147" t="s">
        <v>615</v>
      </c>
      <c r="E147" t="s">
        <v>831</v>
      </c>
      <c r="F147">
        <v>44671</v>
      </c>
      <c r="G147">
        <v>45117</v>
      </c>
      <c r="H147">
        <v>14</v>
      </c>
      <c r="I147" t="s">
        <v>16</v>
      </c>
      <c r="J147" t="s">
        <v>17</v>
      </c>
      <c r="K147" t="s">
        <v>281</v>
      </c>
      <c r="L147" t="s">
        <v>282</v>
      </c>
      <c r="M147" s="2">
        <v>114000</v>
      </c>
      <c r="N147">
        <v>44761</v>
      </c>
    </row>
    <row r="148" spans="1:15" x14ac:dyDescent="0.25">
      <c r="A148" t="s">
        <v>250</v>
      </c>
      <c r="B148">
        <v>9343</v>
      </c>
      <c r="C148">
        <v>291</v>
      </c>
      <c r="D148" t="s">
        <v>615</v>
      </c>
      <c r="E148" t="s">
        <v>831</v>
      </c>
      <c r="F148">
        <v>44671</v>
      </c>
      <c r="G148">
        <v>45117</v>
      </c>
      <c r="H148">
        <v>14</v>
      </c>
      <c r="I148" t="s">
        <v>16</v>
      </c>
      <c r="J148" t="s">
        <v>17</v>
      </c>
      <c r="K148" t="s">
        <v>283</v>
      </c>
      <c r="L148" t="s">
        <v>284</v>
      </c>
      <c r="M148" s="2">
        <v>114000</v>
      </c>
      <c r="N148">
        <v>44761</v>
      </c>
    </row>
    <row r="149" spans="1:15" x14ac:dyDescent="0.25">
      <c r="A149" t="s">
        <v>250</v>
      </c>
      <c r="B149">
        <v>9343</v>
      </c>
      <c r="C149">
        <v>291</v>
      </c>
      <c r="D149" t="s">
        <v>615</v>
      </c>
      <c r="E149" t="s">
        <v>831</v>
      </c>
      <c r="F149">
        <v>44671</v>
      </c>
      <c r="G149">
        <v>45117</v>
      </c>
      <c r="H149">
        <v>14</v>
      </c>
      <c r="I149" t="s">
        <v>16</v>
      </c>
      <c r="J149" t="s">
        <v>17</v>
      </c>
      <c r="K149" t="s">
        <v>285</v>
      </c>
      <c r="L149" t="s">
        <v>286</v>
      </c>
      <c r="M149" s="2">
        <v>114000</v>
      </c>
      <c r="N149">
        <v>44740</v>
      </c>
      <c r="O149" t="s">
        <v>287</v>
      </c>
    </row>
    <row r="150" spans="1:15" x14ac:dyDescent="0.25">
      <c r="A150" t="s">
        <v>250</v>
      </c>
      <c r="B150">
        <v>9343</v>
      </c>
      <c r="C150">
        <v>291</v>
      </c>
      <c r="D150" t="s">
        <v>615</v>
      </c>
      <c r="E150" t="s">
        <v>831</v>
      </c>
      <c r="F150">
        <v>44671</v>
      </c>
      <c r="G150">
        <v>45117</v>
      </c>
      <c r="H150">
        <v>14</v>
      </c>
      <c r="I150" t="s">
        <v>16</v>
      </c>
      <c r="J150" t="s">
        <v>17</v>
      </c>
      <c r="K150" t="s">
        <v>288</v>
      </c>
      <c r="L150" t="s">
        <v>289</v>
      </c>
      <c r="M150" s="2">
        <v>114000</v>
      </c>
      <c r="N150">
        <v>44761</v>
      </c>
    </row>
    <row r="151" spans="1:15" x14ac:dyDescent="0.25">
      <c r="A151" t="s">
        <v>250</v>
      </c>
      <c r="B151">
        <v>9343</v>
      </c>
      <c r="C151">
        <v>291</v>
      </c>
      <c r="D151" t="s">
        <v>615</v>
      </c>
      <c r="E151" t="s">
        <v>831</v>
      </c>
      <c r="F151">
        <v>44671</v>
      </c>
      <c r="G151">
        <v>45117</v>
      </c>
      <c r="H151">
        <v>14</v>
      </c>
      <c r="I151" t="s">
        <v>16</v>
      </c>
      <c r="J151" t="s">
        <v>17</v>
      </c>
      <c r="K151" t="s">
        <v>290</v>
      </c>
      <c r="L151" t="s">
        <v>291</v>
      </c>
      <c r="M151" s="2">
        <v>114000</v>
      </c>
      <c r="N151">
        <v>44740</v>
      </c>
      <c r="O151" t="s">
        <v>292</v>
      </c>
    </row>
    <row r="152" spans="1:15" x14ac:dyDescent="0.25">
      <c r="A152" t="s">
        <v>15</v>
      </c>
      <c r="B152">
        <v>9343</v>
      </c>
      <c r="C152">
        <v>314</v>
      </c>
      <c r="D152" t="s">
        <v>293</v>
      </c>
      <c r="E152" t="s">
        <v>294</v>
      </c>
      <c r="F152">
        <v>44671</v>
      </c>
      <c r="G152">
        <v>45117</v>
      </c>
      <c r="H152">
        <v>14</v>
      </c>
      <c r="I152" t="s">
        <v>16</v>
      </c>
      <c r="J152" t="s">
        <v>17</v>
      </c>
      <c r="K152" t="s">
        <v>295</v>
      </c>
      <c r="L152">
        <v>66815</v>
      </c>
      <c r="M152" s="2">
        <v>97900</v>
      </c>
    </row>
    <row r="153" spans="1:15" x14ac:dyDescent="0.25">
      <c r="A153" t="s">
        <v>15</v>
      </c>
      <c r="B153">
        <v>9343</v>
      </c>
      <c r="C153">
        <v>291</v>
      </c>
      <c r="D153" t="s">
        <v>615</v>
      </c>
      <c r="E153" t="s">
        <v>831</v>
      </c>
      <c r="F153">
        <v>44671</v>
      </c>
      <c r="G153">
        <v>45117</v>
      </c>
      <c r="H153">
        <v>14</v>
      </c>
      <c r="I153" t="s">
        <v>16</v>
      </c>
      <c r="J153" t="s">
        <v>17</v>
      </c>
      <c r="K153" t="s">
        <v>296</v>
      </c>
      <c r="L153">
        <v>61856</v>
      </c>
      <c r="M153" s="2">
        <v>97900</v>
      </c>
      <c r="N153">
        <v>44705</v>
      </c>
    </row>
    <row r="154" spans="1:15" x14ac:dyDescent="0.25">
      <c r="A154" t="s">
        <v>15</v>
      </c>
      <c r="B154">
        <v>9343</v>
      </c>
      <c r="C154">
        <v>314</v>
      </c>
      <c r="D154" t="s">
        <v>293</v>
      </c>
      <c r="E154" t="s">
        <v>297</v>
      </c>
      <c r="F154">
        <v>44671</v>
      </c>
      <c r="G154">
        <v>45117</v>
      </c>
      <c r="H154">
        <v>14</v>
      </c>
      <c r="I154" t="s">
        <v>16</v>
      </c>
      <c r="J154" t="s">
        <v>17</v>
      </c>
      <c r="K154" t="s">
        <v>298</v>
      </c>
      <c r="L154">
        <v>62777</v>
      </c>
      <c r="M154" s="2">
        <v>97900</v>
      </c>
      <c r="O154">
        <v>73520</v>
      </c>
    </row>
    <row r="155" spans="1:15" x14ac:dyDescent="0.25">
      <c r="A155" t="s">
        <v>15</v>
      </c>
      <c r="B155">
        <v>9320</v>
      </c>
      <c r="C155">
        <v>291</v>
      </c>
      <c r="D155" t="s">
        <v>615</v>
      </c>
      <c r="E155" t="s">
        <v>299</v>
      </c>
      <c r="F155">
        <v>44679</v>
      </c>
      <c r="G155">
        <v>45117</v>
      </c>
      <c r="H155">
        <v>14</v>
      </c>
      <c r="I155" t="s">
        <v>16</v>
      </c>
      <c r="J155" t="s">
        <v>17</v>
      </c>
      <c r="K155" t="s">
        <v>300</v>
      </c>
      <c r="L155">
        <v>81206</v>
      </c>
      <c r="M155" s="2">
        <v>123000</v>
      </c>
      <c r="N155">
        <v>44840</v>
      </c>
    </row>
    <row r="156" spans="1:15" x14ac:dyDescent="0.25">
      <c r="A156" t="s">
        <v>15</v>
      </c>
      <c r="B156">
        <v>9321</v>
      </c>
      <c r="C156">
        <v>291</v>
      </c>
      <c r="D156" t="s">
        <v>615</v>
      </c>
      <c r="E156" t="s">
        <v>301</v>
      </c>
      <c r="F156">
        <v>44680</v>
      </c>
      <c r="G156">
        <v>45117</v>
      </c>
      <c r="H156">
        <v>14</v>
      </c>
      <c r="I156" t="s">
        <v>16</v>
      </c>
      <c r="J156" t="s">
        <v>17</v>
      </c>
      <c r="K156" t="s">
        <v>302</v>
      </c>
      <c r="L156">
        <v>66246</v>
      </c>
      <c r="M156" s="2">
        <v>123000</v>
      </c>
      <c r="N156">
        <v>44792</v>
      </c>
    </row>
    <row r="157" spans="1:15" x14ac:dyDescent="0.25">
      <c r="A157" t="s">
        <v>15</v>
      </c>
      <c r="B157">
        <v>9484</v>
      </c>
      <c r="C157">
        <v>315</v>
      </c>
      <c r="D157" t="s">
        <v>61</v>
      </c>
      <c r="E157" t="s">
        <v>303</v>
      </c>
      <c r="F157">
        <v>44683</v>
      </c>
      <c r="G157">
        <v>45117</v>
      </c>
      <c r="H157">
        <v>14</v>
      </c>
      <c r="I157" t="s">
        <v>16</v>
      </c>
      <c r="J157" t="s">
        <v>17</v>
      </c>
      <c r="K157" t="s">
        <v>304</v>
      </c>
      <c r="L157">
        <v>91771</v>
      </c>
      <c r="M157">
        <v>189000</v>
      </c>
    </row>
    <row r="158" spans="1:15" x14ac:dyDescent="0.25">
      <c r="A158" t="s">
        <v>15</v>
      </c>
      <c r="B158">
        <v>9484</v>
      </c>
      <c r="C158">
        <v>315</v>
      </c>
      <c r="D158" t="s">
        <v>61</v>
      </c>
      <c r="E158" t="s">
        <v>824</v>
      </c>
      <c r="F158">
        <v>44683</v>
      </c>
      <c r="G158">
        <v>45117</v>
      </c>
      <c r="H158">
        <v>14</v>
      </c>
      <c r="I158" t="s">
        <v>16</v>
      </c>
      <c r="J158" t="s">
        <v>17</v>
      </c>
      <c r="K158" t="s">
        <v>305</v>
      </c>
      <c r="L158">
        <v>61942</v>
      </c>
      <c r="M158" t="s">
        <v>306</v>
      </c>
      <c r="O158" t="s">
        <v>307</v>
      </c>
    </row>
    <row r="159" spans="1:15" x14ac:dyDescent="0.25">
      <c r="A159" t="s">
        <v>15</v>
      </c>
      <c r="B159">
        <v>9484</v>
      </c>
      <c r="C159">
        <v>315</v>
      </c>
      <c r="D159" t="s">
        <v>61</v>
      </c>
      <c r="E159" t="s">
        <v>308</v>
      </c>
      <c r="F159">
        <v>44683</v>
      </c>
      <c r="G159">
        <v>45117</v>
      </c>
      <c r="H159">
        <v>14</v>
      </c>
      <c r="I159" t="s">
        <v>16</v>
      </c>
      <c r="J159" t="s">
        <v>17</v>
      </c>
      <c r="K159" t="s">
        <v>309</v>
      </c>
      <c r="L159">
        <v>68378</v>
      </c>
      <c r="M159" s="2">
        <v>98000</v>
      </c>
      <c r="N159" s="3">
        <v>44784</v>
      </c>
      <c r="O159">
        <v>61746</v>
      </c>
    </row>
    <row r="160" spans="1:15" x14ac:dyDescent="0.25">
      <c r="A160" t="s">
        <v>310</v>
      </c>
      <c r="B160">
        <v>10435</v>
      </c>
      <c r="C160">
        <v>302</v>
      </c>
      <c r="D160" t="s">
        <v>311</v>
      </c>
      <c r="E160" t="s">
        <v>312</v>
      </c>
      <c r="F160">
        <v>44802</v>
      </c>
      <c r="G160">
        <v>45117</v>
      </c>
      <c r="H160">
        <v>10</v>
      </c>
      <c r="I160" t="s">
        <v>192</v>
      </c>
      <c r="J160" t="s">
        <v>17</v>
      </c>
      <c r="K160" t="s">
        <v>313</v>
      </c>
      <c r="L160">
        <v>65674</v>
      </c>
      <c r="M160" s="2">
        <v>220000</v>
      </c>
    </row>
    <row r="161" spans="1:15" x14ac:dyDescent="0.25">
      <c r="A161" t="s">
        <v>310</v>
      </c>
      <c r="B161">
        <v>10435</v>
      </c>
      <c r="C161">
        <v>303</v>
      </c>
      <c r="D161" t="s">
        <v>314</v>
      </c>
      <c r="E161" t="s">
        <v>315</v>
      </c>
      <c r="F161">
        <v>44802</v>
      </c>
      <c r="G161">
        <v>45117</v>
      </c>
      <c r="H161">
        <v>10</v>
      </c>
      <c r="I161" t="s">
        <v>192</v>
      </c>
      <c r="J161" t="s">
        <v>17</v>
      </c>
      <c r="K161" t="s">
        <v>316</v>
      </c>
      <c r="L161">
        <v>65673</v>
      </c>
      <c r="M161" s="2">
        <v>220000</v>
      </c>
      <c r="O161" t="s">
        <v>317</v>
      </c>
    </row>
    <row r="162" spans="1:15" x14ac:dyDescent="0.25">
      <c r="A162" t="s">
        <v>310</v>
      </c>
      <c r="B162">
        <v>10435</v>
      </c>
      <c r="C162">
        <v>291</v>
      </c>
      <c r="D162" t="s">
        <v>318</v>
      </c>
      <c r="E162" t="s">
        <v>319</v>
      </c>
      <c r="F162">
        <v>44802</v>
      </c>
      <c r="G162">
        <v>45117</v>
      </c>
      <c r="H162">
        <v>10</v>
      </c>
      <c r="I162" t="s">
        <v>192</v>
      </c>
      <c r="J162" t="s">
        <v>17</v>
      </c>
      <c r="K162" t="s">
        <v>320</v>
      </c>
      <c r="L162">
        <v>65672</v>
      </c>
      <c r="M162" s="2">
        <v>220000</v>
      </c>
    </row>
    <row r="163" spans="1:15" x14ac:dyDescent="0.25">
      <c r="A163" t="s">
        <v>310</v>
      </c>
      <c r="B163">
        <v>10435</v>
      </c>
      <c r="C163">
        <v>335</v>
      </c>
      <c r="D163" t="s">
        <v>321</v>
      </c>
      <c r="E163" t="s">
        <v>322</v>
      </c>
      <c r="F163">
        <v>44802</v>
      </c>
      <c r="G163">
        <v>45117</v>
      </c>
      <c r="H163">
        <v>10</v>
      </c>
      <c r="I163" t="s">
        <v>192</v>
      </c>
      <c r="J163" t="s">
        <v>17</v>
      </c>
      <c r="K163" t="s">
        <v>323</v>
      </c>
      <c r="L163">
        <v>65675</v>
      </c>
      <c r="M163" s="2">
        <v>220000</v>
      </c>
    </row>
    <row r="164" spans="1:15" x14ac:dyDescent="0.25">
      <c r="A164" t="s">
        <v>310</v>
      </c>
      <c r="B164">
        <v>10435</v>
      </c>
      <c r="C164">
        <v>321</v>
      </c>
      <c r="D164" t="s">
        <v>324</v>
      </c>
      <c r="E164" t="s">
        <v>325</v>
      </c>
      <c r="F164">
        <v>44802</v>
      </c>
      <c r="G164">
        <v>45117</v>
      </c>
      <c r="H164">
        <v>10</v>
      </c>
      <c r="I164" t="s">
        <v>192</v>
      </c>
      <c r="J164" t="s">
        <v>17</v>
      </c>
      <c r="K164" t="s">
        <v>326</v>
      </c>
      <c r="L164">
        <v>65676</v>
      </c>
      <c r="M164" s="2">
        <v>220000</v>
      </c>
    </row>
    <row r="165" spans="1:15" x14ac:dyDescent="0.25">
      <c r="A165" t="s">
        <v>310</v>
      </c>
      <c r="B165">
        <v>10490</v>
      </c>
      <c r="C165">
        <v>291</v>
      </c>
      <c r="D165" t="s">
        <v>615</v>
      </c>
      <c r="E165" t="s">
        <v>831</v>
      </c>
      <c r="F165">
        <v>44806</v>
      </c>
      <c r="G165">
        <v>45117</v>
      </c>
      <c r="H165">
        <v>10</v>
      </c>
      <c r="I165" t="s">
        <v>16</v>
      </c>
      <c r="J165" t="s">
        <v>17</v>
      </c>
      <c r="K165" t="s">
        <v>327</v>
      </c>
      <c r="L165">
        <v>63778</v>
      </c>
      <c r="M165" s="2">
        <v>155000</v>
      </c>
      <c r="N165">
        <v>44924</v>
      </c>
    </row>
    <row r="166" spans="1:15" x14ac:dyDescent="0.25">
      <c r="A166" t="s">
        <v>310</v>
      </c>
      <c r="B166">
        <v>10490</v>
      </c>
      <c r="C166">
        <v>204</v>
      </c>
      <c r="D166" t="s">
        <v>84</v>
      </c>
      <c r="E166" t="s">
        <v>823</v>
      </c>
      <c r="F166">
        <v>44806</v>
      </c>
      <c r="G166">
        <v>45117</v>
      </c>
      <c r="H166">
        <v>10</v>
      </c>
      <c r="I166" t="s">
        <v>192</v>
      </c>
      <c r="J166" t="s">
        <v>17</v>
      </c>
      <c r="K166" t="s">
        <v>328</v>
      </c>
      <c r="L166">
        <v>63773</v>
      </c>
      <c r="M166" s="2">
        <v>155000</v>
      </c>
    </row>
    <row r="167" spans="1:15" x14ac:dyDescent="0.25">
      <c r="A167" t="s">
        <v>310</v>
      </c>
      <c r="B167">
        <v>10490</v>
      </c>
      <c r="C167">
        <v>291</v>
      </c>
      <c r="D167" t="s">
        <v>615</v>
      </c>
      <c r="E167" t="s">
        <v>831</v>
      </c>
      <c r="F167">
        <v>44806</v>
      </c>
      <c r="G167">
        <v>45117</v>
      </c>
      <c r="H167">
        <v>10</v>
      </c>
      <c r="I167" t="s">
        <v>16</v>
      </c>
      <c r="J167" t="s">
        <v>17</v>
      </c>
      <c r="K167" t="s">
        <v>329</v>
      </c>
      <c r="L167">
        <v>63777</v>
      </c>
      <c r="M167" s="2">
        <v>155000</v>
      </c>
      <c r="N167">
        <v>44924</v>
      </c>
    </row>
    <row r="168" spans="1:15" x14ac:dyDescent="0.25">
      <c r="A168" t="s">
        <v>310</v>
      </c>
      <c r="B168">
        <v>10490</v>
      </c>
      <c r="C168">
        <v>291</v>
      </c>
      <c r="D168" t="s">
        <v>615</v>
      </c>
      <c r="E168" t="s">
        <v>831</v>
      </c>
      <c r="F168">
        <v>44806</v>
      </c>
      <c r="G168">
        <v>45117</v>
      </c>
      <c r="H168">
        <v>10</v>
      </c>
      <c r="I168" t="s">
        <v>16</v>
      </c>
      <c r="J168" t="s">
        <v>17</v>
      </c>
      <c r="K168" t="s">
        <v>330</v>
      </c>
      <c r="L168">
        <v>63737</v>
      </c>
      <c r="M168" s="2">
        <v>155000</v>
      </c>
      <c r="N168">
        <v>44924</v>
      </c>
    </row>
    <row r="169" spans="1:15" x14ac:dyDescent="0.25">
      <c r="A169" t="s">
        <v>310</v>
      </c>
      <c r="B169">
        <v>10490</v>
      </c>
      <c r="C169">
        <v>242</v>
      </c>
      <c r="D169" t="s">
        <v>331</v>
      </c>
      <c r="E169" t="s">
        <v>332</v>
      </c>
      <c r="F169">
        <v>44806</v>
      </c>
      <c r="G169">
        <v>45117</v>
      </c>
      <c r="H169">
        <v>10</v>
      </c>
      <c r="I169" t="s">
        <v>192</v>
      </c>
      <c r="J169" t="s">
        <v>17</v>
      </c>
      <c r="K169" t="s">
        <v>333</v>
      </c>
      <c r="L169">
        <v>63740</v>
      </c>
      <c r="M169" s="2">
        <v>155000</v>
      </c>
    </row>
    <row r="170" spans="1:15" x14ac:dyDescent="0.25">
      <c r="A170" t="s">
        <v>310</v>
      </c>
      <c r="B170">
        <v>10490</v>
      </c>
      <c r="C170">
        <v>291</v>
      </c>
      <c r="D170" t="s">
        <v>615</v>
      </c>
      <c r="E170" t="s">
        <v>831</v>
      </c>
      <c r="F170">
        <v>44806</v>
      </c>
      <c r="G170">
        <v>45117</v>
      </c>
      <c r="H170">
        <v>10</v>
      </c>
      <c r="I170" t="s">
        <v>16</v>
      </c>
      <c r="J170" t="s">
        <v>17</v>
      </c>
      <c r="K170" t="s">
        <v>334</v>
      </c>
      <c r="L170">
        <v>63738</v>
      </c>
      <c r="M170" s="2">
        <v>155000</v>
      </c>
      <c r="N170">
        <v>44924</v>
      </c>
    </row>
    <row r="171" spans="1:15" x14ac:dyDescent="0.25">
      <c r="A171" t="s">
        <v>310</v>
      </c>
      <c r="B171">
        <v>10490</v>
      </c>
      <c r="C171">
        <v>291</v>
      </c>
      <c r="D171" t="s">
        <v>615</v>
      </c>
      <c r="E171" t="s">
        <v>831</v>
      </c>
      <c r="F171">
        <v>44806</v>
      </c>
      <c r="G171">
        <v>45117</v>
      </c>
      <c r="H171">
        <v>10</v>
      </c>
      <c r="I171" t="s">
        <v>16</v>
      </c>
      <c r="J171" t="s">
        <v>17</v>
      </c>
      <c r="K171" t="s">
        <v>335</v>
      </c>
      <c r="L171">
        <v>63776</v>
      </c>
      <c r="M171" s="2">
        <v>155000</v>
      </c>
      <c r="N171">
        <v>44924</v>
      </c>
    </row>
    <row r="172" spans="1:15" x14ac:dyDescent="0.25">
      <c r="A172" t="s">
        <v>310</v>
      </c>
      <c r="B172">
        <v>10490</v>
      </c>
      <c r="C172">
        <v>291</v>
      </c>
      <c r="D172" t="s">
        <v>615</v>
      </c>
      <c r="E172" t="s">
        <v>831</v>
      </c>
      <c r="F172">
        <v>44806</v>
      </c>
      <c r="G172">
        <v>45117</v>
      </c>
      <c r="H172">
        <v>10</v>
      </c>
      <c r="I172" t="s">
        <v>16</v>
      </c>
      <c r="J172" t="s">
        <v>17</v>
      </c>
      <c r="K172" t="s">
        <v>336</v>
      </c>
      <c r="L172">
        <v>63736</v>
      </c>
      <c r="M172" s="2">
        <v>155000</v>
      </c>
      <c r="N172">
        <v>44924</v>
      </c>
    </row>
    <row r="173" spans="1:15" x14ac:dyDescent="0.25">
      <c r="A173" t="s">
        <v>310</v>
      </c>
      <c r="B173">
        <v>10490</v>
      </c>
      <c r="C173">
        <v>291</v>
      </c>
      <c r="D173" t="s">
        <v>615</v>
      </c>
      <c r="E173" t="s">
        <v>831</v>
      </c>
      <c r="F173">
        <v>44806</v>
      </c>
      <c r="G173">
        <v>45117</v>
      </c>
      <c r="H173">
        <v>10</v>
      </c>
      <c r="I173" t="s">
        <v>16</v>
      </c>
      <c r="J173" t="s">
        <v>17</v>
      </c>
      <c r="K173" t="s">
        <v>337</v>
      </c>
      <c r="L173">
        <v>63739</v>
      </c>
      <c r="M173" s="2">
        <v>155000</v>
      </c>
      <c r="N173">
        <v>44924</v>
      </c>
    </row>
    <row r="174" spans="1:15" x14ac:dyDescent="0.25">
      <c r="A174" t="s">
        <v>310</v>
      </c>
      <c r="B174">
        <v>10490</v>
      </c>
      <c r="C174">
        <v>291</v>
      </c>
      <c r="D174" t="s">
        <v>615</v>
      </c>
      <c r="E174" t="s">
        <v>831</v>
      </c>
      <c r="F174">
        <v>44806</v>
      </c>
      <c r="G174">
        <v>45117</v>
      </c>
      <c r="H174">
        <v>10</v>
      </c>
      <c r="I174" t="s">
        <v>16</v>
      </c>
      <c r="J174" t="s">
        <v>17</v>
      </c>
      <c r="K174" t="s">
        <v>338</v>
      </c>
      <c r="L174">
        <v>63734</v>
      </c>
      <c r="M174" s="2">
        <v>155000</v>
      </c>
      <c r="N174">
        <v>44924</v>
      </c>
    </row>
    <row r="175" spans="1:15" x14ac:dyDescent="0.25">
      <c r="A175" t="s">
        <v>310</v>
      </c>
      <c r="B175">
        <v>10490</v>
      </c>
      <c r="C175">
        <v>291</v>
      </c>
      <c r="D175" t="s">
        <v>615</v>
      </c>
      <c r="E175" t="s">
        <v>831</v>
      </c>
      <c r="F175">
        <v>44806</v>
      </c>
      <c r="G175">
        <v>45117</v>
      </c>
      <c r="H175">
        <v>10</v>
      </c>
      <c r="I175" t="s">
        <v>16</v>
      </c>
      <c r="J175" t="s">
        <v>17</v>
      </c>
      <c r="K175" t="s">
        <v>339</v>
      </c>
      <c r="L175">
        <v>63735</v>
      </c>
      <c r="M175" s="2">
        <v>155000</v>
      </c>
      <c r="N175">
        <v>44924</v>
      </c>
    </row>
    <row r="176" spans="1:15" x14ac:dyDescent="0.25">
      <c r="A176" t="s">
        <v>310</v>
      </c>
      <c r="B176">
        <v>10490</v>
      </c>
      <c r="C176">
        <v>291</v>
      </c>
      <c r="D176" t="s">
        <v>615</v>
      </c>
      <c r="E176" t="s">
        <v>831</v>
      </c>
      <c r="F176">
        <v>44806</v>
      </c>
      <c r="G176">
        <v>45117</v>
      </c>
      <c r="H176">
        <v>10</v>
      </c>
      <c r="I176" t="s">
        <v>16</v>
      </c>
      <c r="J176" t="s">
        <v>17</v>
      </c>
      <c r="K176" t="s">
        <v>340</v>
      </c>
      <c r="L176">
        <v>63741</v>
      </c>
      <c r="M176" s="2">
        <v>155000</v>
      </c>
      <c r="N176">
        <v>44924</v>
      </c>
    </row>
    <row r="177" spans="1:15" x14ac:dyDescent="0.25">
      <c r="A177" t="s">
        <v>310</v>
      </c>
      <c r="B177">
        <v>10490</v>
      </c>
      <c r="C177">
        <v>291</v>
      </c>
      <c r="D177" t="s">
        <v>615</v>
      </c>
      <c r="E177" t="s">
        <v>341</v>
      </c>
      <c r="F177">
        <v>44806</v>
      </c>
      <c r="G177">
        <v>45117</v>
      </c>
      <c r="H177">
        <v>10</v>
      </c>
      <c r="I177" t="s">
        <v>16</v>
      </c>
      <c r="J177" t="s">
        <v>17</v>
      </c>
      <c r="K177" t="s">
        <v>342</v>
      </c>
      <c r="L177">
        <v>63775</v>
      </c>
      <c r="M177" s="2">
        <v>155000</v>
      </c>
      <c r="N177">
        <v>45079</v>
      </c>
    </row>
    <row r="178" spans="1:15" x14ac:dyDescent="0.25">
      <c r="A178" t="s">
        <v>310</v>
      </c>
      <c r="B178">
        <v>10490</v>
      </c>
      <c r="C178">
        <v>303</v>
      </c>
      <c r="D178" t="s">
        <v>381</v>
      </c>
      <c r="E178" t="s">
        <v>343</v>
      </c>
      <c r="F178">
        <v>44806</v>
      </c>
      <c r="G178">
        <v>45117</v>
      </c>
      <c r="H178">
        <v>10</v>
      </c>
      <c r="I178" t="s">
        <v>192</v>
      </c>
      <c r="J178" t="s">
        <v>17</v>
      </c>
      <c r="K178" t="s">
        <v>344</v>
      </c>
      <c r="L178">
        <v>63733</v>
      </c>
      <c r="M178" s="2">
        <v>155000</v>
      </c>
    </row>
    <row r="179" spans="1:15" x14ac:dyDescent="0.25">
      <c r="A179" t="s">
        <v>310</v>
      </c>
      <c r="B179">
        <v>10490</v>
      </c>
      <c r="C179">
        <v>291</v>
      </c>
      <c r="D179" t="s">
        <v>615</v>
      </c>
      <c r="E179" t="s">
        <v>831</v>
      </c>
      <c r="F179">
        <v>44806</v>
      </c>
      <c r="G179">
        <v>45117</v>
      </c>
      <c r="H179">
        <v>10</v>
      </c>
      <c r="I179" t="s">
        <v>16</v>
      </c>
      <c r="J179" t="s">
        <v>17</v>
      </c>
      <c r="K179" t="s">
        <v>345</v>
      </c>
      <c r="L179">
        <v>63743</v>
      </c>
      <c r="M179" s="2">
        <v>155000</v>
      </c>
      <c r="N179">
        <v>44924</v>
      </c>
    </row>
    <row r="180" spans="1:15" x14ac:dyDescent="0.25">
      <c r="A180" t="s">
        <v>310</v>
      </c>
      <c r="B180">
        <v>10490</v>
      </c>
      <c r="C180">
        <v>291</v>
      </c>
      <c r="D180" t="s">
        <v>615</v>
      </c>
      <c r="E180" t="s">
        <v>346</v>
      </c>
      <c r="F180">
        <v>44806</v>
      </c>
      <c r="G180">
        <v>45117</v>
      </c>
      <c r="H180">
        <v>10</v>
      </c>
      <c r="I180" t="s">
        <v>192</v>
      </c>
      <c r="J180" t="s">
        <v>17</v>
      </c>
      <c r="K180" t="s">
        <v>347</v>
      </c>
      <c r="L180">
        <v>63774</v>
      </c>
      <c r="M180" s="2">
        <v>155000</v>
      </c>
    </row>
    <row r="181" spans="1:15" x14ac:dyDescent="0.25">
      <c r="A181" t="s">
        <v>310</v>
      </c>
      <c r="B181">
        <v>10490</v>
      </c>
      <c r="C181">
        <v>291</v>
      </c>
      <c r="D181" t="s">
        <v>615</v>
      </c>
      <c r="E181" t="s">
        <v>831</v>
      </c>
      <c r="F181">
        <v>44806</v>
      </c>
      <c r="G181">
        <v>45117</v>
      </c>
      <c r="H181">
        <v>10</v>
      </c>
      <c r="I181" t="s">
        <v>16</v>
      </c>
      <c r="J181" t="s">
        <v>17</v>
      </c>
      <c r="K181" t="s">
        <v>348</v>
      </c>
      <c r="L181">
        <v>63779</v>
      </c>
      <c r="M181" s="2">
        <v>155000</v>
      </c>
      <c r="N181">
        <v>44924</v>
      </c>
    </row>
    <row r="182" spans="1:15" x14ac:dyDescent="0.25">
      <c r="A182" t="s">
        <v>310</v>
      </c>
      <c r="B182">
        <v>11716</v>
      </c>
      <c r="C182">
        <v>291</v>
      </c>
      <c r="D182" t="s">
        <v>615</v>
      </c>
      <c r="E182" t="s">
        <v>349</v>
      </c>
      <c r="F182">
        <v>44806</v>
      </c>
      <c r="G182">
        <v>45117</v>
      </c>
      <c r="H182">
        <v>10</v>
      </c>
      <c r="I182" t="s">
        <v>192</v>
      </c>
      <c r="J182" t="s">
        <v>17</v>
      </c>
      <c r="K182" t="s">
        <v>350</v>
      </c>
      <c r="L182">
        <v>63732</v>
      </c>
      <c r="M182" s="2">
        <v>155000</v>
      </c>
      <c r="O182" t="s">
        <v>351</v>
      </c>
    </row>
    <row r="183" spans="1:15" x14ac:dyDescent="0.25">
      <c r="A183" t="s">
        <v>310</v>
      </c>
      <c r="B183">
        <v>10490</v>
      </c>
      <c r="C183">
        <v>291</v>
      </c>
      <c r="D183" t="s">
        <v>615</v>
      </c>
      <c r="E183" t="s">
        <v>831</v>
      </c>
      <c r="F183">
        <v>44806</v>
      </c>
      <c r="G183">
        <v>45117</v>
      </c>
      <c r="H183">
        <v>10</v>
      </c>
      <c r="I183" t="s">
        <v>16</v>
      </c>
      <c r="J183" t="s">
        <v>17</v>
      </c>
      <c r="K183" t="s">
        <v>352</v>
      </c>
      <c r="L183">
        <v>63772</v>
      </c>
      <c r="M183" s="2">
        <v>155000</v>
      </c>
      <c r="N183">
        <v>44924</v>
      </c>
    </row>
    <row r="184" spans="1:15" x14ac:dyDescent="0.25">
      <c r="A184" t="s">
        <v>310</v>
      </c>
      <c r="B184">
        <v>10490</v>
      </c>
      <c r="C184">
        <v>291</v>
      </c>
      <c r="D184" t="s">
        <v>589</v>
      </c>
      <c r="E184" t="s">
        <v>353</v>
      </c>
      <c r="F184">
        <v>44806</v>
      </c>
      <c r="G184">
        <v>45117</v>
      </c>
      <c r="H184">
        <v>10</v>
      </c>
      <c r="I184" t="s">
        <v>192</v>
      </c>
      <c r="J184" t="s">
        <v>17</v>
      </c>
      <c r="K184" t="s">
        <v>354</v>
      </c>
      <c r="L184">
        <v>63742</v>
      </c>
      <c r="M184" s="2">
        <v>155000</v>
      </c>
    </row>
    <row r="185" spans="1:15" x14ac:dyDescent="0.25">
      <c r="A185" t="s">
        <v>310</v>
      </c>
      <c r="B185">
        <v>9320</v>
      </c>
      <c r="C185">
        <v>146</v>
      </c>
      <c r="D185" t="s">
        <v>61</v>
      </c>
      <c r="E185" t="s">
        <v>62</v>
      </c>
      <c r="F185">
        <v>44813</v>
      </c>
      <c r="G185">
        <v>45117</v>
      </c>
      <c r="H185">
        <v>10</v>
      </c>
      <c r="I185" t="s">
        <v>192</v>
      </c>
      <c r="J185" t="s">
        <v>17</v>
      </c>
      <c r="K185" t="s">
        <v>355</v>
      </c>
      <c r="L185">
        <v>63830</v>
      </c>
      <c r="M185" s="2">
        <v>155000</v>
      </c>
    </row>
    <row r="186" spans="1:15" x14ac:dyDescent="0.25">
      <c r="A186" t="s">
        <v>310</v>
      </c>
      <c r="B186">
        <v>9320</v>
      </c>
      <c r="C186">
        <v>291</v>
      </c>
      <c r="D186" t="s">
        <v>615</v>
      </c>
      <c r="E186" t="s">
        <v>135</v>
      </c>
      <c r="F186">
        <v>44813</v>
      </c>
      <c r="G186">
        <v>45117</v>
      </c>
      <c r="H186">
        <v>10</v>
      </c>
      <c r="I186" t="s">
        <v>192</v>
      </c>
      <c r="J186" t="s">
        <v>17</v>
      </c>
      <c r="K186" t="s">
        <v>356</v>
      </c>
      <c r="L186">
        <v>63809</v>
      </c>
      <c r="M186" s="2">
        <v>155000</v>
      </c>
    </row>
    <row r="187" spans="1:15" x14ac:dyDescent="0.25">
      <c r="A187" t="s">
        <v>310</v>
      </c>
      <c r="B187">
        <v>9320</v>
      </c>
      <c r="C187">
        <v>329</v>
      </c>
      <c r="D187" t="s">
        <v>809</v>
      </c>
      <c r="E187" t="s">
        <v>357</v>
      </c>
      <c r="F187">
        <v>44813</v>
      </c>
      <c r="G187">
        <v>45117</v>
      </c>
      <c r="H187">
        <v>10</v>
      </c>
      <c r="I187" t="s">
        <v>192</v>
      </c>
      <c r="J187" t="s">
        <v>17</v>
      </c>
      <c r="K187" t="s">
        <v>358</v>
      </c>
      <c r="L187">
        <v>63820</v>
      </c>
      <c r="M187" s="2">
        <v>155000</v>
      </c>
    </row>
    <row r="188" spans="1:15" x14ac:dyDescent="0.25">
      <c r="A188" t="s">
        <v>310</v>
      </c>
      <c r="B188">
        <v>9320</v>
      </c>
      <c r="C188">
        <v>291</v>
      </c>
      <c r="D188" t="s">
        <v>615</v>
      </c>
      <c r="E188" t="s">
        <v>359</v>
      </c>
      <c r="F188">
        <v>44813</v>
      </c>
      <c r="G188">
        <v>45117</v>
      </c>
      <c r="H188">
        <v>10</v>
      </c>
      <c r="I188" t="s">
        <v>192</v>
      </c>
      <c r="J188" t="s">
        <v>17</v>
      </c>
      <c r="K188" t="s">
        <v>360</v>
      </c>
      <c r="L188">
        <v>63807</v>
      </c>
      <c r="M188" s="2">
        <v>155000</v>
      </c>
    </row>
    <row r="189" spans="1:15" x14ac:dyDescent="0.25">
      <c r="A189" t="s">
        <v>310</v>
      </c>
      <c r="B189">
        <v>11610</v>
      </c>
      <c r="C189">
        <v>291</v>
      </c>
      <c r="D189" t="s">
        <v>361</v>
      </c>
      <c r="E189" t="s">
        <v>829</v>
      </c>
      <c r="F189">
        <v>44813</v>
      </c>
      <c r="G189">
        <v>45117</v>
      </c>
      <c r="H189">
        <v>10</v>
      </c>
      <c r="I189" t="s">
        <v>192</v>
      </c>
      <c r="J189" t="s">
        <v>17</v>
      </c>
      <c r="K189" t="s">
        <v>362</v>
      </c>
      <c r="L189">
        <v>63810</v>
      </c>
      <c r="M189" s="2">
        <v>155000</v>
      </c>
    </row>
    <row r="190" spans="1:15" x14ac:dyDescent="0.25">
      <c r="A190" t="s">
        <v>310</v>
      </c>
      <c r="B190">
        <v>9320</v>
      </c>
      <c r="C190">
        <v>315</v>
      </c>
      <c r="D190" t="s">
        <v>61</v>
      </c>
      <c r="E190" t="s">
        <v>363</v>
      </c>
      <c r="F190">
        <v>44813</v>
      </c>
      <c r="G190">
        <v>45117</v>
      </c>
      <c r="H190">
        <v>10</v>
      </c>
      <c r="I190" t="s">
        <v>364</v>
      </c>
      <c r="J190" t="s">
        <v>17</v>
      </c>
      <c r="K190" t="s">
        <v>365</v>
      </c>
      <c r="L190">
        <v>63819</v>
      </c>
      <c r="M190" s="2">
        <v>155000</v>
      </c>
    </row>
    <row r="191" spans="1:15" x14ac:dyDescent="0.25">
      <c r="A191" t="s">
        <v>310</v>
      </c>
      <c r="B191">
        <v>9320</v>
      </c>
      <c r="C191">
        <v>2956</v>
      </c>
      <c r="D191" t="s">
        <v>131</v>
      </c>
      <c r="E191" t="s">
        <v>366</v>
      </c>
      <c r="F191">
        <v>44813</v>
      </c>
      <c r="G191">
        <v>45117</v>
      </c>
      <c r="H191">
        <v>10</v>
      </c>
      <c r="I191" t="s">
        <v>192</v>
      </c>
      <c r="J191" t="s">
        <v>17</v>
      </c>
      <c r="K191" t="s">
        <v>367</v>
      </c>
      <c r="L191">
        <v>63808</v>
      </c>
      <c r="M191" s="2">
        <v>155000</v>
      </c>
    </row>
    <row r="192" spans="1:15" x14ac:dyDescent="0.25">
      <c r="A192" t="s">
        <v>310</v>
      </c>
      <c r="B192">
        <v>9320</v>
      </c>
      <c r="C192">
        <v>315</v>
      </c>
      <c r="D192" t="s">
        <v>61</v>
      </c>
      <c r="E192" t="s">
        <v>368</v>
      </c>
      <c r="F192">
        <v>44813</v>
      </c>
      <c r="G192">
        <v>45117</v>
      </c>
      <c r="H192">
        <v>10</v>
      </c>
      <c r="I192" t="s">
        <v>192</v>
      </c>
      <c r="J192" t="s">
        <v>17</v>
      </c>
      <c r="K192" t="s">
        <v>369</v>
      </c>
      <c r="L192">
        <v>63817</v>
      </c>
      <c r="M192" s="2">
        <v>155000</v>
      </c>
    </row>
    <row r="193" spans="1:15" x14ac:dyDescent="0.25">
      <c r="A193" t="s">
        <v>310</v>
      </c>
      <c r="B193">
        <v>9320</v>
      </c>
      <c r="C193">
        <v>303</v>
      </c>
      <c r="D193" t="s">
        <v>381</v>
      </c>
      <c r="E193" t="s">
        <v>370</v>
      </c>
      <c r="F193">
        <v>44813</v>
      </c>
      <c r="G193">
        <v>45117</v>
      </c>
      <c r="H193">
        <v>10</v>
      </c>
      <c r="I193" t="s">
        <v>192</v>
      </c>
      <c r="J193" t="s">
        <v>17</v>
      </c>
      <c r="K193" t="s">
        <v>371</v>
      </c>
      <c r="L193">
        <v>63816</v>
      </c>
      <c r="M193" s="2">
        <v>155000</v>
      </c>
    </row>
    <row r="194" spans="1:15" x14ac:dyDescent="0.25">
      <c r="A194" t="s">
        <v>310</v>
      </c>
      <c r="B194">
        <v>9320</v>
      </c>
      <c r="C194">
        <v>291</v>
      </c>
      <c r="D194" t="s">
        <v>615</v>
      </c>
      <c r="E194" t="s">
        <v>205</v>
      </c>
      <c r="F194">
        <v>44813</v>
      </c>
      <c r="G194">
        <v>45117</v>
      </c>
      <c r="H194">
        <v>10</v>
      </c>
      <c r="I194" t="s">
        <v>192</v>
      </c>
      <c r="J194" t="s">
        <v>17</v>
      </c>
      <c r="K194" t="s">
        <v>372</v>
      </c>
      <c r="L194">
        <v>63812</v>
      </c>
      <c r="M194" s="2">
        <v>155000</v>
      </c>
    </row>
    <row r="195" spans="1:15" x14ac:dyDescent="0.25">
      <c r="A195" t="s">
        <v>310</v>
      </c>
      <c r="B195">
        <v>9320</v>
      </c>
      <c r="C195">
        <v>348</v>
      </c>
      <c r="D195" t="s">
        <v>373</v>
      </c>
      <c r="E195" t="s">
        <v>374</v>
      </c>
      <c r="F195">
        <v>44813</v>
      </c>
      <c r="G195">
        <v>45117</v>
      </c>
      <c r="H195">
        <v>10</v>
      </c>
      <c r="I195" t="s">
        <v>192</v>
      </c>
      <c r="J195" t="s">
        <v>17</v>
      </c>
      <c r="K195" t="s">
        <v>375</v>
      </c>
      <c r="L195">
        <v>63826</v>
      </c>
      <c r="M195" s="2">
        <v>155000</v>
      </c>
    </row>
    <row r="196" spans="1:15" x14ac:dyDescent="0.25">
      <c r="A196" t="s">
        <v>310</v>
      </c>
      <c r="B196">
        <v>9320</v>
      </c>
      <c r="C196">
        <v>297</v>
      </c>
      <c r="D196" t="s">
        <v>147</v>
      </c>
      <c r="E196" t="s">
        <v>207</v>
      </c>
      <c r="F196">
        <v>44813</v>
      </c>
      <c r="G196">
        <v>45117</v>
      </c>
      <c r="H196">
        <v>10</v>
      </c>
      <c r="I196" t="s">
        <v>192</v>
      </c>
      <c r="J196" t="s">
        <v>17</v>
      </c>
      <c r="K196" t="s">
        <v>376</v>
      </c>
      <c r="L196">
        <v>63815</v>
      </c>
      <c r="M196" s="2">
        <v>155000</v>
      </c>
    </row>
    <row r="197" spans="1:15" x14ac:dyDescent="0.25">
      <c r="A197" t="s">
        <v>310</v>
      </c>
      <c r="B197">
        <v>9320</v>
      </c>
      <c r="C197">
        <v>291</v>
      </c>
      <c r="D197" t="s">
        <v>84</v>
      </c>
      <c r="E197" t="s">
        <v>377</v>
      </c>
      <c r="F197">
        <v>44813</v>
      </c>
      <c r="G197">
        <v>45117</v>
      </c>
      <c r="H197">
        <v>10</v>
      </c>
      <c r="I197" t="s">
        <v>192</v>
      </c>
      <c r="J197" t="s">
        <v>17</v>
      </c>
      <c r="K197" t="s">
        <v>378</v>
      </c>
      <c r="L197">
        <v>63824</v>
      </c>
      <c r="M197" s="2">
        <v>155000</v>
      </c>
    </row>
    <row r="198" spans="1:15" x14ac:dyDescent="0.25">
      <c r="A198" t="s">
        <v>310</v>
      </c>
      <c r="B198">
        <v>11696</v>
      </c>
      <c r="C198">
        <v>291</v>
      </c>
      <c r="D198" t="s">
        <v>808</v>
      </c>
      <c r="E198" t="s">
        <v>379</v>
      </c>
      <c r="F198">
        <v>44813</v>
      </c>
      <c r="G198">
        <v>45117</v>
      </c>
      <c r="H198">
        <v>10</v>
      </c>
      <c r="I198" t="s">
        <v>192</v>
      </c>
      <c r="J198" t="s">
        <v>17</v>
      </c>
      <c r="K198" t="s">
        <v>380</v>
      </c>
      <c r="L198">
        <v>63813</v>
      </c>
      <c r="M198" s="2">
        <v>155000</v>
      </c>
    </row>
    <row r="199" spans="1:15" x14ac:dyDescent="0.25">
      <c r="A199" t="s">
        <v>310</v>
      </c>
      <c r="B199">
        <v>9320</v>
      </c>
      <c r="C199">
        <v>359</v>
      </c>
      <c r="D199" t="s">
        <v>381</v>
      </c>
      <c r="E199" t="s">
        <v>382</v>
      </c>
      <c r="F199">
        <v>44813</v>
      </c>
      <c r="G199">
        <v>45117</v>
      </c>
      <c r="H199">
        <v>10</v>
      </c>
      <c r="I199" t="s">
        <v>192</v>
      </c>
      <c r="J199" t="s">
        <v>17</v>
      </c>
      <c r="K199" t="s">
        <v>383</v>
      </c>
      <c r="L199">
        <v>63823</v>
      </c>
      <c r="M199" s="2">
        <v>155000</v>
      </c>
    </row>
    <row r="200" spans="1:15" x14ac:dyDescent="0.25">
      <c r="A200" t="s">
        <v>310</v>
      </c>
      <c r="B200">
        <v>9320</v>
      </c>
      <c r="C200">
        <v>3152</v>
      </c>
      <c r="D200" t="s">
        <v>61</v>
      </c>
      <c r="E200" t="s">
        <v>832</v>
      </c>
      <c r="F200">
        <v>44813</v>
      </c>
      <c r="G200">
        <v>45117</v>
      </c>
      <c r="H200">
        <v>10</v>
      </c>
      <c r="I200" t="s">
        <v>192</v>
      </c>
      <c r="J200" t="s">
        <v>17</v>
      </c>
      <c r="K200" t="s">
        <v>384</v>
      </c>
      <c r="L200">
        <v>63825</v>
      </c>
      <c r="M200" s="2">
        <v>155000</v>
      </c>
    </row>
    <row r="201" spans="1:15" x14ac:dyDescent="0.25">
      <c r="A201" t="s">
        <v>310</v>
      </c>
      <c r="B201">
        <v>9320</v>
      </c>
      <c r="C201">
        <v>291</v>
      </c>
      <c r="D201" t="s">
        <v>615</v>
      </c>
      <c r="E201" t="s">
        <v>385</v>
      </c>
      <c r="F201">
        <v>44813</v>
      </c>
      <c r="G201">
        <v>45117</v>
      </c>
      <c r="H201">
        <v>10</v>
      </c>
      <c r="I201" t="s">
        <v>192</v>
      </c>
      <c r="J201" t="s">
        <v>17</v>
      </c>
      <c r="K201" t="s">
        <v>386</v>
      </c>
      <c r="L201">
        <v>63811</v>
      </c>
      <c r="M201" s="2">
        <v>155000</v>
      </c>
    </row>
    <row r="202" spans="1:15" x14ac:dyDescent="0.25">
      <c r="A202" t="s">
        <v>310</v>
      </c>
      <c r="B202">
        <v>9320</v>
      </c>
      <c r="C202">
        <v>299</v>
      </c>
      <c r="D202" t="s">
        <v>381</v>
      </c>
      <c r="E202" t="s">
        <v>387</v>
      </c>
      <c r="F202">
        <v>44813</v>
      </c>
      <c r="G202">
        <v>45117</v>
      </c>
      <c r="H202">
        <v>10</v>
      </c>
      <c r="I202" t="s">
        <v>192</v>
      </c>
      <c r="J202" t="s">
        <v>17</v>
      </c>
      <c r="K202" t="s">
        <v>388</v>
      </c>
      <c r="L202">
        <v>63821</v>
      </c>
      <c r="M202" s="2">
        <v>155000</v>
      </c>
    </row>
    <row r="203" spans="1:15" x14ac:dyDescent="0.25">
      <c r="A203" t="s">
        <v>310</v>
      </c>
      <c r="B203">
        <v>9320</v>
      </c>
      <c r="C203">
        <v>291</v>
      </c>
      <c r="D203" t="s">
        <v>381</v>
      </c>
      <c r="E203" t="s">
        <v>389</v>
      </c>
      <c r="F203">
        <v>44813</v>
      </c>
      <c r="G203">
        <v>45117</v>
      </c>
      <c r="H203">
        <v>10</v>
      </c>
      <c r="I203" t="s">
        <v>192</v>
      </c>
      <c r="J203" t="s">
        <v>17</v>
      </c>
      <c r="K203" t="s">
        <v>390</v>
      </c>
      <c r="L203">
        <v>63828</v>
      </c>
      <c r="M203" s="2">
        <v>155000</v>
      </c>
    </row>
    <row r="204" spans="1:15" x14ac:dyDescent="0.25">
      <c r="A204" t="s">
        <v>310</v>
      </c>
      <c r="B204">
        <v>9320</v>
      </c>
      <c r="C204">
        <v>291</v>
      </c>
      <c r="D204" t="s">
        <v>807</v>
      </c>
      <c r="E204" t="s">
        <v>391</v>
      </c>
      <c r="F204">
        <v>44813</v>
      </c>
      <c r="G204">
        <v>45117</v>
      </c>
      <c r="H204">
        <v>10</v>
      </c>
      <c r="I204" t="s">
        <v>192</v>
      </c>
      <c r="J204" t="s">
        <v>17</v>
      </c>
      <c r="K204" t="s">
        <v>392</v>
      </c>
      <c r="L204">
        <v>63827</v>
      </c>
      <c r="M204" s="2">
        <v>155000</v>
      </c>
    </row>
    <row r="205" spans="1:15" x14ac:dyDescent="0.25">
      <c r="A205" t="s">
        <v>310</v>
      </c>
      <c r="B205">
        <v>9320</v>
      </c>
      <c r="C205">
        <v>297</v>
      </c>
      <c r="D205" t="s">
        <v>147</v>
      </c>
      <c r="E205" t="s">
        <v>153</v>
      </c>
      <c r="F205">
        <v>44813</v>
      </c>
      <c r="G205">
        <v>45117</v>
      </c>
      <c r="H205">
        <v>10</v>
      </c>
      <c r="I205" t="s">
        <v>192</v>
      </c>
      <c r="J205" t="s">
        <v>17</v>
      </c>
      <c r="K205" t="s">
        <v>393</v>
      </c>
      <c r="L205">
        <v>63831</v>
      </c>
      <c r="M205" s="2">
        <v>155000</v>
      </c>
    </row>
    <row r="206" spans="1:15" x14ac:dyDescent="0.25">
      <c r="A206" t="s">
        <v>310</v>
      </c>
      <c r="B206">
        <v>9320</v>
      </c>
      <c r="C206">
        <v>6</v>
      </c>
      <c r="D206" t="s">
        <v>381</v>
      </c>
      <c r="E206" t="s">
        <v>394</v>
      </c>
      <c r="F206">
        <v>44813</v>
      </c>
      <c r="G206">
        <v>45117</v>
      </c>
      <c r="H206">
        <v>10</v>
      </c>
      <c r="I206" t="s">
        <v>192</v>
      </c>
      <c r="J206" t="s">
        <v>17</v>
      </c>
      <c r="K206" t="s">
        <v>395</v>
      </c>
      <c r="L206">
        <v>63814</v>
      </c>
      <c r="M206" s="2">
        <v>155000</v>
      </c>
      <c r="O206" t="s">
        <v>396</v>
      </c>
    </row>
    <row r="207" spans="1:15" x14ac:dyDescent="0.25">
      <c r="A207" t="s">
        <v>310</v>
      </c>
      <c r="B207">
        <v>9320</v>
      </c>
      <c r="C207">
        <v>291</v>
      </c>
      <c r="D207" t="s">
        <v>615</v>
      </c>
      <c r="E207" t="s">
        <v>397</v>
      </c>
      <c r="F207">
        <v>44813</v>
      </c>
      <c r="G207">
        <v>45117</v>
      </c>
      <c r="H207">
        <v>10</v>
      </c>
      <c r="I207" t="s">
        <v>192</v>
      </c>
      <c r="J207" t="s">
        <v>17</v>
      </c>
      <c r="K207" t="s">
        <v>398</v>
      </c>
      <c r="L207">
        <v>63829</v>
      </c>
      <c r="M207" s="2">
        <v>155000</v>
      </c>
    </row>
    <row r="208" spans="1:15" x14ac:dyDescent="0.25">
      <c r="A208" t="s">
        <v>310</v>
      </c>
      <c r="B208">
        <v>11695</v>
      </c>
      <c r="C208">
        <v>6</v>
      </c>
      <c r="D208" t="s">
        <v>116</v>
      </c>
      <c r="E208" t="s">
        <v>399</v>
      </c>
      <c r="F208">
        <v>44813</v>
      </c>
      <c r="G208">
        <v>45117</v>
      </c>
      <c r="H208">
        <v>10</v>
      </c>
      <c r="I208" t="s">
        <v>192</v>
      </c>
      <c r="J208" t="s">
        <v>17</v>
      </c>
      <c r="K208" t="s">
        <v>400</v>
      </c>
      <c r="L208">
        <v>63818</v>
      </c>
      <c r="M208" s="2">
        <v>155000</v>
      </c>
    </row>
    <row r="209" spans="1:13" x14ac:dyDescent="0.25">
      <c r="A209" t="s">
        <v>310</v>
      </c>
      <c r="B209">
        <v>9320</v>
      </c>
      <c r="C209">
        <v>291</v>
      </c>
      <c r="D209" t="s">
        <v>808</v>
      </c>
      <c r="E209" t="s">
        <v>401</v>
      </c>
      <c r="F209">
        <v>44813</v>
      </c>
      <c r="G209">
        <v>45117</v>
      </c>
      <c r="H209">
        <v>10</v>
      </c>
      <c r="I209" t="s">
        <v>192</v>
      </c>
      <c r="J209" t="s">
        <v>17</v>
      </c>
      <c r="K209" t="s">
        <v>402</v>
      </c>
      <c r="L209">
        <v>63822</v>
      </c>
      <c r="M209" s="2">
        <v>155000</v>
      </c>
    </row>
    <row r="210" spans="1:13" x14ac:dyDescent="0.25">
      <c r="A210" t="s">
        <v>403</v>
      </c>
      <c r="B210">
        <v>10762</v>
      </c>
      <c r="C210">
        <v>291</v>
      </c>
      <c r="D210" t="s">
        <v>404</v>
      </c>
      <c r="E210" t="s">
        <v>831</v>
      </c>
      <c r="F210">
        <v>44855</v>
      </c>
      <c r="G210">
        <v>45117</v>
      </c>
      <c r="H210">
        <v>8</v>
      </c>
      <c r="I210" t="s">
        <v>16</v>
      </c>
      <c r="J210" t="s">
        <v>17</v>
      </c>
      <c r="K210" t="s">
        <v>405</v>
      </c>
      <c r="L210" t="s">
        <v>406</v>
      </c>
    </row>
    <row r="211" spans="1:13" x14ac:dyDescent="0.25">
      <c r="A211" t="s">
        <v>403</v>
      </c>
      <c r="B211">
        <v>10762</v>
      </c>
      <c r="C211">
        <v>291</v>
      </c>
      <c r="D211" t="s">
        <v>404</v>
      </c>
      <c r="E211" t="s">
        <v>831</v>
      </c>
      <c r="F211">
        <v>44855</v>
      </c>
      <c r="G211">
        <v>45117</v>
      </c>
      <c r="H211">
        <v>8</v>
      </c>
      <c r="I211" t="s">
        <v>16</v>
      </c>
      <c r="J211" t="s">
        <v>17</v>
      </c>
      <c r="K211" t="s">
        <v>407</v>
      </c>
      <c r="L211" t="s">
        <v>408</v>
      </c>
    </row>
    <row r="212" spans="1:13" x14ac:dyDescent="0.25">
      <c r="A212" t="s">
        <v>403</v>
      </c>
      <c r="B212">
        <v>10762</v>
      </c>
      <c r="C212">
        <v>291</v>
      </c>
      <c r="D212" t="s">
        <v>404</v>
      </c>
      <c r="E212" t="s">
        <v>831</v>
      </c>
      <c r="F212">
        <v>44855</v>
      </c>
      <c r="G212">
        <v>45117</v>
      </c>
      <c r="H212">
        <v>8</v>
      </c>
      <c r="I212" t="s">
        <v>16</v>
      </c>
      <c r="J212" t="s">
        <v>17</v>
      </c>
      <c r="K212" t="s">
        <v>409</v>
      </c>
      <c r="L212" t="s">
        <v>410</v>
      </c>
    </row>
    <row r="213" spans="1:13" x14ac:dyDescent="0.25">
      <c r="A213" t="s">
        <v>403</v>
      </c>
      <c r="B213">
        <v>10762</v>
      </c>
      <c r="C213">
        <v>291</v>
      </c>
      <c r="D213" t="s">
        <v>404</v>
      </c>
      <c r="E213" t="s">
        <v>831</v>
      </c>
      <c r="F213">
        <v>44855</v>
      </c>
      <c r="G213">
        <v>45117</v>
      </c>
      <c r="H213">
        <v>8</v>
      </c>
      <c r="I213" t="s">
        <v>16</v>
      </c>
      <c r="J213" t="s">
        <v>17</v>
      </c>
      <c r="K213" t="s">
        <v>411</v>
      </c>
      <c r="L213" t="s">
        <v>412</v>
      </c>
    </row>
    <row r="214" spans="1:13" x14ac:dyDescent="0.25">
      <c r="A214" t="s">
        <v>403</v>
      </c>
      <c r="B214">
        <v>10762</v>
      </c>
      <c r="C214">
        <v>291</v>
      </c>
      <c r="D214" t="s">
        <v>404</v>
      </c>
      <c r="E214" t="s">
        <v>831</v>
      </c>
      <c r="F214">
        <v>44855</v>
      </c>
      <c r="G214">
        <v>45117</v>
      </c>
      <c r="H214">
        <v>8</v>
      </c>
      <c r="I214" t="s">
        <v>16</v>
      </c>
      <c r="J214" t="s">
        <v>17</v>
      </c>
      <c r="K214" t="s">
        <v>413</v>
      </c>
      <c r="L214" t="s">
        <v>414</v>
      </c>
    </row>
    <row r="215" spans="1:13" x14ac:dyDescent="0.25">
      <c r="A215" t="s">
        <v>403</v>
      </c>
      <c r="B215">
        <v>10762</v>
      </c>
      <c r="C215">
        <v>291</v>
      </c>
      <c r="D215" t="s">
        <v>404</v>
      </c>
      <c r="E215" t="s">
        <v>831</v>
      </c>
      <c r="F215">
        <v>44855</v>
      </c>
      <c r="G215">
        <v>45117</v>
      </c>
      <c r="H215">
        <v>8</v>
      </c>
      <c r="I215" t="s">
        <v>16</v>
      </c>
      <c r="J215" t="s">
        <v>17</v>
      </c>
      <c r="K215" t="s">
        <v>415</v>
      </c>
      <c r="L215" t="s">
        <v>416</v>
      </c>
    </row>
    <row r="216" spans="1:13" x14ac:dyDescent="0.25">
      <c r="A216" t="s">
        <v>403</v>
      </c>
      <c r="B216">
        <v>10762</v>
      </c>
      <c r="C216">
        <v>291</v>
      </c>
      <c r="D216" t="s">
        <v>404</v>
      </c>
      <c r="E216" t="s">
        <v>831</v>
      </c>
      <c r="F216">
        <v>44855</v>
      </c>
      <c r="G216">
        <v>45117</v>
      </c>
      <c r="H216">
        <v>8</v>
      </c>
      <c r="I216" t="s">
        <v>16</v>
      </c>
      <c r="J216" t="s">
        <v>17</v>
      </c>
      <c r="K216" t="s">
        <v>417</v>
      </c>
      <c r="L216" t="s">
        <v>418</v>
      </c>
    </row>
    <row r="217" spans="1:13" x14ac:dyDescent="0.25">
      <c r="A217" t="s">
        <v>403</v>
      </c>
      <c r="B217">
        <v>10762</v>
      </c>
      <c r="C217">
        <v>291</v>
      </c>
      <c r="D217" t="s">
        <v>404</v>
      </c>
      <c r="E217" t="s">
        <v>831</v>
      </c>
      <c r="F217">
        <v>44855</v>
      </c>
      <c r="G217">
        <v>45117</v>
      </c>
      <c r="H217">
        <v>8</v>
      </c>
      <c r="I217" t="s">
        <v>16</v>
      </c>
      <c r="J217" t="s">
        <v>17</v>
      </c>
      <c r="K217" t="s">
        <v>419</v>
      </c>
      <c r="L217" t="s">
        <v>420</v>
      </c>
    </row>
    <row r="218" spans="1:13" x14ac:dyDescent="0.25">
      <c r="A218" t="s">
        <v>403</v>
      </c>
      <c r="B218">
        <v>10762</v>
      </c>
      <c r="C218">
        <v>291</v>
      </c>
      <c r="D218" t="s">
        <v>404</v>
      </c>
      <c r="E218" t="s">
        <v>831</v>
      </c>
      <c r="F218">
        <v>44855</v>
      </c>
      <c r="G218">
        <v>45117</v>
      </c>
      <c r="H218">
        <v>8</v>
      </c>
      <c r="I218" t="s">
        <v>16</v>
      </c>
      <c r="J218" t="s">
        <v>17</v>
      </c>
      <c r="K218" t="s">
        <v>421</v>
      </c>
      <c r="L218" t="s">
        <v>422</v>
      </c>
    </row>
    <row r="219" spans="1:13" x14ac:dyDescent="0.25">
      <c r="A219" t="s">
        <v>403</v>
      </c>
      <c r="B219">
        <v>10762</v>
      </c>
      <c r="C219">
        <v>291</v>
      </c>
      <c r="D219" t="s">
        <v>404</v>
      </c>
      <c r="E219" t="s">
        <v>831</v>
      </c>
      <c r="F219">
        <v>44855</v>
      </c>
      <c r="G219">
        <v>45117</v>
      </c>
      <c r="H219">
        <v>8</v>
      </c>
      <c r="I219" t="s">
        <v>16</v>
      </c>
      <c r="J219" t="s">
        <v>17</v>
      </c>
      <c r="K219" t="s">
        <v>423</v>
      </c>
      <c r="L219" t="s">
        <v>424</v>
      </c>
    </row>
    <row r="220" spans="1:13" x14ac:dyDescent="0.25">
      <c r="A220" t="s">
        <v>403</v>
      </c>
      <c r="B220">
        <v>10762</v>
      </c>
      <c r="C220">
        <v>291</v>
      </c>
      <c r="D220" t="s">
        <v>404</v>
      </c>
      <c r="E220" t="s">
        <v>831</v>
      </c>
      <c r="F220">
        <v>44855</v>
      </c>
      <c r="G220">
        <v>45117</v>
      </c>
      <c r="H220">
        <v>8</v>
      </c>
      <c r="I220" t="s">
        <v>16</v>
      </c>
      <c r="J220" t="s">
        <v>17</v>
      </c>
      <c r="K220" t="s">
        <v>425</v>
      </c>
      <c r="L220" t="s">
        <v>426</v>
      </c>
    </row>
    <row r="221" spans="1:13" x14ac:dyDescent="0.25">
      <c r="A221" t="s">
        <v>403</v>
      </c>
      <c r="B221">
        <v>10762</v>
      </c>
      <c r="C221">
        <v>291</v>
      </c>
      <c r="D221" t="s">
        <v>404</v>
      </c>
      <c r="E221" t="s">
        <v>831</v>
      </c>
      <c r="F221">
        <v>44855</v>
      </c>
      <c r="G221">
        <v>45117</v>
      </c>
      <c r="H221">
        <v>8</v>
      </c>
      <c r="I221" t="s">
        <v>16</v>
      </c>
      <c r="J221" t="s">
        <v>17</v>
      </c>
      <c r="K221" t="s">
        <v>427</v>
      </c>
      <c r="L221" t="s">
        <v>428</v>
      </c>
    </row>
    <row r="222" spans="1:13" x14ac:dyDescent="0.25">
      <c r="A222" t="s">
        <v>403</v>
      </c>
      <c r="B222">
        <v>10762</v>
      </c>
      <c r="C222">
        <v>291</v>
      </c>
      <c r="D222" t="s">
        <v>404</v>
      </c>
      <c r="E222" t="s">
        <v>831</v>
      </c>
      <c r="F222">
        <v>44855</v>
      </c>
      <c r="G222">
        <v>45117</v>
      </c>
      <c r="H222">
        <v>8</v>
      </c>
      <c r="I222" t="s">
        <v>16</v>
      </c>
      <c r="J222" t="s">
        <v>17</v>
      </c>
      <c r="K222" t="s">
        <v>429</v>
      </c>
      <c r="L222" t="s">
        <v>414</v>
      </c>
    </row>
    <row r="223" spans="1:13" x14ac:dyDescent="0.25">
      <c r="A223" t="s">
        <v>403</v>
      </c>
      <c r="B223">
        <v>10762</v>
      </c>
      <c r="C223">
        <v>291</v>
      </c>
      <c r="D223" t="s">
        <v>404</v>
      </c>
      <c r="E223" t="s">
        <v>831</v>
      </c>
      <c r="F223">
        <v>44855</v>
      </c>
      <c r="G223">
        <v>45117</v>
      </c>
      <c r="H223">
        <v>8</v>
      </c>
      <c r="I223" t="s">
        <v>16</v>
      </c>
      <c r="J223" t="s">
        <v>17</v>
      </c>
      <c r="K223" t="s">
        <v>430</v>
      </c>
      <c r="L223" t="s">
        <v>431</v>
      </c>
    </row>
    <row r="224" spans="1:13" x14ac:dyDescent="0.25">
      <c r="A224" t="s">
        <v>403</v>
      </c>
      <c r="B224">
        <v>10762</v>
      </c>
      <c r="C224">
        <v>291</v>
      </c>
      <c r="D224" t="s">
        <v>404</v>
      </c>
      <c r="E224" t="s">
        <v>831</v>
      </c>
      <c r="F224">
        <v>44855</v>
      </c>
      <c r="G224">
        <v>45117</v>
      </c>
      <c r="H224">
        <v>8</v>
      </c>
      <c r="I224" t="s">
        <v>16</v>
      </c>
      <c r="J224" t="s">
        <v>17</v>
      </c>
      <c r="K224" t="s">
        <v>432</v>
      </c>
      <c r="L224" t="s">
        <v>433</v>
      </c>
    </row>
    <row r="225" spans="1:12" x14ac:dyDescent="0.25">
      <c r="A225" t="s">
        <v>403</v>
      </c>
      <c r="B225">
        <v>10762</v>
      </c>
      <c r="C225">
        <v>291</v>
      </c>
      <c r="D225" t="s">
        <v>404</v>
      </c>
      <c r="E225" t="s">
        <v>831</v>
      </c>
      <c r="F225">
        <v>44855</v>
      </c>
      <c r="G225">
        <v>45117</v>
      </c>
      <c r="H225">
        <v>8</v>
      </c>
      <c r="I225" t="s">
        <v>16</v>
      </c>
      <c r="J225" t="s">
        <v>17</v>
      </c>
      <c r="K225" t="s">
        <v>434</v>
      </c>
      <c r="L225" t="s">
        <v>435</v>
      </c>
    </row>
    <row r="226" spans="1:12" x14ac:dyDescent="0.25">
      <c r="A226" t="s">
        <v>403</v>
      </c>
      <c r="B226">
        <v>10762</v>
      </c>
      <c r="C226">
        <v>291</v>
      </c>
      <c r="D226" t="s">
        <v>404</v>
      </c>
      <c r="E226" t="s">
        <v>831</v>
      </c>
      <c r="F226">
        <v>44855</v>
      </c>
      <c r="G226">
        <v>45117</v>
      </c>
      <c r="H226">
        <v>8</v>
      </c>
      <c r="I226" t="s">
        <v>16</v>
      </c>
      <c r="J226" t="s">
        <v>17</v>
      </c>
      <c r="K226" t="s">
        <v>436</v>
      </c>
      <c r="L226" t="s">
        <v>437</v>
      </c>
    </row>
    <row r="227" spans="1:12" x14ac:dyDescent="0.25">
      <c r="A227" t="s">
        <v>403</v>
      </c>
      <c r="B227">
        <v>10762</v>
      </c>
      <c r="C227">
        <v>291</v>
      </c>
      <c r="D227" t="s">
        <v>404</v>
      </c>
      <c r="E227" t="s">
        <v>831</v>
      </c>
      <c r="F227">
        <v>44855</v>
      </c>
      <c r="G227">
        <v>45117</v>
      </c>
      <c r="H227">
        <v>8</v>
      </c>
      <c r="I227" t="s">
        <v>16</v>
      </c>
      <c r="J227" t="s">
        <v>17</v>
      </c>
      <c r="K227" t="s">
        <v>438</v>
      </c>
      <c r="L227" t="s">
        <v>439</v>
      </c>
    </row>
    <row r="228" spans="1:12" x14ac:dyDescent="0.25">
      <c r="A228" t="s">
        <v>403</v>
      </c>
      <c r="B228">
        <v>10762</v>
      </c>
      <c r="C228">
        <v>291</v>
      </c>
      <c r="D228" t="s">
        <v>404</v>
      </c>
      <c r="E228" t="s">
        <v>831</v>
      </c>
      <c r="F228">
        <v>44855</v>
      </c>
      <c r="G228">
        <v>45117</v>
      </c>
      <c r="H228">
        <v>8</v>
      </c>
      <c r="I228" t="s">
        <v>16</v>
      </c>
      <c r="J228" t="s">
        <v>17</v>
      </c>
      <c r="K228" t="s">
        <v>440</v>
      </c>
      <c r="L228" t="s">
        <v>441</v>
      </c>
    </row>
    <row r="229" spans="1:12" x14ac:dyDescent="0.25">
      <c r="A229" t="s">
        <v>403</v>
      </c>
      <c r="B229">
        <v>10762</v>
      </c>
      <c r="C229">
        <v>291</v>
      </c>
      <c r="D229" t="s">
        <v>404</v>
      </c>
      <c r="E229" t="s">
        <v>831</v>
      </c>
      <c r="F229">
        <v>44855</v>
      </c>
      <c r="G229">
        <v>45117</v>
      </c>
      <c r="H229">
        <v>8</v>
      </c>
      <c r="I229" t="s">
        <v>16</v>
      </c>
      <c r="J229" t="s">
        <v>17</v>
      </c>
      <c r="K229" t="s">
        <v>442</v>
      </c>
      <c r="L229" t="s">
        <v>443</v>
      </c>
    </row>
    <row r="230" spans="1:12" x14ac:dyDescent="0.25">
      <c r="A230" t="s">
        <v>403</v>
      </c>
      <c r="B230">
        <v>10762</v>
      </c>
      <c r="C230">
        <v>291</v>
      </c>
      <c r="D230" t="s">
        <v>404</v>
      </c>
      <c r="E230" t="s">
        <v>831</v>
      </c>
      <c r="F230">
        <v>44855</v>
      </c>
      <c r="G230">
        <v>45117</v>
      </c>
      <c r="H230">
        <v>8</v>
      </c>
      <c r="I230" t="s">
        <v>16</v>
      </c>
      <c r="J230" t="s">
        <v>17</v>
      </c>
      <c r="K230" t="s">
        <v>444</v>
      </c>
      <c r="L230" t="s">
        <v>445</v>
      </c>
    </row>
    <row r="231" spans="1:12" x14ac:dyDescent="0.25">
      <c r="A231" t="s">
        <v>403</v>
      </c>
      <c r="B231">
        <v>10762</v>
      </c>
      <c r="C231">
        <v>291</v>
      </c>
      <c r="D231" t="s">
        <v>404</v>
      </c>
      <c r="E231" t="s">
        <v>831</v>
      </c>
      <c r="F231">
        <v>44855</v>
      </c>
      <c r="G231">
        <v>45117</v>
      </c>
      <c r="H231">
        <v>8</v>
      </c>
      <c r="I231" t="s">
        <v>16</v>
      </c>
      <c r="J231" t="s">
        <v>17</v>
      </c>
      <c r="K231" t="s">
        <v>446</v>
      </c>
      <c r="L231" t="s">
        <v>447</v>
      </c>
    </row>
    <row r="232" spans="1:12" x14ac:dyDescent="0.25">
      <c r="A232" t="s">
        <v>403</v>
      </c>
      <c r="B232">
        <v>10762</v>
      </c>
      <c r="C232">
        <v>291</v>
      </c>
      <c r="D232" t="s">
        <v>404</v>
      </c>
      <c r="E232" t="s">
        <v>831</v>
      </c>
      <c r="F232">
        <v>44855</v>
      </c>
      <c r="G232">
        <v>45117</v>
      </c>
      <c r="H232">
        <v>8</v>
      </c>
      <c r="I232" t="s">
        <v>16</v>
      </c>
      <c r="J232" t="s">
        <v>17</v>
      </c>
      <c r="K232" t="s">
        <v>448</v>
      </c>
      <c r="L232" t="s">
        <v>449</v>
      </c>
    </row>
    <row r="233" spans="1:12" x14ac:dyDescent="0.25">
      <c r="A233" t="s">
        <v>403</v>
      </c>
      <c r="B233">
        <v>10762</v>
      </c>
      <c r="C233">
        <v>291</v>
      </c>
      <c r="D233" t="s">
        <v>404</v>
      </c>
      <c r="E233" t="s">
        <v>831</v>
      </c>
      <c r="F233">
        <v>44855</v>
      </c>
      <c r="G233">
        <v>45117</v>
      </c>
      <c r="H233">
        <v>8</v>
      </c>
      <c r="I233" t="s">
        <v>16</v>
      </c>
      <c r="J233" t="s">
        <v>17</v>
      </c>
      <c r="K233" t="s">
        <v>450</v>
      </c>
      <c r="L233" t="s">
        <v>451</v>
      </c>
    </row>
    <row r="234" spans="1:12" x14ac:dyDescent="0.25">
      <c r="A234" t="s">
        <v>403</v>
      </c>
      <c r="B234">
        <v>10762</v>
      </c>
      <c r="C234">
        <v>291</v>
      </c>
      <c r="D234" t="s">
        <v>404</v>
      </c>
      <c r="E234" t="s">
        <v>831</v>
      </c>
      <c r="F234">
        <v>44855</v>
      </c>
      <c r="G234">
        <v>45117</v>
      </c>
      <c r="H234">
        <v>8</v>
      </c>
      <c r="I234" t="s">
        <v>16</v>
      </c>
      <c r="J234" t="s">
        <v>17</v>
      </c>
      <c r="K234" t="s">
        <v>452</v>
      </c>
      <c r="L234" t="s">
        <v>453</v>
      </c>
    </row>
    <row r="235" spans="1:12" x14ac:dyDescent="0.25">
      <c r="A235" t="s">
        <v>403</v>
      </c>
      <c r="B235">
        <v>10762</v>
      </c>
      <c r="C235">
        <v>291</v>
      </c>
      <c r="D235" t="s">
        <v>404</v>
      </c>
      <c r="E235" t="s">
        <v>831</v>
      </c>
      <c r="F235">
        <v>44855</v>
      </c>
      <c r="G235">
        <v>45117</v>
      </c>
      <c r="H235">
        <v>8</v>
      </c>
      <c r="I235" t="s">
        <v>16</v>
      </c>
      <c r="J235" t="s">
        <v>17</v>
      </c>
      <c r="K235" t="s">
        <v>454</v>
      </c>
      <c r="L235" t="s">
        <v>455</v>
      </c>
    </row>
    <row r="236" spans="1:12" x14ac:dyDescent="0.25">
      <c r="A236" t="s">
        <v>403</v>
      </c>
      <c r="B236">
        <v>10762</v>
      </c>
      <c r="C236">
        <v>291</v>
      </c>
      <c r="D236" t="s">
        <v>404</v>
      </c>
      <c r="E236" t="s">
        <v>831</v>
      </c>
      <c r="F236">
        <v>44855</v>
      </c>
      <c r="G236">
        <v>45117</v>
      </c>
      <c r="H236">
        <v>8</v>
      </c>
      <c r="I236" t="s">
        <v>16</v>
      </c>
      <c r="J236" t="s">
        <v>17</v>
      </c>
      <c r="K236" t="s">
        <v>456</v>
      </c>
      <c r="L236" t="s">
        <v>457</v>
      </c>
    </row>
    <row r="237" spans="1:12" x14ac:dyDescent="0.25">
      <c r="A237" t="s">
        <v>403</v>
      </c>
      <c r="B237">
        <v>10762</v>
      </c>
      <c r="C237">
        <v>291</v>
      </c>
      <c r="D237" t="s">
        <v>404</v>
      </c>
      <c r="E237" t="s">
        <v>831</v>
      </c>
      <c r="F237">
        <v>44855</v>
      </c>
      <c r="G237">
        <v>45117</v>
      </c>
      <c r="H237">
        <v>8</v>
      </c>
      <c r="I237" t="s">
        <v>16</v>
      </c>
      <c r="J237" t="s">
        <v>17</v>
      </c>
      <c r="K237" t="s">
        <v>458</v>
      </c>
      <c r="L237" t="s">
        <v>459</v>
      </c>
    </row>
    <row r="238" spans="1:12" x14ac:dyDescent="0.25">
      <c r="A238" t="s">
        <v>403</v>
      </c>
      <c r="B238">
        <v>10762</v>
      </c>
      <c r="C238">
        <v>291</v>
      </c>
      <c r="D238" t="s">
        <v>404</v>
      </c>
      <c r="E238" t="s">
        <v>831</v>
      </c>
      <c r="F238">
        <v>44855</v>
      </c>
      <c r="G238">
        <v>45117</v>
      </c>
      <c r="H238">
        <v>8</v>
      </c>
      <c r="I238" t="s">
        <v>16</v>
      </c>
      <c r="J238" t="s">
        <v>17</v>
      </c>
      <c r="K238" t="s">
        <v>460</v>
      </c>
      <c r="L238" t="s">
        <v>461</v>
      </c>
    </row>
    <row r="239" spans="1:12" x14ac:dyDescent="0.25">
      <c r="A239" t="s">
        <v>403</v>
      </c>
      <c r="B239">
        <v>10762</v>
      </c>
      <c r="C239">
        <v>291</v>
      </c>
      <c r="D239" t="s">
        <v>404</v>
      </c>
      <c r="E239" t="s">
        <v>831</v>
      </c>
      <c r="F239">
        <v>44855</v>
      </c>
      <c r="G239">
        <v>45117</v>
      </c>
      <c r="H239">
        <v>8</v>
      </c>
      <c r="I239" t="s">
        <v>16</v>
      </c>
      <c r="J239" t="s">
        <v>17</v>
      </c>
      <c r="K239" t="s">
        <v>462</v>
      </c>
      <c r="L239" t="s">
        <v>463</v>
      </c>
    </row>
    <row r="240" spans="1:12" x14ac:dyDescent="0.25">
      <c r="A240" t="s">
        <v>403</v>
      </c>
      <c r="B240">
        <v>10762</v>
      </c>
      <c r="C240">
        <v>291</v>
      </c>
      <c r="D240" t="s">
        <v>404</v>
      </c>
      <c r="E240" t="s">
        <v>831</v>
      </c>
      <c r="F240">
        <v>44855</v>
      </c>
      <c r="G240">
        <v>45117</v>
      </c>
      <c r="H240">
        <v>8</v>
      </c>
      <c r="I240" t="s">
        <v>16</v>
      </c>
      <c r="J240" t="s">
        <v>17</v>
      </c>
      <c r="K240" t="s">
        <v>464</v>
      </c>
      <c r="L240" t="s">
        <v>465</v>
      </c>
    </row>
    <row r="241" spans="1:12" x14ac:dyDescent="0.25">
      <c r="A241" t="s">
        <v>403</v>
      </c>
      <c r="B241">
        <v>10762</v>
      </c>
      <c r="C241">
        <v>291</v>
      </c>
      <c r="D241" t="s">
        <v>404</v>
      </c>
      <c r="E241" t="s">
        <v>831</v>
      </c>
      <c r="F241">
        <v>44855</v>
      </c>
      <c r="G241">
        <v>45117</v>
      </c>
      <c r="H241">
        <v>8</v>
      </c>
      <c r="I241" t="s">
        <v>16</v>
      </c>
      <c r="J241" t="s">
        <v>17</v>
      </c>
      <c r="K241" t="s">
        <v>466</v>
      </c>
      <c r="L241" t="s">
        <v>467</v>
      </c>
    </row>
    <row r="242" spans="1:12" x14ac:dyDescent="0.25">
      <c r="A242" t="s">
        <v>403</v>
      </c>
      <c r="B242">
        <v>10762</v>
      </c>
      <c r="C242">
        <v>291</v>
      </c>
      <c r="D242" t="s">
        <v>404</v>
      </c>
      <c r="E242" t="s">
        <v>831</v>
      </c>
      <c r="F242">
        <v>44855</v>
      </c>
      <c r="G242">
        <v>45117</v>
      </c>
      <c r="H242">
        <v>8</v>
      </c>
      <c r="I242" t="s">
        <v>16</v>
      </c>
      <c r="J242" t="s">
        <v>17</v>
      </c>
      <c r="K242" t="s">
        <v>468</v>
      </c>
      <c r="L242" t="s">
        <v>469</v>
      </c>
    </row>
    <row r="243" spans="1:12" x14ac:dyDescent="0.25">
      <c r="A243" t="s">
        <v>403</v>
      </c>
      <c r="B243">
        <v>10762</v>
      </c>
      <c r="C243">
        <v>291</v>
      </c>
      <c r="D243" t="s">
        <v>404</v>
      </c>
      <c r="E243" t="s">
        <v>831</v>
      </c>
      <c r="F243">
        <v>44855</v>
      </c>
      <c r="G243">
        <v>45117</v>
      </c>
      <c r="H243">
        <v>8</v>
      </c>
      <c r="I243" t="s">
        <v>16</v>
      </c>
      <c r="J243" t="s">
        <v>17</v>
      </c>
      <c r="K243" t="s">
        <v>470</v>
      </c>
      <c r="L243" t="s">
        <v>471</v>
      </c>
    </row>
    <row r="244" spans="1:12" x14ac:dyDescent="0.25">
      <c r="A244" t="s">
        <v>403</v>
      </c>
      <c r="B244">
        <v>10762</v>
      </c>
      <c r="C244">
        <v>291</v>
      </c>
      <c r="D244" t="s">
        <v>404</v>
      </c>
      <c r="E244" t="s">
        <v>831</v>
      </c>
      <c r="F244">
        <v>44855</v>
      </c>
      <c r="G244">
        <v>45117</v>
      </c>
      <c r="H244">
        <v>8</v>
      </c>
      <c r="I244" t="s">
        <v>16</v>
      </c>
      <c r="J244" t="s">
        <v>17</v>
      </c>
      <c r="K244" t="s">
        <v>472</v>
      </c>
      <c r="L244" t="s">
        <v>473</v>
      </c>
    </row>
    <row r="245" spans="1:12" x14ac:dyDescent="0.25">
      <c r="A245" t="s">
        <v>403</v>
      </c>
      <c r="B245">
        <v>10762</v>
      </c>
      <c r="C245">
        <v>291</v>
      </c>
      <c r="D245" t="s">
        <v>404</v>
      </c>
      <c r="E245" t="s">
        <v>831</v>
      </c>
      <c r="F245">
        <v>44855</v>
      </c>
      <c r="G245">
        <v>45117</v>
      </c>
      <c r="H245">
        <v>8</v>
      </c>
      <c r="I245" t="s">
        <v>16</v>
      </c>
      <c r="J245" t="s">
        <v>17</v>
      </c>
      <c r="K245" t="s">
        <v>474</v>
      </c>
      <c r="L245" t="s">
        <v>475</v>
      </c>
    </row>
    <row r="246" spans="1:12" x14ac:dyDescent="0.25">
      <c r="A246" t="s">
        <v>403</v>
      </c>
      <c r="B246">
        <v>10762</v>
      </c>
      <c r="C246">
        <v>291</v>
      </c>
      <c r="D246" t="s">
        <v>404</v>
      </c>
      <c r="E246" t="s">
        <v>831</v>
      </c>
      <c r="F246">
        <v>44855</v>
      </c>
      <c r="G246">
        <v>45117</v>
      </c>
      <c r="H246">
        <v>8</v>
      </c>
      <c r="I246" t="s">
        <v>16</v>
      </c>
      <c r="J246" t="s">
        <v>17</v>
      </c>
      <c r="K246" t="s">
        <v>476</v>
      </c>
      <c r="L246" t="s">
        <v>477</v>
      </c>
    </row>
    <row r="247" spans="1:12" x14ac:dyDescent="0.25">
      <c r="A247" t="s">
        <v>403</v>
      </c>
      <c r="B247">
        <v>10762</v>
      </c>
      <c r="C247">
        <v>291</v>
      </c>
      <c r="D247" t="s">
        <v>404</v>
      </c>
      <c r="E247" t="s">
        <v>831</v>
      </c>
      <c r="F247">
        <v>44855</v>
      </c>
      <c r="G247">
        <v>45117</v>
      </c>
      <c r="H247">
        <v>8</v>
      </c>
      <c r="I247" t="s">
        <v>16</v>
      </c>
      <c r="J247" t="s">
        <v>17</v>
      </c>
      <c r="K247" t="s">
        <v>478</v>
      </c>
      <c r="L247" t="s">
        <v>479</v>
      </c>
    </row>
    <row r="248" spans="1:12" x14ac:dyDescent="0.25">
      <c r="A248" t="s">
        <v>403</v>
      </c>
      <c r="B248">
        <v>10762</v>
      </c>
      <c r="C248">
        <v>291</v>
      </c>
      <c r="D248" t="s">
        <v>404</v>
      </c>
      <c r="E248" t="s">
        <v>831</v>
      </c>
      <c r="F248">
        <v>44855</v>
      </c>
      <c r="G248">
        <v>45117</v>
      </c>
      <c r="H248">
        <v>8</v>
      </c>
      <c r="I248" t="s">
        <v>16</v>
      </c>
      <c r="J248" t="s">
        <v>17</v>
      </c>
      <c r="K248" t="s">
        <v>480</v>
      </c>
      <c r="L248" t="s">
        <v>481</v>
      </c>
    </row>
    <row r="249" spans="1:12" x14ac:dyDescent="0.25">
      <c r="A249" t="s">
        <v>403</v>
      </c>
      <c r="B249">
        <v>10762</v>
      </c>
      <c r="C249">
        <v>291</v>
      </c>
      <c r="D249" t="s">
        <v>404</v>
      </c>
      <c r="E249" t="s">
        <v>831</v>
      </c>
      <c r="F249">
        <v>44855</v>
      </c>
      <c r="G249">
        <v>45117</v>
      </c>
      <c r="H249">
        <v>8</v>
      </c>
      <c r="I249" t="s">
        <v>16</v>
      </c>
      <c r="J249" t="s">
        <v>17</v>
      </c>
      <c r="K249" t="s">
        <v>482</v>
      </c>
      <c r="L249" t="s">
        <v>483</v>
      </c>
    </row>
    <row r="250" spans="1:12" x14ac:dyDescent="0.25">
      <c r="A250" t="s">
        <v>403</v>
      </c>
      <c r="B250">
        <v>10762</v>
      </c>
      <c r="C250">
        <v>291</v>
      </c>
      <c r="D250" t="s">
        <v>404</v>
      </c>
      <c r="E250" t="s">
        <v>831</v>
      </c>
      <c r="F250">
        <v>44855</v>
      </c>
      <c r="G250">
        <v>45117</v>
      </c>
      <c r="H250">
        <v>8</v>
      </c>
      <c r="I250" t="s">
        <v>16</v>
      </c>
      <c r="J250" t="s">
        <v>17</v>
      </c>
      <c r="K250" t="s">
        <v>484</v>
      </c>
      <c r="L250" t="s">
        <v>485</v>
      </c>
    </row>
    <row r="251" spans="1:12" x14ac:dyDescent="0.25">
      <c r="A251" t="s">
        <v>403</v>
      </c>
      <c r="B251">
        <v>10762</v>
      </c>
      <c r="C251">
        <v>291</v>
      </c>
      <c r="D251" t="s">
        <v>404</v>
      </c>
      <c r="E251" t="s">
        <v>831</v>
      </c>
      <c r="F251">
        <v>44855</v>
      </c>
      <c r="G251">
        <v>45117</v>
      </c>
      <c r="H251">
        <v>8</v>
      </c>
      <c r="I251" t="s">
        <v>16</v>
      </c>
      <c r="J251" t="s">
        <v>17</v>
      </c>
      <c r="K251" t="s">
        <v>486</v>
      </c>
      <c r="L251" t="s">
        <v>487</v>
      </c>
    </row>
    <row r="252" spans="1:12" x14ac:dyDescent="0.25">
      <c r="A252" t="s">
        <v>403</v>
      </c>
      <c r="B252">
        <v>10762</v>
      </c>
      <c r="C252">
        <v>291</v>
      </c>
      <c r="D252" t="s">
        <v>404</v>
      </c>
      <c r="E252" t="s">
        <v>831</v>
      </c>
      <c r="F252">
        <v>44855</v>
      </c>
      <c r="G252">
        <v>45117</v>
      </c>
      <c r="H252">
        <v>8</v>
      </c>
      <c r="I252" t="s">
        <v>16</v>
      </c>
      <c r="J252" t="s">
        <v>17</v>
      </c>
      <c r="K252" t="s">
        <v>488</v>
      </c>
      <c r="L252" t="s">
        <v>489</v>
      </c>
    </row>
    <row r="253" spans="1:12" x14ac:dyDescent="0.25">
      <c r="A253" t="s">
        <v>403</v>
      </c>
      <c r="B253">
        <v>10762</v>
      </c>
      <c r="C253">
        <v>291</v>
      </c>
      <c r="D253" t="s">
        <v>404</v>
      </c>
      <c r="E253" t="s">
        <v>831</v>
      </c>
      <c r="F253">
        <v>44855</v>
      </c>
      <c r="G253">
        <v>45117</v>
      </c>
      <c r="H253">
        <v>8</v>
      </c>
      <c r="I253" t="s">
        <v>16</v>
      </c>
      <c r="J253" t="s">
        <v>17</v>
      </c>
      <c r="K253" t="s">
        <v>490</v>
      </c>
      <c r="L253" t="s">
        <v>491</v>
      </c>
    </row>
    <row r="254" spans="1:12" x14ac:dyDescent="0.25">
      <c r="A254" t="s">
        <v>403</v>
      </c>
      <c r="B254">
        <v>10762</v>
      </c>
      <c r="C254">
        <v>291</v>
      </c>
      <c r="D254" t="s">
        <v>404</v>
      </c>
      <c r="E254" t="s">
        <v>831</v>
      </c>
      <c r="F254">
        <v>44855</v>
      </c>
      <c r="G254">
        <v>45117</v>
      </c>
      <c r="H254">
        <v>8</v>
      </c>
      <c r="I254" t="s">
        <v>16</v>
      </c>
      <c r="J254" t="s">
        <v>17</v>
      </c>
      <c r="K254" t="s">
        <v>492</v>
      </c>
      <c r="L254" t="s">
        <v>493</v>
      </c>
    </row>
    <row r="255" spans="1:12" x14ac:dyDescent="0.25">
      <c r="A255" t="s">
        <v>403</v>
      </c>
      <c r="B255">
        <v>10762</v>
      </c>
      <c r="C255">
        <v>291</v>
      </c>
      <c r="D255" t="s">
        <v>404</v>
      </c>
      <c r="E255" t="s">
        <v>831</v>
      </c>
      <c r="F255">
        <v>44855</v>
      </c>
      <c r="G255">
        <v>45117</v>
      </c>
      <c r="H255">
        <v>8</v>
      </c>
      <c r="I255" t="s">
        <v>16</v>
      </c>
      <c r="J255" t="s">
        <v>17</v>
      </c>
      <c r="K255" t="s">
        <v>494</v>
      </c>
      <c r="L255" t="s">
        <v>495</v>
      </c>
    </row>
    <row r="256" spans="1:12" x14ac:dyDescent="0.25">
      <c r="A256" t="s">
        <v>403</v>
      </c>
      <c r="B256">
        <v>10762</v>
      </c>
      <c r="C256">
        <v>291</v>
      </c>
      <c r="D256" t="s">
        <v>404</v>
      </c>
      <c r="E256" t="s">
        <v>831</v>
      </c>
      <c r="F256">
        <v>44855</v>
      </c>
      <c r="G256">
        <v>45117</v>
      </c>
      <c r="H256">
        <v>8</v>
      </c>
      <c r="I256" t="s">
        <v>16</v>
      </c>
      <c r="J256" t="s">
        <v>17</v>
      </c>
      <c r="K256" t="s">
        <v>496</v>
      </c>
      <c r="L256" t="s">
        <v>497</v>
      </c>
    </row>
    <row r="257" spans="1:15" x14ac:dyDescent="0.25">
      <c r="A257" t="s">
        <v>403</v>
      </c>
      <c r="B257">
        <v>10762</v>
      </c>
      <c r="C257">
        <v>291</v>
      </c>
      <c r="D257" t="s">
        <v>404</v>
      </c>
      <c r="E257" t="s">
        <v>831</v>
      </c>
      <c r="F257">
        <v>44855</v>
      </c>
      <c r="G257">
        <v>45117</v>
      </c>
      <c r="H257">
        <v>8</v>
      </c>
      <c r="I257" t="s">
        <v>16</v>
      </c>
      <c r="J257" t="s">
        <v>17</v>
      </c>
      <c r="K257" t="s">
        <v>498</v>
      </c>
      <c r="L257" t="s">
        <v>499</v>
      </c>
    </row>
    <row r="258" spans="1:15" x14ac:dyDescent="0.25">
      <c r="A258" t="s">
        <v>403</v>
      </c>
      <c r="B258">
        <v>10762</v>
      </c>
      <c r="C258">
        <v>291</v>
      </c>
      <c r="D258" t="s">
        <v>404</v>
      </c>
      <c r="E258" t="s">
        <v>831</v>
      </c>
      <c r="F258">
        <v>44855</v>
      </c>
      <c r="G258">
        <v>45117</v>
      </c>
      <c r="H258">
        <v>8</v>
      </c>
      <c r="I258" t="s">
        <v>16</v>
      </c>
      <c r="J258" t="s">
        <v>17</v>
      </c>
      <c r="K258" t="s">
        <v>500</v>
      </c>
      <c r="L258" t="s">
        <v>501</v>
      </c>
    </row>
    <row r="259" spans="1:15" x14ac:dyDescent="0.25">
      <c r="A259" t="s">
        <v>403</v>
      </c>
      <c r="B259">
        <v>10762</v>
      </c>
      <c r="C259">
        <v>291</v>
      </c>
      <c r="D259" t="s">
        <v>404</v>
      </c>
      <c r="E259" t="s">
        <v>831</v>
      </c>
      <c r="F259">
        <v>44855</v>
      </c>
      <c r="G259">
        <v>45117</v>
      </c>
      <c r="H259">
        <v>8</v>
      </c>
      <c r="I259" t="s">
        <v>16</v>
      </c>
      <c r="J259" t="s">
        <v>17</v>
      </c>
      <c r="K259" t="s">
        <v>502</v>
      </c>
      <c r="L259" t="s">
        <v>503</v>
      </c>
    </row>
    <row r="260" spans="1:15" x14ac:dyDescent="0.25">
      <c r="A260" t="s">
        <v>403</v>
      </c>
      <c r="B260">
        <v>10762</v>
      </c>
      <c r="C260">
        <v>291</v>
      </c>
      <c r="D260" t="s">
        <v>404</v>
      </c>
      <c r="E260" t="s">
        <v>831</v>
      </c>
      <c r="F260">
        <v>44855</v>
      </c>
      <c r="G260">
        <v>45117</v>
      </c>
      <c r="H260">
        <v>8</v>
      </c>
      <c r="I260" t="s">
        <v>16</v>
      </c>
      <c r="J260" t="s">
        <v>17</v>
      </c>
      <c r="K260" t="s">
        <v>504</v>
      </c>
      <c r="L260" t="s">
        <v>505</v>
      </c>
    </row>
    <row r="261" spans="1:15" x14ac:dyDescent="0.25">
      <c r="A261" t="s">
        <v>403</v>
      </c>
      <c r="B261">
        <v>10762</v>
      </c>
      <c r="C261">
        <v>291</v>
      </c>
      <c r="D261" t="s">
        <v>404</v>
      </c>
      <c r="E261" t="s">
        <v>831</v>
      </c>
      <c r="F261">
        <v>44855</v>
      </c>
      <c r="G261">
        <v>45117</v>
      </c>
      <c r="H261">
        <v>8</v>
      </c>
      <c r="I261" t="s">
        <v>16</v>
      </c>
      <c r="J261" t="s">
        <v>17</v>
      </c>
      <c r="K261" t="s">
        <v>506</v>
      </c>
      <c r="L261" t="s">
        <v>507</v>
      </c>
    </row>
    <row r="262" spans="1:15" x14ac:dyDescent="0.25">
      <c r="A262" t="s">
        <v>403</v>
      </c>
      <c r="B262">
        <v>10762</v>
      </c>
      <c r="C262">
        <v>291</v>
      </c>
      <c r="D262" t="s">
        <v>404</v>
      </c>
      <c r="E262" t="s">
        <v>831</v>
      </c>
      <c r="F262">
        <v>44855</v>
      </c>
      <c r="G262">
        <v>45117</v>
      </c>
      <c r="H262">
        <v>8</v>
      </c>
      <c r="I262" t="s">
        <v>16</v>
      </c>
      <c r="J262" t="s">
        <v>17</v>
      </c>
      <c r="K262" t="s">
        <v>508</v>
      </c>
      <c r="L262" t="s">
        <v>509</v>
      </c>
    </row>
    <row r="263" spans="1:15" x14ac:dyDescent="0.25">
      <c r="A263" t="s">
        <v>403</v>
      </c>
      <c r="B263">
        <v>10762</v>
      </c>
      <c r="C263">
        <v>291</v>
      </c>
      <c r="D263" t="s">
        <v>404</v>
      </c>
      <c r="E263" t="s">
        <v>831</v>
      </c>
      <c r="F263">
        <v>44855</v>
      </c>
      <c r="G263">
        <v>45117</v>
      </c>
      <c r="H263">
        <v>8</v>
      </c>
      <c r="I263" t="s">
        <v>16</v>
      </c>
      <c r="J263" t="s">
        <v>17</v>
      </c>
      <c r="K263" t="s">
        <v>510</v>
      </c>
      <c r="L263" t="s">
        <v>511</v>
      </c>
    </row>
    <row r="264" spans="1:15" x14ac:dyDescent="0.25">
      <c r="A264" t="s">
        <v>403</v>
      </c>
      <c r="B264">
        <v>10762</v>
      </c>
      <c r="C264">
        <v>291</v>
      </c>
      <c r="D264" t="s">
        <v>404</v>
      </c>
      <c r="E264" t="s">
        <v>831</v>
      </c>
      <c r="F264">
        <v>44855</v>
      </c>
      <c r="G264">
        <v>45117</v>
      </c>
      <c r="H264">
        <v>8</v>
      </c>
      <c r="I264" t="s">
        <v>16</v>
      </c>
      <c r="J264" t="s">
        <v>17</v>
      </c>
      <c r="K264" t="s">
        <v>512</v>
      </c>
      <c r="L264" t="s">
        <v>513</v>
      </c>
    </row>
    <row r="265" spans="1:15" x14ac:dyDescent="0.25">
      <c r="A265" t="s">
        <v>403</v>
      </c>
      <c r="B265">
        <v>10762</v>
      </c>
      <c r="C265">
        <v>291</v>
      </c>
      <c r="D265" t="s">
        <v>404</v>
      </c>
      <c r="E265" t="s">
        <v>831</v>
      </c>
      <c r="F265">
        <v>44855</v>
      </c>
      <c r="G265">
        <v>45117</v>
      </c>
      <c r="H265">
        <v>8</v>
      </c>
      <c r="I265" t="s">
        <v>16</v>
      </c>
      <c r="J265" t="s">
        <v>17</v>
      </c>
      <c r="K265" t="s">
        <v>514</v>
      </c>
      <c r="L265" t="s">
        <v>515</v>
      </c>
    </row>
    <row r="266" spans="1:15" x14ac:dyDescent="0.25">
      <c r="A266" t="s">
        <v>403</v>
      </c>
      <c r="B266">
        <v>10762</v>
      </c>
      <c r="C266">
        <v>291</v>
      </c>
      <c r="D266" t="s">
        <v>404</v>
      </c>
      <c r="E266" t="s">
        <v>831</v>
      </c>
      <c r="F266">
        <v>44855</v>
      </c>
      <c r="G266">
        <v>45117</v>
      </c>
      <c r="H266">
        <v>8</v>
      </c>
      <c r="I266" t="s">
        <v>16</v>
      </c>
      <c r="J266" t="s">
        <v>17</v>
      </c>
      <c r="K266" t="s">
        <v>516</v>
      </c>
      <c r="L266" t="s">
        <v>517</v>
      </c>
    </row>
    <row r="267" spans="1:15" x14ac:dyDescent="0.25">
      <c r="A267" t="s">
        <v>403</v>
      </c>
      <c r="B267">
        <v>10762</v>
      </c>
      <c r="C267">
        <v>291</v>
      </c>
      <c r="D267" t="s">
        <v>404</v>
      </c>
      <c r="E267" t="s">
        <v>831</v>
      </c>
      <c r="F267">
        <v>44855</v>
      </c>
      <c r="G267">
        <v>45117</v>
      </c>
      <c r="H267">
        <v>8</v>
      </c>
      <c r="I267" t="s">
        <v>16</v>
      </c>
      <c r="J267" t="s">
        <v>17</v>
      </c>
      <c r="K267" t="s">
        <v>518</v>
      </c>
      <c r="L267" t="s">
        <v>519</v>
      </c>
    </row>
    <row r="268" spans="1:15" x14ac:dyDescent="0.25">
      <c r="A268" t="s">
        <v>403</v>
      </c>
      <c r="B268">
        <v>10762</v>
      </c>
      <c r="C268">
        <v>291</v>
      </c>
      <c r="D268" t="s">
        <v>404</v>
      </c>
      <c r="E268" t="s">
        <v>831</v>
      </c>
      <c r="F268">
        <v>44855</v>
      </c>
      <c r="G268">
        <v>45117</v>
      </c>
      <c r="H268">
        <v>8</v>
      </c>
      <c r="I268" t="s">
        <v>16</v>
      </c>
      <c r="J268" t="s">
        <v>17</v>
      </c>
      <c r="K268" t="s">
        <v>520</v>
      </c>
      <c r="L268" t="s">
        <v>520</v>
      </c>
    </row>
    <row r="269" spans="1:15" x14ac:dyDescent="0.25">
      <c r="A269" t="s">
        <v>403</v>
      </c>
      <c r="B269">
        <v>10762</v>
      </c>
      <c r="C269">
        <v>291</v>
      </c>
      <c r="D269" t="s">
        <v>404</v>
      </c>
      <c r="E269" t="s">
        <v>831</v>
      </c>
      <c r="F269">
        <v>44855</v>
      </c>
      <c r="G269">
        <v>45117</v>
      </c>
      <c r="H269">
        <v>8</v>
      </c>
      <c r="I269" t="s">
        <v>16</v>
      </c>
      <c r="J269" t="s">
        <v>17</v>
      </c>
      <c r="K269" t="s">
        <v>521</v>
      </c>
      <c r="L269" t="s">
        <v>521</v>
      </c>
    </row>
    <row r="270" spans="1:15" x14ac:dyDescent="0.25">
      <c r="A270" t="s">
        <v>310</v>
      </c>
      <c r="B270">
        <v>10844</v>
      </c>
      <c r="F270">
        <v>44874</v>
      </c>
      <c r="G270">
        <v>45117</v>
      </c>
      <c r="H270">
        <v>8</v>
      </c>
      <c r="I270" t="s">
        <v>16</v>
      </c>
      <c r="J270" t="s">
        <v>17</v>
      </c>
      <c r="K270" t="s">
        <v>522</v>
      </c>
      <c r="L270">
        <v>67134</v>
      </c>
      <c r="M270" s="2">
        <v>158000</v>
      </c>
      <c r="N270">
        <v>44924</v>
      </c>
    </row>
    <row r="271" spans="1:15" x14ac:dyDescent="0.25">
      <c r="A271" t="s">
        <v>310</v>
      </c>
      <c r="B271">
        <v>10844</v>
      </c>
      <c r="C271">
        <v>291</v>
      </c>
      <c r="D271" t="s">
        <v>615</v>
      </c>
      <c r="E271" t="s">
        <v>831</v>
      </c>
      <c r="F271">
        <v>44874</v>
      </c>
      <c r="G271">
        <v>45117</v>
      </c>
      <c r="H271">
        <v>8</v>
      </c>
      <c r="I271" t="s">
        <v>16</v>
      </c>
      <c r="J271" t="s">
        <v>17</v>
      </c>
      <c r="K271" t="s">
        <v>523</v>
      </c>
      <c r="L271">
        <v>67249</v>
      </c>
      <c r="M271" s="2">
        <v>158000</v>
      </c>
      <c r="N271">
        <v>44924</v>
      </c>
    </row>
    <row r="272" spans="1:15" x14ac:dyDescent="0.25">
      <c r="A272" t="s">
        <v>310</v>
      </c>
      <c r="B272">
        <v>10844</v>
      </c>
      <c r="C272">
        <v>291</v>
      </c>
      <c r="D272" t="s">
        <v>615</v>
      </c>
      <c r="E272" t="s">
        <v>524</v>
      </c>
      <c r="F272">
        <v>44874</v>
      </c>
      <c r="G272">
        <v>45117</v>
      </c>
      <c r="H272">
        <v>8</v>
      </c>
      <c r="I272" t="s">
        <v>364</v>
      </c>
      <c r="J272" t="s">
        <v>17</v>
      </c>
      <c r="K272" t="s">
        <v>525</v>
      </c>
      <c r="L272">
        <v>67246</v>
      </c>
      <c r="M272" s="2">
        <v>158000</v>
      </c>
      <c r="O272" t="s">
        <v>526</v>
      </c>
    </row>
    <row r="273" spans="1:15" x14ac:dyDescent="0.25">
      <c r="A273" t="s">
        <v>310</v>
      </c>
      <c r="B273">
        <v>10844</v>
      </c>
      <c r="C273">
        <v>291</v>
      </c>
      <c r="D273" t="s">
        <v>615</v>
      </c>
      <c r="E273" t="s">
        <v>527</v>
      </c>
      <c r="F273">
        <v>44874</v>
      </c>
      <c r="G273">
        <v>45117</v>
      </c>
      <c r="H273">
        <v>8</v>
      </c>
      <c r="I273" t="s">
        <v>192</v>
      </c>
      <c r="J273" t="s">
        <v>17</v>
      </c>
      <c r="K273" t="s">
        <v>528</v>
      </c>
      <c r="L273">
        <v>67245</v>
      </c>
      <c r="M273" s="2">
        <v>158000</v>
      </c>
    </row>
    <row r="274" spans="1:15" x14ac:dyDescent="0.25">
      <c r="A274" t="s">
        <v>310</v>
      </c>
      <c r="B274">
        <v>10844</v>
      </c>
      <c r="C274">
        <v>291</v>
      </c>
      <c r="D274" t="s">
        <v>615</v>
      </c>
      <c r="E274" t="s">
        <v>831</v>
      </c>
      <c r="F274">
        <v>44874</v>
      </c>
      <c r="G274">
        <v>45117</v>
      </c>
      <c r="H274">
        <v>8</v>
      </c>
      <c r="I274" t="s">
        <v>16</v>
      </c>
      <c r="J274" t="s">
        <v>17</v>
      </c>
      <c r="K274" t="s">
        <v>529</v>
      </c>
      <c r="L274">
        <v>67085</v>
      </c>
      <c r="M274" s="2">
        <v>158000</v>
      </c>
      <c r="N274">
        <v>44924</v>
      </c>
    </row>
    <row r="275" spans="1:15" x14ac:dyDescent="0.25">
      <c r="A275" t="s">
        <v>310</v>
      </c>
      <c r="B275">
        <v>11716</v>
      </c>
      <c r="C275">
        <v>291</v>
      </c>
      <c r="D275" t="s">
        <v>615</v>
      </c>
      <c r="E275" t="s">
        <v>530</v>
      </c>
      <c r="F275">
        <v>44874</v>
      </c>
      <c r="G275">
        <v>45117</v>
      </c>
      <c r="H275">
        <v>8</v>
      </c>
      <c r="I275" t="s">
        <v>192</v>
      </c>
      <c r="J275" t="s">
        <v>17</v>
      </c>
      <c r="K275" t="s">
        <v>531</v>
      </c>
      <c r="L275">
        <v>67313</v>
      </c>
      <c r="M275" s="2">
        <v>158000</v>
      </c>
      <c r="O275" t="s">
        <v>532</v>
      </c>
    </row>
    <row r="276" spans="1:15" x14ac:dyDescent="0.25">
      <c r="A276" t="s">
        <v>310</v>
      </c>
      <c r="B276">
        <v>10844</v>
      </c>
      <c r="C276">
        <v>291</v>
      </c>
      <c r="D276" t="s">
        <v>615</v>
      </c>
      <c r="E276" t="s">
        <v>831</v>
      </c>
      <c r="F276">
        <v>44874</v>
      </c>
      <c r="G276">
        <v>45117</v>
      </c>
      <c r="H276">
        <v>8</v>
      </c>
      <c r="I276" t="s">
        <v>16</v>
      </c>
      <c r="J276" t="s">
        <v>17</v>
      </c>
      <c r="K276" t="s">
        <v>533</v>
      </c>
      <c r="L276">
        <v>67133</v>
      </c>
      <c r="M276" s="2">
        <v>158000</v>
      </c>
      <c r="N276">
        <v>44924</v>
      </c>
    </row>
    <row r="277" spans="1:15" x14ac:dyDescent="0.25">
      <c r="A277" t="s">
        <v>310</v>
      </c>
      <c r="B277">
        <v>10844</v>
      </c>
      <c r="C277">
        <v>291</v>
      </c>
      <c r="D277" t="s">
        <v>381</v>
      </c>
      <c r="E277" t="s">
        <v>534</v>
      </c>
      <c r="F277">
        <v>44875</v>
      </c>
      <c r="G277">
        <v>45117</v>
      </c>
      <c r="H277">
        <v>8</v>
      </c>
      <c r="I277" t="s">
        <v>192</v>
      </c>
      <c r="J277" t="s">
        <v>17</v>
      </c>
      <c r="K277" t="s">
        <v>535</v>
      </c>
      <c r="L277">
        <v>67251</v>
      </c>
      <c r="M277" s="2">
        <v>158000</v>
      </c>
    </row>
    <row r="278" spans="1:15" x14ac:dyDescent="0.25">
      <c r="A278" t="s">
        <v>310</v>
      </c>
      <c r="B278">
        <v>10844</v>
      </c>
      <c r="C278">
        <v>291</v>
      </c>
      <c r="D278" t="s">
        <v>615</v>
      </c>
      <c r="E278" t="s">
        <v>536</v>
      </c>
      <c r="F278">
        <v>44875</v>
      </c>
      <c r="G278">
        <v>45117</v>
      </c>
      <c r="H278">
        <v>8</v>
      </c>
      <c r="I278" t="s">
        <v>192</v>
      </c>
      <c r="J278" t="s">
        <v>17</v>
      </c>
      <c r="K278" t="s">
        <v>537</v>
      </c>
      <c r="L278">
        <v>67252</v>
      </c>
      <c r="M278" s="2">
        <v>158000</v>
      </c>
    </row>
    <row r="279" spans="1:15" x14ac:dyDescent="0.25">
      <c r="A279" t="s">
        <v>310</v>
      </c>
      <c r="B279">
        <v>10844</v>
      </c>
      <c r="C279">
        <v>291</v>
      </c>
      <c r="D279" t="s">
        <v>615</v>
      </c>
      <c r="E279" t="s">
        <v>831</v>
      </c>
      <c r="F279">
        <v>44875</v>
      </c>
      <c r="G279">
        <v>45117</v>
      </c>
      <c r="H279">
        <v>8</v>
      </c>
      <c r="I279" t="s">
        <v>16</v>
      </c>
      <c r="J279" t="s">
        <v>17</v>
      </c>
      <c r="K279" t="s">
        <v>538</v>
      </c>
      <c r="L279">
        <v>67253</v>
      </c>
      <c r="M279" s="2">
        <v>158000</v>
      </c>
      <c r="N279">
        <v>44924</v>
      </c>
    </row>
    <row r="280" spans="1:15" x14ac:dyDescent="0.25">
      <c r="A280" t="s">
        <v>310</v>
      </c>
      <c r="B280">
        <v>10844</v>
      </c>
      <c r="F280">
        <v>44875</v>
      </c>
      <c r="G280">
        <v>45117</v>
      </c>
      <c r="H280">
        <v>8</v>
      </c>
      <c r="I280" t="s">
        <v>16</v>
      </c>
      <c r="J280" t="s">
        <v>17</v>
      </c>
      <c r="K280" t="s">
        <v>539</v>
      </c>
      <c r="L280">
        <v>67254</v>
      </c>
      <c r="M280" s="2">
        <v>158000</v>
      </c>
      <c r="N280">
        <v>44924</v>
      </c>
    </row>
    <row r="281" spans="1:15" x14ac:dyDescent="0.25">
      <c r="A281" t="s">
        <v>310</v>
      </c>
      <c r="B281">
        <v>10844</v>
      </c>
      <c r="C281">
        <v>291</v>
      </c>
      <c r="D281" t="s">
        <v>615</v>
      </c>
      <c r="E281" t="s">
        <v>831</v>
      </c>
      <c r="F281">
        <v>44875</v>
      </c>
      <c r="G281">
        <v>45117</v>
      </c>
      <c r="H281">
        <v>8</v>
      </c>
      <c r="I281" t="s">
        <v>16</v>
      </c>
      <c r="J281" t="s">
        <v>17</v>
      </c>
      <c r="K281" t="s">
        <v>540</v>
      </c>
      <c r="L281">
        <v>67255</v>
      </c>
      <c r="M281" s="2">
        <v>158000</v>
      </c>
      <c r="N281">
        <v>44924</v>
      </c>
    </row>
    <row r="282" spans="1:15" x14ac:dyDescent="0.25">
      <c r="A282" t="s">
        <v>310</v>
      </c>
      <c r="B282">
        <v>10844</v>
      </c>
      <c r="C282">
        <v>291</v>
      </c>
      <c r="D282" t="s">
        <v>615</v>
      </c>
      <c r="E282" t="s">
        <v>831</v>
      </c>
      <c r="F282">
        <v>44875</v>
      </c>
      <c r="G282">
        <v>45117</v>
      </c>
      <c r="H282">
        <v>8</v>
      </c>
      <c r="I282" t="s">
        <v>16</v>
      </c>
      <c r="J282" t="s">
        <v>17</v>
      </c>
      <c r="K282" t="s">
        <v>541</v>
      </c>
      <c r="L282">
        <v>67256</v>
      </c>
      <c r="M282" s="2">
        <v>158000</v>
      </c>
      <c r="N282">
        <v>44924</v>
      </c>
    </row>
    <row r="283" spans="1:15" x14ac:dyDescent="0.25">
      <c r="A283" t="s">
        <v>310</v>
      </c>
      <c r="B283">
        <v>10844</v>
      </c>
      <c r="C283">
        <v>291</v>
      </c>
      <c r="D283" t="s">
        <v>615</v>
      </c>
      <c r="E283" t="s">
        <v>831</v>
      </c>
      <c r="F283">
        <v>44875</v>
      </c>
      <c r="G283">
        <v>45117</v>
      </c>
      <c r="H283">
        <v>8</v>
      </c>
      <c r="I283" t="s">
        <v>16</v>
      </c>
      <c r="J283" t="s">
        <v>17</v>
      </c>
      <c r="K283" t="s">
        <v>542</v>
      </c>
      <c r="L283">
        <v>67257</v>
      </c>
      <c r="M283" s="2">
        <v>158000</v>
      </c>
      <c r="N283">
        <v>44924</v>
      </c>
    </row>
    <row r="284" spans="1:15" x14ac:dyDescent="0.25">
      <c r="A284" t="s">
        <v>310</v>
      </c>
      <c r="B284">
        <v>10844</v>
      </c>
      <c r="C284">
        <v>291</v>
      </c>
      <c r="D284" t="s">
        <v>615</v>
      </c>
      <c r="E284" t="s">
        <v>831</v>
      </c>
      <c r="F284">
        <v>44875</v>
      </c>
      <c r="G284">
        <v>45117</v>
      </c>
      <c r="H284">
        <v>8</v>
      </c>
      <c r="I284" t="s">
        <v>16</v>
      </c>
      <c r="J284" t="s">
        <v>17</v>
      </c>
      <c r="K284" t="s">
        <v>543</v>
      </c>
      <c r="L284">
        <v>67258</v>
      </c>
      <c r="M284" s="2">
        <v>158000</v>
      </c>
      <c r="N284">
        <v>44924</v>
      </c>
    </row>
    <row r="285" spans="1:15" x14ac:dyDescent="0.25">
      <c r="A285" t="s">
        <v>310</v>
      </c>
      <c r="B285">
        <v>10844</v>
      </c>
      <c r="C285">
        <v>291</v>
      </c>
      <c r="D285" t="s">
        <v>615</v>
      </c>
      <c r="E285" t="s">
        <v>831</v>
      </c>
      <c r="F285">
        <v>44875</v>
      </c>
      <c r="G285">
        <v>45117</v>
      </c>
      <c r="H285">
        <v>8</v>
      </c>
      <c r="I285" t="s">
        <v>16</v>
      </c>
      <c r="J285" t="s">
        <v>17</v>
      </c>
      <c r="K285" t="s">
        <v>544</v>
      </c>
      <c r="L285">
        <v>67052</v>
      </c>
      <c r="M285" s="2">
        <v>158000</v>
      </c>
      <c r="N285">
        <v>44924</v>
      </c>
    </row>
    <row r="286" spans="1:15" x14ac:dyDescent="0.25">
      <c r="A286" t="s">
        <v>310</v>
      </c>
      <c r="B286">
        <v>10844</v>
      </c>
      <c r="C286">
        <v>291</v>
      </c>
      <c r="D286" t="s">
        <v>615</v>
      </c>
      <c r="E286" t="s">
        <v>831</v>
      </c>
      <c r="F286">
        <v>44875</v>
      </c>
      <c r="G286">
        <v>45117</v>
      </c>
      <c r="H286">
        <v>8</v>
      </c>
      <c r="I286" t="s">
        <v>16</v>
      </c>
      <c r="J286" t="s">
        <v>17</v>
      </c>
      <c r="K286" t="s">
        <v>545</v>
      </c>
      <c r="L286">
        <v>67152</v>
      </c>
      <c r="M286" s="2">
        <v>158000</v>
      </c>
      <c r="N286">
        <v>44924</v>
      </c>
    </row>
    <row r="287" spans="1:15" x14ac:dyDescent="0.25">
      <c r="A287" t="s">
        <v>310</v>
      </c>
      <c r="B287">
        <v>10844</v>
      </c>
      <c r="C287">
        <v>291</v>
      </c>
      <c r="D287" t="s">
        <v>615</v>
      </c>
      <c r="E287" t="s">
        <v>831</v>
      </c>
      <c r="F287">
        <v>44875</v>
      </c>
      <c r="G287">
        <v>45117</v>
      </c>
      <c r="H287">
        <v>8</v>
      </c>
      <c r="I287" t="s">
        <v>16</v>
      </c>
      <c r="J287" t="s">
        <v>17</v>
      </c>
      <c r="K287" t="s">
        <v>546</v>
      </c>
      <c r="L287">
        <v>67153</v>
      </c>
      <c r="M287" s="2">
        <v>158000</v>
      </c>
      <c r="N287">
        <v>44924</v>
      </c>
    </row>
    <row r="288" spans="1:15" x14ac:dyDescent="0.25">
      <c r="A288" t="s">
        <v>310</v>
      </c>
      <c r="B288">
        <v>10844</v>
      </c>
      <c r="C288">
        <v>291</v>
      </c>
      <c r="D288" t="s">
        <v>615</v>
      </c>
      <c r="E288" t="s">
        <v>831</v>
      </c>
      <c r="F288">
        <v>44875</v>
      </c>
      <c r="G288">
        <v>45117</v>
      </c>
      <c r="H288">
        <v>8</v>
      </c>
      <c r="I288" t="s">
        <v>16</v>
      </c>
      <c r="J288" t="s">
        <v>17</v>
      </c>
      <c r="K288" t="s">
        <v>547</v>
      </c>
      <c r="L288">
        <v>67269</v>
      </c>
      <c r="M288" s="2">
        <v>158000</v>
      </c>
      <c r="N288">
        <v>44924</v>
      </c>
    </row>
    <row r="289" spans="1:14" x14ac:dyDescent="0.25">
      <c r="A289" t="s">
        <v>310</v>
      </c>
      <c r="B289">
        <v>10844</v>
      </c>
      <c r="C289">
        <v>291</v>
      </c>
      <c r="D289" t="s">
        <v>615</v>
      </c>
      <c r="E289" t="s">
        <v>831</v>
      </c>
      <c r="F289">
        <v>44875</v>
      </c>
      <c r="G289">
        <v>45117</v>
      </c>
      <c r="H289">
        <v>8</v>
      </c>
      <c r="I289" t="s">
        <v>16</v>
      </c>
      <c r="J289" t="s">
        <v>17</v>
      </c>
      <c r="K289" t="s">
        <v>548</v>
      </c>
      <c r="L289">
        <v>67270</v>
      </c>
      <c r="M289" s="2">
        <v>158000</v>
      </c>
      <c r="N289">
        <v>44924</v>
      </c>
    </row>
    <row r="290" spans="1:14" x14ac:dyDescent="0.25">
      <c r="A290" t="s">
        <v>310</v>
      </c>
      <c r="B290">
        <v>10844</v>
      </c>
      <c r="C290">
        <v>291</v>
      </c>
      <c r="D290" t="s">
        <v>615</v>
      </c>
      <c r="E290" t="s">
        <v>831</v>
      </c>
      <c r="F290">
        <v>44875</v>
      </c>
      <c r="G290">
        <v>45117</v>
      </c>
      <c r="H290">
        <v>8</v>
      </c>
      <c r="I290" t="s">
        <v>16</v>
      </c>
      <c r="J290" t="s">
        <v>17</v>
      </c>
      <c r="K290" t="s">
        <v>549</v>
      </c>
      <c r="L290">
        <v>67271</v>
      </c>
      <c r="M290" s="2">
        <v>158000</v>
      </c>
      <c r="N290">
        <v>44924</v>
      </c>
    </row>
    <row r="291" spans="1:14" x14ac:dyDescent="0.25">
      <c r="A291" t="s">
        <v>310</v>
      </c>
      <c r="B291">
        <v>10844</v>
      </c>
      <c r="C291">
        <v>291</v>
      </c>
      <c r="D291" t="s">
        <v>381</v>
      </c>
      <c r="E291" t="s">
        <v>550</v>
      </c>
      <c r="F291">
        <v>44875</v>
      </c>
      <c r="G291">
        <v>45117</v>
      </c>
      <c r="H291">
        <v>8</v>
      </c>
      <c r="I291" t="s">
        <v>192</v>
      </c>
      <c r="J291" t="s">
        <v>17</v>
      </c>
      <c r="K291" t="s">
        <v>551</v>
      </c>
      <c r="L291">
        <v>67272</v>
      </c>
      <c r="M291" s="2">
        <v>158000</v>
      </c>
    </row>
    <row r="292" spans="1:14" x14ac:dyDescent="0.25">
      <c r="A292" t="s">
        <v>310</v>
      </c>
      <c r="B292">
        <v>10844</v>
      </c>
      <c r="C292">
        <v>291</v>
      </c>
      <c r="D292" t="s">
        <v>615</v>
      </c>
      <c r="E292" t="s">
        <v>831</v>
      </c>
      <c r="F292">
        <v>44875</v>
      </c>
      <c r="G292">
        <v>45117</v>
      </c>
      <c r="H292">
        <v>8</v>
      </c>
      <c r="I292" t="s">
        <v>16</v>
      </c>
      <c r="J292" t="s">
        <v>17</v>
      </c>
      <c r="K292" t="s">
        <v>552</v>
      </c>
      <c r="L292">
        <v>67273</v>
      </c>
      <c r="M292" s="2">
        <v>158000</v>
      </c>
      <c r="N292">
        <v>44924</v>
      </c>
    </row>
    <row r="293" spans="1:14" x14ac:dyDescent="0.25">
      <c r="A293" t="s">
        <v>310</v>
      </c>
      <c r="B293">
        <v>10844</v>
      </c>
      <c r="C293">
        <v>342</v>
      </c>
      <c r="D293" t="s">
        <v>615</v>
      </c>
      <c r="E293" t="s">
        <v>831</v>
      </c>
      <c r="F293">
        <v>44875</v>
      </c>
      <c r="G293">
        <v>45117</v>
      </c>
      <c r="H293">
        <v>8</v>
      </c>
      <c r="I293" t="s">
        <v>16</v>
      </c>
      <c r="J293" t="s">
        <v>17</v>
      </c>
      <c r="K293" t="s">
        <v>553</v>
      </c>
      <c r="L293">
        <v>67274</v>
      </c>
      <c r="M293" s="2">
        <v>158000</v>
      </c>
      <c r="N293">
        <v>44924</v>
      </c>
    </row>
    <row r="294" spans="1:14" x14ac:dyDescent="0.25">
      <c r="A294" t="s">
        <v>310</v>
      </c>
      <c r="B294">
        <v>10844</v>
      </c>
      <c r="C294">
        <v>291</v>
      </c>
      <c r="D294" t="s">
        <v>615</v>
      </c>
      <c r="E294" t="s">
        <v>831</v>
      </c>
      <c r="F294">
        <v>44875</v>
      </c>
      <c r="G294">
        <v>45117</v>
      </c>
      <c r="H294">
        <v>8</v>
      </c>
      <c r="I294" t="s">
        <v>16</v>
      </c>
      <c r="J294" t="s">
        <v>17</v>
      </c>
      <c r="K294" t="s">
        <v>554</v>
      </c>
      <c r="L294">
        <v>67275</v>
      </c>
      <c r="M294" s="2">
        <v>158000</v>
      </c>
      <c r="N294">
        <v>44924</v>
      </c>
    </row>
    <row r="295" spans="1:14" x14ac:dyDescent="0.25">
      <c r="A295" t="s">
        <v>310</v>
      </c>
      <c r="B295">
        <v>10844</v>
      </c>
      <c r="C295">
        <v>291</v>
      </c>
      <c r="D295" t="s">
        <v>615</v>
      </c>
      <c r="E295" t="s">
        <v>831</v>
      </c>
      <c r="F295">
        <v>44875</v>
      </c>
      <c r="G295">
        <v>45117</v>
      </c>
      <c r="H295">
        <v>8</v>
      </c>
      <c r="I295" t="s">
        <v>16</v>
      </c>
      <c r="J295" t="s">
        <v>17</v>
      </c>
      <c r="K295" t="s">
        <v>555</v>
      </c>
      <c r="L295">
        <v>67276</v>
      </c>
      <c r="M295" s="2">
        <v>158000</v>
      </c>
      <c r="N295">
        <v>44924</v>
      </c>
    </row>
    <row r="296" spans="1:14" x14ac:dyDescent="0.25">
      <c r="A296" t="s">
        <v>310</v>
      </c>
      <c r="B296">
        <v>10844</v>
      </c>
      <c r="C296">
        <v>291</v>
      </c>
      <c r="D296" t="s">
        <v>615</v>
      </c>
      <c r="E296" t="s">
        <v>831</v>
      </c>
      <c r="F296">
        <v>44875</v>
      </c>
      <c r="G296">
        <v>45117</v>
      </c>
      <c r="H296">
        <v>8</v>
      </c>
      <c r="I296" t="s">
        <v>16</v>
      </c>
      <c r="J296" t="s">
        <v>17</v>
      </c>
      <c r="K296" t="s">
        <v>556</v>
      </c>
      <c r="L296">
        <v>67277</v>
      </c>
      <c r="M296" s="2">
        <v>158000</v>
      </c>
      <c r="N296">
        <v>44924</v>
      </c>
    </row>
    <row r="297" spans="1:14" x14ac:dyDescent="0.25">
      <c r="A297" t="s">
        <v>310</v>
      </c>
      <c r="B297">
        <v>10844</v>
      </c>
      <c r="C297">
        <v>291</v>
      </c>
      <c r="D297" t="s">
        <v>615</v>
      </c>
      <c r="E297" t="s">
        <v>831</v>
      </c>
      <c r="F297">
        <v>44875</v>
      </c>
      <c r="G297">
        <v>45117</v>
      </c>
      <c r="H297">
        <v>8</v>
      </c>
      <c r="I297" t="s">
        <v>16</v>
      </c>
      <c r="J297" t="s">
        <v>17</v>
      </c>
      <c r="K297" t="s">
        <v>557</v>
      </c>
      <c r="L297">
        <v>67278</v>
      </c>
      <c r="M297" s="2">
        <v>158000</v>
      </c>
      <c r="N297">
        <v>44924</v>
      </c>
    </row>
    <row r="298" spans="1:14" x14ac:dyDescent="0.25">
      <c r="A298" t="s">
        <v>310</v>
      </c>
      <c r="B298">
        <v>10844</v>
      </c>
      <c r="C298">
        <v>291</v>
      </c>
      <c r="D298" t="s">
        <v>615</v>
      </c>
      <c r="E298" t="s">
        <v>831</v>
      </c>
      <c r="F298">
        <v>44875</v>
      </c>
      <c r="G298">
        <v>45117</v>
      </c>
      <c r="H298">
        <v>8</v>
      </c>
      <c r="I298" t="s">
        <v>16</v>
      </c>
      <c r="J298" t="s">
        <v>17</v>
      </c>
      <c r="K298" t="s">
        <v>558</v>
      </c>
      <c r="L298">
        <v>67279</v>
      </c>
      <c r="M298" s="2">
        <v>158000</v>
      </c>
      <c r="N298">
        <v>44924</v>
      </c>
    </row>
    <row r="299" spans="1:14" x14ac:dyDescent="0.25">
      <c r="A299" t="s">
        <v>310</v>
      </c>
      <c r="B299">
        <v>10844</v>
      </c>
      <c r="C299">
        <v>291</v>
      </c>
      <c r="D299" t="s">
        <v>615</v>
      </c>
      <c r="E299" t="s">
        <v>831</v>
      </c>
      <c r="F299">
        <v>44875</v>
      </c>
      <c r="G299">
        <v>45117</v>
      </c>
      <c r="H299">
        <v>8</v>
      </c>
      <c r="I299" t="s">
        <v>16</v>
      </c>
      <c r="J299" t="s">
        <v>17</v>
      </c>
      <c r="K299" t="s">
        <v>559</v>
      </c>
      <c r="L299">
        <v>67289</v>
      </c>
      <c r="M299" s="2">
        <v>158000</v>
      </c>
      <c r="N299">
        <v>44924</v>
      </c>
    </row>
    <row r="300" spans="1:14" x14ac:dyDescent="0.25">
      <c r="A300" t="s">
        <v>310</v>
      </c>
      <c r="B300">
        <v>10844</v>
      </c>
      <c r="C300">
        <v>291</v>
      </c>
      <c r="D300" t="s">
        <v>615</v>
      </c>
      <c r="E300" t="s">
        <v>831</v>
      </c>
      <c r="F300">
        <v>44875</v>
      </c>
      <c r="G300">
        <v>45117</v>
      </c>
      <c r="H300">
        <v>8</v>
      </c>
      <c r="I300" t="s">
        <v>16</v>
      </c>
      <c r="J300" t="s">
        <v>17</v>
      </c>
      <c r="K300" t="s">
        <v>560</v>
      </c>
      <c r="L300">
        <v>67290</v>
      </c>
      <c r="M300" s="2">
        <v>158000</v>
      </c>
      <c r="N300">
        <v>44924</v>
      </c>
    </row>
    <row r="301" spans="1:14" x14ac:dyDescent="0.25">
      <c r="A301" t="s">
        <v>310</v>
      </c>
      <c r="B301">
        <v>10844</v>
      </c>
      <c r="C301">
        <v>291</v>
      </c>
      <c r="D301" t="s">
        <v>615</v>
      </c>
      <c r="E301" t="s">
        <v>831</v>
      </c>
      <c r="F301">
        <v>44875</v>
      </c>
      <c r="G301">
        <v>45117</v>
      </c>
      <c r="H301">
        <v>8</v>
      </c>
      <c r="I301" t="s">
        <v>16</v>
      </c>
      <c r="J301" t="s">
        <v>17</v>
      </c>
      <c r="K301" t="s">
        <v>561</v>
      </c>
      <c r="L301">
        <v>67291</v>
      </c>
      <c r="M301" s="2">
        <v>158000</v>
      </c>
      <c r="N301">
        <v>44924</v>
      </c>
    </row>
    <row r="302" spans="1:14" x14ac:dyDescent="0.25">
      <c r="A302" t="s">
        <v>310</v>
      </c>
      <c r="B302">
        <v>10844</v>
      </c>
      <c r="C302">
        <v>291</v>
      </c>
      <c r="D302" t="s">
        <v>615</v>
      </c>
      <c r="E302" t="s">
        <v>831</v>
      </c>
      <c r="F302">
        <v>44875</v>
      </c>
      <c r="G302">
        <v>45117</v>
      </c>
      <c r="H302">
        <v>8</v>
      </c>
      <c r="I302" t="s">
        <v>16</v>
      </c>
      <c r="J302" t="s">
        <v>17</v>
      </c>
      <c r="K302" t="s">
        <v>562</v>
      </c>
      <c r="L302">
        <v>67292</v>
      </c>
      <c r="M302" s="2">
        <v>158000</v>
      </c>
      <c r="N302">
        <v>44924</v>
      </c>
    </row>
    <row r="303" spans="1:14" x14ac:dyDescent="0.25">
      <c r="A303" t="s">
        <v>310</v>
      </c>
      <c r="B303">
        <v>10844</v>
      </c>
      <c r="F303">
        <v>44875</v>
      </c>
      <c r="G303">
        <v>45117</v>
      </c>
      <c r="H303">
        <v>8</v>
      </c>
      <c r="I303" t="s">
        <v>16</v>
      </c>
      <c r="J303" t="s">
        <v>17</v>
      </c>
      <c r="K303" t="s">
        <v>563</v>
      </c>
      <c r="L303">
        <v>67293</v>
      </c>
      <c r="M303" s="2">
        <v>158000</v>
      </c>
      <c r="N303">
        <v>44924</v>
      </c>
    </row>
    <row r="304" spans="1:14" x14ac:dyDescent="0.25">
      <c r="A304" t="s">
        <v>310</v>
      </c>
      <c r="B304">
        <v>10844</v>
      </c>
      <c r="C304">
        <v>291</v>
      </c>
      <c r="D304" t="s">
        <v>615</v>
      </c>
      <c r="E304" t="s">
        <v>831</v>
      </c>
      <c r="F304">
        <v>44875</v>
      </c>
      <c r="G304">
        <v>45117</v>
      </c>
      <c r="H304">
        <v>8</v>
      </c>
      <c r="I304" t="s">
        <v>16</v>
      </c>
      <c r="J304" t="s">
        <v>17</v>
      </c>
      <c r="K304" t="s">
        <v>564</v>
      </c>
      <c r="L304">
        <v>67294</v>
      </c>
      <c r="M304" s="2">
        <v>158000</v>
      </c>
      <c r="N304">
        <v>44924</v>
      </c>
    </row>
    <row r="305" spans="1:15" x14ac:dyDescent="0.25">
      <c r="A305" t="s">
        <v>310</v>
      </c>
      <c r="B305">
        <v>10844</v>
      </c>
      <c r="C305">
        <v>291</v>
      </c>
      <c r="D305" t="s">
        <v>615</v>
      </c>
      <c r="E305" t="s">
        <v>831</v>
      </c>
      <c r="F305">
        <v>44875</v>
      </c>
      <c r="G305">
        <v>45117</v>
      </c>
      <c r="H305">
        <v>8</v>
      </c>
      <c r="I305" t="s">
        <v>16</v>
      </c>
      <c r="J305" t="s">
        <v>17</v>
      </c>
      <c r="K305" t="s">
        <v>565</v>
      </c>
      <c r="L305">
        <v>67296</v>
      </c>
      <c r="M305" s="2">
        <v>158000</v>
      </c>
      <c r="N305">
        <v>44924</v>
      </c>
    </row>
    <row r="306" spans="1:15" x14ac:dyDescent="0.25">
      <c r="A306" t="s">
        <v>310</v>
      </c>
      <c r="B306">
        <v>10844</v>
      </c>
      <c r="C306">
        <v>291</v>
      </c>
      <c r="D306" t="s">
        <v>615</v>
      </c>
      <c r="E306" t="s">
        <v>831</v>
      </c>
      <c r="F306">
        <v>44875</v>
      </c>
      <c r="G306">
        <v>45117</v>
      </c>
      <c r="H306">
        <v>8</v>
      </c>
      <c r="I306" t="s">
        <v>16</v>
      </c>
      <c r="J306" t="s">
        <v>17</v>
      </c>
      <c r="K306" t="s">
        <v>566</v>
      </c>
      <c r="L306">
        <v>67297</v>
      </c>
      <c r="M306" s="2">
        <v>158000</v>
      </c>
      <c r="N306">
        <v>44924</v>
      </c>
    </row>
    <row r="307" spans="1:15" x14ac:dyDescent="0.25">
      <c r="A307" t="s">
        <v>310</v>
      </c>
      <c r="B307">
        <v>10844</v>
      </c>
      <c r="C307">
        <v>291</v>
      </c>
      <c r="D307" t="s">
        <v>615</v>
      </c>
      <c r="E307" t="s">
        <v>831</v>
      </c>
      <c r="F307">
        <v>44875</v>
      </c>
      <c r="G307">
        <v>45117</v>
      </c>
      <c r="H307">
        <v>8</v>
      </c>
      <c r="I307" t="s">
        <v>16</v>
      </c>
      <c r="J307" t="s">
        <v>17</v>
      </c>
      <c r="K307" t="s">
        <v>567</v>
      </c>
      <c r="L307">
        <v>67298</v>
      </c>
      <c r="M307" s="2">
        <v>158000</v>
      </c>
      <c r="N307">
        <v>44924</v>
      </c>
    </row>
    <row r="308" spans="1:15" x14ac:dyDescent="0.25">
      <c r="A308" t="s">
        <v>310</v>
      </c>
      <c r="B308">
        <v>10844</v>
      </c>
      <c r="C308">
        <v>291</v>
      </c>
      <c r="D308" t="s">
        <v>615</v>
      </c>
      <c r="E308" t="s">
        <v>831</v>
      </c>
      <c r="F308">
        <v>44875</v>
      </c>
      <c r="G308">
        <v>45117</v>
      </c>
      <c r="H308">
        <v>8</v>
      </c>
      <c r="I308" t="s">
        <v>16</v>
      </c>
      <c r="J308" t="s">
        <v>17</v>
      </c>
      <c r="K308" t="s">
        <v>568</v>
      </c>
      <c r="L308">
        <v>67299</v>
      </c>
      <c r="M308" s="2">
        <v>158000</v>
      </c>
      <c r="N308">
        <v>44924</v>
      </c>
    </row>
    <row r="309" spans="1:15" x14ac:dyDescent="0.25">
      <c r="A309" t="s">
        <v>310</v>
      </c>
      <c r="B309">
        <v>10844</v>
      </c>
      <c r="C309">
        <v>291</v>
      </c>
      <c r="D309" t="s">
        <v>615</v>
      </c>
      <c r="E309" t="s">
        <v>831</v>
      </c>
      <c r="F309">
        <v>44875</v>
      </c>
      <c r="G309">
        <v>45117</v>
      </c>
      <c r="H309">
        <v>8</v>
      </c>
      <c r="I309" t="s">
        <v>16</v>
      </c>
      <c r="J309" t="s">
        <v>17</v>
      </c>
      <c r="K309" t="s">
        <v>569</v>
      </c>
      <c r="L309">
        <v>67300</v>
      </c>
      <c r="M309" s="2">
        <v>158000</v>
      </c>
      <c r="N309">
        <v>44924</v>
      </c>
    </row>
    <row r="310" spans="1:15" x14ac:dyDescent="0.25">
      <c r="A310" t="s">
        <v>45</v>
      </c>
      <c r="B310">
        <v>11400</v>
      </c>
      <c r="C310">
        <v>291</v>
      </c>
      <c r="D310" t="s">
        <v>807</v>
      </c>
      <c r="E310" t="s">
        <v>570</v>
      </c>
      <c r="F310">
        <v>44981</v>
      </c>
      <c r="G310">
        <v>45117</v>
      </c>
      <c r="H310">
        <v>4</v>
      </c>
      <c r="I310" t="s">
        <v>192</v>
      </c>
      <c r="J310" t="s">
        <v>17</v>
      </c>
      <c r="K310" t="s">
        <v>571</v>
      </c>
      <c r="L310" t="s">
        <v>572</v>
      </c>
      <c r="M310" s="2">
        <v>188000</v>
      </c>
      <c r="O310" t="s">
        <v>573</v>
      </c>
    </row>
    <row r="311" spans="1:15" x14ac:dyDescent="0.25">
      <c r="A311" t="s">
        <v>45</v>
      </c>
      <c r="B311">
        <v>11430</v>
      </c>
      <c r="C311">
        <v>291</v>
      </c>
      <c r="D311" t="s">
        <v>574</v>
      </c>
      <c r="E311" t="s">
        <v>575</v>
      </c>
      <c r="F311">
        <v>44981</v>
      </c>
      <c r="G311">
        <v>45117</v>
      </c>
      <c r="H311">
        <v>4</v>
      </c>
      <c r="I311" t="s">
        <v>192</v>
      </c>
      <c r="J311" t="s">
        <v>17</v>
      </c>
      <c r="K311" t="s">
        <v>576</v>
      </c>
      <c r="L311" t="s">
        <v>577</v>
      </c>
      <c r="M311" s="2">
        <v>188000</v>
      </c>
    </row>
    <row r="312" spans="1:15" x14ac:dyDescent="0.25">
      <c r="A312" t="s">
        <v>45</v>
      </c>
      <c r="B312">
        <v>11716</v>
      </c>
      <c r="C312">
        <v>291</v>
      </c>
      <c r="D312" t="s">
        <v>808</v>
      </c>
      <c r="E312" t="s">
        <v>578</v>
      </c>
      <c r="F312">
        <v>44981</v>
      </c>
      <c r="G312">
        <v>45117</v>
      </c>
      <c r="H312">
        <v>4</v>
      </c>
      <c r="I312" t="s">
        <v>192</v>
      </c>
      <c r="J312" t="s">
        <v>17</v>
      </c>
      <c r="K312" t="s">
        <v>579</v>
      </c>
      <c r="L312" t="s">
        <v>580</v>
      </c>
      <c r="M312" s="2">
        <v>188000</v>
      </c>
      <c r="O312" t="s">
        <v>581</v>
      </c>
    </row>
    <row r="313" spans="1:15" x14ac:dyDescent="0.25">
      <c r="A313" t="s">
        <v>45</v>
      </c>
      <c r="B313">
        <v>11594</v>
      </c>
      <c r="C313">
        <v>291</v>
      </c>
      <c r="D313" t="s">
        <v>807</v>
      </c>
      <c r="E313" t="s">
        <v>582</v>
      </c>
      <c r="F313">
        <v>45020</v>
      </c>
      <c r="G313">
        <v>45117</v>
      </c>
      <c r="H313">
        <v>3</v>
      </c>
      <c r="I313" t="s">
        <v>192</v>
      </c>
      <c r="J313" t="s">
        <v>17</v>
      </c>
      <c r="K313" t="s">
        <v>583</v>
      </c>
      <c r="L313" t="s">
        <v>584</v>
      </c>
      <c r="M313" s="2">
        <v>351050</v>
      </c>
    </row>
    <row r="314" spans="1:15" x14ac:dyDescent="0.25">
      <c r="A314" t="s">
        <v>45</v>
      </c>
      <c r="B314">
        <v>11584</v>
      </c>
      <c r="C314">
        <v>291</v>
      </c>
      <c r="D314" t="s">
        <v>615</v>
      </c>
      <c r="E314" t="s">
        <v>585</v>
      </c>
      <c r="F314">
        <v>45020</v>
      </c>
      <c r="G314">
        <v>45117</v>
      </c>
      <c r="H314">
        <v>3</v>
      </c>
      <c r="I314" t="s">
        <v>192</v>
      </c>
      <c r="J314" t="s">
        <v>17</v>
      </c>
      <c r="K314" t="s">
        <v>586</v>
      </c>
      <c r="L314" t="s">
        <v>587</v>
      </c>
      <c r="M314" s="2">
        <v>351050</v>
      </c>
      <c r="O314" t="s">
        <v>588</v>
      </c>
    </row>
    <row r="315" spans="1:15" x14ac:dyDescent="0.25">
      <c r="A315" t="s">
        <v>45</v>
      </c>
      <c r="B315">
        <v>11716</v>
      </c>
      <c r="C315">
        <v>291</v>
      </c>
      <c r="D315" t="s">
        <v>589</v>
      </c>
      <c r="E315" t="s">
        <v>590</v>
      </c>
      <c r="F315">
        <v>45034</v>
      </c>
      <c r="G315">
        <v>45117</v>
      </c>
      <c r="H315">
        <v>2</v>
      </c>
      <c r="I315" t="s">
        <v>192</v>
      </c>
      <c r="J315" t="s">
        <v>17</v>
      </c>
      <c r="K315" t="s">
        <v>591</v>
      </c>
      <c r="L315" t="s">
        <v>592</v>
      </c>
      <c r="M315" s="2">
        <v>181000</v>
      </c>
    </row>
    <row r="316" spans="1:15" x14ac:dyDescent="0.25">
      <c r="A316" t="s">
        <v>45</v>
      </c>
      <c r="B316">
        <v>11716</v>
      </c>
      <c r="C316">
        <v>291</v>
      </c>
      <c r="D316" t="s">
        <v>808</v>
      </c>
      <c r="E316" t="s">
        <v>593</v>
      </c>
      <c r="F316">
        <v>45034</v>
      </c>
      <c r="G316">
        <v>45117</v>
      </c>
      <c r="H316">
        <v>2</v>
      </c>
      <c r="I316" t="s">
        <v>192</v>
      </c>
      <c r="J316" t="s">
        <v>17</v>
      </c>
      <c r="K316" t="s">
        <v>594</v>
      </c>
      <c r="L316" t="s">
        <v>595</v>
      </c>
      <c r="M316" s="2">
        <v>181000</v>
      </c>
    </row>
    <row r="317" spans="1:15" x14ac:dyDescent="0.25">
      <c r="A317" t="s">
        <v>45</v>
      </c>
      <c r="B317">
        <v>11894</v>
      </c>
      <c r="C317">
        <v>355</v>
      </c>
      <c r="D317" t="s">
        <v>381</v>
      </c>
      <c r="E317" t="s">
        <v>596</v>
      </c>
      <c r="F317">
        <v>45057</v>
      </c>
      <c r="G317">
        <v>45117</v>
      </c>
      <c r="H317">
        <v>1</v>
      </c>
      <c r="I317" t="s">
        <v>192</v>
      </c>
      <c r="J317" t="s">
        <v>17</v>
      </c>
      <c r="K317" t="s">
        <v>597</v>
      </c>
      <c r="L317" t="s">
        <v>598</v>
      </c>
      <c r="M317" s="2">
        <v>181000</v>
      </c>
    </row>
    <row r="318" spans="1:15" x14ac:dyDescent="0.25">
      <c r="A318" t="s">
        <v>45</v>
      </c>
      <c r="B318">
        <v>11914</v>
      </c>
      <c r="C318">
        <v>335</v>
      </c>
      <c r="D318" t="s">
        <v>321</v>
      </c>
      <c r="E318" t="s">
        <v>599</v>
      </c>
      <c r="F318">
        <v>45057</v>
      </c>
      <c r="G318">
        <v>45117</v>
      </c>
      <c r="H318">
        <v>1</v>
      </c>
      <c r="I318" t="s">
        <v>192</v>
      </c>
      <c r="J318" t="s">
        <v>17</v>
      </c>
      <c r="K318" t="s">
        <v>600</v>
      </c>
      <c r="L318" t="s">
        <v>601</v>
      </c>
      <c r="M318" s="2">
        <v>181000</v>
      </c>
    </row>
    <row r="319" spans="1:15" x14ac:dyDescent="0.25">
      <c r="A319" t="s">
        <v>45</v>
      </c>
      <c r="B319">
        <v>11895</v>
      </c>
      <c r="C319">
        <v>291</v>
      </c>
      <c r="D319" t="s">
        <v>602</v>
      </c>
      <c r="E319" t="s">
        <v>603</v>
      </c>
      <c r="F319">
        <v>45057</v>
      </c>
      <c r="G319">
        <v>45057</v>
      </c>
      <c r="H319">
        <v>0</v>
      </c>
      <c r="I319" t="s">
        <v>192</v>
      </c>
      <c r="J319" t="s">
        <v>17</v>
      </c>
      <c r="K319" t="s">
        <v>604</v>
      </c>
      <c r="L319" t="s">
        <v>605</v>
      </c>
      <c r="M319" s="2">
        <v>181000</v>
      </c>
    </row>
    <row r="320" spans="1:15" x14ac:dyDescent="0.25">
      <c r="A320" t="s">
        <v>45</v>
      </c>
      <c r="B320">
        <v>11952</v>
      </c>
      <c r="C320">
        <v>302</v>
      </c>
      <c r="D320" t="s">
        <v>311</v>
      </c>
      <c r="E320" t="s">
        <v>606</v>
      </c>
      <c r="F320">
        <v>45063</v>
      </c>
      <c r="G320">
        <v>45063</v>
      </c>
      <c r="H320">
        <v>0</v>
      </c>
      <c r="I320" t="s">
        <v>192</v>
      </c>
      <c r="J320" t="s">
        <v>17</v>
      </c>
      <c r="K320" t="s">
        <v>607</v>
      </c>
      <c r="L320" t="s">
        <v>608</v>
      </c>
      <c r="M320" s="2">
        <v>181001</v>
      </c>
    </row>
    <row r="321" spans="1:13" x14ac:dyDescent="0.25">
      <c r="A321" t="s">
        <v>45</v>
      </c>
      <c r="B321">
        <v>11988</v>
      </c>
      <c r="C321">
        <v>291</v>
      </c>
      <c r="D321" t="s">
        <v>807</v>
      </c>
      <c r="E321" t="s">
        <v>609</v>
      </c>
      <c r="F321">
        <v>45070</v>
      </c>
      <c r="G321">
        <v>45070</v>
      </c>
      <c r="H321">
        <v>0</v>
      </c>
      <c r="I321" t="s">
        <v>192</v>
      </c>
      <c r="J321" t="s">
        <v>17</v>
      </c>
      <c r="K321" t="s">
        <v>610</v>
      </c>
      <c r="L321" t="s">
        <v>611</v>
      </c>
      <c r="M321" s="2">
        <v>181000</v>
      </c>
    </row>
    <row r="322" spans="1:13" x14ac:dyDescent="0.25">
      <c r="A322" t="s">
        <v>45</v>
      </c>
      <c r="B322">
        <v>12035</v>
      </c>
      <c r="C322">
        <v>354</v>
      </c>
      <c r="D322" t="s">
        <v>381</v>
      </c>
      <c r="E322" t="s">
        <v>612</v>
      </c>
      <c r="F322">
        <v>45077</v>
      </c>
      <c r="G322">
        <v>45076</v>
      </c>
      <c r="H322">
        <v>0</v>
      </c>
      <c r="I322" t="s">
        <v>192</v>
      </c>
      <c r="J322" t="s">
        <v>17</v>
      </c>
      <c r="K322" t="s">
        <v>613</v>
      </c>
      <c r="L322" t="s">
        <v>614</v>
      </c>
      <c r="M322" s="2">
        <v>181001</v>
      </c>
    </row>
    <row r="323" spans="1:13" x14ac:dyDescent="0.25">
      <c r="A323" t="s">
        <v>45</v>
      </c>
      <c r="B323">
        <v>12027</v>
      </c>
      <c r="C323">
        <v>291</v>
      </c>
      <c r="D323" t="s">
        <v>615</v>
      </c>
      <c r="E323" t="s">
        <v>616</v>
      </c>
      <c r="F323">
        <v>45077</v>
      </c>
      <c r="G323">
        <v>45077</v>
      </c>
      <c r="H323">
        <v>0</v>
      </c>
      <c r="I323" t="s">
        <v>192</v>
      </c>
      <c r="J323" t="s">
        <v>17</v>
      </c>
      <c r="K323" t="s">
        <v>617</v>
      </c>
      <c r="L323" t="s">
        <v>618</v>
      </c>
      <c r="M323" s="2">
        <v>180000</v>
      </c>
    </row>
    <row r="324" spans="1:13" x14ac:dyDescent="0.25">
      <c r="A324" t="s">
        <v>45</v>
      </c>
      <c r="B324">
        <v>12008</v>
      </c>
      <c r="C324">
        <v>299</v>
      </c>
      <c r="D324" t="s">
        <v>619</v>
      </c>
      <c r="E324" t="s">
        <v>620</v>
      </c>
      <c r="F324">
        <v>45077</v>
      </c>
      <c r="G324">
        <v>45077</v>
      </c>
      <c r="H324">
        <v>0</v>
      </c>
      <c r="I324" t="s">
        <v>192</v>
      </c>
      <c r="J324" t="s">
        <v>17</v>
      </c>
      <c r="K324" t="s">
        <v>621</v>
      </c>
      <c r="L324" t="s">
        <v>622</v>
      </c>
      <c r="M324" s="2">
        <v>180000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F364-8D6B-400F-B51F-6315DBAA8297}">
  <dimension ref="A1:L324"/>
  <sheetViews>
    <sheetView topLeftCell="A287" workbookViewId="0">
      <selection activeCell="M322" sqref="M322"/>
    </sheetView>
  </sheetViews>
  <sheetFormatPr baseColWidth="10" defaultRowHeight="15" x14ac:dyDescent="0.25"/>
  <cols>
    <col min="6" max="6" width="15" customWidth="1"/>
  </cols>
  <sheetData>
    <row r="1" spans="1:12" x14ac:dyDescent="0.25">
      <c r="A1" t="s">
        <v>835</v>
      </c>
      <c r="B1" t="s">
        <v>836</v>
      </c>
      <c r="C1" t="s">
        <v>837</v>
      </c>
      <c r="D1" t="s">
        <v>838</v>
      </c>
      <c r="E1" t="s">
        <v>839</v>
      </c>
      <c r="F1" t="s">
        <v>631</v>
      </c>
      <c r="G1" t="s">
        <v>836</v>
      </c>
      <c r="H1" t="s">
        <v>837</v>
      </c>
      <c r="I1" t="s">
        <v>838</v>
      </c>
      <c r="J1" t="s">
        <v>840</v>
      </c>
    </row>
    <row r="2" spans="1:12" x14ac:dyDescent="0.25">
      <c r="A2">
        <f>'PC Rentados'!F2</f>
        <v>44671</v>
      </c>
      <c r="B2">
        <f>YEAR(A2)</f>
        <v>2022</v>
      </c>
      <c r="C2" t="str">
        <f>IF(MONTH(A2)&lt;10,0&amp;MONTH(A2),MONTH(A2))</f>
        <v>04</v>
      </c>
      <c r="D2">
        <f>IF(DAY(A2)&lt;10,0&amp;DAY(A2),DAY(A2))</f>
        <v>20</v>
      </c>
      <c r="E2" t="str">
        <f>B2&amp;"-"&amp;C2&amp;"-"&amp;D2</f>
        <v>2022-04-20</v>
      </c>
      <c r="F2">
        <f>'PC Rentados'!N2</f>
        <v>44790</v>
      </c>
      <c r="G2">
        <f>YEAR(F2)</f>
        <v>2022</v>
      </c>
      <c r="H2" t="str">
        <f>IF(MONTH(F2)&lt;10,0&amp;MONTH(F2),MONTH(F2))</f>
        <v>08</v>
      </c>
      <c r="I2">
        <f>IF(DAY(F2)&lt;10,0&amp;DAY(F2),DAY(F2))</f>
        <v>17</v>
      </c>
      <c r="J2" t="str">
        <f t="shared" ref="J2:J36" si="0">IF(F2=0,"null",G2&amp;"-"&amp;H2&amp;"-"&amp;I2)</f>
        <v>2022-08-17</v>
      </c>
      <c r="K2">
        <f>VLOOKUP('PC Rentados'!E2,rentado_asignado_id!$A$1:$B$149,2,0)</f>
        <v>131</v>
      </c>
      <c r="L2" t="str">
        <f>"['rentado_asignado_id' =&gt; "&amp;K2&amp;",'equipo_rentado_id' =&gt; "&amp;Rentados_sql!A2&amp;",'fecha_asignacion' =&gt; '"&amp;E2&amp;"','fecha_devolucion' =&gt; "&amp;IF(J2="null","null","'"&amp;J2&amp;"'")&amp;"],"</f>
        <v>['rentado_asignado_id' =&gt; 131,'equipo_rentado_id' =&gt; 1,'fecha_asignacion' =&gt; '2022-04-20','fecha_devolucion' =&gt; '2022-08-17'],</v>
      </c>
    </row>
    <row r="3" spans="1:12" x14ac:dyDescent="0.25">
      <c r="A3">
        <f>'PC Rentados'!F3</f>
        <v>44671</v>
      </c>
      <c r="B3">
        <f t="shared" ref="B3:B66" si="1">YEAR(A3)</f>
        <v>2022</v>
      </c>
      <c r="C3" t="str">
        <f t="shared" ref="C3:C66" si="2">IF(MONTH(A3)&lt;10,0&amp;MONTH(A3),MONTH(A3))</f>
        <v>04</v>
      </c>
      <c r="D3">
        <f t="shared" ref="D3:D66" si="3">IF(DAY(A3)&lt;10,0&amp;DAY(A3),DAY(A3))</f>
        <v>20</v>
      </c>
      <c r="E3" t="str">
        <f t="shared" ref="E3:E66" si="4">B3&amp;"-"&amp;C3&amp;"-"&amp;D3</f>
        <v>2022-04-20</v>
      </c>
      <c r="F3">
        <f>'PC Rentados'!N3</f>
        <v>44790</v>
      </c>
      <c r="G3">
        <f t="shared" ref="G3:G66" si="5">YEAR(F3)</f>
        <v>2022</v>
      </c>
      <c r="H3" t="str">
        <f t="shared" ref="H3:H66" si="6">IF(MONTH(F3)&lt;10,0&amp;MONTH(F3),MONTH(F3))</f>
        <v>08</v>
      </c>
      <c r="I3">
        <f t="shared" ref="I3:I66" si="7">IF(DAY(F3)&lt;10,0&amp;DAY(F3),DAY(F3))</f>
        <v>17</v>
      </c>
      <c r="J3" t="str">
        <f t="shared" si="0"/>
        <v>2022-08-17</v>
      </c>
      <c r="K3">
        <f>VLOOKUP('PC Rentados'!E3,rentado_asignado_id!$A$1:$B$149,2,0)</f>
        <v>131</v>
      </c>
      <c r="L3" t="str">
        <f>"['rentado_asignado_id' =&gt; "&amp;K3&amp;",'equipo_rentado_id' =&gt; "&amp;Rentados_sql!A3&amp;",'fecha_asignacion' =&gt; '"&amp;E3&amp;"','fecha_devolucion' =&gt; "&amp;IF(J3="null","null","'"&amp;J3&amp;"'")&amp;"],"</f>
        <v>['rentado_asignado_id' =&gt; 131,'equipo_rentado_id' =&gt; 2,'fecha_asignacion' =&gt; '2022-04-20','fecha_devolucion' =&gt; '2022-08-17'],</v>
      </c>
    </row>
    <row r="4" spans="1:12" x14ac:dyDescent="0.25">
      <c r="A4">
        <f>'PC Rentados'!F4</f>
        <v>44671</v>
      </c>
      <c r="B4">
        <f t="shared" si="1"/>
        <v>2022</v>
      </c>
      <c r="C4" t="str">
        <f t="shared" si="2"/>
        <v>04</v>
      </c>
      <c r="D4">
        <f t="shared" si="3"/>
        <v>20</v>
      </c>
      <c r="E4" t="str">
        <f t="shared" si="4"/>
        <v>2022-04-20</v>
      </c>
      <c r="F4">
        <f>'PC Rentados'!N4</f>
        <v>44790</v>
      </c>
      <c r="G4">
        <f t="shared" si="5"/>
        <v>2022</v>
      </c>
      <c r="H4" t="str">
        <f t="shared" si="6"/>
        <v>08</v>
      </c>
      <c r="I4">
        <f t="shared" si="7"/>
        <v>17</v>
      </c>
      <c r="J4" t="str">
        <f t="shared" si="0"/>
        <v>2022-08-17</v>
      </c>
      <c r="K4">
        <f>VLOOKUP('PC Rentados'!E4,rentado_asignado_id!$A$1:$B$149,2,0)</f>
        <v>131</v>
      </c>
      <c r="L4" t="str">
        <f>"['rentado_asignado_id' =&gt; "&amp;K4&amp;",'equipo_rentado_id' =&gt; "&amp;Rentados_sql!A4&amp;",'fecha_asignacion' =&gt; '"&amp;E4&amp;"','fecha_devolucion' =&gt; "&amp;IF(J4="null","null","'"&amp;J4&amp;"'")&amp;"],"</f>
        <v>['rentado_asignado_id' =&gt; 131,'equipo_rentado_id' =&gt; 3,'fecha_asignacion' =&gt; '2022-04-20','fecha_devolucion' =&gt; '2022-08-17'],</v>
      </c>
    </row>
    <row r="5" spans="1:12" x14ac:dyDescent="0.25">
      <c r="A5">
        <f>'PC Rentados'!F5</f>
        <v>44671</v>
      </c>
      <c r="B5">
        <f t="shared" si="1"/>
        <v>2022</v>
      </c>
      <c r="C5" t="str">
        <f t="shared" si="2"/>
        <v>04</v>
      </c>
      <c r="D5">
        <f t="shared" si="3"/>
        <v>20</v>
      </c>
      <c r="E5" t="str">
        <f t="shared" si="4"/>
        <v>2022-04-20</v>
      </c>
      <c r="F5">
        <f>'PC Rentados'!N5</f>
        <v>44790</v>
      </c>
      <c r="G5">
        <f t="shared" si="5"/>
        <v>2022</v>
      </c>
      <c r="H5" t="str">
        <f t="shared" si="6"/>
        <v>08</v>
      </c>
      <c r="I5">
        <f t="shared" si="7"/>
        <v>17</v>
      </c>
      <c r="J5" t="str">
        <f t="shared" si="0"/>
        <v>2022-08-17</v>
      </c>
      <c r="K5">
        <f>VLOOKUP('PC Rentados'!E5,rentado_asignado_id!$A$1:$B$149,2,0)</f>
        <v>131</v>
      </c>
      <c r="L5" t="str">
        <f>"['rentado_asignado_id' =&gt; "&amp;K5&amp;",'equipo_rentado_id' =&gt; "&amp;Rentados_sql!A5&amp;",'fecha_asignacion' =&gt; '"&amp;E5&amp;"','fecha_devolucion' =&gt; "&amp;IF(J5="null","null","'"&amp;J5&amp;"'")&amp;"],"</f>
        <v>['rentado_asignado_id' =&gt; 131,'equipo_rentado_id' =&gt; 4,'fecha_asignacion' =&gt; '2022-04-20','fecha_devolucion' =&gt; '2022-08-17'],</v>
      </c>
    </row>
    <row r="6" spans="1:12" x14ac:dyDescent="0.25">
      <c r="A6">
        <f>'PC Rentados'!F6</f>
        <v>44671</v>
      </c>
      <c r="B6">
        <f t="shared" si="1"/>
        <v>2022</v>
      </c>
      <c r="C6" t="str">
        <f t="shared" si="2"/>
        <v>04</v>
      </c>
      <c r="D6">
        <f t="shared" si="3"/>
        <v>20</v>
      </c>
      <c r="E6" t="str">
        <f t="shared" si="4"/>
        <v>2022-04-20</v>
      </c>
      <c r="F6">
        <f>'PC Rentados'!N6</f>
        <v>44790</v>
      </c>
      <c r="G6">
        <f t="shared" si="5"/>
        <v>2022</v>
      </c>
      <c r="H6" t="str">
        <f t="shared" si="6"/>
        <v>08</v>
      </c>
      <c r="I6">
        <f t="shared" si="7"/>
        <v>17</v>
      </c>
      <c r="J6" t="str">
        <f t="shared" si="0"/>
        <v>2022-08-17</v>
      </c>
      <c r="K6">
        <f>VLOOKUP('PC Rentados'!E6,rentado_asignado_id!$A$1:$B$149,2,0)</f>
        <v>131</v>
      </c>
      <c r="L6" t="str">
        <f>"['rentado_asignado_id' =&gt; "&amp;K6&amp;",'equipo_rentado_id' =&gt; "&amp;Rentados_sql!A6&amp;",'fecha_asignacion' =&gt; '"&amp;E6&amp;"','fecha_devolucion' =&gt; "&amp;IF(J6="null","null","'"&amp;J6&amp;"'")&amp;"],"</f>
        <v>['rentado_asignado_id' =&gt; 131,'equipo_rentado_id' =&gt; 5,'fecha_asignacion' =&gt; '2022-04-20','fecha_devolucion' =&gt; '2022-08-17'],</v>
      </c>
    </row>
    <row r="7" spans="1:12" x14ac:dyDescent="0.25">
      <c r="A7">
        <f>'PC Rentados'!F7</f>
        <v>44671</v>
      </c>
      <c r="B7">
        <f t="shared" si="1"/>
        <v>2022</v>
      </c>
      <c r="C7" t="str">
        <f t="shared" si="2"/>
        <v>04</v>
      </c>
      <c r="D7">
        <f t="shared" si="3"/>
        <v>20</v>
      </c>
      <c r="E7" t="str">
        <f t="shared" si="4"/>
        <v>2022-04-20</v>
      </c>
      <c r="F7">
        <f>'PC Rentados'!N7</f>
        <v>44790</v>
      </c>
      <c r="G7">
        <f t="shared" si="5"/>
        <v>2022</v>
      </c>
      <c r="H7" t="str">
        <f t="shared" si="6"/>
        <v>08</v>
      </c>
      <c r="I7">
        <f t="shared" si="7"/>
        <v>17</v>
      </c>
      <c r="J7" t="str">
        <f t="shared" si="0"/>
        <v>2022-08-17</v>
      </c>
      <c r="K7">
        <f>VLOOKUP('PC Rentados'!E7,rentado_asignado_id!$A$1:$B$149,2,0)</f>
        <v>131</v>
      </c>
      <c r="L7" t="str">
        <f>"['rentado_asignado_id' =&gt; "&amp;K7&amp;",'equipo_rentado_id' =&gt; "&amp;Rentados_sql!A7&amp;",'fecha_asignacion' =&gt; '"&amp;E7&amp;"','fecha_devolucion' =&gt; "&amp;IF(J7="null","null","'"&amp;J7&amp;"'")&amp;"],"</f>
        <v>['rentado_asignado_id' =&gt; 131,'equipo_rentado_id' =&gt; 6,'fecha_asignacion' =&gt; '2022-04-20','fecha_devolucion' =&gt; '2022-08-17'],</v>
      </c>
    </row>
    <row r="8" spans="1:12" x14ac:dyDescent="0.25">
      <c r="A8">
        <f>'PC Rentados'!F8</f>
        <v>44671</v>
      </c>
      <c r="B8">
        <f t="shared" si="1"/>
        <v>2022</v>
      </c>
      <c r="C8" t="str">
        <f t="shared" si="2"/>
        <v>04</v>
      </c>
      <c r="D8">
        <f t="shared" si="3"/>
        <v>20</v>
      </c>
      <c r="E8" t="str">
        <f t="shared" si="4"/>
        <v>2022-04-20</v>
      </c>
      <c r="F8">
        <f>'PC Rentados'!N8</f>
        <v>44790</v>
      </c>
      <c r="G8">
        <f t="shared" si="5"/>
        <v>2022</v>
      </c>
      <c r="H8" t="str">
        <f t="shared" si="6"/>
        <v>08</v>
      </c>
      <c r="I8">
        <f t="shared" si="7"/>
        <v>17</v>
      </c>
      <c r="J8" t="str">
        <f t="shared" si="0"/>
        <v>2022-08-17</v>
      </c>
      <c r="K8">
        <f>VLOOKUP('PC Rentados'!E8,rentado_asignado_id!$A$1:$B$149,2,0)</f>
        <v>131</v>
      </c>
      <c r="L8" t="str">
        <f>"['rentado_asignado_id' =&gt; "&amp;K8&amp;",'equipo_rentado_id' =&gt; "&amp;Rentados_sql!A8&amp;",'fecha_asignacion' =&gt; '"&amp;E8&amp;"','fecha_devolucion' =&gt; "&amp;IF(J8="null","null","'"&amp;J8&amp;"'")&amp;"],"</f>
        <v>['rentado_asignado_id' =&gt; 131,'equipo_rentado_id' =&gt; 7,'fecha_asignacion' =&gt; '2022-04-20','fecha_devolucion' =&gt; '2022-08-17'],</v>
      </c>
    </row>
    <row r="9" spans="1:12" x14ac:dyDescent="0.25">
      <c r="A9">
        <f>'PC Rentados'!F9</f>
        <v>44671</v>
      </c>
      <c r="B9">
        <f t="shared" si="1"/>
        <v>2022</v>
      </c>
      <c r="C9" t="str">
        <f t="shared" si="2"/>
        <v>04</v>
      </c>
      <c r="D9">
        <f t="shared" si="3"/>
        <v>20</v>
      </c>
      <c r="E9" t="str">
        <f t="shared" si="4"/>
        <v>2022-04-20</v>
      </c>
      <c r="F9">
        <f>'PC Rentados'!N9</f>
        <v>44790</v>
      </c>
      <c r="G9">
        <f t="shared" si="5"/>
        <v>2022</v>
      </c>
      <c r="H9" t="str">
        <f t="shared" si="6"/>
        <v>08</v>
      </c>
      <c r="I9">
        <f t="shared" si="7"/>
        <v>17</v>
      </c>
      <c r="J9" t="str">
        <f t="shared" si="0"/>
        <v>2022-08-17</v>
      </c>
      <c r="K9">
        <f>VLOOKUP('PC Rentados'!E9,rentado_asignado_id!$A$1:$B$149,2,0)</f>
        <v>131</v>
      </c>
      <c r="L9" t="str">
        <f>"['rentado_asignado_id' =&gt; "&amp;K9&amp;",'equipo_rentado_id' =&gt; "&amp;Rentados_sql!A9&amp;",'fecha_asignacion' =&gt; '"&amp;E9&amp;"','fecha_devolucion' =&gt; "&amp;IF(J9="null","null","'"&amp;J9&amp;"'")&amp;"],"</f>
        <v>['rentado_asignado_id' =&gt; 131,'equipo_rentado_id' =&gt; 8,'fecha_asignacion' =&gt; '2022-04-20','fecha_devolucion' =&gt; '2022-08-17'],</v>
      </c>
    </row>
    <row r="10" spans="1:12" x14ac:dyDescent="0.25">
      <c r="A10">
        <f>'PC Rentados'!F10</f>
        <v>44671</v>
      </c>
      <c r="B10">
        <f t="shared" si="1"/>
        <v>2022</v>
      </c>
      <c r="C10" t="str">
        <f t="shared" si="2"/>
        <v>04</v>
      </c>
      <c r="D10">
        <f t="shared" si="3"/>
        <v>20</v>
      </c>
      <c r="E10" t="str">
        <f t="shared" si="4"/>
        <v>2022-04-20</v>
      </c>
      <c r="F10">
        <f>'PC Rentados'!N10</f>
        <v>44790</v>
      </c>
      <c r="G10">
        <f t="shared" si="5"/>
        <v>2022</v>
      </c>
      <c r="H10" t="str">
        <f t="shared" si="6"/>
        <v>08</v>
      </c>
      <c r="I10">
        <f t="shared" si="7"/>
        <v>17</v>
      </c>
      <c r="J10" t="str">
        <f t="shared" si="0"/>
        <v>2022-08-17</v>
      </c>
      <c r="K10">
        <f>VLOOKUP('PC Rentados'!E10,rentado_asignado_id!$A$1:$B$149,2,0)</f>
        <v>131</v>
      </c>
      <c r="L10" t="str">
        <f>"['rentado_asignado_id' =&gt; "&amp;K10&amp;",'equipo_rentado_id' =&gt; "&amp;Rentados_sql!A10&amp;",'fecha_asignacion' =&gt; '"&amp;E10&amp;"','fecha_devolucion' =&gt; "&amp;IF(J10="null","null","'"&amp;J10&amp;"'")&amp;"],"</f>
        <v>['rentado_asignado_id' =&gt; 131,'equipo_rentado_id' =&gt; 9,'fecha_asignacion' =&gt; '2022-04-20','fecha_devolucion' =&gt; '2022-08-17'],</v>
      </c>
    </row>
    <row r="11" spans="1:12" x14ac:dyDescent="0.25">
      <c r="A11">
        <f>'PC Rentados'!F11</f>
        <v>44671</v>
      </c>
      <c r="B11">
        <f t="shared" si="1"/>
        <v>2022</v>
      </c>
      <c r="C11" t="str">
        <f t="shared" si="2"/>
        <v>04</v>
      </c>
      <c r="D11">
        <f t="shared" si="3"/>
        <v>20</v>
      </c>
      <c r="E11" t="str">
        <f t="shared" si="4"/>
        <v>2022-04-20</v>
      </c>
      <c r="F11">
        <f>'PC Rentados'!N11</f>
        <v>44790</v>
      </c>
      <c r="G11">
        <f t="shared" si="5"/>
        <v>2022</v>
      </c>
      <c r="H11" t="str">
        <f t="shared" si="6"/>
        <v>08</v>
      </c>
      <c r="I11">
        <f t="shared" si="7"/>
        <v>17</v>
      </c>
      <c r="J11" t="str">
        <f t="shared" si="0"/>
        <v>2022-08-17</v>
      </c>
      <c r="K11">
        <f>VLOOKUP('PC Rentados'!E11,rentado_asignado_id!$A$1:$B$149,2,0)</f>
        <v>131</v>
      </c>
      <c r="L11" t="str">
        <f>"['rentado_asignado_id' =&gt; "&amp;K11&amp;",'equipo_rentado_id' =&gt; "&amp;Rentados_sql!A11&amp;",'fecha_asignacion' =&gt; '"&amp;E11&amp;"','fecha_devolucion' =&gt; "&amp;IF(J11="null","null","'"&amp;J11&amp;"'")&amp;"],"</f>
        <v>['rentado_asignado_id' =&gt; 131,'equipo_rentado_id' =&gt; 10,'fecha_asignacion' =&gt; '2022-04-20','fecha_devolucion' =&gt; '2022-08-17'],</v>
      </c>
    </row>
    <row r="12" spans="1:12" x14ac:dyDescent="0.25">
      <c r="A12">
        <f>'PC Rentados'!F12</f>
        <v>44671</v>
      </c>
      <c r="B12">
        <f t="shared" si="1"/>
        <v>2022</v>
      </c>
      <c r="C12" t="str">
        <f t="shared" si="2"/>
        <v>04</v>
      </c>
      <c r="D12">
        <f t="shared" si="3"/>
        <v>20</v>
      </c>
      <c r="E12" t="str">
        <f t="shared" si="4"/>
        <v>2022-04-20</v>
      </c>
      <c r="F12">
        <f>'PC Rentados'!N12</f>
        <v>44790</v>
      </c>
      <c r="G12">
        <f t="shared" si="5"/>
        <v>2022</v>
      </c>
      <c r="H12" t="str">
        <f t="shared" si="6"/>
        <v>08</v>
      </c>
      <c r="I12">
        <f t="shared" si="7"/>
        <v>17</v>
      </c>
      <c r="J12" t="str">
        <f t="shared" si="0"/>
        <v>2022-08-17</v>
      </c>
      <c r="K12">
        <f>VLOOKUP('PC Rentados'!E12,rentado_asignado_id!$A$1:$B$149,2,0)</f>
        <v>131</v>
      </c>
      <c r="L12" t="str">
        <f>"['rentado_asignado_id' =&gt; "&amp;K12&amp;",'equipo_rentado_id' =&gt; "&amp;Rentados_sql!A12&amp;",'fecha_asignacion' =&gt; '"&amp;E12&amp;"','fecha_devolucion' =&gt; "&amp;IF(J12="null","null","'"&amp;J12&amp;"'")&amp;"],"</f>
        <v>['rentado_asignado_id' =&gt; 131,'equipo_rentado_id' =&gt; 11,'fecha_asignacion' =&gt; '2022-04-20','fecha_devolucion' =&gt; '2022-08-17'],</v>
      </c>
    </row>
    <row r="13" spans="1:12" x14ac:dyDescent="0.25">
      <c r="A13">
        <f>'PC Rentados'!F13</f>
        <v>44671</v>
      </c>
      <c r="B13">
        <f t="shared" si="1"/>
        <v>2022</v>
      </c>
      <c r="C13" t="str">
        <f t="shared" si="2"/>
        <v>04</v>
      </c>
      <c r="D13">
        <f t="shared" si="3"/>
        <v>20</v>
      </c>
      <c r="E13" t="str">
        <f t="shared" si="4"/>
        <v>2022-04-20</v>
      </c>
      <c r="F13">
        <f>'PC Rentados'!N13</f>
        <v>44790</v>
      </c>
      <c r="G13">
        <f t="shared" si="5"/>
        <v>2022</v>
      </c>
      <c r="H13" t="str">
        <f t="shared" si="6"/>
        <v>08</v>
      </c>
      <c r="I13">
        <f t="shared" si="7"/>
        <v>17</v>
      </c>
      <c r="J13" t="str">
        <f t="shared" si="0"/>
        <v>2022-08-17</v>
      </c>
      <c r="K13">
        <f>VLOOKUP('PC Rentados'!E13,rentado_asignado_id!$A$1:$B$149,2,0)</f>
        <v>131</v>
      </c>
      <c r="L13" t="str">
        <f>"['rentado_asignado_id' =&gt; "&amp;K13&amp;",'equipo_rentado_id' =&gt; "&amp;Rentados_sql!A13&amp;",'fecha_asignacion' =&gt; '"&amp;E13&amp;"','fecha_devolucion' =&gt; "&amp;IF(J13="null","null","'"&amp;J13&amp;"'")&amp;"],"</f>
        <v>['rentado_asignado_id' =&gt; 131,'equipo_rentado_id' =&gt; 12,'fecha_asignacion' =&gt; '2022-04-20','fecha_devolucion' =&gt; '2022-08-17'],</v>
      </c>
    </row>
    <row r="14" spans="1:12" x14ac:dyDescent="0.25">
      <c r="A14">
        <f>'PC Rentados'!F14</f>
        <v>44671</v>
      </c>
      <c r="B14">
        <f t="shared" si="1"/>
        <v>2022</v>
      </c>
      <c r="C14" t="str">
        <f t="shared" si="2"/>
        <v>04</v>
      </c>
      <c r="D14">
        <f t="shared" si="3"/>
        <v>20</v>
      </c>
      <c r="E14" t="str">
        <f t="shared" si="4"/>
        <v>2022-04-20</v>
      </c>
      <c r="F14">
        <f>'PC Rentados'!N14</f>
        <v>44790</v>
      </c>
      <c r="G14">
        <f t="shared" si="5"/>
        <v>2022</v>
      </c>
      <c r="H14" t="str">
        <f t="shared" si="6"/>
        <v>08</v>
      </c>
      <c r="I14">
        <f t="shared" si="7"/>
        <v>17</v>
      </c>
      <c r="J14" t="str">
        <f t="shared" si="0"/>
        <v>2022-08-17</v>
      </c>
      <c r="K14">
        <f>VLOOKUP('PC Rentados'!E14,rentado_asignado_id!$A$1:$B$149,2,0)</f>
        <v>131</v>
      </c>
      <c r="L14" t="str">
        <f>"['rentado_asignado_id' =&gt; "&amp;K14&amp;",'equipo_rentado_id' =&gt; "&amp;Rentados_sql!A14&amp;",'fecha_asignacion' =&gt; '"&amp;E14&amp;"','fecha_devolucion' =&gt; "&amp;IF(J14="null","null","'"&amp;J14&amp;"'")&amp;"],"</f>
        <v>['rentado_asignado_id' =&gt; 131,'equipo_rentado_id' =&gt; 13,'fecha_asignacion' =&gt; '2022-04-20','fecha_devolucion' =&gt; '2022-08-17'],</v>
      </c>
    </row>
    <row r="15" spans="1:12" x14ac:dyDescent="0.25">
      <c r="A15">
        <f>'PC Rentados'!F15</f>
        <v>44671</v>
      </c>
      <c r="B15">
        <f t="shared" si="1"/>
        <v>2022</v>
      </c>
      <c r="C15" t="str">
        <f t="shared" si="2"/>
        <v>04</v>
      </c>
      <c r="D15">
        <f t="shared" si="3"/>
        <v>20</v>
      </c>
      <c r="E15" t="str">
        <f t="shared" si="4"/>
        <v>2022-04-20</v>
      </c>
      <c r="F15">
        <f>'PC Rentados'!N15</f>
        <v>44790</v>
      </c>
      <c r="G15">
        <f t="shared" si="5"/>
        <v>2022</v>
      </c>
      <c r="H15" t="str">
        <f t="shared" si="6"/>
        <v>08</v>
      </c>
      <c r="I15">
        <f t="shared" si="7"/>
        <v>17</v>
      </c>
      <c r="J15" t="str">
        <f t="shared" si="0"/>
        <v>2022-08-17</v>
      </c>
      <c r="K15">
        <f>VLOOKUP('PC Rentados'!E15,rentado_asignado_id!$A$1:$B$149,2,0)</f>
        <v>131</v>
      </c>
      <c r="L15" t="str">
        <f>"['rentado_asignado_id' =&gt; "&amp;K15&amp;",'equipo_rentado_id' =&gt; "&amp;Rentados_sql!A15&amp;",'fecha_asignacion' =&gt; '"&amp;E15&amp;"','fecha_devolucion' =&gt; "&amp;IF(J15="null","null","'"&amp;J15&amp;"'")&amp;"],"</f>
        <v>['rentado_asignado_id' =&gt; 131,'equipo_rentado_id' =&gt; 14,'fecha_asignacion' =&gt; '2022-04-20','fecha_devolucion' =&gt; '2022-08-17'],</v>
      </c>
    </row>
    <row r="16" spans="1:12" x14ac:dyDescent="0.25">
      <c r="A16">
        <f>'PC Rentados'!F16</f>
        <v>44671</v>
      </c>
      <c r="B16">
        <f t="shared" si="1"/>
        <v>2022</v>
      </c>
      <c r="C16" t="str">
        <f t="shared" si="2"/>
        <v>04</v>
      </c>
      <c r="D16">
        <f t="shared" si="3"/>
        <v>20</v>
      </c>
      <c r="E16" t="str">
        <f t="shared" si="4"/>
        <v>2022-04-20</v>
      </c>
      <c r="F16">
        <f>'PC Rentados'!N16</f>
        <v>44790</v>
      </c>
      <c r="G16">
        <f t="shared" si="5"/>
        <v>2022</v>
      </c>
      <c r="H16" t="str">
        <f t="shared" si="6"/>
        <v>08</v>
      </c>
      <c r="I16">
        <f t="shared" si="7"/>
        <v>17</v>
      </c>
      <c r="J16" t="str">
        <f t="shared" si="0"/>
        <v>2022-08-17</v>
      </c>
      <c r="K16">
        <f>VLOOKUP('PC Rentados'!E16,rentado_asignado_id!$A$1:$B$149,2,0)</f>
        <v>131</v>
      </c>
      <c r="L16" t="str">
        <f>"['rentado_asignado_id' =&gt; "&amp;K16&amp;",'equipo_rentado_id' =&gt; "&amp;Rentados_sql!A16&amp;",'fecha_asignacion' =&gt; '"&amp;E16&amp;"','fecha_devolucion' =&gt; "&amp;IF(J16="null","null","'"&amp;J16&amp;"'")&amp;"],"</f>
        <v>['rentado_asignado_id' =&gt; 131,'equipo_rentado_id' =&gt; 15,'fecha_asignacion' =&gt; '2022-04-20','fecha_devolucion' =&gt; '2022-08-17'],</v>
      </c>
    </row>
    <row r="17" spans="1:12" x14ac:dyDescent="0.25">
      <c r="A17">
        <f>'PC Rentados'!F17</f>
        <v>44671</v>
      </c>
      <c r="B17">
        <f t="shared" si="1"/>
        <v>2022</v>
      </c>
      <c r="C17" t="str">
        <f t="shared" si="2"/>
        <v>04</v>
      </c>
      <c r="D17">
        <f t="shared" si="3"/>
        <v>20</v>
      </c>
      <c r="E17" t="str">
        <f t="shared" si="4"/>
        <v>2022-04-20</v>
      </c>
      <c r="F17">
        <f>'PC Rentados'!N17</f>
        <v>44790</v>
      </c>
      <c r="G17">
        <f t="shared" si="5"/>
        <v>2022</v>
      </c>
      <c r="H17" t="str">
        <f t="shared" si="6"/>
        <v>08</v>
      </c>
      <c r="I17">
        <f t="shared" si="7"/>
        <v>17</v>
      </c>
      <c r="J17" t="str">
        <f t="shared" si="0"/>
        <v>2022-08-17</v>
      </c>
      <c r="K17">
        <f>VLOOKUP('PC Rentados'!E17,rentado_asignado_id!$A$1:$B$149,2,0)</f>
        <v>131</v>
      </c>
      <c r="L17" t="str">
        <f>"['rentado_asignado_id' =&gt; "&amp;K17&amp;",'equipo_rentado_id' =&gt; "&amp;Rentados_sql!A17&amp;",'fecha_asignacion' =&gt; '"&amp;E17&amp;"','fecha_devolucion' =&gt; "&amp;IF(J17="null","null","'"&amp;J17&amp;"'")&amp;"],"</f>
        <v>['rentado_asignado_id' =&gt; 131,'equipo_rentado_id' =&gt; 16,'fecha_asignacion' =&gt; '2022-04-20','fecha_devolucion' =&gt; '2022-08-17'],</v>
      </c>
    </row>
    <row r="18" spans="1:12" x14ac:dyDescent="0.25">
      <c r="A18">
        <f>'PC Rentados'!F18</f>
        <v>44671</v>
      </c>
      <c r="B18">
        <f t="shared" si="1"/>
        <v>2022</v>
      </c>
      <c r="C18" t="str">
        <f t="shared" si="2"/>
        <v>04</v>
      </c>
      <c r="D18">
        <f t="shared" si="3"/>
        <v>20</v>
      </c>
      <c r="E18" t="str">
        <f t="shared" si="4"/>
        <v>2022-04-20</v>
      </c>
      <c r="F18">
        <f>'PC Rentados'!N18</f>
        <v>44790</v>
      </c>
      <c r="G18">
        <f t="shared" si="5"/>
        <v>2022</v>
      </c>
      <c r="H18" t="str">
        <f t="shared" si="6"/>
        <v>08</v>
      </c>
      <c r="I18">
        <f t="shared" si="7"/>
        <v>17</v>
      </c>
      <c r="J18" t="str">
        <f t="shared" si="0"/>
        <v>2022-08-17</v>
      </c>
      <c r="K18">
        <f>VLOOKUP('PC Rentados'!E18,rentado_asignado_id!$A$1:$B$149,2,0)</f>
        <v>131</v>
      </c>
      <c r="L18" t="str">
        <f>"['rentado_asignado_id' =&gt; "&amp;K18&amp;",'equipo_rentado_id' =&gt; "&amp;Rentados_sql!A18&amp;",'fecha_asignacion' =&gt; '"&amp;E18&amp;"','fecha_devolucion' =&gt; "&amp;IF(J18="null","null","'"&amp;J18&amp;"'")&amp;"],"</f>
        <v>['rentado_asignado_id' =&gt; 131,'equipo_rentado_id' =&gt; 17,'fecha_asignacion' =&gt; '2022-04-20','fecha_devolucion' =&gt; '2022-08-17'],</v>
      </c>
    </row>
    <row r="19" spans="1:12" x14ac:dyDescent="0.25">
      <c r="A19">
        <f>'PC Rentados'!F19</f>
        <v>43651</v>
      </c>
      <c r="B19">
        <f t="shared" si="1"/>
        <v>2019</v>
      </c>
      <c r="C19" t="str">
        <f t="shared" si="2"/>
        <v>07</v>
      </c>
      <c r="D19" t="str">
        <f t="shared" si="3"/>
        <v>05</v>
      </c>
      <c r="E19" t="str">
        <f t="shared" si="4"/>
        <v>2019-07-05</v>
      </c>
      <c r="F19">
        <f>'PC Rentados'!N19</f>
        <v>44454</v>
      </c>
      <c r="G19">
        <f t="shared" si="5"/>
        <v>2021</v>
      </c>
      <c r="H19" t="str">
        <f t="shared" si="6"/>
        <v>09</v>
      </c>
      <c r="I19">
        <f t="shared" si="7"/>
        <v>15</v>
      </c>
      <c r="J19" t="str">
        <f t="shared" si="0"/>
        <v>2021-09-15</v>
      </c>
      <c r="K19">
        <f>VLOOKUP('PC Rentados'!E19,rentado_asignado_id!$A$1:$B$149,2,0)</f>
        <v>51</v>
      </c>
      <c r="L19" t="str">
        <f>"['rentado_asignado_id' =&gt; "&amp;K19&amp;",'equipo_rentado_id' =&gt; "&amp;Rentados_sql!A19&amp;",'fecha_asignacion' =&gt; '"&amp;E19&amp;"','fecha_devolucion' =&gt; "&amp;IF(J19="null","null","'"&amp;J19&amp;"'")&amp;"],"</f>
        <v>['rentado_asignado_id' =&gt; 51,'equipo_rentado_id' =&gt; 18,'fecha_asignacion' =&gt; '2019-07-05','fecha_devolucion' =&gt; '2021-09-15'],</v>
      </c>
    </row>
    <row r="20" spans="1:12" x14ac:dyDescent="0.25">
      <c r="A20">
        <f>'PC Rentados'!F20</f>
        <v>43651</v>
      </c>
      <c r="B20">
        <f t="shared" si="1"/>
        <v>2019</v>
      </c>
      <c r="C20" t="str">
        <f t="shared" si="2"/>
        <v>07</v>
      </c>
      <c r="D20" t="str">
        <f t="shared" si="3"/>
        <v>05</v>
      </c>
      <c r="E20" t="str">
        <f t="shared" si="4"/>
        <v>2019-07-05</v>
      </c>
      <c r="F20">
        <f>'PC Rentados'!N20</f>
        <v>44454</v>
      </c>
      <c r="G20">
        <f t="shared" si="5"/>
        <v>2021</v>
      </c>
      <c r="H20" t="str">
        <f t="shared" si="6"/>
        <v>09</v>
      </c>
      <c r="I20">
        <f t="shared" si="7"/>
        <v>15</v>
      </c>
      <c r="J20" t="str">
        <f t="shared" si="0"/>
        <v>2021-09-15</v>
      </c>
      <c r="K20">
        <f>VLOOKUP('PC Rentados'!E20,rentado_asignado_id!$A$1:$B$149,2,0)</f>
        <v>51</v>
      </c>
      <c r="L20" t="str">
        <f>"['rentado_asignado_id' =&gt; "&amp;K20&amp;",'equipo_rentado_id' =&gt; "&amp;Rentados_sql!A20&amp;",'fecha_asignacion' =&gt; '"&amp;E20&amp;"','fecha_devolucion' =&gt; "&amp;IF(J20="null","null","'"&amp;J20&amp;"'")&amp;"],"</f>
        <v>['rentado_asignado_id' =&gt; 51,'equipo_rentado_id' =&gt; 19,'fecha_asignacion' =&gt; '2019-07-05','fecha_devolucion' =&gt; '2021-09-15'],</v>
      </c>
    </row>
    <row r="21" spans="1:12" x14ac:dyDescent="0.25">
      <c r="A21">
        <f>'PC Rentados'!F21</f>
        <v>43651</v>
      </c>
      <c r="B21">
        <f t="shared" si="1"/>
        <v>2019</v>
      </c>
      <c r="C21" t="str">
        <f t="shared" si="2"/>
        <v>07</v>
      </c>
      <c r="D21" t="str">
        <f t="shared" si="3"/>
        <v>05</v>
      </c>
      <c r="E21" t="str">
        <f t="shared" si="4"/>
        <v>2019-07-05</v>
      </c>
      <c r="F21">
        <f>'PC Rentados'!N21</f>
        <v>44454</v>
      </c>
      <c r="G21">
        <f t="shared" si="5"/>
        <v>2021</v>
      </c>
      <c r="H21" t="str">
        <f t="shared" si="6"/>
        <v>09</v>
      </c>
      <c r="I21">
        <f t="shared" si="7"/>
        <v>15</v>
      </c>
      <c r="J21" t="str">
        <f t="shared" si="0"/>
        <v>2021-09-15</v>
      </c>
      <c r="K21">
        <f>VLOOKUP('PC Rentados'!E21,rentado_asignado_id!$A$1:$B$149,2,0)</f>
        <v>51</v>
      </c>
      <c r="L21" t="str">
        <f>"['rentado_asignado_id' =&gt; "&amp;K21&amp;",'equipo_rentado_id' =&gt; "&amp;Rentados_sql!A21&amp;",'fecha_asignacion' =&gt; '"&amp;E21&amp;"','fecha_devolucion' =&gt; "&amp;IF(J21="null","null","'"&amp;J21&amp;"'")&amp;"],"</f>
        <v>['rentado_asignado_id' =&gt; 51,'equipo_rentado_id' =&gt; 20,'fecha_asignacion' =&gt; '2019-07-05','fecha_devolucion' =&gt; '2021-09-15'],</v>
      </c>
    </row>
    <row r="22" spans="1:12" x14ac:dyDescent="0.25">
      <c r="A22">
        <f>'PC Rentados'!F22</f>
        <v>43651</v>
      </c>
      <c r="B22">
        <f t="shared" si="1"/>
        <v>2019</v>
      </c>
      <c r="C22" t="str">
        <f t="shared" si="2"/>
        <v>07</v>
      </c>
      <c r="D22" t="str">
        <f t="shared" si="3"/>
        <v>05</v>
      </c>
      <c r="E22" t="str">
        <f t="shared" si="4"/>
        <v>2019-07-05</v>
      </c>
      <c r="F22">
        <f>'PC Rentados'!N22</f>
        <v>44454</v>
      </c>
      <c r="G22">
        <f t="shared" si="5"/>
        <v>2021</v>
      </c>
      <c r="H22" t="str">
        <f t="shared" si="6"/>
        <v>09</v>
      </c>
      <c r="I22">
        <f t="shared" si="7"/>
        <v>15</v>
      </c>
      <c r="J22" t="str">
        <f t="shared" si="0"/>
        <v>2021-09-15</v>
      </c>
      <c r="K22">
        <f>VLOOKUP('PC Rentados'!E22,rentado_asignado_id!$A$1:$B$149,2,0)</f>
        <v>51</v>
      </c>
      <c r="L22" t="str">
        <f>"['rentado_asignado_id' =&gt; "&amp;K22&amp;",'equipo_rentado_id' =&gt; "&amp;Rentados_sql!A22&amp;",'fecha_asignacion' =&gt; '"&amp;E22&amp;"','fecha_devolucion' =&gt; "&amp;IF(J22="null","null","'"&amp;J22&amp;"'")&amp;"],"</f>
        <v>['rentado_asignado_id' =&gt; 51,'equipo_rentado_id' =&gt; 21,'fecha_asignacion' =&gt; '2019-07-05','fecha_devolucion' =&gt; '2021-09-15'],</v>
      </c>
    </row>
    <row r="23" spans="1:12" x14ac:dyDescent="0.25">
      <c r="A23">
        <f>'PC Rentados'!F23</f>
        <v>43651</v>
      </c>
      <c r="B23">
        <f t="shared" si="1"/>
        <v>2019</v>
      </c>
      <c r="C23" t="str">
        <f t="shared" si="2"/>
        <v>07</v>
      </c>
      <c r="D23" t="str">
        <f t="shared" si="3"/>
        <v>05</v>
      </c>
      <c r="E23" t="str">
        <f t="shared" si="4"/>
        <v>2019-07-05</v>
      </c>
      <c r="F23">
        <f>'PC Rentados'!N23</f>
        <v>44454</v>
      </c>
      <c r="G23">
        <f t="shared" si="5"/>
        <v>2021</v>
      </c>
      <c r="H23" t="str">
        <f t="shared" si="6"/>
        <v>09</v>
      </c>
      <c r="I23">
        <f t="shared" si="7"/>
        <v>15</v>
      </c>
      <c r="J23" t="str">
        <f t="shared" si="0"/>
        <v>2021-09-15</v>
      </c>
      <c r="K23">
        <f>VLOOKUP('PC Rentados'!E23,rentado_asignado_id!$A$1:$B$149,2,0)</f>
        <v>51</v>
      </c>
      <c r="L23" t="str">
        <f>"['rentado_asignado_id' =&gt; "&amp;K23&amp;",'equipo_rentado_id' =&gt; "&amp;Rentados_sql!A23&amp;",'fecha_asignacion' =&gt; '"&amp;E23&amp;"','fecha_devolucion' =&gt; "&amp;IF(J23="null","null","'"&amp;J23&amp;"'")&amp;"],"</f>
        <v>['rentado_asignado_id' =&gt; 51,'equipo_rentado_id' =&gt; 22,'fecha_asignacion' =&gt; '2019-07-05','fecha_devolucion' =&gt; '2021-09-15'],</v>
      </c>
    </row>
    <row r="24" spans="1:12" x14ac:dyDescent="0.25">
      <c r="A24">
        <f>'PC Rentados'!F24</f>
        <v>43651</v>
      </c>
      <c r="B24">
        <f t="shared" si="1"/>
        <v>2019</v>
      </c>
      <c r="C24" t="str">
        <f t="shared" si="2"/>
        <v>07</v>
      </c>
      <c r="D24" t="str">
        <f t="shared" si="3"/>
        <v>05</v>
      </c>
      <c r="E24" t="str">
        <f t="shared" si="4"/>
        <v>2019-07-05</v>
      </c>
      <c r="F24">
        <f>'PC Rentados'!N24</f>
        <v>44454</v>
      </c>
      <c r="G24">
        <f t="shared" si="5"/>
        <v>2021</v>
      </c>
      <c r="H24" t="str">
        <f t="shared" si="6"/>
        <v>09</v>
      </c>
      <c r="I24">
        <f t="shared" si="7"/>
        <v>15</v>
      </c>
      <c r="J24" t="str">
        <f t="shared" si="0"/>
        <v>2021-09-15</v>
      </c>
      <c r="K24">
        <f>VLOOKUP('PC Rentados'!E24,rentado_asignado_id!$A$1:$B$149,2,0)</f>
        <v>51</v>
      </c>
      <c r="L24" t="str">
        <f>"['rentado_asignado_id' =&gt; "&amp;K24&amp;",'equipo_rentado_id' =&gt; "&amp;Rentados_sql!A24&amp;",'fecha_asignacion' =&gt; '"&amp;E24&amp;"','fecha_devolucion' =&gt; "&amp;IF(J24="null","null","'"&amp;J24&amp;"'")&amp;"],"</f>
        <v>['rentado_asignado_id' =&gt; 51,'equipo_rentado_id' =&gt; 23,'fecha_asignacion' =&gt; '2019-07-05','fecha_devolucion' =&gt; '2021-09-15'],</v>
      </c>
    </row>
    <row r="25" spans="1:12" x14ac:dyDescent="0.25">
      <c r="A25">
        <f>'PC Rentados'!F25</f>
        <v>43651</v>
      </c>
      <c r="B25">
        <f t="shared" si="1"/>
        <v>2019</v>
      </c>
      <c r="C25" t="str">
        <f t="shared" si="2"/>
        <v>07</v>
      </c>
      <c r="D25" t="str">
        <f t="shared" si="3"/>
        <v>05</v>
      </c>
      <c r="E25" t="str">
        <f t="shared" si="4"/>
        <v>2019-07-05</v>
      </c>
      <c r="F25">
        <f>'PC Rentados'!N25</f>
        <v>44454</v>
      </c>
      <c r="G25">
        <f t="shared" si="5"/>
        <v>2021</v>
      </c>
      <c r="H25" t="str">
        <f t="shared" si="6"/>
        <v>09</v>
      </c>
      <c r="I25">
        <f t="shared" si="7"/>
        <v>15</v>
      </c>
      <c r="J25" t="str">
        <f t="shared" si="0"/>
        <v>2021-09-15</v>
      </c>
      <c r="K25">
        <f>VLOOKUP('PC Rentados'!E25,rentado_asignado_id!$A$1:$B$149,2,0)</f>
        <v>51</v>
      </c>
      <c r="L25" t="str">
        <f>"['rentado_asignado_id' =&gt; "&amp;K25&amp;",'equipo_rentado_id' =&gt; "&amp;Rentados_sql!A25&amp;",'fecha_asignacion' =&gt; '"&amp;E25&amp;"','fecha_devolucion' =&gt; "&amp;IF(J25="null","null","'"&amp;J25&amp;"'")&amp;"],"</f>
        <v>['rentado_asignado_id' =&gt; 51,'equipo_rentado_id' =&gt; 24,'fecha_asignacion' =&gt; '2019-07-05','fecha_devolucion' =&gt; '2021-09-15'],</v>
      </c>
    </row>
    <row r="26" spans="1:12" x14ac:dyDescent="0.25">
      <c r="A26">
        <f>'PC Rentados'!F26</f>
        <v>44033</v>
      </c>
      <c r="B26">
        <f t="shared" si="1"/>
        <v>2020</v>
      </c>
      <c r="C26" t="str">
        <f t="shared" si="2"/>
        <v>07</v>
      </c>
      <c r="D26">
        <f t="shared" si="3"/>
        <v>21</v>
      </c>
      <c r="E26" t="str">
        <f t="shared" si="4"/>
        <v>2020-07-21</v>
      </c>
      <c r="F26">
        <f>'PC Rentados'!N26</f>
        <v>44411</v>
      </c>
      <c r="G26">
        <f t="shared" si="5"/>
        <v>2021</v>
      </c>
      <c r="H26" t="str">
        <f t="shared" si="6"/>
        <v>08</v>
      </c>
      <c r="I26" t="str">
        <f t="shared" si="7"/>
        <v>03</v>
      </c>
      <c r="J26" t="str">
        <f t="shared" si="0"/>
        <v>2021-08-03</v>
      </c>
      <c r="K26">
        <f>VLOOKUP('PC Rentados'!E26,rentado_asignado_id!$A$1:$B$149,2,0)</f>
        <v>51</v>
      </c>
      <c r="L26" t="str">
        <f>"['rentado_asignado_id' =&gt; "&amp;K26&amp;",'equipo_rentado_id' =&gt; "&amp;Rentados_sql!A26&amp;",'fecha_asignacion' =&gt; '"&amp;E26&amp;"','fecha_devolucion' =&gt; "&amp;IF(J26="null","null","'"&amp;J26&amp;"'")&amp;"],"</f>
        <v>['rentado_asignado_id' =&gt; 51,'equipo_rentado_id' =&gt; 25,'fecha_asignacion' =&gt; '2020-07-21','fecha_devolucion' =&gt; '2021-08-03'],</v>
      </c>
    </row>
    <row r="27" spans="1:12" x14ac:dyDescent="0.25">
      <c r="A27">
        <f>'PC Rentados'!F27</f>
        <v>44033</v>
      </c>
      <c r="B27">
        <f t="shared" si="1"/>
        <v>2020</v>
      </c>
      <c r="C27" t="str">
        <f t="shared" si="2"/>
        <v>07</v>
      </c>
      <c r="D27">
        <f t="shared" si="3"/>
        <v>21</v>
      </c>
      <c r="E27" t="str">
        <f t="shared" si="4"/>
        <v>2020-07-21</v>
      </c>
      <c r="F27">
        <f>'PC Rentados'!N27</f>
        <v>44293</v>
      </c>
      <c r="G27">
        <f t="shared" si="5"/>
        <v>2021</v>
      </c>
      <c r="H27" t="str">
        <f t="shared" si="6"/>
        <v>04</v>
      </c>
      <c r="I27" t="str">
        <f t="shared" si="7"/>
        <v>07</v>
      </c>
      <c r="J27" t="str">
        <f t="shared" si="0"/>
        <v>2021-04-07</v>
      </c>
      <c r="K27">
        <f>VLOOKUP('PC Rentados'!E27,rentado_asignado_id!$A$1:$B$149,2,0)</f>
        <v>51</v>
      </c>
      <c r="L27" t="str">
        <f>"['rentado_asignado_id' =&gt; "&amp;K27&amp;",'equipo_rentado_id' =&gt; "&amp;Rentados_sql!A27&amp;",'fecha_asignacion' =&gt; '"&amp;E27&amp;"','fecha_devolucion' =&gt; "&amp;IF(J27="null","null","'"&amp;J27&amp;"'")&amp;"],"</f>
        <v>['rentado_asignado_id' =&gt; 51,'equipo_rentado_id' =&gt; 26,'fecha_asignacion' =&gt; '2020-07-21','fecha_devolucion' =&gt; '2021-04-07'],</v>
      </c>
    </row>
    <row r="28" spans="1:12" x14ac:dyDescent="0.25">
      <c r="A28">
        <f>'PC Rentados'!F28</f>
        <v>44057</v>
      </c>
      <c r="B28">
        <f t="shared" si="1"/>
        <v>2020</v>
      </c>
      <c r="C28" t="str">
        <f t="shared" si="2"/>
        <v>08</v>
      </c>
      <c r="D28">
        <f t="shared" si="3"/>
        <v>14</v>
      </c>
      <c r="E28" t="str">
        <f t="shared" si="4"/>
        <v>2020-08-14</v>
      </c>
      <c r="F28">
        <f>'PC Rentados'!N28</f>
        <v>44411</v>
      </c>
      <c r="G28">
        <f t="shared" si="5"/>
        <v>2021</v>
      </c>
      <c r="H28" t="str">
        <f t="shared" si="6"/>
        <v>08</v>
      </c>
      <c r="I28" t="str">
        <f t="shared" si="7"/>
        <v>03</v>
      </c>
      <c r="J28" t="str">
        <f t="shared" si="0"/>
        <v>2021-08-03</v>
      </c>
      <c r="K28">
        <f>VLOOKUP('PC Rentados'!E28,rentado_asignado_id!$A$1:$B$149,2,0)</f>
        <v>51</v>
      </c>
      <c r="L28" t="str">
        <f>"['rentado_asignado_id' =&gt; "&amp;K28&amp;",'equipo_rentado_id' =&gt; "&amp;Rentados_sql!A28&amp;",'fecha_asignacion' =&gt; '"&amp;E28&amp;"','fecha_devolucion' =&gt; "&amp;IF(J28="null","null","'"&amp;J28&amp;"'")&amp;"],"</f>
        <v>['rentado_asignado_id' =&gt; 51,'equipo_rentado_id' =&gt; 27,'fecha_asignacion' =&gt; '2020-08-14','fecha_devolucion' =&gt; '2021-08-03'],</v>
      </c>
    </row>
    <row r="29" spans="1:12" x14ac:dyDescent="0.25">
      <c r="A29">
        <f>'PC Rentados'!F29</f>
        <v>44089</v>
      </c>
      <c r="B29">
        <f t="shared" si="1"/>
        <v>2020</v>
      </c>
      <c r="C29" t="str">
        <f t="shared" si="2"/>
        <v>09</v>
      </c>
      <c r="D29">
        <f t="shared" si="3"/>
        <v>15</v>
      </c>
      <c r="E29" t="str">
        <f t="shared" si="4"/>
        <v>2020-09-15</v>
      </c>
      <c r="F29">
        <f>'PC Rentados'!N29</f>
        <v>44411</v>
      </c>
      <c r="G29">
        <f t="shared" si="5"/>
        <v>2021</v>
      </c>
      <c r="H29" t="str">
        <f t="shared" si="6"/>
        <v>08</v>
      </c>
      <c r="I29" t="str">
        <f t="shared" si="7"/>
        <v>03</v>
      </c>
      <c r="J29" t="str">
        <f t="shared" si="0"/>
        <v>2021-08-03</v>
      </c>
      <c r="K29">
        <f>VLOOKUP('PC Rentados'!E29,rentado_asignado_id!$A$1:$B$149,2,0)</f>
        <v>51</v>
      </c>
      <c r="L29" t="str">
        <f>"['rentado_asignado_id' =&gt; "&amp;K29&amp;",'equipo_rentado_id' =&gt; "&amp;Rentados_sql!A29&amp;",'fecha_asignacion' =&gt; '"&amp;E29&amp;"','fecha_devolucion' =&gt; "&amp;IF(J29="null","null","'"&amp;J29&amp;"'")&amp;"],"</f>
        <v>['rentado_asignado_id' =&gt; 51,'equipo_rentado_id' =&gt; 28,'fecha_asignacion' =&gt; '2020-09-15','fecha_devolucion' =&gt; '2021-08-03'],</v>
      </c>
    </row>
    <row r="30" spans="1:12" x14ac:dyDescent="0.25">
      <c r="A30">
        <f>'PC Rentados'!F30</f>
        <v>44093</v>
      </c>
      <c r="B30">
        <f t="shared" si="1"/>
        <v>2020</v>
      </c>
      <c r="C30" t="str">
        <f t="shared" si="2"/>
        <v>09</v>
      </c>
      <c r="D30">
        <f t="shared" si="3"/>
        <v>19</v>
      </c>
      <c r="E30" t="str">
        <f t="shared" si="4"/>
        <v>2020-09-19</v>
      </c>
      <c r="F30">
        <f>'PC Rentados'!N30</f>
        <v>44411</v>
      </c>
      <c r="G30">
        <f t="shared" si="5"/>
        <v>2021</v>
      </c>
      <c r="H30" t="str">
        <f t="shared" si="6"/>
        <v>08</v>
      </c>
      <c r="I30" t="str">
        <f t="shared" si="7"/>
        <v>03</v>
      </c>
      <c r="J30" t="str">
        <f t="shared" si="0"/>
        <v>2021-08-03</v>
      </c>
      <c r="K30">
        <f>VLOOKUP('PC Rentados'!E30,rentado_asignado_id!$A$1:$B$149,2,0)</f>
        <v>51</v>
      </c>
      <c r="L30" t="str">
        <f>"['rentado_asignado_id' =&gt; "&amp;K30&amp;",'equipo_rentado_id' =&gt; "&amp;Rentados_sql!A30&amp;",'fecha_asignacion' =&gt; '"&amp;E30&amp;"','fecha_devolucion' =&gt; "&amp;IF(J30="null","null","'"&amp;J30&amp;"'")&amp;"],"</f>
        <v>['rentado_asignado_id' =&gt; 51,'equipo_rentado_id' =&gt; 29,'fecha_asignacion' =&gt; '2020-09-19','fecha_devolucion' =&gt; '2021-08-03'],</v>
      </c>
    </row>
    <row r="31" spans="1:12" x14ac:dyDescent="0.25">
      <c r="A31">
        <f>'PC Rentados'!F31</f>
        <v>44110</v>
      </c>
      <c r="B31">
        <f t="shared" si="1"/>
        <v>2020</v>
      </c>
      <c r="C31">
        <f t="shared" si="2"/>
        <v>10</v>
      </c>
      <c r="D31" t="str">
        <f t="shared" si="3"/>
        <v>06</v>
      </c>
      <c r="E31" t="str">
        <f t="shared" si="4"/>
        <v>2020-10-06</v>
      </c>
      <c r="F31">
        <f>'PC Rentados'!N31</f>
        <v>44411</v>
      </c>
      <c r="G31">
        <f t="shared" si="5"/>
        <v>2021</v>
      </c>
      <c r="H31" t="str">
        <f t="shared" si="6"/>
        <v>08</v>
      </c>
      <c r="I31" t="str">
        <f t="shared" si="7"/>
        <v>03</v>
      </c>
      <c r="J31" t="str">
        <f t="shared" si="0"/>
        <v>2021-08-03</v>
      </c>
      <c r="K31">
        <f>VLOOKUP('PC Rentados'!E31,rentado_asignado_id!$A$1:$B$149,2,0)</f>
        <v>51</v>
      </c>
      <c r="L31" t="str">
        <f>"['rentado_asignado_id' =&gt; "&amp;K31&amp;",'equipo_rentado_id' =&gt; "&amp;Rentados_sql!A31&amp;",'fecha_asignacion' =&gt; '"&amp;E31&amp;"','fecha_devolucion' =&gt; "&amp;IF(J31="null","null","'"&amp;J31&amp;"'")&amp;"],"</f>
        <v>['rentado_asignado_id' =&gt; 51,'equipo_rentado_id' =&gt; 30,'fecha_asignacion' =&gt; '2020-10-06','fecha_devolucion' =&gt; '2021-08-03'],</v>
      </c>
    </row>
    <row r="32" spans="1:12" x14ac:dyDescent="0.25">
      <c r="A32">
        <f>'PC Rentados'!F32</f>
        <v>44112</v>
      </c>
      <c r="B32">
        <f t="shared" si="1"/>
        <v>2020</v>
      </c>
      <c r="C32">
        <f t="shared" si="2"/>
        <v>10</v>
      </c>
      <c r="D32" t="str">
        <f t="shared" si="3"/>
        <v>08</v>
      </c>
      <c r="E32" t="str">
        <f t="shared" si="4"/>
        <v>2020-10-08</v>
      </c>
      <c r="F32">
        <f>'PC Rentados'!N32</f>
        <v>44411</v>
      </c>
      <c r="G32">
        <f t="shared" si="5"/>
        <v>2021</v>
      </c>
      <c r="H32" t="str">
        <f t="shared" si="6"/>
        <v>08</v>
      </c>
      <c r="I32" t="str">
        <f t="shared" si="7"/>
        <v>03</v>
      </c>
      <c r="J32" t="str">
        <f t="shared" si="0"/>
        <v>2021-08-03</v>
      </c>
      <c r="K32">
        <f>VLOOKUP('PC Rentados'!E32,rentado_asignado_id!$A$1:$B$149,2,0)</f>
        <v>51</v>
      </c>
      <c r="L32" t="str">
        <f>"['rentado_asignado_id' =&gt; "&amp;K32&amp;",'equipo_rentado_id' =&gt; "&amp;Rentados_sql!A32&amp;",'fecha_asignacion' =&gt; '"&amp;E32&amp;"','fecha_devolucion' =&gt; "&amp;IF(J32="null","null","'"&amp;J32&amp;"'")&amp;"],"</f>
        <v>['rentado_asignado_id' =&gt; 51,'equipo_rentado_id' =&gt; 31,'fecha_asignacion' =&gt; '2020-10-08','fecha_devolucion' =&gt; '2021-08-03'],</v>
      </c>
    </row>
    <row r="33" spans="1:12" x14ac:dyDescent="0.25">
      <c r="A33">
        <f>'PC Rentados'!F33</f>
        <v>44119</v>
      </c>
      <c r="B33">
        <f t="shared" si="1"/>
        <v>2020</v>
      </c>
      <c r="C33">
        <f t="shared" si="2"/>
        <v>10</v>
      </c>
      <c r="D33">
        <f t="shared" si="3"/>
        <v>15</v>
      </c>
      <c r="E33" t="str">
        <f t="shared" si="4"/>
        <v>2020-10-15</v>
      </c>
      <c r="F33">
        <f>'PC Rentados'!N33</f>
        <v>44413</v>
      </c>
      <c r="G33">
        <f t="shared" si="5"/>
        <v>2021</v>
      </c>
      <c r="H33" t="str">
        <f t="shared" si="6"/>
        <v>08</v>
      </c>
      <c r="I33" t="str">
        <f t="shared" si="7"/>
        <v>05</v>
      </c>
      <c r="J33" t="str">
        <f t="shared" si="0"/>
        <v>2021-08-05</v>
      </c>
      <c r="K33">
        <f>VLOOKUP('PC Rentados'!E33,rentado_asignado_id!$A$1:$B$149,2,0)</f>
        <v>51</v>
      </c>
      <c r="L33" t="str">
        <f>"['rentado_asignado_id' =&gt; "&amp;K33&amp;",'equipo_rentado_id' =&gt; "&amp;Rentados_sql!A33&amp;",'fecha_asignacion' =&gt; '"&amp;E33&amp;"','fecha_devolucion' =&gt; "&amp;IF(J33="null","null","'"&amp;J33&amp;"'")&amp;"],"</f>
        <v>['rentado_asignado_id' =&gt; 51,'equipo_rentado_id' =&gt; 32,'fecha_asignacion' =&gt; '2020-10-15','fecha_devolucion' =&gt; '2021-08-05'],</v>
      </c>
    </row>
    <row r="34" spans="1:12" x14ac:dyDescent="0.25">
      <c r="A34">
        <f>'PC Rentados'!F34</f>
        <v>44181</v>
      </c>
      <c r="B34">
        <f t="shared" si="1"/>
        <v>2020</v>
      </c>
      <c r="C34">
        <f t="shared" si="2"/>
        <v>12</v>
      </c>
      <c r="D34">
        <f t="shared" si="3"/>
        <v>16</v>
      </c>
      <c r="E34" t="str">
        <f t="shared" si="4"/>
        <v>2020-12-16</v>
      </c>
      <c r="F34">
        <f>'PC Rentados'!N34</f>
        <v>44411</v>
      </c>
      <c r="G34">
        <f t="shared" si="5"/>
        <v>2021</v>
      </c>
      <c r="H34" t="str">
        <f t="shared" si="6"/>
        <v>08</v>
      </c>
      <c r="I34" t="str">
        <f t="shared" si="7"/>
        <v>03</v>
      </c>
      <c r="J34" t="str">
        <f t="shared" si="0"/>
        <v>2021-08-03</v>
      </c>
      <c r="K34">
        <f>VLOOKUP('PC Rentados'!E34,rentado_asignado_id!$A$1:$B$149,2,0)</f>
        <v>51</v>
      </c>
      <c r="L34" t="str">
        <f>"['rentado_asignado_id' =&gt; "&amp;K34&amp;",'equipo_rentado_id' =&gt; "&amp;Rentados_sql!A34&amp;",'fecha_asignacion' =&gt; '"&amp;E34&amp;"','fecha_devolucion' =&gt; "&amp;IF(J34="null","null","'"&amp;J34&amp;"'")&amp;"],"</f>
        <v>['rentado_asignado_id' =&gt; 51,'equipo_rentado_id' =&gt; 33,'fecha_asignacion' =&gt; '2020-12-16','fecha_devolucion' =&gt; '2021-08-03'],</v>
      </c>
    </row>
    <row r="35" spans="1:12" x14ac:dyDescent="0.25">
      <c r="A35">
        <f>'PC Rentados'!F35</f>
        <v>44218</v>
      </c>
      <c r="B35">
        <f t="shared" si="1"/>
        <v>2021</v>
      </c>
      <c r="C35" t="str">
        <f t="shared" si="2"/>
        <v>01</v>
      </c>
      <c r="D35">
        <f t="shared" si="3"/>
        <v>22</v>
      </c>
      <c r="E35" t="str">
        <f t="shared" si="4"/>
        <v>2021-01-22</v>
      </c>
      <c r="F35">
        <f>'PC Rentados'!N35</f>
        <v>44631</v>
      </c>
      <c r="G35">
        <f t="shared" si="5"/>
        <v>2022</v>
      </c>
      <c r="H35" t="str">
        <f t="shared" si="6"/>
        <v>03</v>
      </c>
      <c r="I35">
        <f t="shared" si="7"/>
        <v>11</v>
      </c>
      <c r="J35" t="str">
        <f t="shared" si="0"/>
        <v>2022-03-11</v>
      </c>
      <c r="K35">
        <f>VLOOKUP('PC Rentados'!E35,rentado_asignado_id!$A$1:$B$149,2,0)</f>
        <v>91</v>
      </c>
      <c r="L35" t="str">
        <f>"['rentado_asignado_id' =&gt; "&amp;K35&amp;",'equipo_rentado_id' =&gt; "&amp;Rentados_sql!A35&amp;",'fecha_asignacion' =&gt; '"&amp;E35&amp;"','fecha_devolucion' =&gt; "&amp;IF(J35="null","null","'"&amp;J35&amp;"'")&amp;"],"</f>
        <v>['rentado_asignado_id' =&gt; 91,'equipo_rentado_id' =&gt; 34,'fecha_asignacion' =&gt; '2021-01-22','fecha_devolucion' =&gt; '2022-03-11'],</v>
      </c>
    </row>
    <row r="36" spans="1:12" x14ac:dyDescent="0.25">
      <c r="A36">
        <f>'PC Rentados'!F36</f>
        <v>44218</v>
      </c>
      <c r="B36">
        <f t="shared" si="1"/>
        <v>2021</v>
      </c>
      <c r="C36" t="str">
        <f t="shared" si="2"/>
        <v>01</v>
      </c>
      <c r="D36">
        <f t="shared" si="3"/>
        <v>22</v>
      </c>
      <c r="E36" t="str">
        <f t="shared" si="4"/>
        <v>2021-01-22</v>
      </c>
      <c r="F36">
        <f>'PC Rentados'!N36</f>
        <v>44530</v>
      </c>
      <c r="G36">
        <f t="shared" si="5"/>
        <v>2021</v>
      </c>
      <c r="H36">
        <f t="shared" si="6"/>
        <v>11</v>
      </c>
      <c r="I36">
        <f t="shared" si="7"/>
        <v>30</v>
      </c>
      <c r="J36" t="str">
        <f t="shared" si="0"/>
        <v>2021-11-30</v>
      </c>
      <c r="K36">
        <f>VLOOKUP('PC Rentados'!E36,rentado_asignado_id!$A$1:$B$149,2,0)</f>
        <v>82</v>
      </c>
      <c r="L36" t="str">
        <f>"['rentado_asignado_id' =&gt; "&amp;K36&amp;",'equipo_rentado_id' =&gt; "&amp;Rentados_sql!A36&amp;",'fecha_asignacion' =&gt; '"&amp;E36&amp;"','fecha_devolucion' =&gt; "&amp;IF(J36="null","null","'"&amp;J36&amp;"'")&amp;"],"</f>
        <v>['rentado_asignado_id' =&gt; 82,'equipo_rentado_id' =&gt; 35,'fecha_asignacion' =&gt; '2021-01-22','fecha_devolucion' =&gt; '2021-11-30'],</v>
      </c>
    </row>
    <row r="37" spans="1:12" x14ac:dyDescent="0.25">
      <c r="A37">
        <f>'PC Rentados'!F37</f>
        <v>44218</v>
      </c>
      <c r="B37">
        <f t="shared" si="1"/>
        <v>2021</v>
      </c>
      <c r="C37" t="str">
        <f t="shared" si="2"/>
        <v>01</v>
      </c>
      <c r="D37">
        <f t="shared" si="3"/>
        <v>22</v>
      </c>
      <c r="E37" t="str">
        <f t="shared" si="4"/>
        <v>2021-01-22</v>
      </c>
      <c r="F37">
        <f>'PC Rentados'!N37</f>
        <v>0</v>
      </c>
      <c r="G37">
        <f t="shared" si="5"/>
        <v>1900</v>
      </c>
      <c r="H37" t="str">
        <f t="shared" si="6"/>
        <v>01</v>
      </c>
      <c r="I37" t="str">
        <f t="shared" si="7"/>
        <v>00</v>
      </c>
      <c r="J37" t="str">
        <f>IF(F37=0,"null",G37&amp;"-"&amp;H37&amp;"-"&amp;I37)</f>
        <v>null</v>
      </c>
      <c r="K37">
        <f>VLOOKUP('PC Rentados'!E37,rentado_asignado_id!$A$1:$B$149,2,0)</f>
        <v>70</v>
      </c>
      <c r="L37" t="str">
        <f>"['rentado_asignado_id' =&gt; "&amp;K37&amp;",'equipo_rentado_id' =&gt; "&amp;Rentados_sql!A37&amp;",'fecha_asignacion' =&gt; '"&amp;E37&amp;"','fecha_devolucion' =&gt; "&amp;IF(J37="null","null","'"&amp;J37&amp;"'")&amp;"],"</f>
        <v>['rentado_asignado_id' =&gt; 70,'equipo_rentado_id' =&gt; 36,'fecha_asignacion' =&gt; '2021-01-22','fecha_devolucion' =&gt; null],</v>
      </c>
    </row>
    <row r="38" spans="1:12" x14ac:dyDescent="0.25">
      <c r="A38">
        <f>'PC Rentados'!F38</f>
        <v>44229</v>
      </c>
      <c r="B38">
        <f t="shared" si="1"/>
        <v>2021</v>
      </c>
      <c r="C38" t="str">
        <f t="shared" si="2"/>
        <v>02</v>
      </c>
      <c r="D38" t="str">
        <f t="shared" si="3"/>
        <v>02</v>
      </c>
      <c r="E38" t="str">
        <f t="shared" si="4"/>
        <v>2021-02-02</v>
      </c>
      <c r="F38">
        <f>'PC Rentados'!N38</f>
        <v>0</v>
      </c>
      <c r="G38">
        <f t="shared" si="5"/>
        <v>1900</v>
      </c>
      <c r="H38" t="str">
        <f t="shared" si="6"/>
        <v>01</v>
      </c>
      <c r="I38" t="str">
        <f t="shared" si="7"/>
        <v>00</v>
      </c>
      <c r="J38" t="str">
        <f t="shared" ref="J38:J101" si="8">IF(F38=0,"null",G38&amp;"-"&amp;H38&amp;"-"&amp;I38)</f>
        <v>null</v>
      </c>
      <c r="K38">
        <f>VLOOKUP('PC Rentados'!E38,rentado_asignado_id!$A$1:$B$149,2,0)</f>
        <v>16</v>
      </c>
      <c r="L38" t="str">
        <f>"['rentado_asignado_id' =&gt; "&amp;K38&amp;",'equipo_rentado_id' =&gt; "&amp;Rentados_sql!A38&amp;",'fecha_asignacion' =&gt; '"&amp;E38&amp;"','fecha_devolucion' =&gt; "&amp;IF(J38="null","null","'"&amp;J38&amp;"'")&amp;"],"</f>
        <v>['rentado_asignado_id' =&gt; 16,'equipo_rentado_id' =&gt; 37,'fecha_asignacion' =&gt; '2021-02-02','fecha_devolucion' =&gt; null],</v>
      </c>
    </row>
    <row r="39" spans="1:12" x14ac:dyDescent="0.25">
      <c r="A39">
        <f>'PC Rentados'!F39</f>
        <v>44242</v>
      </c>
      <c r="B39">
        <f t="shared" si="1"/>
        <v>2021</v>
      </c>
      <c r="C39" t="str">
        <f t="shared" si="2"/>
        <v>02</v>
      </c>
      <c r="D39">
        <f t="shared" si="3"/>
        <v>15</v>
      </c>
      <c r="E39" t="str">
        <f t="shared" si="4"/>
        <v>2021-02-15</v>
      </c>
      <c r="F39">
        <f>'PC Rentados'!N39</f>
        <v>44608</v>
      </c>
      <c r="G39">
        <f t="shared" si="5"/>
        <v>2022</v>
      </c>
      <c r="H39" t="str">
        <f t="shared" si="6"/>
        <v>02</v>
      </c>
      <c r="I39">
        <f t="shared" si="7"/>
        <v>16</v>
      </c>
      <c r="J39" t="str">
        <f t="shared" si="8"/>
        <v>2022-02-16</v>
      </c>
      <c r="K39">
        <f>VLOOKUP('PC Rentados'!E39,rentado_asignado_id!$A$1:$B$149,2,0)</f>
        <v>23</v>
      </c>
      <c r="L39" t="str">
        <f>"['rentado_asignado_id' =&gt; "&amp;K39&amp;",'equipo_rentado_id' =&gt; "&amp;Rentados_sql!A39&amp;",'fecha_asignacion' =&gt; '"&amp;E39&amp;"','fecha_devolucion' =&gt; "&amp;IF(J39="null","null","'"&amp;J39&amp;"'")&amp;"],"</f>
        <v>['rentado_asignado_id' =&gt; 23,'equipo_rentado_id' =&gt; 38,'fecha_asignacion' =&gt; '2021-02-15','fecha_devolucion' =&gt; '2022-02-16'],</v>
      </c>
    </row>
    <row r="40" spans="1:12" x14ac:dyDescent="0.25">
      <c r="A40">
        <f>'PC Rentados'!F40</f>
        <v>44242</v>
      </c>
      <c r="B40">
        <f t="shared" si="1"/>
        <v>2021</v>
      </c>
      <c r="C40" t="str">
        <f t="shared" si="2"/>
        <v>02</v>
      </c>
      <c r="D40">
        <f t="shared" si="3"/>
        <v>15</v>
      </c>
      <c r="E40" t="str">
        <f t="shared" si="4"/>
        <v>2021-02-15</v>
      </c>
      <c r="F40">
        <f>'PC Rentados'!N40</f>
        <v>44578</v>
      </c>
      <c r="G40">
        <f t="shared" si="5"/>
        <v>2022</v>
      </c>
      <c r="H40" t="str">
        <f t="shared" si="6"/>
        <v>01</v>
      </c>
      <c r="I40">
        <f t="shared" si="7"/>
        <v>17</v>
      </c>
      <c r="J40" t="str">
        <f t="shared" si="8"/>
        <v>2022-01-17</v>
      </c>
      <c r="K40">
        <f>VLOOKUP('PC Rentados'!E40,rentado_asignado_id!$A$1:$B$149,2,0)</f>
        <v>4</v>
      </c>
      <c r="L40" t="str">
        <f>"['rentado_asignado_id' =&gt; "&amp;K40&amp;",'equipo_rentado_id' =&gt; "&amp;Rentados_sql!A40&amp;",'fecha_asignacion' =&gt; '"&amp;E40&amp;"','fecha_devolucion' =&gt; "&amp;IF(J40="null","null","'"&amp;J40&amp;"'")&amp;"],"</f>
        <v>['rentado_asignado_id' =&gt; 4,'equipo_rentado_id' =&gt; 39,'fecha_asignacion' =&gt; '2021-02-15','fecha_devolucion' =&gt; '2022-01-17'],</v>
      </c>
    </row>
    <row r="41" spans="1:12" x14ac:dyDescent="0.25">
      <c r="A41">
        <f>'PC Rentados'!F41</f>
        <v>44242</v>
      </c>
      <c r="B41">
        <f t="shared" si="1"/>
        <v>2021</v>
      </c>
      <c r="C41" t="str">
        <f t="shared" si="2"/>
        <v>02</v>
      </c>
      <c r="D41">
        <f t="shared" si="3"/>
        <v>15</v>
      </c>
      <c r="E41" t="str">
        <f t="shared" si="4"/>
        <v>2021-02-15</v>
      </c>
      <c r="F41">
        <f>'PC Rentados'!N41</f>
        <v>44438</v>
      </c>
      <c r="G41">
        <f t="shared" si="5"/>
        <v>2021</v>
      </c>
      <c r="H41" t="str">
        <f t="shared" si="6"/>
        <v>08</v>
      </c>
      <c r="I41">
        <f t="shared" si="7"/>
        <v>30</v>
      </c>
      <c r="J41" t="str">
        <f t="shared" si="8"/>
        <v>2021-08-30</v>
      </c>
      <c r="K41">
        <f>VLOOKUP('PC Rentados'!E41,rentado_asignado_id!$A$1:$B$149,2,0)</f>
        <v>148</v>
      </c>
      <c r="L41" t="str">
        <f>"['rentado_asignado_id' =&gt; "&amp;K41&amp;",'equipo_rentado_id' =&gt; "&amp;Rentados_sql!A41&amp;",'fecha_asignacion' =&gt; '"&amp;E41&amp;"','fecha_devolucion' =&gt; "&amp;IF(J41="null","null","'"&amp;J41&amp;"'")&amp;"],"</f>
        <v>['rentado_asignado_id' =&gt; 148,'equipo_rentado_id' =&gt; 40,'fecha_asignacion' =&gt; '2021-02-15','fecha_devolucion' =&gt; '2021-08-30'],</v>
      </c>
    </row>
    <row r="42" spans="1:12" x14ac:dyDescent="0.25">
      <c r="A42">
        <f>'PC Rentados'!F42</f>
        <v>44250</v>
      </c>
      <c r="B42">
        <f t="shared" si="1"/>
        <v>2021</v>
      </c>
      <c r="C42" t="str">
        <f t="shared" si="2"/>
        <v>02</v>
      </c>
      <c r="D42">
        <f t="shared" si="3"/>
        <v>23</v>
      </c>
      <c r="E42" t="str">
        <f t="shared" si="4"/>
        <v>2021-02-23</v>
      </c>
      <c r="F42">
        <f>'PC Rentados'!N42</f>
        <v>44645</v>
      </c>
      <c r="G42">
        <f t="shared" si="5"/>
        <v>2022</v>
      </c>
      <c r="H42" t="str">
        <f t="shared" si="6"/>
        <v>03</v>
      </c>
      <c r="I42">
        <f t="shared" si="7"/>
        <v>25</v>
      </c>
      <c r="J42" t="str">
        <f t="shared" si="8"/>
        <v>2022-03-25</v>
      </c>
      <c r="K42">
        <f>VLOOKUP('PC Rentados'!E42,rentado_asignado_id!$A$1:$B$149,2,0)</f>
        <v>13</v>
      </c>
      <c r="L42" t="str">
        <f>"['rentado_asignado_id' =&gt; "&amp;K42&amp;",'equipo_rentado_id' =&gt; "&amp;Rentados_sql!A42&amp;",'fecha_asignacion' =&gt; '"&amp;E42&amp;"','fecha_devolucion' =&gt; "&amp;IF(J42="null","null","'"&amp;J42&amp;"'")&amp;"],"</f>
        <v>['rentado_asignado_id' =&gt; 13,'equipo_rentado_id' =&gt; 41,'fecha_asignacion' =&gt; '2021-02-23','fecha_devolucion' =&gt; '2022-03-25'],</v>
      </c>
    </row>
    <row r="43" spans="1:12" x14ac:dyDescent="0.25">
      <c r="A43">
        <f>'PC Rentados'!F43</f>
        <v>44250</v>
      </c>
      <c r="B43">
        <f t="shared" si="1"/>
        <v>2021</v>
      </c>
      <c r="C43" t="str">
        <f t="shared" si="2"/>
        <v>02</v>
      </c>
      <c r="D43">
        <f t="shared" si="3"/>
        <v>23</v>
      </c>
      <c r="E43" t="str">
        <f t="shared" si="4"/>
        <v>2021-02-23</v>
      </c>
      <c r="F43">
        <f>'PC Rentados'!N43</f>
        <v>44484</v>
      </c>
      <c r="G43">
        <f t="shared" si="5"/>
        <v>2021</v>
      </c>
      <c r="H43">
        <f t="shared" si="6"/>
        <v>10</v>
      </c>
      <c r="I43">
        <f t="shared" si="7"/>
        <v>15</v>
      </c>
      <c r="J43" t="str">
        <f t="shared" si="8"/>
        <v>2021-10-15</v>
      </c>
      <c r="K43">
        <f>VLOOKUP('PC Rentados'!E43,rentado_asignado_id!$A$1:$B$149,2,0)</f>
        <v>29</v>
      </c>
      <c r="L43" t="str">
        <f>"['rentado_asignado_id' =&gt; "&amp;K43&amp;",'equipo_rentado_id' =&gt; "&amp;Rentados_sql!A43&amp;",'fecha_asignacion' =&gt; '"&amp;E43&amp;"','fecha_devolucion' =&gt; "&amp;IF(J43="null","null","'"&amp;J43&amp;"'")&amp;"],"</f>
        <v>['rentado_asignado_id' =&gt; 29,'equipo_rentado_id' =&gt; 42,'fecha_asignacion' =&gt; '2021-02-23','fecha_devolucion' =&gt; '2021-10-15'],</v>
      </c>
    </row>
    <row r="44" spans="1:12" x14ac:dyDescent="0.25">
      <c r="A44">
        <f>'PC Rentados'!F44</f>
        <v>44250</v>
      </c>
      <c r="B44">
        <f t="shared" si="1"/>
        <v>2021</v>
      </c>
      <c r="C44" t="str">
        <f t="shared" si="2"/>
        <v>02</v>
      </c>
      <c r="D44">
        <f t="shared" si="3"/>
        <v>23</v>
      </c>
      <c r="E44" t="str">
        <f t="shared" si="4"/>
        <v>2021-02-23</v>
      </c>
      <c r="F44">
        <f>'PC Rentados'!N44</f>
        <v>44768</v>
      </c>
      <c r="G44">
        <f t="shared" si="5"/>
        <v>2022</v>
      </c>
      <c r="H44" t="str">
        <f t="shared" si="6"/>
        <v>07</v>
      </c>
      <c r="I44">
        <f t="shared" si="7"/>
        <v>26</v>
      </c>
      <c r="J44" t="str">
        <f t="shared" si="8"/>
        <v>2022-07-26</v>
      </c>
      <c r="K44">
        <f>VLOOKUP('PC Rentados'!E44,rentado_asignado_id!$A$1:$B$149,2,0)</f>
        <v>142</v>
      </c>
      <c r="L44" t="str">
        <f>"['rentado_asignado_id' =&gt; "&amp;K44&amp;",'equipo_rentado_id' =&gt; "&amp;Rentados_sql!A44&amp;",'fecha_asignacion' =&gt; '"&amp;E44&amp;"','fecha_devolucion' =&gt; "&amp;IF(J44="null","null","'"&amp;J44&amp;"'")&amp;"],"</f>
        <v>['rentado_asignado_id' =&gt; 142,'equipo_rentado_id' =&gt; 43,'fecha_asignacion' =&gt; '2021-02-23','fecha_devolucion' =&gt; '2022-07-26'],</v>
      </c>
    </row>
    <row r="45" spans="1:12" x14ac:dyDescent="0.25">
      <c r="A45">
        <f>'PC Rentados'!F45</f>
        <v>44250</v>
      </c>
      <c r="B45">
        <f t="shared" si="1"/>
        <v>2021</v>
      </c>
      <c r="C45" t="str">
        <f t="shared" si="2"/>
        <v>02</v>
      </c>
      <c r="D45">
        <f t="shared" si="3"/>
        <v>23</v>
      </c>
      <c r="E45" t="str">
        <f t="shared" si="4"/>
        <v>2021-02-23</v>
      </c>
      <c r="F45">
        <f>'PC Rentados'!N45</f>
        <v>44442</v>
      </c>
      <c r="G45">
        <f t="shared" si="5"/>
        <v>2021</v>
      </c>
      <c r="H45" t="str">
        <f t="shared" si="6"/>
        <v>09</v>
      </c>
      <c r="I45" t="str">
        <f t="shared" si="7"/>
        <v>03</v>
      </c>
      <c r="J45" t="str">
        <f t="shared" si="8"/>
        <v>2021-09-03</v>
      </c>
      <c r="K45">
        <f>VLOOKUP('PC Rentados'!E45,rentado_asignado_id!$A$1:$B$149,2,0)</f>
        <v>11</v>
      </c>
      <c r="L45" t="str">
        <f>"['rentado_asignado_id' =&gt; "&amp;K45&amp;",'equipo_rentado_id' =&gt; "&amp;Rentados_sql!A45&amp;",'fecha_asignacion' =&gt; '"&amp;E45&amp;"','fecha_devolucion' =&gt; "&amp;IF(J45="null","null","'"&amp;J45&amp;"'")&amp;"],"</f>
        <v>['rentado_asignado_id' =&gt; 11,'equipo_rentado_id' =&gt; 44,'fecha_asignacion' =&gt; '2021-02-23','fecha_devolucion' =&gt; '2021-09-03'],</v>
      </c>
    </row>
    <row r="46" spans="1:12" x14ac:dyDescent="0.25">
      <c r="A46">
        <f>'PC Rentados'!F46</f>
        <v>44250</v>
      </c>
      <c r="B46">
        <f t="shared" si="1"/>
        <v>2021</v>
      </c>
      <c r="C46" t="str">
        <f t="shared" si="2"/>
        <v>02</v>
      </c>
      <c r="D46">
        <f t="shared" si="3"/>
        <v>23</v>
      </c>
      <c r="E46" t="str">
        <f t="shared" si="4"/>
        <v>2021-02-23</v>
      </c>
      <c r="F46">
        <f>'PC Rentados'!N46</f>
        <v>44475</v>
      </c>
      <c r="G46">
        <f t="shared" si="5"/>
        <v>2021</v>
      </c>
      <c r="H46">
        <f t="shared" si="6"/>
        <v>10</v>
      </c>
      <c r="I46" t="str">
        <f t="shared" si="7"/>
        <v>06</v>
      </c>
      <c r="J46" t="str">
        <f t="shared" si="8"/>
        <v>2021-10-06</v>
      </c>
      <c r="K46">
        <f>VLOOKUP('PC Rentados'!E46,rentado_asignado_id!$A$1:$B$149,2,0)</f>
        <v>129</v>
      </c>
      <c r="L46" t="str">
        <f>"['rentado_asignado_id' =&gt; "&amp;K46&amp;",'equipo_rentado_id' =&gt; "&amp;Rentados_sql!A46&amp;",'fecha_asignacion' =&gt; '"&amp;E46&amp;"','fecha_devolucion' =&gt; "&amp;IF(J46="null","null","'"&amp;J46&amp;"'")&amp;"],"</f>
        <v>['rentado_asignado_id' =&gt; 129,'equipo_rentado_id' =&gt; 45,'fecha_asignacion' =&gt; '2021-02-23','fecha_devolucion' =&gt; '2021-10-06'],</v>
      </c>
    </row>
    <row r="47" spans="1:12" x14ac:dyDescent="0.25">
      <c r="A47">
        <f>'PC Rentados'!F47</f>
        <v>44253</v>
      </c>
      <c r="B47">
        <f t="shared" si="1"/>
        <v>2021</v>
      </c>
      <c r="C47" t="str">
        <f t="shared" si="2"/>
        <v>02</v>
      </c>
      <c r="D47">
        <f t="shared" si="3"/>
        <v>26</v>
      </c>
      <c r="E47" t="str">
        <f t="shared" si="4"/>
        <v>2021-02-26</v>
      </c>
      <c r="F47">
        <f>'PC Rentados'!N47</f>
        <v>44686</v>
      </c>
      <c r="G47">
        <f t="shared" si="5"/>
        <v>2022</v>
      </c>
      <c r="H47" t="str">
        <f t="shared" si="6"/>
        <v>05</v>
      </c>
      <c r="I47" t="str">
        <f t="shared" si="7"/>
        <v>05</v>
      </c>
      <c r="J47" t="str">
        <f t="shared" si="8"/>
        <v>2022-05-05</v>
      </c>
      <c r="K47">
        <f>VLOOKUP('PC Rentados'!E47,rentado_asignado_id!$A$1:$B$149,2,0)</f>
        <v>31</v>
      </c>
      <c r="L47" t="str">
        <f>"['rentado_asignado_id' =&gt; "&amp;K47&amp;",'equipo_rentado_id' =&gt; "&amp;Rentados_sql!A47&amp;",'fecha_asignacion' =&gt; '"&amp;E47&amp;"','fecha_devolucion' =&gt; "&amp;IF(J47="null","null","'"&amp;J47&amp;"'")&amp;"],"</f>
        <v>['rentado_asignado_id' =&gt; 31,'equipo_rentado_id' =&gt; 46,'fecha_asignacion' =&gt; '2021-02-26','fecha_devolucion' =&gt; '2022-05-05'],</v>
      </c>
    </row>
    <row r="48" spans="1:12" x14ac:dyDescent="0.25">
      <c r="A48">
        <f>'PC Rentados'!F48</f>
        <v>44258</v>
      </c>
      <c r="B48">
        <f t="shared" si="1"/>
        <v>2021</v>
      </c>
      <c r="C48" t="str">
        <f t="shared" si="2"/>
        <v>03</v>
      </c>
      <c r="D48" t="str">
        <f t="shared" si="3"/>
        <v>03</v>
      </c>
      <c r="E48" t="str">
        <f t="shared" si="4"/>
        <v>2021-03-03</v>
      </c>
      <c r="F48">
        <f>'PC Rentados'!N48</f>
        <v>44509</v>
      </c>
      <c r="G48">
        <f t="shared" si="5"/>
        <v>2021</v>
      </c>
      <c r="H48">
        <f t="shared" si="6"/>
        <v>11</v>
      </c>
      <c r="I48" t="str">
        <f t="shared" si="7"/>
        <v>09</v>
      </c>
      <c r="J48" t="str">
        <f t="shared" si="8"/>
        <v>2021-11-09</v>
      </c>
      <c r="K48">
        <f>VLOOKUP('PC Rentados'!E48,rentado_asignado_id!$A$1:$B$149,2,0)</f>
        <v>117</v>
      </c>
      <c r="L48" t="str">
        <f>"['rentado_asignado_id' =&gt; "&amp;K48&amp;",'equipo_rentado_id' =&gt; "&amp;Rentados_sql!A48&amp;",'fecha_asignacion' =&gt; '"&amp;E48&amp;"','fecha_devolucion' =&gt; "&amp;IF(J48="null","null","'"&amp;J48&amp;"'")&amp;"],"</f>
        <v>['rentado_asignado_id' =&gt; 117,'equipo_rentado_id' =&gt; 47,'fecha_asignacion' =&gt; '2021-03-03','fecha_devolucion' =&gt; '2021-11-09'],</v>
      </c>
    </row>
    <row r="49" spans="1:12" x14ac:dyDescent="0.25">
      <c r="A49">
        <f>'PC Rentados'!F49</f>
        <v>44284</v>
      </c>
      <c r="B49">
        <f t="shared" si="1"/>
        <v>2021</v>
      </c>
      <c r="C49" t="str">
        <f t="shared" si="2"/>
        <v>03</v>
      </c>
      <c r="D49">
        <f t="shared" si="3"/>
        <v>29</v>
      </c>
      <c r="E49" t="str">
        <f t="shared" si="4"/>
        <v>2021-03-29</v>
      </c>
      <c r="F49">
        <f>'PC Rentados'!N49</f>
        <v>44448</v>
      </c>
      <c r="G49">
        <f t="shared" si="5"/>
        <v>2021</v>
      </c>
      <c r="H49" t="str">
        <f t="shared" si="6"/>
        <v>09</v>
      </c>
      <c r="I49" t="str">
        <f t="shared" si="7"/>
        <v>09</v>
      </c>
      <c r="J49" t="str">
        <f t="shared" si="8"/>
        <v>2021-09-09</v>
      </c>
      <c r="K49">
        <f>VLOOKUP('PC Rentados'!E49,rentado_asignado_id!$A$1:$B$149,2,0)</f>
        <v>140</v>
      </c>
      <c r="L49" t="str">
        <f>"['rentado_asignado_id' =&gt; "&amp;K49&amp;",'equipo_rentado_id' =&gt; "&amp;Rentados_sql!A49&amp;",'fecha_asignacion' =&gt; '"&amp;E49&amp;"','fecha_devolucion' =&gt; "&amp;IF(J49="null","null","'"&amp;J49&amp;"'")&amp;"],"</f>
        <v>['rentado_asignado_id' =&gt; 140,'equipo_rentado_id' =&gt; 48,'fecha_asignacion' =&gt; '2021-03-29','fecha_devolucion' =&gt; '2021-09-09'],</v>
      </c>
    </row>
    <row r="50" spans="1:12" x14ac:dyDescent="0.25">
      <c r="A50">
        <f>'PC Rentados'!F50</f>
        <v>44284</v>
      </c>
      <c r="B50">
        <f t="shared" si="1"/>
        <v>2021</v>
      </c>
      <c r="C50" t="str">
        <f t="shared" si="2"/>
        <v>03</v>
      </c>
      <c r="D50">
        <f t="shared" si="3"/>
        <v>29</v>
      </c>
      <c r="E50" t="str">
        <f t="shared" si="4"/>
        <v>2021-03-29</v>
      </c>
      <c r="F50">
        <f>'PC Rentados'!N50</f>
        <v>44475</v>
      </c>
      <c r="G50">
        <f t="shared" si="5"/>
        <v>2021</v>
      </c>
      <c r="H50">
        <f t="shared" si="6"/>
        <v>10</v>
      </c>
      <c r="I50" t="str">
        <f t="shared" si="7"/>
        <v>06</v>
      </c>
      <c r="J50" t="str">
        <f t="shared" si="8"/>
        <v>2021-10-06</v>
      </c>
      <c r="K50">
        <f>VLOOKUP('PC Rentados'!E50,rentado_asignado_id!$A$1:$B$149,2,0)</f>
        <v>95</v>
      </c>
      <c r="L50" t="str">
        <f>"['rentado_asignado_id' =&gt; "&amp;K50&amp;",'equipo_rentado_id' =&gt; "&amp;Rentados_sql!A50&amp;",'fecha_asignacion' =&gt; '"&amp;E50&amp;"','fecha_devolucion' =&gt; "&amp;IF(J50="null","null","'"&amp;J50&amp;"'")&amp;"],"</f>
        <v>['rentado_asignado_id' =&gt; 95,'equipo_rentado_id' =&gt; 49,'fecha_asignacion' =&gt; '2021-03-29','fecha_devolucion' =&gt; '2021-10-06'],</v>
      </c>
    </row>
    <row r="51" spans="1:12" x14ac:dyDescent="0.25">
      <c r="A51">
        <f>'PC Rentados'!F51</f>
        <v>44313</v>
      </c>
      <c r="B51">
        <f t="shared" si="1"/>
        <v>2021</v>
      </c>
      <c r="C51" t="str">
        <f t="shared" si="2"/>
        <v>04</v>
      </c>
      <c r="D51">
        <f t="shared" si="3"/>
        <v>27</v>
      </c>
      <c r="E51" t="str">
        <f t="shared" si="4"/>
        <v>2021-04-27</v>
      </c>
      <c r="F51">
        <f>'PC Rentados'!N51</f>
        <v>44448</v>
      </c>
      <c r="G51">
        <f t="shared" si="5"/>
        <v>2021</v>
      </c>
      <c r="H51" t="str">
        <f t="shared" si="6"/>
        <v>09</v>
      </c>
      <c r="I51" t="str">
        <f t="shared" si="7"/>
        <v>09</v>
      </c>
      <c r="J51" t="str">
        <f t="shared" si="8"/>
        <v>2021-09-09</v>
      </c>
      <c r="K51">
        <f>VLOOKUP('PC Rentados'!E51,rentado_asignado_id!$A$1:$B$149,2,0)</f>
        <v>57</v>
      </c>
      <c r="L51" t="str">
        <f>"['rentado_asignado_id' =&gt; "&amp;K51&amp;",'equipo_rentado_id' =&gt; "&amp;Rentados_sql!A51&amp;",'fecha_asignacion' =&gt; '"&amp;E51&amp;"','fecha_devolucion' =&gt; "&amp;IF(J51="null","null","'"&amp;J51&amp;"'")&amp;"],"</f>
        <v>['rentado_asignado_id' =&gt; 57,'equipo_rentado_id' =&gt; 50,'fecha_asignacion' =&gt; '2021-04-27','fecha_devolucion' =&gt; '2021-09-09'],</v>
      </c>
    </row>
    <row r="52" spans="1:12" x14ac:dyDescent="0.25">
      <c r="A52">
        <f>'PC Rentados'!F52</f>
        <v>44313</v>
      </c>
      <c r="B52">
        <f t="shared" si="1"/>
        <v>2021</v>
      </c>
      <c r="C52" t="str">
        <f t="shared" si="2"/>
        <v>04</v>
      </c>
      <c r="D52">
        <f t="shared" si="3"/>
        <v>27</v>
      </c>
      <c r="E52" t="str">
        <f t="shared" si="4"/>
        <v>2021-04-27</v>
      </c>
      <c r="F52">
        <f>'PC Rentados'!N52</f>
        <v>44544</v>
      </c>
      <c r="G52">
        <f t="shared" si="5"/>
        <v>2021</v>
      </c>
      <c r="H52">
        <f t="shared" si="6"/>
        <v>12</v>
      </c>
      <c r="I52">
        <f t="shared" si="7"/>
        <v>14</v>
      </c>
      <c r="J52" t="str">
        <f t="shared" si="8"/>
        <v>2021-12-14</v>
      </c>
      <c r="K52">
        <f>VLOOKUP('PC Rentados'!E52,rentado_asignado_id!$A$1:$B$149,2,0)</f>
        <v>97</v>
      </c>
      <c r="L52" t="str">
        <f>"['rentado_asignado_id' =&gt; "&amp;K52&amp;",'equipo_rentado_id' =&gt; "&amp;Rentados_sql!A52&amp;",'fecha_asignacion' =&gt; '"&amp;E52&amp;"','fecha_devolucion' =&gt; "&amp;IF(J52="null","null","'"&amp;J52&amp;"'")&amp;"],"</f>
        <v>['rentado_asignado_id' =&gt; 97,'equipo_rentado_id' =&gt; 51,'fecha_asignacion' =&gt; '2021-04-27','fecha_devolucion' =&gt; '2021-12-14'],</v>
      </c>
    </row>
    <row r="53" spans="1:12" x14ac:dyDescent="0.25">
      <c r="A53">
        <f>'PC Rentados'!F53</f>
        <v>44313</v>
      </c>
      <c r="B53">
        <f t="shared" si="1"/>
        <v>2021</v>
      </c>
      <c r="C53" t="str">
        <f t="shared" si="2"/>
        <v>04</v>
      </c>
      <c r="D53">
        <f t="shared" si="3"/>
        <v>27</v>
      </c>
      <c r="E53" t="str">
        <f t="shared" si="4"/>
        <v>2021-04-27</v>
      </c>
      <c r="F53">
        <f>'PC Rentados'!N53</f>
        <v>44747</v>
      </c>
      <c r="G53">
        <f t="shared" si="5"/>
        <v>2022</v>
      </c>
      <c r="H53" t="str">
        <f t="shared" si="6"/>
        <v>07</v>
      </c>
      <c r="I53" t="str">
        <f t="shared" si="7"/>
        <v>05</v>
      </c>
      <c r="J53" t="str">
        <f t="shared" si="8"/>
        <v>2022-07-05</v>
      </c>
      <c r="K53">
        <f>VLOOKUP('PC Rentados'!E53,rentado_asignado_id!$A$1:$B$149,2,0)</f>
        <v>90</v>
      </c>
      <c r="L53" t="str">
        <f>"['rentado_asignado_id' =&gt; "&amp;K53&amp;",'equipo_rentado_id' =&gt; "&amp;Rentados_sql!A53&amp;",'fecha_asignacion' =&gt; '"&amp;E53&amp;"','fecha_devolucion' =&gt; "&amp;IF(J53="null","null","'"&amp;J53&amp;"'")&amp;"],"</f>
        <v>['rentado_asignado_id' =&gt; 90,'equipo_rentado_id' =&gt; 52,'fecha_asignacion' =&gt; '2021-04-27','fecha_devolucion' =&gt; '2022-07-05'],</v>
      </c>
    </row>
    <row r="54" spans="1:12" x14ac:dyDescent="0.25">
      <c r="A54">
        <f>'PC Rentados'!F54</f>
        <v>44313</v>
      </c>
      <c r="B54">
        <f t="shared" si="1"/>
        <v>2021</v>
      </c>
      <c r="C54" t="str">
        <f t="shared" si="2"/>
        <v>04</v>
      </c>
      <c r="D54">
        <f t="shared" si="3"/>
        <v>27</v>
      </c>
      <c r="E54" t="str">
        <f t="shared" si="4"/>
        <v>2021-04-27</v>
      </c>
      <c r="F54">
        <f>'PC Rentados'!N54</f>
        <v>44475</v>
      </c>
      <c r="G54">
        <f t="shared" si="5"/>
        <v>2021</v>
      </c>
      <c r="H54">
        <f t="shared" si="6"/>
        <v>10</v>
      </c>
      <c r="I54" t="str">
        <f t="shared" si="7"/>
        <v>06</v>
      </c>
      <c r="J54" t="str">
        <f t="shared" si="8"/>
        <v>2021-10-06</v>
      </c>
      <c r="K54">
        <f>VLOOKUP('PC Rentados'!E54,rentado_asignado_id!$A$1:$B$149,2,0)</f>
        <v>1</v>
      </c>
      <c r="L54" t="str">
        <f>"['rentado_asignado_id' =&gt; "&amp;K54&amp;",'equipo_rentado_id' =&gt; "&amp;Rentados_sql!A54&amp;",'fecha_asignacion' =&gt; '"&amp;E54&amp;"','fecha_devolucion' =&gt; "&amp;IF(J54="null","null","'"&amp;J54&amp;"'")&amp;"],"</f>
        <v>['rentado_asignado_id' =&gt; 1,'equipo_rentado_id' =&gt; 53,'fecha_asignacion' =&gt; '2021-04-27','fecha_devolucion' =&gt; '2021-10-06'],</v>
      </c>
    </row>
    <row r="55" spans="1:12" x14ac:dyDescent="0.25">
      <c r="A55">
        <f>'PC Rentados'!F55</f>
        <v>44313</v>
      </c>
      <c r="B55">
        <f t="shared" si="1"/>
        <v>2021</v>
      </c>
      <c r="C55" t="str">
        <f t="shared" si="2"/>
        <v>04</v>
      </c>
      <c r="D55">
        <f t="shared" si="3"/>
        <v>27</v>
      </c>
      <c r="E55" t="str">
        <f t="shared" si="4"/>
        <v>2021-04-27</v>
      </c>
      <c r="F55">
        <f>'PC Rentados'!N55</f>
        <v>44546</v>
      </c>
      <c r="G55">
        <f t="shared" si="5"/>
        <v>2021</v>
      </c>
      <c r="H55">
        <f t="shared" si="6"/>
        <v>12</v>
      </c>
      <c r="I55">
        <f t="shared" si="7"/>
        <v>16</v>
      </c>
      <c r="J55" t="str">
        <f t="shared" si="8"/>
        <v>2021-12-16</v>
      </c>
      <c r="K55">
        <f>VLOOKUP('PC Rentados'!E55,rentado_asignado_id!$A$1:$B$149,2,0)</f>
        <v>146</v>
      </c>
      <c r="L55" t="str">
        <f>"['rentado_asignado_id' =&gt; "&amp;K55&amp;",'equipo_rentado_id' =&gt; "&amp;Rentados_sql!A55&amp;",'fecha_asignacion' =&gt; '"&amp;E55&amp;"','fecha_devolucion' =&gt; "&amp;IF(J55="null","null","'"&amp;J55&amp;"'")&amp;"],"</f>
        <v>['rentado_asignado_id' =&gt; 146,'equipo_rentado_id' =&gt; 54,'fecha_asignacion' =&gt; '2021-04-27','fecha_devolucion' =&gt; '2021-12-16'],</v>
      </c>
    </row>
    <row r="56" spans="1:12" x14ac:dyDescent="0.25">
      <c r="A56">
        <f>'PC Rentados'!F56</f>
        <v>44313</v>
      </c>
      <c r="B56">
        <f t="shared" si="1"/>
        <v>2021</v>
      </c>
      <c r="C56" t="str">
        <f t="shared" si="2"/>
        <v>04</v>
      </c>
      <c r="D56">
        <f t="shared" si="3"/>
        <v>27</v>
      </c>
      <c r="E56" t="str">
        <f t="shared" si="4"/>
        <v>2021-04-27</v>
      </c>
      <c r="F56">
        <f>'PC Rentados'!N56</f>
        <v>44544</v>
      </c>
      <c r="G56">
        <f t="shared" si="5"/>
        <v>2021</v>
      </c>
      <c r="H56">
        <f t="shared" si="6"/>
        <v>12</v>
      </c>
      <c r="I56">
        <f t="shared" si="7"/>
        <v>14</v>
      </c>
      <c r="J56" t="str">
        <f t="shared" si="8"/>
        <v>2021-12-14</v>
      </c>
      <c r="K56">
        <f>VLOOKUP('PC Rentados'!E56,rentado_asignado_id!$A$1:$B$149,2,0)</f>
        <v>89</v>
      </c>
      <c r="L56" t="str">
        <f>"['rentado_asignado_id' =&gt; "&amp;K56&amp;",'equipo_rentado_id' =&gt; "&amp;Rentados_sql!A56&amp;",'fecha_asignacion' =&gt; '"&amp;E56&amp;"','fecha_devolucion' =&gt; "&amp;IF(J56="null","null","'"&amp;J56&amp;"'")&amp;"],"</f>
        <v>['rentado_asignado_id' =&gt; 89,'equipo_rentado_id' =&gt; 55,'fecha_asignacion' =&gt; '2021-04-27','fecha_devolucion' =&gt; '2021-12-14'],</v>
      </c>
    </row>
    <row r="57" spans="1:12" x14ac:dyDescent="0.25">
      <c r="A57">
        <f>'PC Rentados'!F57</f>
        <v>44313</v>
      </c>
      <c r="B57">
        <f t="shared" si="1"/>
        <v>2021</v>
      </c>
      <c r="C57" t="str">
        <f t="shared" si="2"/>
        <v>04</v>
      </c>
      <c r="D57">
        <f t="shared" si="3"/>
        <v>27</v>
      </c>
      <c r="E57" t="str">
        <f t="shared" si="4"/>
        <v>2021-04-27</v>
      </c>
      <c r="F57">
        <f>'PC Rentados'!N57</f>
        <v>44594</v>
      </c>
      <c r="G57">
        <f t="shared" si="5"/>
        <v>2022</v>
      </c>
      <c r="H57" t="str">
        <f t="shared" si="6"/>
        <v>02</v>
      </c>
      <c r="I57" t="str">
        <f t="shared" si="7"/>
        <v>02</v>
      </c>
      <c r="J57" t="str">
        <f t="shared" si="8"/>
        <v>2022-02-02</v>
      </c>
      <c r="K57">
        <f>VLOOKUP('PC Rentados'!E57,rentado_asignado_id!$A$1:$B$149,2,0)</f>
        <v>21</v>
      </c>
      <c r="L57" t="str">
        <f>"['rentado_asignado_id' =&gt; "&amp;K57&amp;",'equipo_rentado_id' =&gt; "&amp;Rentados_sql!A57&amp;",'fecha_asignacion' =&gt; '"&amp;E57&amp;"','fecha_devolucion' =&gt; "&amp;IF(J57="null","null","'"&amp;J57&amp;"'")&amp;"],"</f>
        <v>['rentado_asignado_id' =&gt; 21,'equipo_rentado_id' =&gt; 56,'fecha_asignacion' =&gt; '2021-04-27','fecha_devolucion' =&gt; '2022-02-02'],</v>
      </c>
    </row>
    <row r="58" spans="1:12" x14ac:dyDescent="0.25">
      <c r="A58">
        <f>'PC Rentados'!F58</f>
        <v>44313</v>
      </c>
      <c r="B58">
        <f t="shared" si="1"/>
        <v>2021</v>
      </c>
      <c r="C58" t="str">
        <f t="shared" si="2"/>
        <v>04</v>
      </c>
      <c r="D58">
        <f t="shared" si="3"/>
        <v>27</v>
      </c>
      <c r="E58" t="str">
        <f t="shared" si="4"/>
        <v>2021-04-27</v>
      </c>
      <c r="F58">
        <f>'PC Rentados'!N58</f>
        <v>44533</v>
      </c>
      <c r="G58">
        <f t="shared" si="5"/>
        <v>2021</v>
      </c>
      <c r="H58">
        <f t="shared" si="6"/>
        <v>12</v>
      </c>
      <c r="I58" t="str">
        <f t="shared" si="7"/>
        <v>03</v>
      </c>
      <c r="J58" t="str">
        <f t="shared" si="8"/>
        <v>2021-12-03</v>
      </c>
      <c r="K58">
        <f>VLOOKUP('PC Rentados'!E58,rentado_asignado_id!$A$1:$B$149,2,0)</f>
        <v>53</v>
      </c>
      <c r="L58" t="str">
        <f>"['rentado_asignado_id' =&gt; "&amp;K58&amp;",'equipo_rentado_id' =&gt; "&amp;Rentados_sql!A58&amp;",'fecha_asignacion' =&gt; '"&amp;E58&amp;"','fecha_devolucion' =&gt; "&amp;IF(J58="null","null","'"&amp;J58&amp;"'")&amp;"],"</f>
        <v>['rentado_asignado_id' =&gt; 53,'equipo_rentado_id' =&gt; 57,'fecha_asignacion' =&gt; '2021-04-27','fecha_devolucion' =&gt; '2021-12-03'],</v>
      </c>
    </row>
    <row r="59" spans="1:12" x14ac:dyDescent="0.25">
      <c r="A59">
        <f>'PC Rentados'!F59</f>
        <v>44313</v>
      </c>
      <c r="B59">
        <f t="shared" si="1"/>
        <v>2021</v>
      </c>
      <c r="C59" t="str">
        <f t="shared" si="2"/>
        <v>04</v>
      </c>
      <c r="D59">
        <f t="shared" si="3"/>
        <v>27</v>
      </c>
      <c r="E59" t="str">
        <f t="shared" si="4"/>
        <v>2021-04-27</v>
      </c>
      <c r="F59">
        <f>'PC Rentados'!N59</f>
        <v>0</v>
      </c>
      <c r="G59">
        <f t="shared" si="5"/>
        <v>1900</v>
      </c>
      <c r="H59" t="str">
        <f t="shared" si="6"/>
        <v>01</v>
      </c>
      <c r="I59" t="str">
        <f t="shared" si="7"/>
        <v>00</v>
      </c>
      <c r="J59" t="str">
        <f t="shared" si="8"/>
        <v>null</v>
      </c>
      <c r="K59">
        <f>VLOOKUP('PC Rentados'!E59,rentado_asignado_id!$A$1:$B$149,2,0)</f>
        <v>104</v>
      </c>
      <c r="L59" t="str">
        <f>"['rentado_asignado_id' =&gt; "&amp;K59&amp;",'equipo_rentado_id' =&gt; "&amp;Rentados_sql!A59&amp;",'fecha_asignacion' =&gt; '"&amp;E59&amp;"','fecha_devolucion' =&gt; "&amp;IF(J59="null","null","'"&amp;J59&amp;"'")&amp;"],"</f>
        <v>['rentado_asignado_id' =&gt; 104,'equipo_rentado_id' =&gt; 58,'fecha_asignacion' =&gt; '2021-04-27','fecha_devolucion' =&gt; null],</v>
      </c>
    </row>
    <row r="60" spans="1:12" x14ac:dyDescent="0.25">
      <c r="A60">
        <f>'PC Rentados'!F60</f>
        <v>44313</v>
      </c>
      <c r="B60">
        <f t="shared" si="1"/>
        <v>2021</v>
      </c>
      <c r="C60" t="str">
        <f t="shared" si="2"/>
        <v>04</v>
      </c>
      <c r="D60">
        <f t="shared" si="3"/>
        <v>27</v>
      </c>
      <c r="E60" t="str">
        <f t="shared" si="4"/>
        <v>2021-04-27</v>
      </c>
      <c r="F60">
        <f>'PC Rentados'!N60</f>
        <v>0</v>
      </c>
      <c r="G60">
        <f t="shared" si="5"/>
        <v>1900</v>
      </c>
      <c r="H60" t="str">
        <f t="shared" si="6"/>
        <v>01</v>
      </c>
      <c r="I60" t="str">
        <f t="shared" si="7"/>
        <v>00</v>
      </c>
      <c r="J60" t="str">
        <f t="shared" si="8"/>
        <v>null</v>
      </c>
      <c r="K60">
        <f>VLOOKUP('PC Rentados'!E60,rentado_asignado_id!$A$1:$B$149,2,0)</f>
        <v>104</v>
      </c>
      <c r="L60" t="str">
        <f>"['rentado_asignado_id' =&gt; "&amp;K60&amp;",'equipo_rentado_id' =&gt; "&amp;Rentados_sql!A60&amp;",'fecha_asignacion' =&gt; '"&amp;E60&amp;"','fecha_devolucion' =&gt; "&amp;IF(J60="null","null","'"&amp;J60&amp;"'")&amp;"],"</f>
        <v>['rentado_asignado_id' =&gt; 104,'equipo_rentado_id' =&gt; 59,'fecha_asignacion' =&gt; '2021-04-27','fecha_devolucion' =&gt; null],</v>
      </c>
    </row>
    <row r="61" spans="1:12" x14ac:dyDescent="0.25">
      <c r="A61">
        <f>'PC Rentados'!F61</f>
        <v>44313</v>
      </c>
      <c r="B61">
        <f t="shared" si="1"/>
        <v>2021</v>
      </c>
      <c r="C61" t="str">
        <f t="shared" si="2"/>
        <v>04</v>
      </c>
      <c r="D61">
        <f t="shared" si="3"/>
        <v>27</v>
      </c>
      <c r="E61" t="str">
        <f t="shared" si="4"/>
        <v>2021-04-27</v>
      </c>
      <c r="F61">
        <f>'PC Rentados'!N61</f>
        <v>0</v>
      </c>
      <c r="G61">
        <f t="shared" si="5"/>
        <v>1900</v>
      </c>
      <c r="H61" t="str">
        <f t="shared" si="6"/>
        <v>01</v>
      </c>
      <c r="I61" t="str">
        <f t="shared" si="7"/>
        <v>00</v>
      </c>
      <c r="J61" t="str">
        <f t="shared" si="8"/>
        <v>null</v>
      </c>
      <c r="K61">
        <f>VLOOKUP('PC Rentados'!E61,rentado_asignado_id!$A$1:$B$149,2,0)</f>
        <v>104</v>
      </c>
      <c r="L61" t="str">
        <f>"['rentado_asignado_id' =&gt; "&amp;K61&amp;",'equipo_rentado_id' =&gt; "&amp;Rentados_sql!A61&amp;",'fecha_asignacion' =&gt; '"&amp;E61&amp;"','fecha_devolucion' =&gt; "&amp;IF(J61="null","null","'"&amp;J61&amp;"'")&amp;"],"</f>
        <v>['rentado_asignado_id' =&gt; 104,'equipo_rentado_id' =&gt; 60,'fecha_asignacion' =&gt; '2021-04-27','fecha_devolucion' =&gt; null],</v>
      </c>
    </row>
    <row r="62" spans="1:12" x14ac:dyDescent="0.25">
      <c r="A62">
        <f>'PC Rentados'!F62</f>
        <v>44329</v>
      </c>
      <c r="B62">
        <f t="shared" si="1"/>
        <v>2021</v>
      </c>
      <c r="C62" t="str">
        <f t="shared" si="2"/>
        <v>05</v>
      </c>
      <c r="D62">
        <f t="shared" si="3"/>
        <v>13</v>
      </c>
      <c r="E62" t="str">
        <f t="shared" si="4"/>
        <v>2021-05-13</v>
      </c>
      <c r="F62">
        <f>'PC Rentados'!N62</f>
        <v>0</v>
      </c>
      <c r="G62">
        <f t="shared" si="5"/>
        <v>1900</v>
      </c>
      <c r="H62" t="str">
        <f t="shared" si="6"/>
        <v>01</v>
      </c>
      <c r="I62" t="str">
        <f t="shared" si="7"/>
        <v>00</v>
      </c>
      <c r="J62" t="str">
        <f t="shared" si="8"/>
        <v>null</v>
      </c>
      <c r="K62">
        <f>VLOOKUP('PC Rentados'!E62,rentado_asignado_id!$A$1:$B$149,2,0)</f>
        <v>104</v>
      </c>
      <c r="L62" t="str">
        <f>"['rentado_asignado_id' =&gt; "&amp;K62&amp;",'equipo_rentado_id' =&gt; "&amp;Rentados_sql!A62&amp;",'fecha_asignacion' =&gt; '"&amp;E62&amp;"','fecha_devolucion' =&gt; "&amp;IF(J62="null","null","'"&amp;J62&amp;"'")&amp;"],"</f>
        <v>['rentado_asignado_id' =&gt; 104,'equipo_rentado_id' =&gt; 61,'fecha_asignacion' =&gt; '2021-05-13','fecha_devolucion' =&gt; null],</v>
      </c>
    </row>
    <row r="63" spans="1:12" x14ac:dyDescent="0.25">
      <c r="A63">
        <f>'PC Rentados'!F63</f>
        <v>44329</v>
      </c>
      <c r="B63">
        <f t="shared" si="1"/>
        <v>2021</v>
      </c>
      <c r="C63" t="str">
        <f t="shared" si="2"/>
        <v>05</v>
      </c>
      <c r="D63">
        <f t="shared" si="3"/>
        <v>13</v>
      </c>
      <c r="E63" t="str">
        <f t="shared" si="4"/>
        <v>2021-05-13</v>
      </c>
      <c r="F63">
        <f>'PC Rentados'!N63</f>
        <v>0</v>
      </c>
      <c r="G63">
        <f t="shared" si="5"/>
        <v>1900</v>
      </c>
      <c r="H63" t="str">
        <f t="shared" si="6"/>
        <v>01</v>
      </c>
      <c r="I63" t="str">
        <f t="shared" si="7"/>
        <v>00</v>
      </c>
      <c r="J63" t="str">
        <f t="shared" si="8"/>
        <v>null</v>
      </c>
      <c r="K63">
        <f>VLOOKUP('PC Rentados'!E63,rentado_asignado_id!$A$1:$B$149,2,0)</f>
        <v>104</v>
      </c>
      <c r="L63" t="str">
        <f>"['rentado_asignado_id' =&gt; "&amp;K63&amp;",'equipo_rentado_id' =&gt; "&amp;Rentados_sql!A63&amp;",'fecha_asignacion' =&gt; '"&amp;E63&amp;"','fecha_devolucion' =&gt; "&amp;IF(J63="null","null","'"&amp;J63&amp;"'")&amp;"],"</f>
        <v>['rentado_asignado_id' =&gt; 104,'equipo_rentado_id' =&gt; 62,'fecha_asignacion' =&gt; '2021-05-13','fecha_devolucion' =&gt; null],</v>
      </c>
    </row>
    <row r="64" spans="1:12" x14ac:dyDescent="0.25">
      <c r="A64">
        <f>'PC Rentados'!F64</f>
        <v>44337</v>
      </c>
      <c r="B64">
        <f t="shared" si="1"/>
        <v>2021</v>
      </c>
      <c r="C64" t="str">
        <f t="shared" si="2"/>
        <v>05</v>
      </c>
      <c r="D64">
        <f t="shared" si="3"/>
        <v>21</v>
      </c>
      <c r="E64" t="str">
        <f t="shared" si="4"/>
        <v>2021-05-21</v>
      </c>
      <c r="F64">
        <f>'PC Rentados'!N64</f>
        <v>44718</v>
      </c>
      <c r="G64">
        <f t="shared" si="5"/>
        <v>2022</v>
      </c>
      <c r="H64" t="str">
        <f t="shared" si="6"/>
        <v>06</v>
      </c>
      <c r="I64" t="str">
        <f t="shared" si="7"/>
        <v>06</v>
      </c>
      <c r="J64" t="str">
        <f t="shared" si="8"/>
        <v>2022-06-06</v>
      </c>
      <c r="K64">
        <f>VLOOKUP('PC Rentados'!E64,rentado_asignado_id!$A$1:$B$149,2,0)</f>
        <v>122</v>
      </c>
      <c r="L64" t="str">
        <f>"['rentado_asignado_id' =&gt; "&amp;K64&amp;",'equipo_rentado_id' =&gt; "&amp;Rentados_sql!A64&amp;",'fecha_asignacion' =&gt; '"&amp;E64&amp;"','fecha_devolucion' =&gt; "&amp;IF(J64="null","null","'"&amp;J64&amp;"'")&amp;"],"</f>
        <v>['rentado_asignado_id' =&gt; 122,'equipo_rentado_id' =&gt; 63,'fecha_asignacion' =&gt; '2021-05-21','fecha_devolucion' =&gt; '2022-06-06'],</v>
      </c>
    </row>
    <row r="65" spans="1:12" x14ac:dyDescent="0.25">
      <c r="A65">
        <f>'PC Rentados'!F65</f>
        <v>44356</v>
      </c>
      <c r="B65">
        <f t="shared" si="1"/>
        <v>2021</v>
      </c>
      <c r="C65" t="str">
        <f t="shared" si="2"/>
        <v>06</v>
      </c>
      <c r="D65" t="str">
        <f t="shared" si="3"/>
        <v>09</v>
      </c>
      <c r="E65" t="str">
        <f t="shared" si="4"/>
        <v>2021-06-09</v>
      </c>
      <c r="F65">
        <f>'PC Rentados'!N65</f>
        <v>44484</v>
      </c>
      <c r="G65">
        <f t="shared" si="5"/>
        <v>2021</v>
      </c>
      <c r="H65">
        <f t="shared" si="6"/>
        <v>10</v>
      </c>
      <c r="I65">
        <f t="shared" si="7"/>
        <v>15</v>
      </c>
      <c r="J65" t="str">
        <f t="shared" si="8"/>
        <v>2021-10-15</v>
      </c>
      <c r="K65">
        <f>VLOOKUP('PC Rentados'!E65,rentado_asignado_id!$A$1:$B$149,2,0)</f>
        <v>49</v>
      </c>
      <c r="L65" t="str">
        <f>"['rentado_asignado_id' =&gt; "&amp;K65&amp;",'equipo_rentado_id' =&gt; "&amp;Rentados_sql!A65&amp;",'fecha_asignacion' =&gt; '"&amp;E65&amp;"','fecha_devolucion' =&gt; "&amp;IF(J65="null","null","'"&amp;J65&amp;"'")&amp;"],"</f>
        <v>['rentado_asignado_id' =&gt; 49,'equipo_rentado_id' =&gt; 64,'fecha_asignacion' =&gt; '2021-06-09','fecha_devolucion' =&gt; '2021-10-15'],</v>
      </c>
    </row>
    <row r="66" spans="1:12" x14ac:dyDescent="0.25">
      <c r="A66">
        <f>'PC Rentados'!F66</f>
        <v>44406</v>
      </c>
      <c r="B66">
        <f t="shared" si="1"/>
        <v>2021</v>
      </c>
      <c r="C66" t="str">
        <f t="shared" si="2"/>
        <v>07</v>
      </c>
      <c r="D66">
        <f t="shared" si="3"/>
        <v>29</v>
      </c>
      <c r="E66" t="str">
        <f t="shared" si="4"/>
        <v>2021-07-29</v>
      </c>
      <c r="F66">
        <f>'PC Rentados'!N66</f>
        <v>44747</v>
      </c>
      <c r="G66">
        <f t="shared" si="5"/>
        <v>2022</v>
      </c>
      <c r="H66" t="str">
        <f t="shared" si="6"/>
        <v>07</v>
      </c>
      <c r="I66" t="str">
        <f t="shared" si="7"/>
        <v>05</v>
      </c>
      <c r="J66" t="str">
        <f t="shared" si="8"/>
        <v>2022-07-05</v>
      </c>
      <c r="K66">
        <f>VLOOKUP('PC Rentados'!E66,rentado_asignado_id!$A$1:$B$149,2,0)</f>
        <v>123</v>
      </c>
      <c r="L66" t="str">
        <f>"['rentado_asignado_id' =&gt; "&amp;K66&amp;",'equipo_rentado_id' =&gt; "&amp;Rentados_sql!A66&amp;",'fecha_asignacion' =&gt; '"&amp;E66&amp;"','fecha_devolucion' =&gt; "&amp;IF(J66="null","null","'"&amp;J66&amp;"'")&amp;"],"</f>
        <v>['rentado_asignado_id' =&gt; 123,'equipo_rentado_id' =&gt; 65,'fecha_asignacion' =&gt; '2021-07-29','fecha_devolucion' =&gt; '2022-07-05'],</v>
      </c>
    </row>
    <row r="67" spans="1:12" x14ac:dyDescent="0.25">
      <c r="A67">
        <f>'PC Rentados'!F67</f>
        <v>44406</v>
      </c>
      <c r="B67">
        <f t="shared" ref="B67:B130" si="9">YEAR(A67)</f>
        <v>2021</v>
      </c>
      <c r="C67" t="str">
        <f t="shared" ref="C67:C130" si="10">IF(MONTH(A67)&lt;10,0&amp;MONTH(A67),MONTH(A67))</f>
        <v>07</v>
      </c>
      <c r="D67">
        <f t="shared" ref="D67:D130" si="11">IF(DAY(A67)&lt;10,0&amp;DAY(A67),DAY(A67))</f>
        <v>29</v>
      </c>
      <c r="E67" t="str">
        <f t="shared" ref="E67:E130" si="12">B67&amp;"-"&amp;C67&amp;"-"&amp;D67</f>
        <v>2021-07-29</v>
      </c>
      <c r="F67">
        <f>'PC Rentados'!N67</f>
        <v>44685</v>
      </c>
      <c r="G67">
        <f t="shared" ref="G67:G130" si="13">YEAR(F67)</f>
        <v>2022</v>
      </c>
      <c r="H67" t="str">
        <f t="shared" ref="H67:H130" si="14">IF(MONTH(F67)&lt;10,0&amp;MONTH(F67),MONTH(F67))</f>
        <v>05</v>
      </c>
      <c r="I67" t="str">
        <f t="shared" ref="I67:I130" si="15">IF(DAY(F67)&lt;10,0&amp;DAY(F67),DAY(F67))</f>
        <v>04</v>
      </c>
      <c r="J67" t="str">
        <f t="shared" si="8"/>
        <v>2022-05-04</v>
      </c>
      <c r="K67">
        <f>VLOOKUP('PC Rentados'!E67,rentado_asignado_id!$A$1:$B$149,2,0)</f>
        <v>76</v>
      </c>
      <c r="L67" t="str">
        <f>"['rentado_asignado_id' =&gt; "&amp;K67&amp;",'equipo_rentado_id' =&gt; "&amp;Rentados_sql!A67&amp;",'fecha_asignacion' =&gt; '"&amp;E67&amp;"','fecha_devolucion' =&gt; "&amp;IF(J67="null","null","'"&amp;J67&amp;"'")&amp;"],"</f>
        <v>['rentado_asignado_id' =&gt; 76,'equipo_rentado_id' =&gt; 66,'fecha_asignacion' =&gt; '2021-07-29','fecha_devolucion' =&gt; '2022-05-04'],</v>
      </c>
    </row>
    <row r="68" spans="1:12" x14ac:dyDescent="0.25">
      <c r="A68">
        <f>'PC Rentados'!F68</f>
        <v>44406</v>
      </c>
      <c r="B68">
        <f t="shared" si="9"/>
        <v>2021</v>
      </c>
      <c r="C68" t="str">
        <f t="shared" si="10"/>
        <v>07</v>
      </c>
      <c r="D68">
        <f t="shared" si="11"/>
        <v>29</v>
      </c>
      <c r="E68" t="str">
        <f t="shared" si="12"/>
        <v>2021-07-29</v>
      </c>
      <c r="F68">
        <f>'PC Rentados'!N68</f>
        <v>44596</v>
      </c>
      <c r="G68">
        <f t="shared" si="13"/>
        <v>2022</v>
      </c>
      <c r="H68" t="str">
        <f t="shared" si="14"/>
        <v>02</v>
      </c>
      <c r="I68" t="str">
        <f t="shared" si="15"/>
        <v>04</v>
      </c>
      <c r="J68" t="str">
        <f t="shared" si="8"/>
        <v>2022-02-04</v>
      </c>
      <c r="K68">
        <f>VLOOKUP('PC Rentados'!E68,rentado_asignado_id!$A$1:$B$149,2,0)</f>
        <v>121</v>
      </c>
      <c r="L68" t="str">
        <f>"['rentado_asignado_id' =&gt; "&amp;K68&amp;",'equipo_rentado_id' =&gt; "&amp;Rentados_sql!A68&amp;",'fecha_asignacion' =&gt; '"&amp;E68&amp;"','fecha_devolucion' =&gt; "&amp;IF(J68="null","null","'"&amp;J68&amp;"'")&amp;"],"</f>
        <v>['rentado_asignado_id' =&gt; 121,'equipo_rentado_id' =&gt; 67,'fecha_asignacion' =&gt; '2021-07-29','fecha_devolucion' =&gt; '2022-02-04'],</v>
      </c>
    </row>
    <row r="69" spans="1:12" x14ac:dyDescent="0.25">
      <c r="A69">
        <f>'PC Rentados'!F69</f>
        <v>44406</v>
      </c>
      <c r="B69">
        <f t="shared" si="9"/>
        <v>2021</v>
      </c>
      <c r="C69" t="str">
        <f t="shared" si="10"/>
        <v>07</v>
      </c>
      <c r="D69">
        <f t="shared" si="11"/>
        <v>29</v>
      </c>
      <c r="E69" t="str">
        <f t="shared" si="12"/>
        <v>2021-07-29</v>
      </c>
      <c r="F69">
        <f>'PC Rentados'!N69</f>
        <v>44533</v>
      </c>
      <c r="G69">
        <f t="shared" si="13"/>
        <v>2021</v>
      </c>
      <c r="H69">
        <f t="shared" si="14"/>
        <v>12</v>
      </c>
      <c r="I69" t="str">
        <f t="shared" si="15"/>
        <v>03</v>
      </c>
      <c r="J69" t="str">
        <f t="shared" si="8"/>
        <v>2021-12-03</v>
      </c>
      <c r="K69">
        <f>VLOOKUP('PC Rentados'!E69,rentado_asignado_id!$A$1:$B$149,2,0)</f>
        <v>128</v>
      </c>
      <c r="L69" t="str">
        <f>"['rentado_asignado_id' =&gt; "&amp;K69&amp;",'equipo_rentado_id' =&gt; "&amp;Rentados_sql!A69&amp;",'fecha_asignacion' =&gt; '"&amp;E69&amp;"','fecha_devolucion' =&gt; "&amp;IF(J69="null","null","'"&amp;J69&amp;"'")&amp;"],"</f>
        <v>['rentado_asignado_id' =&gt; 128,'equipo_rentado_id' =&gt; 68,'fecha_asignacion' =&gt; '2021-07-29','fecha_devolucion' =&gt; '2021-12-03'],</v>
      </c>
    </row>
    <row r="70" spans="1:12" x14ac:dyDescent="0.25">
      <c r="A70">
        <f>'PC Rentados'!F70</f>
        <v>44406</v>
      </c>
      <c r="B70">
        <f t="shared" si="9"/>
        <v>2021</v>
      </c>
      <c r="C70" t="str">
        <f t="shared" si="10"/>
        <v>07</v>
      </c>
      <c r="D70">
        <f t="shared" si="11"/>
        <v>29</v>
      </c>
      <c r="E70" t="str">
        <f t="shared" si="12"/>
        <v>2021-07-29</v>
      </c>
      <c r="F70">
        <f>'PC Rentados'!N70</f>
        <v>44530</v>
      </c>
      <c r="G70">
        <f t="shared" si="13"/>
        <v>2021</v>
      </c>
      <c r="H70">
        <f t="shared" si="14"/>
        <v>11</v>
      </c>
      <c r="I70">
        <f t="shared" si="15"/>
        <v>30</v>
      </c>
      <c r="J70" t="str">
        <f t="shared" si="8"/>
        <v>2021-11-30</v>
      </c>
      <c r="K70">
        <f>VLOOKUP('PC Rentados'!E70,rentado_asignado_id!$A$1:$B$149,2,0)</f>
        <v>18</v>
      </c>
      <c r="L70" t="str">
        <f>"['rentado_asignado_id' =&gt; "&amp;K70&amp;",'equipo_rentado_id' =&gt; "&amp;Rentados_sql!A70&amp;",'fecha_asignacion' =&gt; '"&amp;E70&amp;"','fecha_devolucion' =&gt; "&amp;IF(J70="null","null","'"&amp;J70&amp;"'")&amp;"],"</f>
        <v>['rentado_asignado_id' =&gt; 18,'equipo_rentado_id' =&gt; 69,'fecha_asignacion' =&gt; '2021-07-29','fecha_devolucion' =&gt; '2021-11-30'],</v>
      </c>
    </row>
    <row r="71" spans="1:12" x14ac:dyDescent="0.25">
      <c r="A71">
        <f>'PC Rentados'!F71</f>
        <v>44406</v>
      </c>
      <c r="B71">
        <f t="shared" si="9"/>
        <v>2021</v>
      </c>
      <c r="C71" t="str">
        <f t="shared" si="10"/>
        <v>07</v>
      </c>
      <c r="D71">
        <f t="shared" si="11"/>
        <v>29</v>
      </c>
      <c r="E71" t="str">
        <f t="shared" si="12"/>
        <v>2021-07-29</v>
      </c>
      <c r="F71">
        <f>'PC Rentados'!N71</f>
        <v>44517</v>
      </c>
      <c r="G71">
        <f t="shared" si="13"/>
        <v>2021</v>
      </c>
      <c r="H71">
        <f t="shared" si="14"/>
        <v>11</v>
      </c>
      <c r="I71">
        <f t="shared" si="15"/>
        <v>17</v>
      </c>
      <c r="J71" t="str">
        <f t="shared" si="8"/>
        <v>2021-11-17</v>
      </c>
      <c r="K71">
        <f>VLOOKUP('PC Rentados'!E71,rentado_asignado_id!$A$1:$B$149,2,0)</f>
        <v>77</v>
      </c>
      <c r="L71" t="str">
        <f>"['rentado_asignado_id' =&gt; "&amp;K71&amp;",'equipo_rentado_id' =&gt; "&amp;Rentados_sql!A71&amp;",'fecha_asignacion' =&gt; '"&amp;E71&amp;"','fecha_devolucion' =&gt; "&amp;IF(J71="null","null","'"&amp;J71&amp;"'")&amp;"],"</f>
        <v>['rentado_asignado_id' =&gt; 77,'equipo_rentado_id' =&gt; 70,'fecha_asignacion' =&gt; '2021-07-29','fecha_devolucion' =&gt; '2021-11-17'],</v>
      </c>
    </row>
    <row r="72" spans="1:12" x14ac:dyDescent="0.25">
      <c r="A72">
        <f>'PC Rentados'!F72</f>
        <v>44406</v>
      </c>
      <c r="B72">
        <f t="shared" si="9"/>
        <v>2021</v>
      </c>
      <c r="C72" t="str">
        <f t="shared" si="10"/>
        <v>07</v>
      </c>
      <c r="D72">
        <f t="shared" si="11"/>
        <v>29</v>
      </c>
      <c r="E72" t="str">
        <f t="shared" si="12"/>
        <v>2021-07-29</v>
      </c>
      <c r="F72">
        <f>'PC Rentados'!N72</f>
        <v>44484</v>
      </c>
      <c r="G72">
        <f t="shared" si="13"/>
        <v>2021</v>
      </c>
      <c r="H72">
        <f t="shared" si="14"/>
        <v>10</v>
      </c>
      <c r="I72">
        <f t="shared" si="15"/>
        <v>15</v>
      </c>
      <c r="J72" t="str">
        <f t="shared" si="8"/>
        <v>2021-10-15</v>
      </c>
      <c r="K72">
        <f>VLOOKUP('PC Rentados'!E72,rentado_asignado_id!$A$1:$B$149,2,0)</f>
        <v>99</v>
      </c>
      <c r="L72" t="str">
        <f>"['rentado_asignado_id' =&gt; "&amp;K72&amp;",'equipo_rentado_id' =&gt; "&amp;Rentados_sql!A72&amp;",'fecha_asignacion' =&gt; '"&amp;E72&amp;"','fecha_devolucion' =&gt; "&amp;IF(J72="null","null","'"&amp;J72&amp;"'")&amp;"],"</f>
        <v>['rentado_asignado_id' =&gt; 99,'equipo_rentado_id' =&gt; 71,'fecha_asignacion' =&gt; '2021-07-29','fecha_devolucion' =&gt; '2021-10-15'],</v>
      </c>
    </row>
    <row r="73" spans="1:12" x14ac:dyDescent="0.25">
      <c r="A73">
        <f>'PC Rentados'!F73</f>
        <v>44406</v>
      </c>
      <c r="B73">
        <f t="shared" si="9"/>
        <v>2021</v>
      </c>
      <c r="C73" t="str">
        <f t="shared" si="10"/>
        <v>07</v>
      </c>
      <c r="D73">
        <f t="shared" si="11"/>
        <v>29</v>
      </c>
      <c r="E73" t="str">
        <f t="shared" si="12"/>
        <v>2021-07-29</v>
      </c>
      <c r="F73">
        <f>'PC Rentados'!N73</f>
        <v>44484</v>
      </c>
      <c r="G73">
        <f t="shared" si="13"/>
        <v>2021</v>
      </c>
      <c r="H73">
        <f t="shared" si="14"/>
        <v>10</v>
      </c>
      <c r="I73">
        <f t="shared" si="15"/>
        <v>15</v>
      </c>
      <c r="J73" t="str">
        <f t="shared" si="8"/>
        <v>2021-10-15</v>
      </c>
      <c r="K73">
        <f>VLOOKUP('PC Rentados'!E73,rentado_asignado_id!$A$1:$B$149,2,0)</f>
        <v>55</v>
      </c>
      <c r="L73" t="str">
        <f>"['rentado_asignado_id' =&gt; "&amp;K73&amp;",'equipo_rentado_id' =&gt; "&amp;Rentados_sql!A73&amp;",'fecha_asignacion' =&gt; '"&amp;E73&amp;"','fecha_devolucion' =&gt; "&amp;IF(J73="null","null","'"&amp;J73&amp;"'")&amp;"],"</f>
        <v>['rentado_asignado_id' =&gt; 55,'equipo_rentado_id' =&gt; 72,'fecha_asignacion' =&gt; '2021-07-29','fecha_devolucion' =&gt; '2021-10-15'],</v>
      </c>
    </row>
    <row r="74" spans="1:12" x14ac:dyDescent="0.25">
      <c r="A74">
        <f>'PC Rentados'!F74</f>
        <v>44406</v>
      </c>
      <c r="B74">
        <f t="shared" si="9"/>
        <v>2021</v>
      </c>
      <c r="C74" t="str">
        <f t="shared" si="10"/>
        <v>07</v>
      </c>
      <c r="D74">
        <f t="shared" si="11"/>
        <v>29</v>
      </c>
      <c r="E74" t="str">
        <f t="shared" si="12"/>
        <v>2021-07-29</v>
      </c>
      <c r="F74">
        <f>'PC Rentados'!N74</f>
        <v>0</v>
      </c>
      <c r="G74">
        <f t="shared" si="13"/>
        <v>1900</v>
      </c>
      <c r="H74" t="str">
        <f t="shared" si="14"/>
        <v>01</v>
      </c>
      <c r="I74" t="str">
        <f t="shared" si="15"/>
        <v>00</v>
      </c>
      <c r="J74" t="str">
        <f t="shared" si="8"/>
        <v>null</v>
      </c>
      <c r="K74">
        <f>VLOOKUP('PC Rentados'!E74,rentado_asignado_id!$A$1:$B$149,2,0)</f>
        <v>6</v>
      </c>
      <c r="L74" t="str">
        <f>"['rentado_asignado_id' =&gt; "&amp;K74&amp;",'equipo_rentado_id' =&gt; "&amp;Rentados_sql!A74&amp;",'fecha_asignacion' =&gt; '"&amp;E74&amp;"','fecha_devolucion' =&gt; "&amp;IF(J74="null","null","'"&amp;J74&amp;"'")&amp;"],"</f>
        <v>['rentado_asignado_id' =&gt; 6,'equipo_rentado_id' =&gt; 73,'fecha_asignacion' =&gt; '2021-07-29','fecha_devolucion' =&gt; null],</v>
      </c>
    </row>
    <row r="75" spans="1:12" x14ac:dyDescent="0.25">
      <c r="A75">
        <f>'PC Rentados'!F75</f>
        <v>44406</v>
      </c>
      <c r="B75">
        <f t="shared" si="9"/>
        <v>2021</v>
      </c>
      <c r="C75" t="str">
        <f t="shared" si="10"/>
        <v>07</v>
      </c>
      <c r="D75">
        <f t="shared" si="11"/>
        <v>29</v>
      </c>
      <c r="E75" t="str">
        <f t="shared" si="12"/>
        <v>2021-07-29</v>
      </c>
      <c r="F75">
        <f>'PC Rentados'!N75</f>
        <v>44438</v>
      </c>
      <c r="G75">
        <f t="shared" si="13"/>
        <v>2021</v>
      </c>
      <c r="H75" t="str">
        <f t="shared" si="14"/>
        <v>08</v>
      </c>
      <c r="I75">
        <f t="shared" si="15"/>
        <v>30</v>
      </c>
      <c r="J75" t="str">
        <f t="shared" si="8"/>
        <v>2021-08-30</v>
      </c>
      <c r="K75">
        <f>VLOOKUP('PC Rentados'!E75,rentado_asignado_id!$A$1:$B$149,2,0)</f>
        <v>27</v>
      </c>
      <c r="L75" t="str">
        <f>"['rentado_asignado_id' =&gt; "&amp;K75&amp;",'equipo_rentado_id' =&gt; "&amp;Rentados_sql!A75&amp;",'fecha_asignacion' =&gt; '"&amp;E75&amp;"','fecha_devolucion' =&gt; "&amp;IF(J75="null","null","'"&amp;J75&amp;"'")&amp;"],"</f>
        <v>['rentado_asignado_id' =&gt; 27,'equipo_rentado_id' =&gt; 74,'fecha_asignacion' =&gt; '2021-07-29','fecha_devolucion' =&gt; '2021-08-30'],</v>
      </c>
    </row>
    <row r="76" spans="1:12" x14ac:dyDescent="0.25">
      <c r="A76">
        <f>'PC Rentados'!F76</f>
        <v>44406</v>
      </c>
      <c r="B76">
        <f t="shared" si="9"/>
        <v>2021</v>
      </c>
      <c r="C76" t="str">
        <f t="shared" si="10"/>
        <v>07</v>
      </c>
      <c r="D76">
        <f t="shared" si="11"/>
        <v>29</v>
      </c>
      <c r="E76" t="str">
        <f t="shared" si="12"/>
        <v>2021-07-29</v>
      </c>
      <c r="F76">
        <f>'PC Rentados'!N76</f>
        <v>44530</v>
      </c>
      <c r="G76">
        <f t="shared" si="13"/>
        <v>2021</v>
      </c>
      <c r="H76">
        <f t="shared" si="14"/>
        <v>11</v>
      </c>
      <c r="I76">
        <f t="shared" si="15"/>
        <v>30</v>
      </c>
      <c r="J76" t="str">
        <f t="shared" si="8"/>
        <v>2021-11-30</v>
      </c>
      <c r="K76">
        <f>VLOOKUP('PC Rentados'!E76,rentado_asignado_id!$A$1:$B$149,2,0)</f>
        <v>105</v>
      </c>
      <c r="L76" t="str">
        <f>"['rentado_asignado_id' =&gt; "&amp;K76&amp;",'equipo_rentado_id' =&gt; "&amp;Rentados_sql!A76&amp;",'fecha_asignacion' =&gt; '"&amp;E76&amp;"','fecha_devolucion' =&gt; "&amp;IF(J76="null","null","'"&amp;J76&amp;"'")&amp;"],"</f>
        <v>['rentado_asignado_id' =&gt; 105,'equipo_rentado_id' =&gt; 75,'fecha_asignacion' =&gt; '2021-07-29','fecha_devolucion' =&gt; '2021-11-30'],</v>
      </c>
    </row>
    <row r="77" spans="1:12" x14ac:dyDescent="0.25">
      <c r="A77">
        <f>'PC Rentados'!F77</f>
        <v>44406</v>
      </c>
      <c r="B77">
        <f t="shared" si="9"/>
        <v>2021</v>
      </c>
      <c r="C77" t="str">
        <f t="shared" si="10"/>
        <v>07</v>
      </c>
      <c r="D77">
        <f t="shared" si="11"/>
        <v>29</v>
      </c>
      <c r="E77" t="str">
        <f t="shared" si="12"/>
        <v>2021-07-29</v>
      </c>
      <c r="F77">
        <f>'PC Rentados'!N77</f>
        <v>44816</v>
      </c>
      <c r="G77">
        <f t="shared" si="13"/>
        <v>2022</v>
      </c>
      <c r="H77" t="str">
        <f t="shared" si="14"/>
        <v>09</v>
      </c>
      <c r="I77">
        <f t="shared" si="15"/>
        <v>12</v>
      </c>
      <c r="J77" t="str">
        <f t="shared" si="8"/>
        <v>2022-09-12</v>
      </c>
      <c r="K77">
        <f>VLOOKUP('PC Rentados'!E77,rentado_asignado_id!$A$1:$B$149,2,0)</f>
        <v>66</v>
      </c>
      <c r="L77" t="str">
        <f>"['rentado_asignado_id' =&gt; "&amp;K77&amp;",'equipo_rentado_id' =&gt; "&amp;Rentados_sql!A77&amp;",'fecha_asignacion' =&gt; '"&amp;E77&amp;"','fecha_devolucion' =&gt; "&amp;IF(J77="null","null","'"&amp;J77&amp;"'")&amp;"],"</f>
        <v>['rentado_asignado_id' =&gt; 66,'equipo_rentado_id' =&gt; 76,'fecha_asignacion' =&gt; '2021-07-29','fecha_devolucion' =&gt; '2022-09-12'],</v>
      </c>
    </row>
    <row r="78" spans="1:12" x14ac:dyDescent="0.25">
      <c r="A78">
        <f>'PC Rentados'!F78</f>
        <v>44406</v>
      </c>
      <c r="B78">
        <f t="shared" si="9"/>
        <v>2021</v>
      </c>
      <c r="C78" t="str">
        <f t="shared" si="10"/>
        <v>07</v>
      </c>
      <c r="D78">
        <f t="shared" si="11"/>
        <v>29</v>
      </c>
      <c r="E78" t="str">
        <f t="shared" si="12"/>
        <v>2021-07-29</v>
      </c>
      <c r="F78">
        <f>'PC Rentados'!N78</f>
        <v>44805</v>
      </c>
      <c r="G78">
        <f t="shared" si="13"/>
        <v>2022</v>
      </c>
      <c r="H78" t="str">
        <f t="shared" si="14"/>
        <v>09</v>
      </c>
      <c r="I78" t="str">
        <f t="shared" si="15"/>
        <v>01</v>
      </c>
      <c r="J78" t="str">
        <f t="shared" si="8"/>
        <v>2022-09-01</v>
      </c>
      <c r="K78">
        <f>VLOOKUP('PC Rentados'!E78,rentado_asignado_id!$A$1:$B$149,2,0)</f>
        <v>144</v>
      </c>
      <c r="L78" t="str">
        <f>"['rentado_asignado_id' =&gt; "&amp;K78&amp;",'equipo_rentado_id' =&gt; "&amp;Rentados_sql!A78&amp;",'fecha_asignacion' =&gt; '"&amp;E78&amp;"','fecha_devolucion' =&gt; "&amp;IF(J78="null","null","'"&amp;J78&amp;"'")&amp;"],"</f>
        <v>['rentado_asignado_id' =&gt; 144,'equipo_rentado_id' =&gt; 77,'fecha_asignacion' =&gt; '2021-07-29','fecha_devolucion' =&gt; '2022-09-01'],</v>
      </c>
    </row>
    <row r="79" spans="1:12" x14ac:dyDescent="0.25">
      <c r="A79">
        <f>'PC Rentados'!F79</f>
        <v>44406</v>
      </c>
      <c r="B79">
        <f t="shared" si="9"/>
        <v>2021</v>
      </c>
      <c r="C79" t="str">
        <f t="shared" si="10"/>
        <v>07</v>
      </c>
      <c r="D79">
        <f t="shared" si="11"/>
        <v>29</v>
      </c>
      <c r="E79" t="str">
        <f t="shared" si="12"/>
        <v>2021-07-29</v>
      </c>
      <c r="F79">
        <f>'PC Rentados'!N79</f>
        <v>44438</v>
      </c>
      <c r="G79">
        <f t="shared" si="13"/>
        <v>2021</v>
      </c>
      <c r="H79" t="str">
        <f t="shared" si="14"/>
        <v>08</v>
      </c>
      <c r="I79">
        <f t="shared" si="15"/>
        <v>30</v>
      </c>
      <c r="J79" t="str">
        <f t="shared" si="8"/>
        <v>2021-08-30</v>
      </c>
      <c r="K79">
        <f>VLOOKUP('PC Rentados'!E79,rentado_asignado_id!$A$1:$B$149,2,0)</f>
        <v>112</v>
      </c>
      <c r="L79" t="str">
        <f>"['rentado_asignado_id' =&gt; "&amp;K79&amp;",'equipo_rentado_id' =&gt; "&amp;Rentados_sql!A79&amp;",'fecha_asignacion' =&gt; '"&amp;E79&amp;"','fecha_devolucion' =&gt; "&amp;IF(J79="null","null","'"&amp;J79&amp;"'")&amp;"],"</f>
        <v>['rentado_asignado_id' =&gt; 112,'equipo_rentado_id' =&gt; 78,'fecha_asignacion' =&gt; '2021-07-29','fecha_devolucion' =&gt; '2021-08-30'],</v>
      </c>
    </row>
    <row r="80" spans="1:12" x14ac:dyDescent="0.25">
      <c r="A80">
        <f>'PC Rentados'!F80</f>
        <v>44440</v>
      </c>
      <c r="B80">
        <f t="shared" si="9"/>
        <v>2021</v>
      </c>
      <c r="C80" t="str">
        <f t="shared" si="10"/>
        <v>09</v>
      </c>
      <c r="D80" t="str">
        <f t="shared" si="11"/>
        <v>01</v>
      </c>
      <c r="E80" t="str">
        <f t="shared" si="12"/>
        <v>2021-09-01</v>
      </c>
      <c r="F80">
        <f>'PC Rentados'!N80</f>
        <v>0</v>
      </c>
      <c r="G80">
        <f t="shared" si="13"/>
        <v>1900</v>
      </c>
      <c r="H80" t="str">
        <f t="shared" si="14"/>
        <v>01</v>
      </c>
      <c r="I80" t="str">
        <f t="shared" si="15"/>
        <v>00</v>
      </c>
      <c r="J80" t="str">
        <f t="shared" si="8"/>
        <v>null</v>
      </c>
      <c r="K80">
        <f>VLOOKUP('PC Rentados'!E80,rentado_asignado_id!$A$1:$B$149,2,0)</f>
        <v>40</v>
      </c>
      <c r="L80" t="str">
        <f>"['rentado_asignado_id' =&gt; "&amp;K80&amp;",'equipo_rentado_id' =&gt; "&amp;Rentados_sql!A80&amp;",'fecha_asignacion' =&gt; '"&amp;E80&amp;"','fecha_devolucion' =&gt; "&amp;IF(J80="null","null","'"&amp;J80&amp;"'")&amp;"],"</f>
        <v>['rentado_asignado_id' =&gt; 40,'equipo_rentado_id' =&gt; 79,'fecha_asignacion' =&gt; '2021-09-01','fecha_devolucion' =&gt; null],</v>
      </c>
    </row>
    <row r="81" spans="1:12" x14ac:dyDescent="0.25">
      <c r="A81">
        <f>'PC Rentados'!F81</f>
        <v>44440</v>
      </c>
      <c r="B81">
        <f t="shared" si="9"/>
        <v>2021</v>
      </c>
      <c r="C81" t="str">
        <f t="shared" si="10"/>
        <v>09</v>
      </c>
      <c r="D81" t="str">
        <f t="shared" si="11"/>
        <v>01</v>
      </c>
      <c r="E81" t="str">
        <f t="shared" si="12"/>
        <v>2021-09-01</v>
      </c>
      <c r="F81">
        <f>'PC Rentados'!N81</f>
        <v>0</v>
      </c>
      <c r="G81">
        <f t="shared" si="13"/>
        <v>1900</v>
      </c>
      <c r="H81" t="str">
        <f t="shared" si="14"/>
        <v>01</v>
      </c>
      <c r="I81" t="str">
        <f t="shared" si="15"/>
        <v>00</v>
      </c>
      <c r="J81" t="str">
        <f t="shared" si="8"/>
        <v>null</v>
      </c>
      <c r="K81">
        <f>VLOOKUP('PC Rentados'!E81,rentado_asignado_id!$A$1:$B$149,2,0)</f>
        <v>125</v>
      </c>
      <c r="L81" t="str">
        <f>"['rentado_asignado_id' =&gt; "&amp;K81&amp;",'equipo_rentado_id' =&gt; "&amp;Rentados_sql!A81&amp;",'fecha_asignacion' =&gt; '"&amp;E81&amp;"','fecha_devolucion' =&gt; "&amp;IF(J81="null","null","'"&amp;J81&amp;"'")&amp;"],"</f>
        <v>['rentado_asignado_id' =&gt; 125,'equipo_rentado_id' =&gt; 80,'fecha_asignacion' =&gt; '2021-09-01','fecha_devolucion' =&gt; null],</v>
      </c>
    </row>
    <row r="82" spans="1:12" x14ac:dyDescent="0.25">
      <c r="A82">
        <f>'PC Rentados'!F82</f>
        <v>44440</v>
      </c>
      <c r="B82">
        <f t="shared" si="9"/>
        <v>2021</v>
      </c>
      <c r="C82" t="str">
        <f t="shared" si="10"/>
        <v>09</v>
      </c>
      <c r="D82" t="str">
        <f t="shared" si="11"/>
        <v>01</v>
      </c>
      <c r="E82" t="str">
        <f t="shared" si="12"/>
        <v>2021-09-01</v>
      </c>
      <c r="F82">
        <f>'PC Rentados'!N82</f>
        <v>0</v>
      </c>
      <c r="G82">
        <f t="shared" si="13"/>
        <v>1900</v>
      </c>
      <c r="H82" t="str">
        <f t="shared" si="14"/>
        <v>01</v>
      </c>
      <c r="I82" t="str">
        <f t="shared" si="15"/>
        <v>00</v>
      </c>
      <c r="J82" t="str">
        <f t="shared" si="8"/>
        <v>null</v>
      </c>
      <c r="K82">
        <f>VLOOKUP('PC Rentados'!E82,rentado_asignado_id!$A$1:$B$149,2,0)</f>
        <v>108</v>
      </c>
      <c r="L82" t="str">
        <f>"['rentado_asignado_id' =&gt; "&amp;K82&amp;",'equipo_rentado_id' =&gt; "&amp;Rentados_sql!A82&amp;",'fecha_asignacion' =&gt; '"&amp;E82&amp;"','fecha_devolucion' =&gt; "&amp;IF(J82="null","null","'"&amp;J82&amp;"'")&amp;"],"</f>
        <v>['rentado_asignado_id' =&gt; 108,'equipo_rentado_id' =&gt; 81,'fecha_asignacion' =&gt; '2021-09-01','fecha_devolucion' =&gt; null],</v>
      </c>
    </row>
    <row r="83" spans="1:12" x14ac:dyDescent="0.25">
      <c r="A83">
        <f>'PC Rentados'!F83</f>
        <v>44440</v>
      </c>
      <c r="B83">
        <f t="shared" si="9"/>
        <v>2021</v>
      </c>
      <c r="C83" t="str">
        <f t="shared" si="10"/>
        <v>09</v>
      </c>
      <c r="D83" t="str">
        <f t="shared" si="11"/>
        <v>01</v>
      </c>
      <c r="E83" t="str">
        <f t="shared" si="12"/>
        <v>2021-09-01</v>
      </c>
      <c r="F83">
        <f>'PC Rentados'!N83</f>
        <v>0</v>
      </c>
      <c r="G83">
        <f t="shared" si="13"/>
        <v>1900</v>
      </c>
      <c r="H83" t="str">
        <f t="shared" si="14"/>
        <v>01</v>
      </c>
      <c r="I83" t="str">
        <f t="shared" si="15"/>
        <v>00</v>
      </c>
      <c r="J83" t="str">
        <f t="shared" si="8"/>
        <v>null</v>
      </c>
      <c r="K83">
        <f>VLOOKUP('PC Rentados'!E83,rentado_asignado_id!$A$1:$B$149,2,0)</f>
        <v>25</v>
      </c>
      <c r="L83" t="str">
        <f>"['rentado_asignado_id' =&gt; "&amp;K83&amp;",'equipo_rentado_id' =&gt; "&amp;Rentados_sql!A83&amp;",'fecha_asignacion' =&gt; '"&amp;E83&amp;"','fecha_devolucion' =&gt; "&amp;IF(J83="null","null","'"&amp;J83&amp;"'")&amp;"],"</f>
        <v>['rentado_asignado_id' =&gt; 25,'equipo_rentado_id' =&gt; 82,'fecha_asignacion' =&gt; '2021-09-01','fecha_devolucion' =&gt; null],</v>
      </c>
    </row>
    <row r="84" spans="1:12" x14ac:dyDescent="0.25">
      <c r="A84">
        <f>'PC Rentados'!F84</f>
        <v>44440</v>
      </c>
      <c r="B84">
        <f t="shared" si="9"/>
        <v>2021</v>
      </c>
      <c r="C84" t="str">
        <f t="shared" si="10"/>
        <v>09</v>
      </c>
      <c r="D84" t="str">
        <f t="shared" si="11"/>
        <v>01</v>
      </c>
      <c r="E84" t="str">
        <f t="shared" si="12"/>
        <v>2021-09-01</v>
      </c>
      <c r="F84">
        <f>'PC Rentados'!N84</f>
        <v>44581</v>
      </c>
      <c r="G84">
        <f t="shared" si="13"/>
        <v>2022</v>
      </c>
      <c r="H84" t="str">
        <f t="shared" si="14"/>
        <v>01</v>
      </c>
      <c r="I84">
        <f t="shared" si="15"/>
        <v>20</v>
      </c>
      <c r="J84" t="str">
        <f t="shared" si="8"/>
        <v>2022-01-20</v>
      </c>
      <c r="K84">
        <f>VLOOKUP('PC Rentados'!E84,rentado_asignado_id!$A$1:$B$149,2,0)</f>
        <v>85</v>
      </c>
      <c r="L84" t="str">
        <f>"['rentado_asignado_id' =&gt; "&amp;K84&amp;",'equipo_rentado_id' =&gt; "&amp;Rentados_sql!A84&amp;",'fecha_asignacion' =&gt; '"&amp;E84&amp;"','fecha_devolucion' =&gt; "&amp;IF(J84="null","null","'"&amp;J84&amp;"'")&amp;"],"</f>
        <v>['rentado_asignado_id' =&gt; 85,'equipo_rentado_id' =&gt; 83,'fecha_asignacion' =&gt; '2021-09-01','fecha_devolucion' =&gt; '2022-01-20'],</v>
      </c>
    </row>
    <row r="85" spans="1:12" x14ac:dyDescent="0.25">
      <c r="A85">
        <f>'PC Rentados'!F85</f>
        <v>44455</v>
      </c>
      <c r="B85">
        <f t="shared" si="9"/>
        <v>2021</v>
      </c>
      <c r="C85" t="str">
        <f t="shared" si="10"/>
        <v>09</v>
      </c>
      <c r="D85">
        <f t="shared" si="11"/>
        <v>16</v>
      </c>
      <c r="E85" t="str">
        <f t="shared" si="12"/>
        <v>2021-09-16</v>
      </c>
      <c r="F85">
        <f>'PC Rentados'!N85</f>
        <v>0</v>
      </c>
      <c r="G85">
        <f t="shared" si="13"/>
        <v>1900</v>
      </c>
      <c r="H85" t="str">
        <f t="shared" si="14"/>
        <v>01</v>
      </c>
      <c r="I85" t="str">
        <f t="shared" si="15"/>
        <v>00</v>
      </c>
      <c r="J85" t="str">
        <f t="shared" si="8"/>
        <v>null</v>
      </c>
      <c r="K85">
        <f>VLOOKUP('PC Rentados'!E85,rentado_asignado_id!$A$1:$B$149,2,0)</f>
        <v>114</v>
      </c>
      <c r="L85" t="str">
        <f>"['rentado_asignado_id' =&gt; "&amp;K85&amp;",'equipo_rentado_id' =&gt; "&amp;Rentados_sql!A85&amp;",'fecha_asignacion' =&gt; '"&amp;E85&amp;"','fecha_devolucion' =&gt; "&amp;IF(J85="null","null","'"&amp;J85&amp;"'")&amp;"],"</f>
        <v>['rentado_asignado_id' =&gt; 114,'equipo_rentado_id' =&gt; 84,'fecha_asignacion' =&gt; '2021-09-16','fecha_devolucion' =&gt; null],</v>
      </c>
    </row>
    <row r="86" spans="1:12" x14ac:dyDescent="0.25">
      <c r="A86">
        <f>'PC Rentados'!F86</f>
        <v>44455</v>
      </c>
      <c r="B86">
        <f t="shared" si="9"/>
        <v>2021</v>
      </c>
      <c r="C86" t="str">
        <f t="shared" si="10"/>
        <v>09</v>
      </c>
      <c r="D86">
        <f t="shared" si="11"/>
        <v>16</v>
      </c>
      <c r="E86" t="str">
        <f t="shared" si="12"/>
        <v>2021-09-16</v>
      </c>
      <c r="F86">
        <f>'PC Rentados'!N86</f>
        <v>0</v>
      </c>
      <c r="G86">
        <f t="shared" si="13"/>
        <v>1900</v>
      </c>
      <c r="H86" t="str">
        <f t="shared" si="14"/>
        <v>01</v>
      </c>
      <c r="I86" t="str">
        <f t="shared" si="15"/>
        <v>00</v>
      </c>
      <c r="J86" t="str">
        <f t="shared" si="8"/>
        <v>null</v>
      </c>
      <c r="K86">
        <f>VLOOKUP('PC Rentados'!E86,rentado_asignado_id!$A$1:$B$149,2,0)</f>
        <v>134</v>
      </c>
      <c r="L86" t="str">
        <f>"['rentado_asignado_id' =&gt; "&amp;K86&amp;",'equipo_rentado_id' =&gt; "&amp;Rentados_sql!A86&amp;",'fecha_asignacion' =&gt; '"&amp;E86&amp;"','fecha_devolucion' =&gt; "&amp;IF(J86="null","null","'"&amp;J86&amp;"'")&amp;"],"</f>
        <v>['rentado_asignado_id' =&gt; 134,'equipo_rentado_id' =&gt; 85,'fecha_asignacion' =&gt; '2021-09-16','fecha_devolucion' =&gt; null],</v>
      </c>
    </row>
    <row r="87" spans="1:12" x14ac:dyDescent="0.25">
      <c r="A87">
        <f>'PC Rentados'!F87</f>
        <v>44455</v>
      </c>
      <c r="B87">
        <f t="shared" si="9"/>
        <v>2021</v>
      </c>
      <c r="C87" t="str">
        <f t="shared" si="10"/>
        <v>09</v>
      </c>
      <c r="D87">
        <f t="shared" si="11"/>
        <v>16</v>
      </c>
      <c r="E87" t="str">
        <f t="shared" si="12"/>
        <v>2021-09-16</v>
      </c>
      <c r="F87">
        <f>'PC Rentados'!N87</f>
        <v>0</v>
      </c>
      <c r="G87">
        <f t="shared" si="13"/>
        <v>1900</v>
      </c>
      <c r="H87" t="str">
        <f t="shared" si="14"/>
        <v>01</v>
      </c>
      <c r="I87" t="str">
        <f t="shared" si="15"/>
        <v>00</v>
      </c>
      <c r="J87" t="str">
        <f t="shared" si="8"/>
        <v>null</v>
      </c>
      <c r="K87">
        <f>VLOOKUP('PC Rentados'!E87,rentado_asignado_id!$A$1:$B$149,2,0)</f>
        <v>126</v>
      </c>
      <c r="L87" t="str">
        <f>"['rentado_asignado_id' =&gt; "&amp;K87&amp;",'equipo_rentado_id' =&gt; "&amp;Rentados_sql!A87&amp;",'fecha_asignacion' =&gt; '"&amp;E87&amp;"','fecha_devolucion' =&gt; "&amp;IF(J87="null","null","'"&amp;J87&amp;"'")&amp;"],"</f>
        <v>['rentado_asignado_id' =&gt; 126,'equipo_rentado_id' =&gt; 86,'fecha_asignacion' =&gt; '2021-09-16','fecha_devolucion' =&gt; null],</v>
      </c>
    </row>
    <row r="88" spans="1:12" x14ac:dyDescent="0.25">
      <c r="A88">
        <f>'PC Rentados'!F88</f>
        <v>44455</v>
      </c>
      <c r="B88">
        <f t="shared" si="9"/>
        <v>2021</v>
      </c>
      <c r="C88" t="str">
        <f t="shared" si="10"/>
        <v>09</v>
      </c>
      <c r="D88">
        <f t="shared" si="11"/>
        <v>16</v>
      </c>
      <c r="E88" t="str">
        <f t="shared" si="12"/>
        <v>2021-09-16</v>
      </c>
      <c r="F88">
        <f>'PC Rentados'!N88</f>
        <v>44484</v>
      </c>
      <c r="G88">
        <f t="shared" si="13"/>
        <v>2021</v>
      </c>
      <c r="H88">
        <f t="shared" si="14"/>
        <v>10</v>
      </c>
      <c r="I88">
        <f t="shared" si="15"/>
        <v>15</v>
      </c>
      <c r="J88" t="str">
        <f t="shared" si="8"/>
        <v>2021-10-15</v>
      </c>
      <c r="K88">
        <f>VLOOKUP('PC Rentados'!E88,rentado_asignado_id!$A$1:$B$149,2,0)</f>
        <v>22</v>
      </c>
      <c r="L88" t="str">
        <f>"['rentado_asignado_id' =&gt; "&amp;K88&amp;",'equipo_rentado_id' =&gt; "&amp;Rentados_sql!A88&amp;",'fecha_asignacion' =&gt; '"&amp;E88&amp;"','fecha_devolucion' =&gt; "&amp;IF(J88="null","null","'"&amp;J88&amp;"'")&amp;"],"</f>
        <v>['rentado_asignado_id' =&gt; 22,'equipo_rentado_id' =&gt; 87,'fecha_asignacion' =&gt; '2021-09-16','fecha_devolucion' =&gt; '2021-10-15'],</v>
      </c>
    </row>
    <row r="89" spans="1:12" x14ac:dyDescent="0.25">
      <c r="A89">
        <f>'PC Rentados'!F89</f>
        <v>44455</v>
      </c>
      <c r="B89">
        <f t="shared" si="9"/>
        <v>2021</v>
      </c>
      <c r="C89" t="str">
        <f t="shared" si="10"/>
        <v>09</v>
      </c>
      <c r="D89">
        <f t="shared" si="11"/>
        <v>16</v>
      </c>
      <c r="E89" t="str">
        <f t="shared" si="12"/>
        <v>2021-09-16</v>
      </c>
      <c r="F89">
        <f>'PC Rentados'!N89</f>
        <v>44497</v>
      </c>
      <c r="G89">
        <f t="shared" si="13"/>
        <v>2021</v>
      </c>
      <c r="H89">
        <f t="shared" si="14"/>
        <v>10</v>
      </c>
      <c r="I89">
        <f t="shared" si="15"/>
        <v>28</v>
      </c>
      <c r="J89" t="str">
        <f t="shared" si="8"/>
        <v>2021-10-28</v>
      </c>
      <c r="K89">
        <f>VLOOKUP('PC Rentados'!E89,rentado_asignado_id!$A$1:$B$149,2,0)</f>
        <v>12</v>
      </c>
      <c r="L89" t="str">
        <f>"['rentado_asignado_id' =&gt; "&amp;K89&amp;",'equipo_rentado_id' =&gt; "&amp;Rentados_sql!A89&amp;",'fecha_asignacion' =&gt; '"&amp;E89&amp;"','fecha_devolucion' =&gt; "&amp;IF(J89="null","null","'"&amp;J89&amp;"'")&amp;"],"</f>
        <v>['rentado_asignado_id' =&gt; 12,'equipo_rentado_id' =&gt; 88,'fecha_asignacion' =&gt; '2021-09-16','fecha_devolucion' =&gt; '2021-10-28'],</v>
      </c>
    </row>
    <row r="90" spans="1:12" x14ac:dyDescent="0.25">
      <c r="A90">
        <f>'PC Rentados'!F90</f>
        <v>44455</v>
      </c>
      <c r="B90">
        <f t="shared" si="9"/>
        <v>2021</v>
      </c>
      <c r="C90" t="str">
        <f t="shared" si="10"/>
        <v>09</v>
      </c>
      <c r="D90">
        <f t="shared" si="11"/>
        <v>16</v>
      </c>
      <c r="E90" t="str">
        <f t="shared" si="12"/>
        <v>2021-09-16</v>
      </c>
      <c r="F90">
        <f>'PC Rentados'!N90</f>
        <v>44509</v>
      </c>
      <c r="G90">
        <f t="shared" si="13"/>
        <v>2021</v>
      </c>
      <c r="H90">
        <f t="shared" si="14"/>
        <v>11</v>
      </c>
      <c r="I90" t="str">
        <f t="shared" si="15"/>
        <v>09</v>
      </c>
      <c r="J90" t="str">
        <f t="shared" si="8"/>
        <v>2021-11-09</v>
      </c>
      <c r="K90">
        <f>VLOOKUP('PC Rentados'!E90,rentado_asignado_id!$A$1:$B$149,2,0)</f>
        <v>47</v>
      </c>
      <c r="L90" t="str">
        <f>"['rentado_asignado_id' =&gt; "&amp;K90&amp;",'equipo_rentado_id' =&gt; "&amp;Rentados_sql!A90&amp;",'fecha_asignacion' =&gt; '"&amp;E90&amp;"','fecha_devolucion' =&gt; "&amp;IF(J90="null","null","'"&amp;J90&amp;"'")&amp;"],"</f>
        <v>['rentado_asignado_id' =&gt; 47,'equipo_rentado_id' =&gt; 89,'fecha_asignacion' =&gt; '2021-09-16','fecha_devolucion' =&gt; '2021-11-09'],</v>
      </c>
    </row>
    <row r="91" spans="1:12" x14ac:dyDescent="0.25">
      <c r="A91">
        <f>'PC Rentados'!F91</f>
        <v>44455</v>
      </c>
      <c r="B91">
        <f t="shared" si="9"/>
        <v>2021</v>
      </c>
      <c r="C91" t="str">
        <f t="shared" si="10"/>
        <v>09</v>
      </c>
      <c r="D91">
        <f t="shared" si="11"/>
        <v>16</v>
      </c>
      <c r="E91" t="str">
        <f t="shared" si="12"/>
        <v>2021-09-16</v>
      </c>
      <c r="F91">
        <f>'PC Rentados'!N91</f>
        <v>44475</v>
      </c>
      <c r="G91">
        <f t="shared" si="13"/>
        <v>2021</v>
      </c>
      <c r="H91">
        <f t="shared" si="14"/>
        <v>10</v>
      </c>
      <c r="I91" t="str">
        <f t="shared" si="15"/>
        <v>06</v>
      </c>
      <c r="J91" t="str">
        <f t="shared" si="8"/>
        <v>2021-10-06</v>
      </c>
      <c r="K91" t="e">
        <f>VLOOKUP('PC Rentados'!E91,rentado_asignado_id!$A$1:$B$149,2,0)</f>
        <v>#N/A</v>
      </c>
      <c r="L91" t="e">
        <f>"['rentado_asignado_id' =&gt; "&amp;K91&amp;",'equipo_rentado_id' =&gt; "&amp;Rentados_sql!A91&amp;",'fecha_asignacion' =&gt; '"&amp;E91&amp;"','fecha_devolucion' =&gt; "&amp;IF(J91="null","null","'"&amp;J91&amp;"'")&amp;"],"</f>
        <v>#N/A</v>
      </c>
    </row>
    <row r="92" spans="1:12" x14ac:dyDescent="0.25">
      <c r="A92">
        <f>'PC Rentados'!F92</f>
        <v>44455</v>
      </c>
      <c r="B92">
        <f t="shared" si="9"/>
        <v>2021</v>
      </c>
      <c r="C92" t="str">
        <f t="shared" si="10"/>
        <v>09</v>
      </c>
      <c r="D92">
        <f t="shared" si="11"/>
        <v>16</v>
      </c>
      <c r="E92" t="str">
        <f t="shared" si="12"/>
        <v>2021-09-16</v>
      </c>
      <c r="F92">
        <f>'PC Rentados'!N92</f>
        <v>44533</v>
      </c>
      <c r="G92">
        <f t="shared" si="13"/>
        <v>2021</v>
      </c>
      <c r="H92">
        <f t="shared" si="14"/>
        <v>12</v>
      </c>
      <c r="I92" t="str">
        <f t="shared" si="15"/>
        <v>03</v>
      </c>
      <c r="J92" t="str">
        <f t="shared" si="8"/>
        <v>2021-12-03</v>
      </c>
      <c r="K92">
        <f>VLOOKUP('PC Rentados'!E92,rentado_asignado_id!$A$1:$B$149,2,0)</f>
        <v>15</v>
      </c>
      <c r="L92" t="str">
        <f>"['rentado_asignado_id' =&gt; "&amp;K92&amp;",'equipo_rentado_id' =&gt; "&amp;Rentados_sql!A92&amp;",'fecha_asignacion' =&gt; '"&amp;E92&amp;"','fecha_devolucion' =&gt; "&amp;IF(J92="null","null","'"&amp;J92&amp;"'")&amp;"],"</f>
        <v>['rentado_asignado_id' =&gt; 15,'equipo_rentado_id' =&gt; 91,'fecha_asignacion' =&gt; '2021-09-16','fecha_devolucion' =&gt; '2021-12-03'],</v>
      </c>
    </row>
    <row r="93" spans="1:12" x14ac:dyDescent="0.25">
      <c r="A93">
        <f>'PC Rentados'!F93</f>
        <v>44455</v>
      </c>
      <c r="B93">
        <f t="shared" si="9"/>
        <v>2021</v>
      </c>
      <c r="C93" t="str">
        <f t="shared" si="10"/>
        <v>09</v>
      </c>
      <c r="D93">
        <f t="shared" si="11"/>
        <v>16</v>
      </c>
      <c r="E93" t="str">
        <f t="shared" si="12"/>
        <v>2021-09-16</v>
      </c>
      <c r="F93">
        <f>'PC Rentados'!N93</f>
        <v>44484</v>
      </c>
      <c r="G93">
        <f t="shared" si="13"/>
        <v>2021</v>
      </c>
      <c r="H93">
        <f t="shared" si="14"/>
        <v>10</v>
      </c>
      <c r="I93">
        <f t="shared" si="15"/>
        <v>15</v>
      </c>
      <c r="J93" t="str">
        <f t="shared" si="8"/>
        <v>2021-10-15</v>
      </c>
      <c r="K93">
        <f>VLOOKUP('PC Rentados'!E93,rentado_asignado_id!$A$1:$B$149,2,0)</f>
        <v>68</v>
      </c>
      <c r="L93" t="str">
        <f>"['rentado_asignado_id' =&gt; "&amp;K93&amp;",'equipo_rentado_id' =&gt; "&amp;Rentados_sql!A93&amp;",'fecha_asignacion' =&gt; '"&amp;E93&amp;"','fecha_devolucion' =&gt; "&amp;IF(J93="null","null","'"&amp;J93&amp;"'")&amp;"],"</f>
        <v>['rentado_asignado_id' =&gt; 68,'equipo_rentado_id' =&gt; 92,'fecha_asignacion' =&gt; '2021-09-16','fecha_devolucion' =&gt; '2021-10-15'],</v>
      </c>
    </row>
    <row r="94" spans="1:12" x14ac:dyDescent="0.25">
      <c r="A94">
        <f>'PC Rentados'!F94</f>
        <v>44455</v>
      </c>
      <c r="B94">
        <f t="shared" si="9"/>
        <v>2021</v>
      </c>
      <c r="C94" t="str">
        <f t="shared" si="10"/>
        <v>09</v>
      </c>
      <c r="D94">
        <f t="shared" si="11"/>
        <v>16</v>
      </c>
      <c r="E94" t="str">
        <f t="shared" si="12"/>
        <v>2021-09-16</v>
      </c>
      <c r="F94">
        <f>'PC Rentados'!N94</f>
        <v>44582</v>
      </c>
      <c r="G94">
        <f t="shared" si="13"/>
        <v>2022</v>
      </c>
      <c r="H94" t="str">
        <f t="shared" si="14"/>
        <v>01</v>
      </c>
      <c r="I94">
        <f t="shared" si="15"/>
        <v>21</v>
      </c>
      <c r="J94" t="str">
        <f t="shared" si="8"/>
        <v>2022-01-21</v>
      </c>
      <c r="K94">
        <f>VLOOKUP('PC Rentados'!E94,rentado_asignado_id!$A$1:$B$149,2,0)</f>
        <v>119</v>
      </c>
      <c r="L94" t="str">
        <f>"['rentado_asignado_id' =&gt; "&amp;K94&amp;",'equipo_rentado_id' =&gt; "&amp;Rentados_sql!A94&amp;",'fecha_asignacion' =&gt; '"&amp;E94&amp;"','fecha_devolucion' =&gt; "&amp;IF(J94="null","null","'"&amp;J94&amp;"'")&amp;"],"</f>
        <v>['rentado_asignado_id' =&gt; 119,'equipo_rentado_id' =&gt; 93,'fecha_asignacion' =&gt; '2021-09-16','fecha_devolucion' =&gt; '2022-01-21'],</v>
      </c>
    </row>
    <row r="95" spans="1:12" x14ac:dyDescent="0.25">
      <c r="A95">
        <f>'PC Rentados'!F95</f>
        <v>44455</v>
      </c>
      <c r="B95">
        <f t="shared" si="9"/>
        <v>2021</v>
      </c>
      <c r="C95" t="str">
        <f t="shared" si="10"/>
        <v>09</v>
      </c>
      <c r="D95">
        <f t="shared" si="11"/>
        <v>16</v>
      </c>
      <c r="E95" t="str">
        <f t="shared" si="12"/>
        <v>2021-09-16</v>
      </c>
      <c r="F95">
        <f>'PC Rentados'!N95</f>
        <v>44484</v>
      </c>
      <c r="G95">
        <f t="shared" si="13"/>
        <v>2021</v>
      </c>
      <c r="H95">
        <f t="shared" si="14"/>
        <v>10</v>
      </c>
      <c r="I95">
        <f t="shared" si="15"/>
        <v>15</v>
      </c>
      <c r="J95" t="str">
        <f t="shared" si="8"/>
        <v>2021-10-15</v>
      </c>
      <c r="K95">
        <f>VLOOKUP('PC Rentados'!E95,rentado_asignado_id!$A$1:$B$149,2,0)</f>
        <v>35</v>
      </c>
      <c r="L95" t="str">
        <f>"['rentado_asignado_id' =&gt; "&amp;K95&amp;",'equipo_rentado_id' =&gt; "&amp;Rentados_sql!A95&amp;",'fecha_asignacion' =&gt; '"&amp;E95&amp;"','fecha_devolucion' =&gt; "&amp;IF(J95="null","null","'"&amp;J95&amp;"'")&amp;"],"</f>
        <v>['rentado_asignado_id' =&gt; 35,'equipo_rentado_id' =&gt; 94,'fecha_asignacion' =&gt; '2021-09-16','fecha_devolucion' =&gt; '2021-10-15'],</v>
      </c>
    </row>
    <row r="96" spans="1:12" x14ac:dyDescent="0.25">
      <c r="A96">
        <f>'PC Rentados'!F96</f>
        <v>44455</v>
      </c>
      <c r="B96">
        <f t="shared" si="9"/>
        <v>2021</v>
      </c>
      <c r="C96" t="str">
        <f t="shared" si="10"/>
        <v>09</v>
      </c>
      <c r="D96">
        <f t="shared" si="11"/>
        <v>16</v>
      </c>
      <c r="E96" t="str">
        <f t="shared" si="12"/>
        <v>2021-09-16</v>
      </c>
      <c r="F96">
        <f>'PC Rentados'!N96</f>
        <v>44594</v>
      </c>
      <c r="G96">
        <f t="shared" si="13"/>
        <v>2022</v>
      </c>
      <c r="H96" t="str">
        <f t="shared" si="14"/>
        <v>02</v>
      </c>
      <c r="I96" t="str">
        <f t="shared" si="15"/>
        <v>02</v>
      </c>
      <c r="J96" t="str">
        <f t="shared" si="8"/>
        <v>2022-02-02</v>
      </c>
      <c r="K96">
        <f>VLOOKUP('PC Rentados'!E96,rentado_asignado_id!$A$1:$B$149,2,0)</f>
        <v>17</v>
      </c>
      <c r="L96" t="str">
        <f>"['rentado_asignado_id' =&gt; "&amp;K96&amp;",'equipo_rentado_id' =&gt; "&amp;Rentados_sql!A96&amp;",'fecha_asignacion' =&gt; '"&amp;E96&amp;"','fecha_devolucion' =&gt; "&amp;IF(J96="null","null","'"&amp;J96&amp;"'")&amp;"],"</f>
        <v>['rentado_asignado_id' =&gt; 17,'equipo_rentado_id' =&gt; 95,'fecha_asignacion' =&gt; '2021-09-16','fecha_devolucion' =&gt; '2022-02-02'],</v>
      </c>
    </row>
    <row r="97" spans="1:12" x14ac:dyDescent="0.25">
      <c r="A97">
        <f>'PC Rentados'!F97</f>
        <v>44483</v>
      </c>
      <c r="B97">
        <f t="shared" si="9"/>
        <v>2021</v>
      </c>
      <c r="C97">
        <f t="shared" si="10"/>
        <v>10</v>
      </c>
      <c r="D97">
        <f t="shared" si="11"/>
        <v>14</v>
      </c>
      <c r="E97" t="str">
        <f t="shared" si="12"/>
        <v>2021-10-14</v>
      </c>
      <c r="F97">
        <f>'PC Rentados'!N97</f>
        <v>44572</v>
      </c>
      <c r="G97">
        <f t="shared" si="13"/>
        <v>2022</v>
      </c>
      <c r="H97" t="str">
        <f t="shared" si="14"/>
        <v>01</v>
      </c>
      <c r="I97">
        <f t="shared" si="15"/>
        <v>11</v>
      </c>
      <c r="J97" t="str">
        <f t="shared" si="8"/>
        <v>2022-01-11</v>
      </c>
      <c r="K97">
        <f>VLOOKUP('PC Rentados'!E97,rentado_asignado_id!$A$1:$B$149,2,0)</f>
        <v>73</v>
      </c>
      <c r="L97" t="str">
        <f>"['rentado_asignado_id' =&gt; "&amp;K97&amp;",'equipo_rentado_id' =&gt; "&amp;Rentados_sql!A97&amp;",'fecha_asignacion' =&gt; '"&amp;E97&amp;"','fecha_devolucion' =&gt; "&amp;IF(J97="null","null","'"&amp;J97&amp;"'")&amp;"],"</f>
        <v>['rentado_asignado_id' =&gt; 73,'equipo_rentado_id' =&gt; 96,'fecha_asignacion' =&gt; '2021-10-14','fecha_devolucion' =&gt; '2022-01-11'],</v>
      </c>
    </row>
    <row r="98" spans="1:12" x14ac:dyDescent="0.25">
      <c r="A98">
        <f>'PC Rentados'!F98</f>
        <v>44483</v>
      </c>
      <c r="B98">
        <f t="shared" si="9"/>
        <v>2021</v>
      </c>
      <c r="C98">
        <f t="shared" si="10"/>
        <v>10</v>
      </c>
      <c r="D98">
        <f t="shared" si="11"/>
        <v>14</v>
      </c>
      <c r="E98" t="str">
        <f t="shared" si="12"/>
        <v>2021-10-14</v>
      </c>
      <c r="F98">
        <f>'PC Rentados'!N98</f>
        <v>44594</v>
      </c>
      <c r="G98">
        <f t="shared" si="13"/>
        <v>2022</v>
      </c>
      <c r="H98" t="str">
        <f t="shared" si="14"/>
        <v>02</v>
      </c>
      <c r="I98" t="str">
        <f t="shared" si="15"/>
        <v>02</v>
      </c>
      <c r="J98" t="str">
        <f t="shared" si="8"/>
        <v>2022-02-02</v>
      </c>
      <c r="K98">
        <f>VLOOKUP('PC Rentados'!E98,rentado_asignado_id!$A$1:$B$149,2,0)</f>
        <v>52</v>
      </c>
      <c r="L98" t="str">
        <f>"['rentado_asignado_id' =&gt; "&amp;K98&amp;",'equipo_rentado_id' =&gt; "&amp;Rentados_sql!A98&amp;",'fecha_asignacion' =&gt; '"&amp;E98&amp;"','fecha_devolucion' =&gt; "&amp;IF(J98="null","null","'"&amp;J98&amp;"'")&amp;"],"</f>
        <v>['rentado_asignado_id' =&gt; 52,'equipo_rentado_id' =&gt; 97,'fecha_asignacion' =&gt; '2021-10-14','fecha_devolucion' =&gt; '2022-02-02'],</v>
      </c>
    </row>
    <row r="99" spans="1:12" x14ac:dyDescent="0.25">
      <c r="A99">
        <f>'PC Rentados'!F99</f>
        <v>44496</v>
      </c>
      <c r="B99">
        <f t="shared" si="9"/>
        <v>2021</v>
      </c>
      <c r="C99">
        <f t="shared" si="10"/>
        <v>10</v>
      </c>
      <c r="D99">
        <f t="shared" si="11"/>
        <v>27</v>
      </c>
      <c r="E99" t="str">
        <f t="shared" si="12"/>
        <v>2021-10-27</v>
      </c>
      <c r="F99">
        <f>'PC Rentados'!N99</f>
        <v>0</v>
      </c>
      <c r="G99">
        <f t="shared" si="13"/>
        <v>1900</v>
      </c>
      <c r="H99" t="str">
        <f t="shared" si="14"/>
        <v>01</v>
      </c>
      <c r="I99" t="str">
        <f t="shared" si="15"/>
        <v>00</v>
      </c>
      <c r="J99" t="str">
        <f t="shared" si="8"/>
        <v>null</v>
      </c>
      <c r="K99">
        <f>VLOOKUP('PC Rentados'!E99,rentado_asignado_id!$A$1:$B$149,2,0)</f>
        <v>5</v>
      </c>
      <c r="L99" t="str">
        <f>"['rentado_asignado_id' =&gt; "&amp;K99&amp;",'equipo_rentado_id' =&gt; "&amp;Rentados_sql!A99&amp;",'fecha_asignacion' =&gt; '"&amp;E99&amp;"','fecha_devolucion' =&gt; "&amp;IF(J99="null","null","'"&amp;J99&amp;"'")&amp;"],"</f>
        <v>['rentado_asignado_id' =&gt; 5,'equipo_rentado_id' =&gt; 98,'fecha_asignacion' =&gt; '2021-10-27','fecha_devolucion' =&gt; null],</v>
      </c>
    </row>
    <row r="100" spans="1:12" x14ac:dyDescent="0.25">
      <c r="A100">
        <f>'PC Rentados'!F100</f>
        <v>44496</v>
      </c>
      <c r="B100">
        <f t="shared" si="9"/>
        <v>2021</v>
      </c>
      <c r="C100">
        <f t="shared" si="10"/>
        <v>10</v>
      </c>
      <c r="D100">
        <f t="shared" si="11"/>
        <v>27</v>
      </c>
      <c r="E100" t="str">
        <f t="shared" si="12"/>
        <v>2021-10-27</v>
      </c>
      <c r="F100">
        <f>'PC Rentados'!N100</f>
        <v>44543</v>
      </c>
      <c r="G100">
        <f t="shared" si="13"/>
        <v>2021</v>
      </c>
      <c r="H100">
        <f t="shared" si="14"/>
        <v>12</v>
      </c>
      <c r="I100">
        <f t="shared" si="15"/>
        <v>13</v>
      </c>
      <c r="J100" t="str">
        <f t="shared" si="8"/>
        <v>2021-12-13</v>
      </c>
      <c r="K100">
        <f>VLOOKUP('PC Rentados'!E100,rentado_asignado_id!$A$1:$B$149,2,0)</f>
        <v>124</v>
      </c>
      <c r="L100" t="str">
        <f>"['rentado_asignado_id' =&gt; "&amp;K100&amp;",'equipo_rentado_id' =&gt; "&amp;Rentados_sql!A100&amp;",'fecha_asignacion' =&gt; '"&amp;E100&amp;"','fecha_devolucion' =&gt; "&amp;IF(J100="null","null","'"&amp;J100&amp;"'")&amp;"],"</f>
        <v>['rentado_asignado_id' =&gt; 124,'equipo_rentado_id' =&gt; 99,'fecha_asignacion' =&gt; '2021-10-27','fecha_devolucion' =&gt; '2021-12-13'],</v>
      </c>
    </row>
    <row r="101" spans="1:12" x14ac:dyDescent="0.25">
      <c r="A101">
        <f>'PC Rentados'!F101</f>
        <v>44496</v>
      </c>
      <c r="B101">
        <f t="shared" si="9"/>
        <v>2021</v>
      </c>
      <c r="C101">
        <f t="shared" si="10"/>
        <v>10</v>
      </c>
      <c r="D101">
        <f t="shared" si="11"/>
        <v>27</v>
      </c>
      <c r="E101" t="str">
        <f t="shared" si="12"/>
        <v>2021-10-27</v>
      </c>
      <c r="F101">
        <f>'PC Rentados'!N101</f>
        <v>44631</v>
      </c>
      <c r="G101">
        <f t="shared" si="13"/>
        <v>2022</v>
      </c>
      <c r="H101" t="str">
        <f t="shared" si="14"/>
        <v>03</v>
      </c>
      <c r="I101">
        <f t="shared" si="15"/>
        <v>11</v>
      </c>
      <c r="J101" t="str">
        <f t="shared" si="8"/>
        <v>2022-03-11</v>
      </c>
      <c r="K101">
        <f>VLOOKUP('PC Rentados'!E101,rentado_asignado_id!$A$1:$B$149,2,0)</f>
        <v>115</v>
      </c>
      <c r="L101" t="str">
        <f>"['rentado_asignado_id' =&gt; "&amp;K101&amp;",'equipo_rentado_id' =&gt; "&amp;Rentados_sql!A101&amp;",'fecha_asignacion' =&gt; '"&amp;E101&amp;"','fecha_devolucion' =&gt; "&amp;IF(J101="null","null","'"&amp;J101&amp;"'")&amp;"],"</f>
        <v>['rentado_asignado_id' =&gt; 115,'equipo_rentado_id' =&gt; 100,'fecha_asignacion' =&gt; '2021-10-27','fecha_devolucion' =&gt; '2022-03-11'],</v>
      </c>
    </row>
    <row r="102" spans="1:12" x14ac:dyDescent="0.25">
      <c r="A102">
        <f>'PC Rentados'!F102</f>
        <v>44546</v>
      </c>
      <c r="B102">
        <f t="shared" si="9"/>
        <v>2021</v>
      </c>
      <c r="C102">
        <f t="shared" si="10"/>
        <v>12</v>
      </c>
      <c r="D102">
        <f t="shared" si="11"/>
        <v>16</v>
      </c>
      <c r="E102" t="str">
        <f t="shared" si="12"/>
        <v>2021-12-16</v>
      </c>
      <c r="F102">
        <f>'PC Rentados'!N102</f>
        <v>0</v>
      </c>
      <c r="G102">
        <f t="shared" si="13"/>
        <v>1900</v>
      </c>
      <c r="H102" t="str">
        <f t="shared" si="14"/>
        <v>01</v>
      </c>
      <c r="I102" t="str">
        <f t="shared" si="15"/>
        <v>00</v>
      </c>
      <c r="J102" t="str">
        <f t="shared" ref="J102:J165" si="16">IF(F102=0,"null",G102&amp;"-"&amp;H102&amp;"-"&amp;I102)</f>
        <v>null</v>
      </c>
      <c r="K102">
        <f>VLOOKUP('PC Rentados'!E102,rentado_asignado_id!$A$1:$B$149,2,0)</f>
        <v>143</v>
      </c>
      <c r="L102" t="str">
        <f>"['rentado_asignado_id' =&gt; "&amp;K102&amp;",'equipo_rentado_id' =&gt; "&amp;Rentados_sql!A102&amp;",'fecha_asignacion' =&gt; '"&amp;E102&amp;"','fecha_devolucion' =&gt; "&amp;IF(J102="null","null","'"&amp;J102&amp;"'")&amp;"],"</f>
        <v>['rentado_asignado_id' =&gt; 143,'equipo_rentado_id' =&gt; 101,'fecha_asignacion' =&gt; '2021-12-16','fecha_devolucion' =&gt; null],</v>
      </c>
    </row>
    <row r="103" spans="1:12" x14ac:dyDescent="0.25">
      <c r="A103">
        <f>'PC Rentados'!F103</f>
        <v>44546</v>
      </c>
      <c r="B103">
        <f t="shared" si="9"/>
        <v>2021</v>
      </c>
      <c r="C103">
        <f t="shared" si="10"/>
        <v>12</v>
      </c>
      <c r="D103">
        <f t="shared" si="11"/>
        <v>16</v>
      </c>
      <c r="E103" t="str">
        <f t="shared" si="12"/>
        <v>2021-12-16</v>
      </c>
      <c r="F103">
        <f>'PC Rentados'!N103</f>
        <v>44718</v>
      </c>
      <c r="G103">
        <f t="shared" si="13"/>
        <v>2022</v>
      </c>
      <c r="H103" t="str">
        <f t="shared" si="14"/>
        <v>06</v>
      </c>
      <c r="I103" t="str">
        <f t="shared" si="15"/>
        <v>06</v>
      </c>
      <c r="J103" t="str">
        <f t="shared" si="16"/>
        <v>2022-06-06</v>
      </c>
      <c r="K103">
        <f>VLOOKUP('PC Rentados'!E103,rentado_asignado_id!$A$1:$B$149,2,0)</f>
        <v>71</v>
      </c>
      <c r="L103" t="str">
        <f>"['rentado_asignado_id' =&gt; "&amp;K103&amp;",'equipo_rentado_id' =&gt; "&amp;Rentados_sql!A103&amp;",'fecha_asignacion' =&gt; '"&amp;E103&amp;"','fecha_devolucion' =&gt; "&amp;IF(J103="null","null","'"&amp;J103&amp;"'")&amp;"],"</f>
        <v>['rentado_asignado_id' =&gt; 71,'equipo_rentado_id' =&gt; 102,'fecha_asignacion' =&gt; '2021-12-16','fecha_devolucion' =&gt; '2022-06-06'],</v>
      </c>
    </row>
    <row r="104" spans="1:12" x14ac:dyDescent="0.25">
      <c r="A104">
        <f>'PC Rentados'!F104</f>
        <v>44551</v>
      </c>
      <c r="B104">
        <f t="shared" si="9"/>
        <v>2021</v>
      </c>
      <c r="C104">
        <f t="shared" si="10"/>
        <v>12</v>
      </c>
      <c r="D104">
        <f t="shared" si="11"/>
        <v>21</v>
      </c>
      <c r="E104" t="str">
        <f t="shared" si="12"/>
        <v>2021-12-21</v>
      </c>
      <c r="F104">
        <f>'PC Rentados'!N104</f>
        <v>44697</v>
      </c>
      <c r="G104">
        <f t="shared" si="13"/>
        <v>2022</v>
      </c>
      <c r="H104" t="str">
        <f t="shared" si="14"/>
        <v>05</v>
      </c>
      <c r="I104">
        <f t="shared" si="15"/>
        <v>16</v>
      </c>
      <c r="J104" t="str">
        <f t="shared" si="16"/>
        <v>2022-05-16</v>
      </c>
      <c r="K104">
        <f>VLOOKUP('PC Rentados'!E104,rentado_asignado_id!$A$1:$B$149,2,0)</f>
        <v>28</v>
      </c>
      <c r="L104" t="str">
        <f>"['rentado_asignado_id' =&gt; "&amp;K104&amp;",'equipo_rentado_id' =&gt; "&amp;Rentados_sql!A104&amp;",'fecha_asignacion' =&gt; '"&amp;E104&amp;"','fecha_devolucion' =&gt; "&amp;IF(J104="null","null","'"&amp;J104&amp;"'")&amp;"],"</f>
        <v>['rentado_asignado_id' =&gt; 28,'equipo_rentado_id' =&gt; 103,'fecha_asignacion' =&gt; '2021-12-21','fecha_devolucion' =&gt; '2022-05-16'],</v>
      </c>
    </row>
    <row r="105" spans="1:12" x14ac:dyDescent="0.25">
      <c r="A105">
        <f>'PC Rentados'!F105</f>
        <v>44551</v>
      </c>
      <c r="B105">
        <f t="shared" si="9"/>
        <v>2021</v>
      </c>
      <c r="C105">
        <f t="shared" si="10"/>
        <v>12</v>
      </c>
      <c r="D105">
        <f t="shared" si="11"/>
        <v>21</v>
      </c>
      <c r="E105" t="str">
        <f t="shared" si="12"/>
        <v>2021-12-21</v>
      </c>
      <c r="F105">
        <f>'PC Rentados'!N105</f>
        <v>44747</v>
      </c>
      <c r="G105">
        <f t="shared" si="13"/>
        <v>2022</v>
      </c>
      <c r="H105" t="str">
        <f t="shared" si="14"/>
        <v>07</v>
      </c>
      <c r="I105" t="str">
        <f t="shared" si="15"/>
        <v>05</v>
      </c>
      <c r="J105" t="str">
        <f t="shared" si="16"/>
        <v>2022-07-05</v>
      </c>
      <c r="K105">
        <f>VLOOKUP('PC Rentados'!E105,rentado_asignado_id!$A$1:$B$149,2,0)</f>
        <v>75</v>
      </c>
      <c r="L105" t="str">
        <f>"['rentado_asignado_id' =&gt; "&amp;K105&amp;",'equipo_rentado_id' =&gt; "&amp;Rentados_sql!A105&amp;",'fecha_asignacion' =&gt; '"&amp;E105&amp;"','fecha_devolucion' =&gt; "&amp;IF(J105="null","null","'"&amp;J105&amp;"'")&amp;"],"</f>
        <v>['rentado_asignado_id' =&gt; 75,'equipo_rentado_id' =&gt; 104,'fecha_asignacion' =&gt; '2021-12-21','fecha_devolucion' =&gt; '2022-07-05'],</v>
      </c>
    </row>
    <row r="106" spans="1:12" x14ac:dyDescent="0.25">
      <c r="A106">
        <f>'PC Rentados'!F106</f>
        <v>44551</v>
      </c>
      <c r="B106">
        <f t="shared" si="9"/>
        <v>2021</v>
      </c>
      <c r="C106">
        <f t="shared" si="10"/>
        <v>12</v>
      </c>
      <c r="D106">
        <f t="shared" si="11"/>
        <v>21</v>
      </c>
      <c r="E106" t="str">
        <f t="shared" si="12"/>
        <v>2021-12-21</v>
      </c>
      <c r="F106">
        <f>'PC Rentados'!N106</f>
        <v>44608</v>
      </c>
      <c r="G106">
        <f t="shared" si="13"/>
        <v>2022</v>
      </c>
      <c r="H106" t="str">
        <f t="shared" si="14"/>
        <v>02</v>
      </c>
      <c r="I106">
        <f t="shared" si="15"/>
        <v>16</v>
      </c>
      <c r="J106" t="str">
        <f t="shared" si="16"/>
        <v>2022-02-16</v>
      </c>
      <c r="K106">
        <f>VLOOKUP('PC Rentados'!E106,rentado_asignado_id!$A$1:$B$149,2,0)</f>
        <v>103</v>
      </c>
      <c r="L106" t="str">
        <f>"['rentado_asignado_id' =&gt; "&amp;K106&amp;",'equipo_rentado_id' =&gt; "&amp;Rentados_sql!A106&amp;",'fecha_asignacion' =&gt; '"&amp;E106&amp;"','fecha_devolucion' =&gt; "&amp;IF(J106="null","null","'"&amp;J106&amp;"'")&amp;"],"</f>
        <v>['rentado_asignado_id' =&gt; 103,'equipo_rentado_id' =&gt; 105,'fecha_asignacion' =&gt; '2021-12-21','fecha_devolucion' =&gt; '2022-02-16'],</v>
      </c>
    </row>
    <row r="107" spans="1:12" x14ac:dyDescent="0.25">
      <c r="A107">
        <f>'PC Rentados'!F107</f>
        <v>44596</v>
      </c>
      <c r="B107">
        <f t="shared" si="9"/>
        <v>2022</v>
      </c>
      <c r="C107" t="str">
        <f t="shared" si="10"/>
        <v>02</v>
      </c>
      <c r="D107" t="str">
        <f t="shared" si="11"/>
        <v>04</v>
      </c>
      <c r="E107" t="str">
        <f t="shared" si="12"/>
        <v>2022-02-04</v>
      </c>
      <c r="F107">
        <f>'PC Rentados'!N107</f>
        <v>44684</v>
      </c>
      <c r="G107">
        <f t="shared" si="13"/>
        <v>2022</v>
      </c>
      <c r="H107" t="str">
        <f t="shared" si="14"/>
        <v>05</v>
      </c>
      <c r="I107" t="str">
        <f t="shared" si="15"/>
        <v>03</v>
      </c>
      <c r="J107" t="str">
        <f t="shared" si="16"/>
        <v>2022-05-03</v>
      </c>
      <c r="K107">
        <f>VLOOKUP('PC Rentados'!E107,rentado_asignado_id!$A$1:$B$149,2,0)</f>
        <v>118</v>
      </c>
      <c r="L107" t="str">
        <f>"['rentado_asignado_id' =&gt; "&amp;K107&amp;",'equipo_rentado_id' =&gt; "&amp;Rentados_sql!A107&amp;",'fecha_asignacion' =&gt; '"&amp;E107&amp;"','fecha_devolucion' =&gt; "&amp;IF(J107="null","null","'"&amp;J107&amp;"'")&amp;"],"</f>
        <v>['rentado_asignado_id' =&gt; 118,'equipo_rentado_id' =&gt; 106,'fecha_asignacion' =&gt; '2022-02-04','fecha_devolucion' =&gt; '2022-05-03'],</v>
      </c>
    </row>
    <row r="108" spans="1:12" x14ac:dyDescent="0.25">
      <c r="A108">
        <f>'PC Rentados'!F108</f>
        <v>44596</v>
      </c>
      <c r="B108">
        <f t="shared" si="9"/>
        <v>2022</v>
      </c>
      <c r="C108" t="str">
        <f t="shared" si="10"/>
        <v>02</v>
      </c>
      <c r="D108" t="str">
        <f t="shared" si="11"/>
        <v>04</v>
      </c>
      <c r="E108" t="str">
        <f t="shared" si="12"/>
        <v>2022-02-04</v>
      </c>
      <c r="F108">
        <f>'PC Rentados'!N108</f>
        <v>0</v>
      </c>
      <c r="G108">
        <f t="shared" si="13"/>
        <v>1900</v>
      </c>
      <c r="H108" t="str">
        <f t="shared" si="14"/>
        <v>01</v>
      </c>
      <c r="I108" t="str">
        <f t="shared" si="15"/>
        <v>00</v>
      </c>
      <c r="J108" t="str">
        <f t="shared" si="16"/>
        <v>null</v>
      </c>
      <c r="K108">
        <f>VLOOKUP('PC Rentados'!E108,rentado_asignado_id!$A$1:$B$149,2,0)</f>
        <v>87</v>
      </c>
      <c r="L108" t="str">
        <f>"['rentado_asignado_id' =&gt; "&amp;K108&amp;",'equipo_rentado_id' =&gt; "&amp;Rentados_sql!A108&amp;",'fecha_asignacion' =&gt; '"&amp;E108&amp;"','fecha_devolucion' =&gt; "&amp;IF(J108="null","null","'"&amp;J108&amp;"'")&amp;"],"</f>
        <v>['rentado_asignado_id' =&gt; 87,'equipo_rentado_id' =&gt; 107,'fecha_asignacion' =&gt; '2022-02-04','fecha_devolucion' =&gt; null],</v>
      </c>
    </row>
    <row r="109" spans="1:12" x14ac:dyDescent="0.25">
      <c r="A109">
        <f>'PC Rentados'!F109</f>
        <v>44599</v>
      </c>
      <c r="B109">
        <f t="shared" si="9"/>
        <v>2022</v>
      </c>
      <c r="C109" t="str">
        <f t="shared" si="10"/>
        <v>02</v>
      </c>
      <c r="D109" t="str">
        <f t="shared" si="11"/>
        <v>07</v>
      </c>
      <c r="E109" t="str">
        <f t="shared" si="12"/>
        <v>2022-02-07</v>
      </c>
      <c r="F109">
        <f>'PC Rentados'!N109</f>
        <v>44620</v>
      </c>
      <c r="G109">
        <f t="shared" si="13"/>
        <v>2022</v>
      </c>
      <c r="H109" t="str">
        <f t="shared" si="14"/>
        <v>02</v>
      </c>
      <c r="I109">
        <f t="shared" si="15"/>
        <v>28</v>
      </c>
      <c r="J109" t="str">
        <f t="shared" si="16"/>
        <v>2022-02-28</v>
      </c>
      <c r="K109">
        <f>VLOOKUP('PC Rentados'!E109,rentado_asignado_id!$A$1:$B$149,2,0)</f>
        <v>74</v>
      </c>
      <c r="L109" t="str">
        <f>"['rentado_asignado_id' =&gt; "&amp;K109&amp;",'equipo_rentado_id' =&gt; "&amp;Rentados_sql!A109&amp;",'fecha_asignacion' =&gt; '"&amp;E109&amp;"','fecha_devolucion' =&gt; "&amp;IF(J109="null","null","'"&amp;J109&amp;"'")&amp;"],"</f>
        <v>['rentado_asignado_id' =&gt; 74,'equipo_rentado_id' =&gt; 108,'fecha_asignacion' =&gt; '2022-02-07','fecha_devolucion' =&gt; '2022-02-28'],</v>
      </c>
    </row>
    <row r="110" spans="1:12" x14ac:dyDescent="0.25">
      <c r="A110">
        <f>'PC Rentados'!F110</f>
        <v>44599</v>
      </c>
      <c r="B110">
        <f t="shared" si="9"/>
        <v>2022</v>
      </c>
      <c r="C110" t="str">
        <f t="shared" si="10"/>
        <v>02</v>
      </c>
      <c r="D110" t="str">
        <f t="shared" si="11"/>
        <v>07</v>
      </c>
      <c r="E110" t="str">
        <f t="shared" si="12"/>
        <v>2022-02-07</v>
      </c>
      <c r="F110">
        <f>'PC Rentados'!N110</f>
        <v>44652</v>
      </c>
      <c r="G110">
        <f t="shared" si="13"/>
        <v>2022</v>
      </c>
      <c r="H110" t="str">
        <f t="shared" si="14"/>
        <v>04</v>
      </c>
      <c r="I110" t="str">
        <f t="shared" si="15"/>
        <v>01</v>
      </c>
      <c r="J110" t="str">
        <f t="shared" si="16"/>
        <v>2022-04-01</v>
      </c>
      <c r="K110">
        <f>VLOOKUP('PC Rentados'!E110,rentado_asignado_id!$A$1:$B$149,2,0)</f>
        <v>24</v>
      </c>
      <c r="L110" t="str">
        <f>"['rentado_asignado_id' =&gt; "&amp;K110&amp;",'equipo_rentado_id' =&gt; "&amp;Rentados_sql!A110&amp;",'fecha_asignacion' =&gt; '"&amp;E110&amp;"','fecha_devolucion' =&gt; "&amp;IF(J110="null","null","'"&amp;J110&amp;"'")&amp;"],"</f>
        <v>['rentado_asignado_id' =&gt; 24,'equipo_rentado_id' =&gt; 109,'fecha_asignacion' =&gt; '2022-02-07','fecha_devolucion' =&gt; '2022-04-01'],</v>
      </c>
    </row>
    <row r="111" spans="1:12" x14ac:dyDescent="0.25">
      <c r="A111">
        <f>'PC Rentados'!F111</f>
        <v>44614</v>
      </c>
      <c r="B111">
        <f t="shared" si="9"/>
        <v>2022</v>
      </c>
      <c r="C111" t="str">
        <f t="shared" si="10"/>
        <v>02</v>
      </c>
      <c r="D111">
        <f t="shared" si="11"/>
        <v>22</v>
      </c>
      <c r="E111" t="str">
        <f t="shared" si="12"/>
        <v>2022-02-22</v>
      </c>
      <c r="F111">
        <f>'PC Rentados'!N111</f>
        <v>0</v>
      </c>
      <c r="G111">
        <f t="shared" si="13"/>
        <v>1900</v>
      </c>
      <c r="H111" t="str">
        <f t="shared" si="14"/>
        <v>01</v>
      </c>
      <c r="I111" t="str">
        <f t="shared" si="15"/>
        <v>00</v>
      </c>
      <c r="J111" t="str">
        <f t="shared" si="16"/>
        <v>null</v>
      </c>
      <c r="K111">
        <f>VLOOKUP('PC Rentados'!E111,rentado_asignado_id!$A$1:$B$149,2,0)</f>
        <v>74</v>
      </c>
      <c r="L111" t="str">
        <f>"['rentado_asignado_id' =&gt; "&amp;K111&amp;",'equipo_rentado_id' =&gt; "&amp;Rentados_sql!A111&amp;",'fecha_asignacion' =&gt; '"&amp;E111&amp;"','fecha_devolucion' =&gt; "&amp;IF(J111="null","null","'"&amp;J111&amp;"'")&amp;"],"</f>
        <v>['rentado_asignado_id' =&gt; 74,'equipo_rentado_id' =&gt; 110,'fecha_asignacion' =&gt; '2022-02-22','fecha_devolucion' =&gt; null],</v>
      </c>
    </row>
    <row r="112" spans="1:12" x14ac:dyDescent="0.25">
      <c r="A112">
        <f>'PC Rentados'!F112</f>
        <v>44615</v>
      </c>
      <c r="B112">
        <f t="shared" si="9"/>
        <v>2022</v>
      </c>
      <c r="C112" t="str">
        <f t="shared" si="10"/>
        <v>02</v>
      </c>
      <c r="D112">
        <f t="shared" si="11"/>
        <v>23</v>
      </c>
      <c r="E112" t="str">
        <f t="shared" si="12"/>
        <v>2022-02-23</v>
      </c>
      <c r="F112">
        <f>'PC Rentados'!N112</f>
        <v>44684</v>
      </c>
      <c r="G112">
        <f t="shared" si="13"/>
        <v>2022</v>
      </c>
      <c r="H112" t="str">
        <f t="shared" si="14"/>
        <v>05</v>
      </c>
      <c r="I112" t="str">
        <f t="shared" si="15"/>
        <v>03</v>
      </c>
      <c r="J112" t="str">
        <f t="shared" si="16"/>
        <v>2022-05-03</v>
      </c>
      <c r="K112">
        <f>VLOOKUP('PC Rentados'!E112,rentado_asignado_id!$A$1:$B$149,2,0)</f>
        <v>3</v>
      </c>
      <c r="L112" t="str">
        <f>"['rentado_asignado_id' =&gt; "&amp;K112&amp;",'equipo_rentado_id' =&gt; "&amp;Rentados_sql!A112&amp;",'fecha_asignacion' =&gt; '"&amp;E112&amp;"','fecha_devolucion' =&gt; "&amp;IF(J112="null","null","'"&amp;J112&amp;"'")&amp;"],"</f>
        <v>['rentado_asignado_id' =&gt; 3,'equipo_rentado_id' =&gt; 111,'fecha_asignacion' =&gt; '2022-02-23','fecha_devolucion' =&gt; '2022-05-03'],</v>
      </c>
    </row>
    <row r="113" spans="1:12" x14ac:dyDescent="0.25">
      <c r="A113">
        <f>'PC Rentados'!F113</f>
        <v>44615</v>
      </c>
      <c r="B113">
        <f t="shared" si="9"/>
        <v>2022</v>
      </c>
      <c r="C113" t="str">
        <f t="shared" si="10"/>
        <v>02</v>
      </c>
      <c r="D113">
        <f t="shared" si="11"/>
        <v>23</v>
      </c>
      <c r="E113" t="str">
        <f t="shared" si="12"/>
        <v>2022-02-23</v>
      </c>
      <c r="F113">
        <f>'PC Rentados'!N113</f>
        <v>44652</v>
      </c>
      <c r="G113">
        <f t="shared" si="13"/>
        <v>2022</v>
      </c>
      <c r="H113" t="str">
        <f t="shared" si="14"/>
        <v>04</v>
      </c>
      <c r="I113" t="str">
        <f t="shared" si="15"/>
        <v>01</v>
      </c>
      <c r="J113" t="str">
        <f t="shared" si="16"/>
        <v>2022-04-01</v>
      </c>
      <c r="K113">
        <f>VLOOKUP('PC Rentados'!E113,rentado_asignado_id!$A$1:$B$149,2,0)</f>
        <v>61</v>
      </c>
      <c r="L113" t="str">
        <f>"['rentado_asignado_id' =&gt; "&amp;K113&amp;",'equipo_rentado_id' =&gt; "&amp;Rentados_sql!A113&amp;",'fecha_asignacion' =&gt; '"&amp;E113&amp;"','fecha_devolucion' =&gt; "&amp;IF(J113="null","null","'"&amp;J113&amp;"'")&amp;"],"</f>
        <v>['rentado_asignado_id' =&gt; 61,'equipo_rentado_id' =&gt; 112,'fecha_asignacion' =&gt; '2022-02-23','fecha_devolucion' =&gt; '2022-04-01'],</v>
      </c>
    </row>
    <row r="114" spans="1:12" x14ac:dyDescent="0.25">
      <c r="A114">
        <f>'PC Rentados'!F114</f>
        <v>44615</v>
      </c>
      <c r="B114">
        <f t="shared" si="9"/>
        <v>2022</v>
      </c>
      <c r="C114" t="str">
        <f t="shared" si="10"/>
        <v>02</v>
      </c>
      <c r="D114">
        <f t="shared" si="11"/>
        <v>23</v>
      </c>
      <c r="E114" t="str">
        <f t="shared" si="12"/>
        <v>2022-02-23</v>
      </c>
      <c r="F114">
        <f>'PC Rentados'!N114</f>
        <v>44684</v>
      </c>
      <c r="G114">
        <f t="shared" si="13"/>
        <v>2022</v>
      </c>
      <c r="H114" t="str">
        <f t="shared" si="14"/>
        <v>05</v>
      </c>
      <c r="I114" t="str">
        <f t="shared" si="15"/>
        <v>03</v>
      </c>
      <c r="J114" t="str">
        <f t="shared" si="16"/>
        <v>2022-05-03</v>
      </c>
      <c r="K114">
        <f>VLOOKUP('PC Rentados'!E114,rentado_asignado_id!$A$1:$B$149,2,0)</f>
        <v>23</v>
      </c>
      <c r="L114" t="str">
        <f>"['rentado_asignado_id' =&gt; "&amp;K114&amp;",'equipo_rentado_id' =&gt; "&amp;Rentados_sql!A114&amp;",'fecha_asignacion' =&gt; '"&amp;E114&amp;"','fecha_devolucion' =&gt; "&amp;IF(J114="null","null","'"&amp;J114&amp;"'")&amp;"],"</f>
        <v>['rentado_asignado_id' =&gt; 23,'equipo_rentado_id' =&gt; 113,'fecha_asignacion' =&gt; '2022-02-23','fecha_devolucion' =&gt; '2022-05-03'],</v>
      </c>
    </row>
    <row r="115" spans="1:12" x14ac:dyDescent="0.25">
      <c r="A115">
        <f>'PC Rentados'!F115</f>
        <v>44615</v>
      </c>
      <c r="B115">
        <f t="shared" si="9"/>
        <v>2022</v>
      </c>
      <c r="C115" t="str">
        <f t="shared" si="10"/>
        <v>02</v>
      </c>
      <c r="D115">
        <f t="shared" si="11"/>
        <v>23</v>
      </c>
      <c r="E115" t="str">
        <f t="shared" si="12"/>
        <v>2022-02-23</v>
      </c>
      <c r="F115">
        <f>'PC Rentados'!N115</f>
        <v>44684</v>
      </c>
      <c r="G115">
        <f t="shared" si="13"/>
        <v>2022</v>
      </c>
      <c r="H115" t="str">
        <f t="shared" si="14"/>
        <v>05</v>
      </c>
      <c r="I115" t="str">
        <f t="shared" si="15"/>
        <v>03</v>
      </c>
      <c r="J115" t="str">
        <f t="shared" si="16"/>
        <v>2022-05-03</v>
      </c>
      <c r="K115">
        <f>VLOOKUP('PC Rentados'!E115,rentado_asignado_id!$A$1:$B$149,2,0)</f>
        <v>97</v>
      </c>
      <c r="L115" t="str">
        <f>"['rentado_asignado_id' =&gt; "&amp;K115&amp;",'equipo_rentado_id' =&gt; "&amp;Rentados_sql!A115&amp;",'fecha_asignacion' =&gt; '"&amp;E115&amp;"','fecha_devolucion' =&gt; "&amp;IF(J115="null","null","'"&amp;J115&amp;"'")&amp;"],"</f>
        <v>['rentado_asignado_id' =&gt; 97,'equipo_rentado_id' =&gt; 114,'fecha_asignacion' =&gt; '2022-02-23','fecha_devolucion' =&gt; '2022-05-03'],</v>
      </c>
    </row>
    <row r="116" spans="1:12" x14ac:dyDescent="0.25">
      <c r="A116">
        <f>'PC Rentados'!F116</f>
        <v>44615</v>
      </c>
      <c r="B116">
        <f t="shared" si="9"/>
        <v>2022</v>
      </c>
      <c r="C116" t="str">
        <f t="shared" si="10"/>
        <v>02</v>
      </c>
      <c r="D116">
        <f t="shared" si="11"/>
        <v>23</v>
      </c>
      <c r="E116" t="str">
        <f t="shared" si="12"/>
        <v>2022-02-23</v>
      </c>
      <c r="F116">
        <f>'PC Rentados'!N116</f>
        <v>44684</v>
      </c>
      <c r="G116">
        <f t="shared" si="13"/>
        <v>2022</v>
      </c>
      <c r="H116" t="str">
        <f t="shared" si="14"/>
        <v>05</v>
      </c>
      <c r="I116" t="str">
        <f t="shared" si="15"/>
        <v>03</v>
      </c>
      <c r="J116" t="str">
        <f t="shared" si="16"/>
        <v>2022-05-03</v>
      </c>
      <c r="K116">
        <f>VLOOKUP('PC Rentados'!E116,rentado_asignado_id!$A$1:$B$149,2,0)</f>
        <v>120</v>
      </c>
      <c r="L116" t="str">
        <f>"['rentado_asignado_id' =&gt; "&amp;K116&amp;",'equipo_rentado_id' =&gt; "&amp;Rentados_sql!A116&amp;",'fecha_asignacion' =&gt; '"&amp;E116&amp;"','fecha_devolucion' =&gt; "&amp;IF(J116="null","null","'"&amp;J116&amp;"'")&amp;"],"</f>
        <v>['rentado_asignado_id' =&gt; 120,'equipo_rentado_id' =&gt; 115,'fecha_asignacion' =&gt; '2022-02-23','fecha_devolucion' =&gt; '2022-05-03'],</v>
      </c>
    </row>
    <row r="117" spans="1:12" x14ac:dyDescent="0.25">
      <c r="A117">
        <f>'PC Rentados'!F117</f>
        <v>44615</v>
      </c>
      <c r="B117">
        <f t="shared" si="9"/>
        <v>2022</v>
      </c>
      <c r="C117" t="str">
        <f t="shared" si="10"/>
        <v>02</v>
      </c>
      <c r="D117">
        <f t="shared" si="11"/>
        <v>23</v>
      </c>
      <c r="E117" t="str">
        <f t="shared" si="12"/>
        <v>2022-02-23</v>
      </c>
      <c r="F117">
        <f>'PC Rentados'!N117</f>
        <v>44684</v>
      </c>
      <c r="G117">
        <f t="shared" si="13"/>
        <v>2022</v>
      </c>
      <c r="H117" t="str">
        <f t="shared" si="14"/>
        <v>05</v>
      </c>
      <c r="I117" t="str">
        <f t="shared" si="15"/>
        <v>03</v>
      </c>
      <c r="J117" t="str">
        <f t="shared" si="16"/>
        <v>2022-05-03</v>
      </c>
      <c r="K117">
        <f>VLOOKUP('PC Rentados'!E117,rentado_asignado_id!$A$1:$B$149,2,0)</f>
        <v>93</v>
      </c>
      <c r="L117" t="str">
        <f>"['rentado_asignado_id' =&gt; "&amp;K117&amp;",'equipo_rentado_id' =&gt; "&amp;Rentados_sql!A117&amp;",'fecha_asignacion' =&gt; '"&amp;E117&amp;"','fecha_devolucion' =&gt; "&amp;IF(J117="null","null","'"&amp;J117&amp;"'")&amp;"],"</f>
        <v>['rentado_asignado_id' =&gt; 93,'equipo_rentado_id' =&gt; 116,'fecha_asignacion' =&gt; '2022-02-23','fecha_devolucion' =&gt; '2022-05-03'],</v>
      </c>
    </row>
    <row r="118" spans="1:12" x14ac:dyDescent="0.25">
      <c r="A118">
        <f>'PC Rentados'!F118</f>
        <v>44615</v>
      </c>
      <c r="B118">
        <f t="shared" si="9"/>
        <v>2022</v>
      </c>
      <c r="C118" t="str">
        <f t="shared" si="10"/>
        <v>02</v>
      </c>
      <c r="D118">
        <f t="shared" si="11"/>
        <v>23</v>
      </c>
      <c r="E118" t="str">
        <f t="shared" si="12"/>
        <v>2022-02-23</v>
      </c>
      <c r="F118">
        <f>'PC Rentados'!N118</f>
        <v>44684</v>
      </c>
      <c r="G118">
        <f t="shared" si="13"/>
        <v>2022</v>
      </c>
      <c r="H118" t="str">
        <f t="shared" si="14"/>
        <v>05</v>
      </c>
      <c r="I118" t="str">
        <f t="shared" si="15"/>
        <v>03</v>
      </c>
      <c r="J118" t="str">
        <f t="shared" si="16"/>
        <v>2022-05-03</v>
      </c>
      <c r="K118">
        <f>VLOOKUP('PC Rentados'!E118,rentado_asignado_id!$A$1:$B$149,2,0)</f>
        <v>67</v>
      </c>
      <c r="L118" t="str">
        <f>"['rentado_asignado_id' =&gt; "&amp;K118&amp;",'equipo_rentado_id' =&gt; "&amp;Rentados_sql!A118&amp;",'fecha_asignacion' =&gt; '"&amp;E118&amp;"','fecha_devolucion' =&gt; "&amp;IF(J118="null","null","'"&amp;J118&amp;"'")&amp;"],"</f>
        <v>['rentado_asignado_id' =&gt; 67,'equipo_rentado_id' =&gt; 117,'fecha_asignacion' =&gt; '2022-02-23','fecha_devolucion' =&gt; '2022-05-03'],</v>
      </c>
    </row>
    <row r="119" spans="1:12" x14ac:dyDescent="0.25">
      <c r="A119">
        <f>'PC Rentados'!F119</f>
        <v>44615</v>
      </c>
      <c r="B119">
        <f t="shared" si="9"/>
        <v>2022</v>
      </c>
      <c r="C119" t="str">
        <f t="shared" si="10"/>
        <v>02</v>
      </c>
      <c r="D119">
        <f t="shared" si="11"/>
        <v>23</v>
      </c>
      <c r="E119" t="str">
        <f t="shared" si="12"/>
        <v>2022-02-23</v>
      </c>
      <c r="F119">
        <f>'PC Rentados'!N119</f>
        <v>44684</v>
      </c>
      <c r="G119">
        <f t="shared" si="13"/>
        <v>2022</v>
      </c>
      <c r="H119" t="str">
        <f t="shared" si="14"/>
        <v>05</v>
      </c>
      <c r="I119" t="str">
        <f t="shared" si="15"/>
        <v>03</v>
      </c>
      <c r="J119" t="str">
        <f t="shared" si="16"/>
        <v>2022-05-03</v>
      </c>
      <c r="K119">
        <f>VLOOKUP('PC Rentados'!E119,rentado_asignado_id!$A$1:$B$149,2,0)</f>
        <v>26</v>
      </c>
      <c r="L119" t="str">
        <f>"['rentado_asignado_id' =&gt; "&amp;K119&amp;",'equipo_rentado_id' =&gt; "&amp;Rentados_sql!A119&amp;",'fecha_asignacion' =&gt; '"&amp;E119&amp;"','fecha_devolucion' =&gt; "&amp;IF(J119="null","null","'"&amp;J119&amp;"'")&amp;"],"</f>
        <v>['rentado_asignado_id' =&gt; 26,'equipo_rentado_id' =&gt; 118,'fecha_asignacion' =&gt; '2022-02-23','fecha_devolucion' =&gt; '2022-05-03'],</v>
      </c>
    </row>
    <row r="120" spans="1:12" x14ac:dyDescent="0.25">
      <c r="A120">
        <f>'PC Rentados'!F120</f>
        <v>44638</v>
      </c>
      <c r="B120">
        <f t="shared" si="9"/>
        <v>2022</v>
      </c>
      <c r="C120" t="str">
        <f t="shared" si="10"/>
        <v>03</v>
      </c>
      <c r="D120">
        <f t="shared" si="11"/>
        <v>18</v>
      </c>
      <c r="E120" t="str">
        <f t="shared" si="12"/>
        <v>2022-03-18</v>
      </c>
      <c r="F120">
        <f>'PC Rentados'!N120</f>
        <v>44805</v>
      </c>
      <c r="G120">
        <f t="shared" si="13"/>
        <v>2022</v>
      </c>
      <c r="H120" t="str">
        <f t="shared" si="14"/>
        <v>09</v>
      </c>
      <c r="I120" t="str">
        <f t="shared" si="15"/>
        <v>01</v>
      </c>
      <c r="J120" t="str">
        <f t="shared" si="16"/>
        <v>2022-09-01</v>
      </c>
      <c r="K120">
        <f>VLOOKUP('PC Rentados'!E120,rentado_asignado_id!$A$1:$B$149,2,0)</f>
        <v>42</v>
      </c>
      <c r="L120" t="str">
        <f>"['rentado_asignado_id' =&gt; "&amp;K120&amp;",'equipo_rentado_id' =&gt; "&amp;Rentados_sql!A120&amp;",'fecha_asignacion' =&gt; '"&amp;E120&amp;"','fecha_devolucion' =&gt; "&amp;IF(J120="null","null","'"&amp;J120&amp;"'")&amp;"],"</f>
        <v>['rentado_asignado_id' =&gt; 42,'equipo_rentado_id' =&gt; 119,'fecha_asignacion' =&gt; '2022-03-18','fecha_devolucion' =&gt; '2022-09-01'],</v>
      </c>
    </row>
    <row r="121" spans="1:12" x14ac:dyDescent="0.25">
      <c r="A121">
        <f>'PC Rentados'!F121</f>
        <v>44638</v>
      </c>
      <c r="B121">
        <f t="shared" si="9"/>
        <v>2022</v>
      </c>
      <c r="C121" t="str">
        <f t="shared" si="10"/>
        <v>03</v>
      </c>
      <c r="D121">
        <f t="shared" si="11"/>
        <v>18</v>
      </c>
      <c r="E121" t="str">
        <f t="shared" si="12"/>
        <v>2022-03-18</v>
      </c>
      <c r="F121">
        <f>'PC Rentados'!N121</f>
        <v>0</v>
      </c>
      <c r="G121">
        <f t="shared" si="13"/>
        <v>1900</v>
      </c>
      <c r="H121" t="str">
        <f t="shared" si="14"/>
        <v>01</v>
      </c>
      <c r="I121" t="str">
        <f t="shared" si="15"/>
        <v>00</v>
      </c>
      <c r="J121" t="str">
        <f t="shared" si="16"/>
        <v>null</v>
      </c>
      <c r="K121">
        <f>VLOOKUP('PC Rentados'!E121,rentado_asignado_id!$A$1:$B$149,2,0)</f>
        <v>34</v>
      </c>
      <c r="L121" t="str">
        <f>"['rentado_asignado_id' =&gt; "&amp;K121&amp;",'equipo_rentado_id' =&gt; "&amp;Rentados_sql!A121&amp;",'fecha_asignacion' =&gt; '"&amp;E121&amp;"','fecha_devolucion' =&gt; "&amp;IF(J121="null","null","'"&amp;J121&amp;"'")&amp;"],"</f>
        <v>['rentado_asignado_id' =&gt; 34,'equipo_rentado_id' =&gt; 120,'fecha_asignacion' =&gt; '2022-03-18','fecha_devolucion' =&gt; null],</v>
      </c>
    </row>
    <row r="122" spans="1:12" x14ac:dyDescent="0.25">
      <c r="A122">
        <f>'PC Rentados'!F122</f>
        <v>44638</v>
      </c>
      <c r="B122">
        <f t="shared" si="9"/>
        <v>2022</v>
      </c>
      <c r="C122" t="str">
        <f t="shared" si="10"/>
        <v>03</v>
      </c>
      <c r="D122">
        <f t="shared" si="11"/>
        <v>18</v>
      </c>
      <c r="E122" t="str">
        <f t="shared" si="12"/>
        <v>2022-03-18</v>
      </c>
      <c r="F122">
        <f>'PC Rentados'!N122</f>
        <v>44837</v>
      </c>
      <c r="G122">
        <f t="shared" si="13"/>
        <v>2022</v>
      </c>
      <c r="H122">
        <f t="shared" si="14"/>
        <v>10</v>
      </c>
      <c r="I122" t="str">
        <f t="shared" si="15"/>
        <v>03</v>
      </c>
      <c r="J122" t="str">
        <f t="shared" si="16"/>
        <v>2022-10-03</v>
      </c>
      <c r="K122">
        <f>VLOOKUP('PC Rentados'!E122,rentado_asignado_id!$A$1:$B$149,2,0)</f>
        <v>36</v>
      </c>
      <c r="L122" t="str">
        <f>"['rentado_asignado_id' =&gt; "&amp;K122&amp;",'equipo_rentado_id' =&gt; "&amp;Rentados_sql!A122&amp;",'fecha_asignacion' =&gt; '"&amp;E122&amp;"','fecha_devolucion' =&gt; "&amp;IF(J122="null","null","'"&amp;J122&amp;"'")&amp;"],"</f>
        <v>['rentado_asignado_id' =&gt; 36,'equipo_rentado_id' =&gt; 121,'fecha_asignacion' =&gt; '2022-03-18','fecha_devolucion' =&gt; '2022-10-03'],</v>
      </c>
    </row>
    <row r="123" spans="1:12" x14ac:dyDescent="0.25">
      <c r="A123">
        <f>'PC Rentados'!F123</f>
        <v>44638</v>
      </c>
      <c r="B123">
        <f t="shared" si="9"/>
        <v>2022</v>
      </c>
      <c r="C123" t="str">
        <f t="shared" si="10"/>
        <v>03</v>
      </c>
      <c r="D123">
        <f t="shared" si="11"/>
        <v>18</v>
      </c>
      <c r="E123" t="str">
        <f t="shared" si="12"/>
        <v>2022-03-18</v>
      </c>
      <c r="F123">
        <f>'PC Rentados'!N123</f>
        <v>44718</v>
      </c>
      <c r="G123">
        <f t="shared" si="13"/>
        <v>2022</v>
      </c>
      <c r="H123" t="str">
        <f t="shared" si="14"/>
        <v>06</v>
      </c>
      <c r="I123" t="str">
        <f t="shared" si="15"/>
        <v>06</v>
      </c>
      <c r="J123" t="str">
        <f t="shared" si="16"/>
        <v>2022-06-06</v>
      </c>
      <c r="K123">
        <f>VLOOKUP('PC Rentados'!E123,rentado_asignado_id!$A$1:$B$149,2,0)</f>
        <v>111</v>
      </c>
      <c r="L123" t="str">
        <f>"['rentado_asignado_id' =&gt; "&amp;K123&amp;",'equipo_rentado_id' =&gt; "&amp;Rentados_sql!A123&amp;",'fecha_asignacion' =&gt; '"&amp;E123&amp;"','fecha_devolucion' =&gt; "&amp;IF(J123="null","null","'"&amp;J123&amp;"'")&amp;"],"</f>
        <v>['rentado_asignado_id' =&gt; 111,'equipo_rentado_id' =&gt; 122,'fecha_asignacion' =&gt; '2022-03-18','fecha_devolucion' =&gt; '2022-06-06'],</v>
      </c>
    </row>
    <row r="124" spans="1:12" x14ac:dyDescent="0.25">
      <c r="A124">
        <f>'PC Rentados'!F124</f>
        <v>44643</v>
      </c>
      <c r="B124">
        <f t="shared" si="9"/>
        <v>2022</v>
      </c>
      <c r="C124" t="str">
        <f t="shared" si="10"/>
        <v>03</v>
      </c>
      <c r="D124">
        <f t="shared" si="11"/>
        <v>23</v>
      </c>
      <c r="E124" t="str">
        <f t="shared" si="12"/>
        <v>2022-03-23</v>
      </c>
      <c r="F124">
        <f>'PC Rentados'!N124</f>
        <v>44684</v>
      </c>
      <c r="G124">
        <f t="shared" si="13"/>
        <v>2022</v>
      </c>
      <c r="H124" t="str">
        <f t="shared" si="14"/>
        <v>05</v>
      </c>
      <c r="I124" t="str">
        <f t="shared" si="15"/>
        <v>03</v>
      </c>
      <c r="J124" t="str">
        <f t="shared" si="16"/>
        <v>2022-05-03</v>
      </c>
      <c r="K124">
        <f>VLOOKUP('PC Rentados'!E124,rentado_asignado_id!$A$1:$B$149,2,0)</f>
        <v>69</v>
      </c>
      <c r="L124" t="str">
        <f>"['rentado_asignado_id' =&gt; "&amp;K124&amp;",'equipo_rentado_id' =&gt; "&amp;Rentados_sql!A124&amp;",'fecha_asignacion' =&gt; '"&amp;E124&amp;"','fecha_devolucion' =&gt; "&amp;IF(J124="null","null","'"&amp;J124&amp;"'")&amp;"],"</f>
        <v>['rentado_asignado_id' =&gt; 69,'equipo_rentado_id' =&gt; 123,'fecha_asignacion' =&gt; '2022-03-23','fecha_devolucion' =&gt; '2022-05-03'],</v>
      </c>
    </row>
    <row r="125" spans="1:12" x14ac:dyDescent="0.25">
      <c r="A125">
        <f>'PC Rentados'!F125</f>
        <v>44643</v>
      </c>
      <c r="B125">
        <f t="shared" si="9"/>
        <v>2022</v>
      </c>
      <c r="C125" t="str">
        <f t="shared" si="10"/>
        <v>03</v>
      </c>
      <c r="D125">
        <f t="shared" si="11"/>
        <v>23</v>
      </c>
      <c r="E125" t="str">
        <f t="shared" si="12"/>
        <v>2022-03-23</v>
      </c>
      <c r="F125">
        <f>'PC Rentados'!N125</f>
        <v>44684</v>
      </c>
      <c r="G125">
        <f t="shared" si="13"/>
        <v>2022</v>
      </c>
      <c r="H125" t="str">
        <f t="shared" si="14"/>
        <v>05</v>
      </c>
      <c r="I125" t="str">
        <f t="shared" si="15"/>
        <v>03</v>
      </c>
      <c r="J125" t="str">
        <f t="shared" si="16"/>
        <v>2022-05-03</v>
      </c>
      <c r="K125">
        <f>VLOOKUP('PC Rentados'!E125,rentado_asignado_id!$A$1:$B$149,2,0)</f>
        <v>17</v>
      </c>
      <c r="L125" t="str">
        <f>"['rentado_asignado_id' =&gt; "&amp;K125&amp;",'equipo_rentado_id' =&gt; "&amp;Rentados_sql!A125&amp;",'fecha_asignacion' =&gt; '"&amp;E125&amp;"','fecha_devolucion' =&gt; "&amp;IF(J125="null","null","'"&amp;J125&amp;"'")&amp;"],"</f>
        <v>['rentado_asignado_id' =&gt; 17,'equipo_rentado_id' =&gt; 124,'fecha_asignacion' =&gt; '2022-03-23','fecha_devolucion' =&gt; '2022-05-03'],</v>
      </c>
    </row>
    <row r="126" spans="1:12" x14ac:dyDescent="0.25">
      <c r="A126">
        <f>'PC Rentados'!F126</f>
        <v>44645</v>
      </c>
      <c r="B126">
        <f t="shared" si="9"/>
        <v>2022</v>
      </c>
      <c r="C126" t="str">
        <f t="shared" si="10"/>
        <v>03</v>
      </c>
      <c r="D126">
        <f t="shared" si="11"/>
        <v>25</v>
      </c>
      <c r="E126" t="str">
        <f t="shared" si="12"/>
        <v>2022-03-25</v>
      </c>
      <c r="F126">
        <f>'PC Rentados'!N126</f>
        <v>44652</v>
      </c>
      <c r="G126">
        <f t="shared" si="13"/>
        <v>2022</v>
      </c>
      <c r="H126" t="str">
        <f t="shared" si="14"/>
        <v>04</v>
      </c>
      <c r="I126" t="str">
        <f t="shared" si="15"/>
        <v>01</v>
      </c>
      <c r="J126" t="str">
        <f t="shared" si="16"/>
        <v>2022-04-01</v>
      </c>
      <c r="K126">
        <f>VLOOKUP('PC Rentados'!E126,rentado_asignado_id!$A$1:$B$149,2,0)</f>
        <v>62</v>
      </c>
      <c r="L126" t="str">
        <f>"['rentado_asignado_id' =&gt; "&amp;K126&amp;",'equipo_rentado_id' =&gt; "&amp;Rentados_sql!A126&amp;",'fecha_asignacion' =&gt; '"&amp;E126&amp;"','fecha_devolucion' =&gt; "&amp;IF(J126="null","null","'"&amp;J126&amp;"'")&amp;"],"</f>
        <v>['rentado_asignado_id' =&gt; 62,'equipo_rentado_id' =&gt; 125,'fecha_asignacion' =&gt; '2022-03-25','fecha_devolucion' =&gt; '2022-04-01'],</v>
      </c>
    </row>
    <row r="127" spans="1:12" x14ac:dyDescent="0.25">
      <c r="A127">
        <f>'PC Rentados'!F127</f>
        <v>44645</v>
      </c>
      <c r="B127">
        <f t="shared" si="9"/>
        <v>2022</v>
      </c>
      <c r="C127" t="str">
        <f t="shared" si="10"/>
        <v>03</v>
      </c>
      <c r="D127">
        <f t="shared" si="11"/>
        <v>25</v>
      </c>
      <c r="E127" t="str">
        <f t="shared" si="12"/>
        <v>2022-03-25</v>
      </c>
      <c r="F127">
        <f>'PC Rentados'!N127</f>
        <v>44837</v>
      </c>
      <c r="G127">
        <f t="shared" si="13"/>
        <v>2022</v>
      </c>
      <c r="H127">
        <f t="shared" si="14"/>
        <v>10</v>
      </c>
      <c r="I127" t="str">
        <f t="shared" si="15"/>
        <v>03</v>
      </c>
      <c r="J127" t="str">
        <f t="shared" si="16"/>
        <v>2022-10-03</v>
      </c>
      <c r="K127">
        <f>VLOOKUP('PC Rentados'!E127,rentado_asignado_id!$A$1:$B$149,2,0)</f>
        <v>9</v>
      </c>
      <c r="L127" t="str">
        <f>"['rentado_asignado_id' =&gt; "&amp;K127&amp;",'equipo_rentado_id' =&gt; "&amp;Rentados_sql!A127&amp;",'fecha_asignacion' =&gt; '"&amp;E127&amp;"','fecha_devolucion' =&gt; "&amp;IF(J127="null","null","'"&amp;J127&amp;"'")&amp;"],"</f>
        <v>['rentado_asignado_id' =&gt; 9,'equipo_rentado_id' =&gt; 126,'fecha_asignacion' =&gt; '2022-03-25','fecha_devolucion' =&gt; '2022-10-03'],</v>
      </c>
    </row>
    <row r="128" spans="1:12" x14ac:dyDescent="0.25">
      <c r="A128">
        <f>'PC Rentados'!F128</f>
        <v>44645</v>
      </c>
      <c r="B128">
        <f t="shared" si="9"/>
        <v>2022</v>
      </c>
      <c r="C128" t="str">
        <f t="shared" si="10"/>
        <v>03</v>
      </c>
      <c r="D128">
        <f t="shared" si="11"/>
        <v>25</v>
      </c>
      <c r="E128" t="str">
        <f t="shared" si="12"/>
        <v>2022-03-25</v>
      </c>
      <c r="F128">
        <f>'PC Rentados'!N128</f>
        <v>44805</v>
      </c>
      <c r="G128">
        <f t="shared" si="13"/>
        <v>2022</v>
      </c>
      <c r="H128" t="str">
        <f t="shared" si="14"/>
        <v>09</v>
      </c>
      <c r="I128" t="str">
        <f t="shared" si="15"/>
        <v>01</v>
      </c>
      <c r="J128" t="str">
        <f t="shared" si="16"/>
        <v>2022-09-01</v>
      </c>
      <c r="K128">
        <f>VLOOKUP('PC Rentados'!E128,rentado_asignado_id!$A$1:$B$149,2,0)</f>
        <v>50</v>
      </c>
      <c r="L128" t="str">
        <f>"['rentado_asignado_id' =&gt; "&amp;K128&amp;",'equipo_rentado_id' =&gt; "&amp;Rentados_sql!A128&amp;",'fecha_asignacion' =&gt; '"&amp;E128&amp;"','fecha_devolucion' =&gt; "&amp;IF(J128="null","null","'"&amp;J128&amp;"'")&amp;"],"</f>
        <v>['rentado_asignado_id' =&gt; 50,'equipo_rentado_id' =&gt; 127,'fecha_asignacion' =&gt; '2022-03-25','fecha_devolucion' =&gt; '2022-09-01'],</v>
      </c>
    </row>
    <row r="129" spans="1:12" x14ac:dyDescent="0.25">
      <c r="A129">
        <f>'PC Rentados'!F129</f>
        <v>44645</v>
      </c>
      <c r="B129">
        <f t="shared" si="9"/>
        <v>2022</v>
      </c>
      <c r="C129" t="str">
        <f t="shared" si="10"/>
        <v>03</v>
      </c>
      <c r="D129">
        <f t="shared" si="11"/>
        <v>25</v>
      </c>
      <c r="E129" t="str">
        <f t="shared" si="12"/>
        <v>2022-03-25</v>
      </c>
      <c r="F129">
        <f>'PC Rentados'!N129</f>
        <v>44698</v>
      </c>
      <c r="G129">
        <f t="shared" si="13"/>
        <v>2022</v>
      </c>
      <c r="H129" t="str">
        <f t="shared" si="14"/>
        <v>05</v>
      </c>
      <c r="I129">
        <f t="shared" si="15"/>
        <v>17</v>
      </c>
      <c r="J129" t="str">
        <f t="shared" si="16"/>
        <v>2022-05-17</v>
      </c>
      <c r="K129">
        <f>VLOOKUP('PC Rentados'!E129,rentado_asignado_id!$A$1:$B$149,2,0)</f>
        <v>2</v>
      </c>
      <c r="L129" t="str">
        <f>"['rentado_asignado_id' =&gt; "&amp;K129&amp;",'equipo_rentado_id' =&gt; "&amp;Rentados_sql!A129&amp;",'fecha_asignacion' =&gt; '"&amp;E129&amp;"','fecha_devolucion' =&gt; "&amp;IF(J129="null","null","'"&amp;J129&amp;"'")&amp;"],"</f>
        <v>['rentado_asignado_id' =&gt; 2,'equipo_rentado_id' =&gt; 128,'fecha_asignacion' =&gt; '2022-03-25','fecha_devolucion' =&gt; '2022-05-17'],</v>
      </c>
    </row>
    <row r="130" spans="1:12" x14ac:dyDescent="0.25">
      <c r="A130">
        <f>'PC Rentados'!F130</f>
        <v>44649</v>
      </c>
      <c r="B130">
        <f t="shared" si="9"/>
        <v>2022</v>
      </c>
      <c r="C130" t="str">
        <f t="shared" si="10"/>
        <v>03</v>
      </c>
      <c r="D130">
        <f t="shared" si="11"/>
        <v>29</v>
      </c>
      <c r="E130" t="str">
        <f t="shared" si="12"/>
        <v>2022-03-29</v>
      </c>
      <c r="F130">
        <f>'PC Rentados'!N130</f>
        <v>0</v>
      </c>
      <c r="G130">
        <f t="shared" si="13"/>
        <v>1900</v>
      </c>
      <c r="H130" t="str">
        <f t="shared" si="14"/>
        <v>01</v>
      </c>
      <c r="I130" t="str">
        <f t="shared" si="15"/>
        <v>00</v>
      </c>
      <c r="J130" t="str">
        <f t="shared" si="16"/>
        <v>null</v>
      </c>
      <c r="K130">
        <f>VLOOKUP('PC Rentados'!E130,rentado_asignado_id!$A$1:$B$149,2,0)</f>
        <v>136</v>
      </c>
      <c r="L130" t="str">
        <f>"['rentado_asignado_id' =&gt; "&amp;K130&amp;",'equipo_rentado_id' =&gt; "&amp;Rentados_sql!A130&amp;",'fecha_asignacion' =&gt; '"&amp;E130&amp;"','fecha_devolucion' =&gt; "&amp;IF(J130="null","null","'"&amp;J130&amp;"'")&amp;"],"</f>
        <v>['rentado_asignado_id' =&gt; 136,'equipo_rentado_id' =&gt; 129,'fecha_asignacion' =&gt; '2022-03-29','fecha_devolucion' =&gt; null],</v>
      </c>
    </row>
    <row r="131" spans="1:12" x14ac:dyDescent="0.25">
      <c r="A131">
        <f>'PC Rentados'!F131</f>
        <v>44650</v>
      </c>
      <c r="B131">
        <f t="shared" ref="B131:B194" si="17">YEAR(A131)</f>
        <v>2022</v>
      </c>
      <c r="C131" t="str">
        <f t="shared" ref="C131:C194" si="18">IF(MONTH(A131)&lt;10,0&amp;MONTH(A131),MONTH(A131))</f>
        <v>03</v>
      </c>
      <c r="D131">
        <f t="shared" ref="D131:D194" si="19">IF(DAY(A131)&lt;10,0&amp;DAY(A131),DAY(A131))</f>
        <v>30</v>
      </c>
      <c r="E131" t="str">
        <f t="shared" ref="E131:E194" si="20">B131&amp;"-"&amp;C131&amp;"-"&amp;D131</f>
        <v>2022-03-30</v>
      </c>
      <c r="F131">
        <f>'PC Rentados'!N131</f>
        <v>44747</v>
      </c>
      <c r="G131">
        <f t="shared" ref="G131:G194" si="21">YEAR(F131)</f>
        <v>2022</v>
      </c>
      <c r="H131" t="str">
        <f t="shared" ref="H131:H194" si="22">IF(MONTH(F131)&lt;10,0&amp;MONTH(F131),MONTH(F131))</f>
        <v>07</v>
      </c>
      <c r="I131" t="str">
        <f t="shared" ref="I131:I194" si="23">IF(DAY(F131)&lt;10,0&amp;DAY(F131),DAY(F131))</f>
        <v>05</v>
      </c>
      <c r="J131" t="str">
        <f t="shared" si="16"/>
        <v>2022-07-05</v>
      </c>
      <c r="K131">
        <f>VLOOKUP('PC Rentados'!E131,rentado_asignado_id!$A$1:$B$149,2,0)</f>
        <v>32</v>
      </c>
      <c r="L131" t="str">
        <f>"['rentado_asignado_id' =&gt; "&amp;K131&amp;",'equipo_rentado_id' =&gt; "&amp;Rentados_sql!A131&amp;",'fecha_asignacion' =&gt; '"&amp;E131&amp;"','fecha_devolucion' =&gt; "&amp;IF(J131="null","null","'"&amp;J131&amp;"'")&amp;"],"</f>
        <v>['rentado_asignado_id' =&gt; 32,'equipo_rentado_id' =&gt; 130,'fecha_asignacion' =&gt; '2022-03-30','fecha_devolucion' =&gt; '2022-07-05'],</v>
      </c>
    </row>
    <row r="132" spans="1:12" x14ac:dyDescent="0.25">
      <c r="A132">
        <f>'PC Rentados'!F132</f>
        <v>44671</v>
      </c>
      <c r="B132">
        <f t="shared" si="17"/>
        <v>2022</v>
      </c>
      <c r="C132" t="str">
        <f t="shared" si="18"/>
        <v>04</v>
      </c>
      <c r="D132">
        <f t="shared" si="19"/>
        <v>20</v>
      </c>
      <c r="E132" t="str">
        <f t="shared" si="20"/>
        <v>2022-04-20</v>
      </c>
      <c r="F132">
        <f>'PC Rentados'!N132</f>
        <v>44761</v>
      </c>
      <c r="G132">
        <f t="shared" si="21"/>
        <v>2022</v>
      </c>
      <c r="H132" t="str">
        <f t="shared" si="22"/>
        <v>07</v>
      </c>
      <c r="I132">
        <f t="shared" si="23"/>
        <v>19</v>
      </c>
      <c r="J132" t="str">
        <f t="shared" si="16"/>
        <v>2022-07-19</v>
      </c>
      <c r="K132">
        <f>VLOOKUP('PC Rentados'!E132,rentado_asignado_id!$A$1:$B$149,2,0)</f>
        <v>131</v>
      </c>
      <c r="L132" t="str">
        <f>"['rentado_asignado_id' =&gt; "&amp;K132&amp;",'equipo_rentado_id' =&gt; "&amp;Rentados_sql!A132&amp;",'fecha_asignacion' =&gt; '"&amp;E132&amp;"','fecha_devolucion' =&gt; "&amp;IF(J132="null","null","'"&amp;J132&amp;"'")&amp;"],"</f>
        <v>['rentado_asignado_id' =&gt; 131,'equipo_rentado_id' =&gt; 131,'fecha_asignacion' =&gt; '2022-04-20','fecha_devolucion' =&gt; '2022-07-19'],</v>
      </c>
    </row>
    <row r="133" spans="1:12" x14ac:dyDescent="0.25">
      <c r="A133">
        <f>'PC Rentados'!F133</f>
        <v>44671</v>
      </c>
      <c r="B133">
        <f t="shared" si="17"/>
        <v>2022</v>
      </c>
      <c r="C133" t="str">
        <f t="shared" si="18"/>
        <v>04</v>
      </c>
      <c r="D133">
        <f t="shared" si="19"/>
        <v>20</v>
      </c>
      <c r="E133" t="str">
        <f t="shared" si="20"/>
        <v>2022-04-20</v>
      </c>
      <c r="F133">
        <f>'PC Rentados'!N133</f>
        <v>44761</v>
      </c>
      <c r="G133">
        <f t="shared" si="21"/>
        <v>2022</v>
      </c>
      <c r="H133" t="str">
        <f t="shared" si="22"/>
        <v>07</v>
      </c>
      <c r="I133">
        <f t="shared" si="23"/>
        <v>19</v>
      </c>
      <c r="J133" t="str">
        <f t="shared" si="16"/>
        <v>2022-07-19</v>
      </c>
      <c r="K133">
        <f>VLOOKUP('PC Rentados'!E133,rentado_asignado_id!$A$1:$B$149,2,0)</f>
        <v>131</v>
      </c>
      <c r="L133" t="str">
        <f>"['rentado_asignado_id' =&gt; "&amp;K133&amp;",'equipo_rentado_id' =&gt; "&amp;Rentados_sql!A133&amp;",'fecha_asignacion' =&gt; '"&amp;E133&amp;"','fecha_devolucion' =&gt; "&amp;IF(J133="null","null","'"&amp;J133&amp;"'")&amp;"],"</f>
        <v>['rentado_asignado_id' =&gt; 131,'equipo_rentado_id' =&gt; 132,'fecha_asignacion' =&gt; '2022-04-20','fecha_devolucion' =&gt; '2022-07-19'],</v>
      </c>
    </row>
    <row r="134" spans="1:12" x14ac:dyDescent="0.25">
      <c r="A134">
        <f>'PC Rentados'!F134</f>
        <v>44671</v>
      </c>
      <c r="B134">
        <f t="shared" si="17"/>
        <v>2022</v>
      </c>
      <c r="C134" t="str">
        <f t="shared" si="18"/>
        <v>04</v>
      </c>
      <c r="D134">
        <f t="shared" si="19"/>
        <v>20</v>
      </c>
      <c r="E134" t="str">
        <f t="shared" si="20"/>
        <v>2022-04-20</v>
      </c>
      <c r="F134">
        <f>'PC Rentados'!N134</f>
        <v>44761</v>
      </c>
      <c r="G134">
        <f t="shared" si="21"/>
        <v>2022</v>
      </c>
      <c r="H134" t="str">
        <f t="shared" si="22"/>
        <v>07</v>
      </c>
      <c r="I134">
        <f t="shared" si="23"/>
        <v>19</v>
      </c>
      <c r="J134" t="str">
        <f t="shared" si="16"/>
        <v>2022-07-19</v>
      </c>
      <c r="K134">
        <f>VLOOKUP('PC Rentados'!E134,rentado_asignado_id!$A$1:$B$149,2,0)</f>
        <v>131</v>
      </c>
      <c r="L134" t="str">
        <f>"['rentado_asignado_id' =&gt; "&amp;K134&amp;",'equipo_rentado_id' =&gt; "&amp;Rentados_sql!A134&amp;",'fecha_asignacion' =&gt; '"&amp;E134&amp;"','fecha_devolucion' =&gt; "&amp;IF(J134="null","null","'"&amp;J134&amp;"'")&amp;"],"</f>
        <v>['rentado_asignado_id' =&gt; 131,'equipo_rentado_id' =&gt; 133,'fecha_asignacion' =&gt; '2022-04-20','fecha_devolucion' =&gt; '2022-07-19'],</v>
      </c>
    </row>
    <row r="135" spans="1:12" x14ac:dyDescent="0.25">
      <c r="A135">
        <f>'PC Rentados'!F135</f>
        <v>44671</v>
      </c>
      <c r="B135">
        <f t="shared" si="17"/>
        <v>2022</v>
      </c>
      <c r="C135" t="str">
        <f t="shared" si="18"/>
        <v>04</v>
      </c>
      <c r="D135">
        <f t="shared" si="19"/>
        <v>20</v>
      </c>
      <c r="E135" t="str">
        <f t="shared" si="20"/>
        <v>2022-04-20</v>
      </c>
      <c r="F135">
        <f>'PC Rentados'!N135</f>
        <v>44761</v>
      </c>
      <c r="G135">
        <f t="shared" si="21"/>
        <v>2022</v>
      </c>
      <c r="H135" t="str">
        <f t="shared" si="22"/>
        <v>07</v>
      </c>
      <c r="I135">
        <f t="shared" si="23"/>
        <v>19</v>
      </c>
      <c r="J135" t="str">
        <f t="shared" si="16"/>
        <v>2022-07-19</v>
      </c>
      <c r="K135">
        <f>VLOOKUP('PC Rentados'!E135,rentado_asignado_id!$A$1:$B$149,2,0)</f>
        <v>131</v>
      </c>
      <c r="L135" t="str">
        <f>"['rentado_asignado_id' =&gt; "&amp;K135&amp;",'equipo_rentado_id' =&gt; "&amp;Rentados_sql!A135&amp;",'fecha_asignacion' =&gt; '"&amp;E135&amp;"','fecha_devolucion' =&gt; "&amp;IF(J135="null","null","'"&amp;J135&amp;"'")&amp;"],"</f>
        <v>['rentado_asignado_id' =&gt; 131,'equipo_rentado_id' =&gt; 134,'fecha_asignacion' =&gt; '2022-04-20','fecha_devolucion' =&gt; '2022-07-19'],</v>
      </c>
    </row>
    <row r="136" spans="1:12" x14ac:dyDescent="0.25">
      <c r="A136">
        <f>'PC Rentados'!F136</f>
        <v>44671</v>
      </c>
      <c r="B136">
        <f t="shared" si="17"/>
        <v>2022</v>
      </c>
      <c r="C136" t="str">
        <f t="shared" si="18"/>
        <v>04</v>
      </c>
      <c r="D136">
        <f t="shared" si="19"/>
        <v>20</v>
      </c>
      <c r="E136" t="str">
        <f t="shared" si="20"/>
        <v>2022-04-20</v>
      </c>
      <c r="F136">
        <f>'PC Rentados'!N136</f>
        <v>44761</v>
      </c>
      <c r="G136">
        <f t="shared" si="21"/>
        <v>2022</v>
      </c>
      <c r="H136" t="str">
        <f t="shared" si="22"/>
        <v>07</v>
      </c>
      <c r="I136">
        <f t="shared" si="23"/>
        <v>19</v>
      </c>
      <c r="J136" t="str">
        <f t="shared" si="16"/>
        <v>2022-07-19</v>
      </c>
      <c r="K136">
        <f>VLOOKUP('PC Rentados'!E136,rentado_asignado_id!$A$1:$B$149,2,0)</f>
        <v>131</v>
      </c>
      <c r="L136" t="str">
        <f>"['rentado_asignado_id' =&gt; "&amp;K136&amp;",'equipo_rentado_id' =&gt; "&amp;Rentados_sql!A136&amp;",'fecha_asignacion' =&gt; '"&amp;E136&amp;"','fecha_devolucion' =&gt; "&amp;IF(J136="null","null","'"&amp;J136&amp;"'")&amp;"],"</f>
        <v>['rentado_asignado_id' =&gt; 131,'equipo_rentado_id' =&gt; 135,'fecha_asignacion' =&gt; '2022-04-20','fecha_devolucion' =&gt; '2022-07-19'],</v>
      </c>
    </row>
    <row r="137" spans="1:12" x14ac:dyDescent="0.25">
      <c r="A137">
        <f>'PC Rentados'!F137</f>
        <v>44671</v>
      </c>
      <c r="B137">
        <f t="shared" si="17"/>
        <v>2022</v>
      </c>
      <c r="C137" t="str">
        <f t="shared" si="18"/>
        <v>04</v>
      </c>
      <c r="D137">
        <f t="shared" si="19"/>
        <v>20</v>
      </c>
      <c r="E137" t="str">
        <f t="shared" si="20"/>
        <v>2022-04-20</v>
      </c>
      <c r="F137">
        <f>'PC Rentados'!N137</f>
        <v>44761</v>
      </c>
      <c r="G137">
        <f t="shared" si="21"/>
        <v>2022</v>
      </c>
      <c r="H137" t="str">
        <f t="shared" si="22"/>
        <v>07</v>
      </c>
      <c r="I137">
        <f t="shared" si="23"/>
        <v>19</v>
      </c>
      <c r="J137" t="str">
        <f t="shared" si="16"/>
        <v>2022-07-19</v>
      </c>
      <c r="K137">
        <f>VLOOKUP('PC Rentados'!E137,rentado_asignado_id!$A$1:$B$149,2,0)</f>
        <v>131</v>
      </c>
      <c r="L137" t="str">
        <f>"['rentado_asignado_id' =&gt; "&amp;K137&amp;",'equipo_rentado_id' =&gt; "&amp;Rentados_sql!A137&amp;",'fecha_asignacion' =&gt; '"&amp;E137&amp;"','fecha_devolucion' =&gt; "&amp;IF(J137="null","null","'"&amp;J137&amp;"'")&amp;"],"</f>
        <v>['rentado_asignado_id' =&gt; 131,'equipo_rentado_id' =&gt; 136,'fecha_asignacion' =&gt; '2022-04-20','fecha_devolucion' =&gt; '2022-07-19'],</v>
      </c>
    </row>
    <row r="138" spans="1:12" x14ac:dyDescent="0.25">
      <c r="A138">
        <f>'PC Rentados'!F138</f>
        <v>44671</v>
      </c>
      <c r="B138">
        <f t="shared" si="17"/>
        <v>2022</v>
      </c>
      <c r="C138" t="str">
        <f t="shared" si="18"/>
        <v>04</v>
      </c>
      <c r="D138">
        <f t="shared" si="19"/>
        <v>20</v>
      </c>
      <c r="E138" t="str">
        <f t="shared" si="20"/>
        <v>2022-04-20</v>
      </c>
      <c r="F138">
        <f>'PC Rentados'!N138</f>
        <v>44761</v>
      </c>
      <c r="G138">
        <f t="shared" si="21"/>
        <v>2022</v>
      </c>
      <c r="H138" t="str">
        <f t="shared" si="22"/>
        <v>07</v>
      </c>
      <c r="I138">
        <f t="shared" si="23"/>
        <v>19</v>
      </c>
      <c r="J138" t="str">
        <f t="shared" si="16"/>
        <v>2022-07-19</v>
      </c>
      <c r="K138">
        <f>VLOOKUP('PC Rentados'!E138,rentado_asignado_id!$A$1:$B$149,2,0)</f>
        <v>131</v>
      </c>
      <c r="L138" t="str">
        <f>"['rentado_asignado_id' =&gt; "&amp;K138&amp;",'equipo_rentado_id' =&gt; "&amp;Rentados_sql!A138&amp;",'fecha_asignacion' =&gt; '"&amp;E138&amp;"','fecha_devolucion' =&gt; "&amp;IF(J138="null","null","'"&amp;J138&amp;"'")&amp;"],"</f>
        <v>['rentado_asignado_id' =&gt; 131,'equipo_rentado_id' =&gt; 137,'fecha_asignacion' =&gt; '2022-04-20','fecha_devolucion' =&gt; '2022-07-19'],</v>
      </c>
    </row>
    <row r="139" spans="1:12" x14ac:dyDescent="0.25">
      <c r="A139">
        <f>'PC Rentados'!F139</f>
        <v>44671</v>
      </c>
      <c r="B139">
        <f t="shared" si="17"/>
        <v>2022</v>
      </c>
      <c r="C139" t="str">
        <f t="shared" si="18"/>
        <v>04</v>
      </c>
      <c r="D139">
        <f t="shared" si="19"/>
        <v>20</v>
      </c>
      <c r="E139" t="str">
        <f t="shared" si="20"/>
        <v>2022-04-20</v>
      </c>
      <c r="F139">
        <f>'PC Rentados'!N139</f>
        <v>44761</v>
      </c>
      <c r="G139">
        <f t="shared" si="21"/>
        <v>2022</v>
      </c>
      <c r="H139" t="str">
        <f t="shared" si="22"/>
        <v>07</v>
      </c>
      <c r="I139">
        <f t="shared" si="23"/>
        <v>19</v>
      </c>
      <c r="J139" t="str">
        <f t="shared" si="16"/>
        <v>2022-07-19</v>
      </c>
      <c r="K139">
        <f>VLOOKUP('PC Rentados'!E139,rentado_asignado_id!$A$1:$B$149,2,0)</f>
        <v>131</v>
      </c>
      <c r="L139" t="str">
        <f>"['rentado_asignado_id' =&gt; "&amp;K139&amp;",'equipo_rentado_id' =&gt; "&amp;Rentados_sql!A139&amp;",'fecha_asignacion' =&gt; '"&amp;E139&amp;"','fecha_devolucion' =&gt; "&amp;IF(J139="null","null","'"&amp;J139&amp;"'")&amp;"],"</f>
        <v>['rentado_asignado_id' =&gt; 131,'equipo_rentado_id' =&gt; 138,'fecha_asignacion' =&gt; '2022-04-20','fecha_devolucion' =&gt; '2022-07-19'],</v>
      </c>
    </row>
    <row r="140" spans="1:12" x14ac:dyDescent="0.25">
      <c r="A140">
        <f>'PC Rentados'!F140</f>
        <v>44671</v>
      </c>
      <c r="B140">
        <f t="shared" si="17"/>
        <v>2022</v>
      </c>
      <c r="C140" t="str">
        <f t="shared" si="18"/>
        <v>04</v>
      </c>
      <c r="D140">
        <f t="shared" si="19"/>
        <v>20</v>
      </c>
      <c r="E140" t="str">
        <f t="shared" si="20"/>
        <v>2022-04-20</v>
      </c>
      <c r="F140">
        <f>'PC Rentados'!N140</f>
        <v>44761</v>
      </c>
      <c r="G140">
        <f t="shared" si="21"/>
        <v>2022</v>
      </c>
      <c r="H140" t="str">
        <f t="shared" si="22"/>
        <v>07</v>
      </c>
      <c r="I140">
        <f t="shared" si="23"/>
        <v>19</v>
      </c>
      <c r="J140" t="str">
        <f t="shared" si="16"/>
        <v>2022-07-19</v>
      </c>
      <c r="K140">
        <f>VLOOKUP('PC Rentados'!E140,rentado_asignado_id!$A$1:$B$149,2,0)</f>
        <v>131</v>
      </c>
      <c r="L140" t="str">
        <f>"['rentado_asignado_id' =&gt; "&amp;K140&amp;",'equipo_rentado_id' =&gt; "&amp;Rentados_sql!A140&amp;",'fecha_asignacion' =&gt; '"&amp;E140&amp;"','fecha_devolucion' =&gt; "&amp;IF(J140="null","null","'"&amp;J140&amp;"'")&amp;"],"</f>
        <v>['rentado_asignado_id' =&gt; 131,'equipo_rentado_id' =&gt; 139,'fecha_asignacion' =&gt; '2022-04-20','fecha_devolucion' =&gt; '2022-07-19'],</v>
      </c>
    </row>
    <row r="141" spans="1:12" x14ac:dyDescent="0.25">
      <c r="A141">
        <f>'PC Rentados'!F141</f>
        <v>44671</v>
      </c>
      <c r="B141">
        <f t="shared" si="17"/>
        <v>2022</v>
      </c>
      <c r="C141" t="str">
        <f t="shared" si="18"/>
        <v>04</v>
      </c>
      <c r="D141">
        <f t="shared" si="19"/>
        <v>20</v>
      </c>
      <c r="E141" t="str">
        <f t="shared" si="20"/>
        <v>2022-04-20</v>
      </c>
      <c r="F141">
        <f>'PC Rentados'!N141</f>
        <v>44761</v>
      </c>
      <c r="G141">
        <f t="shared" si="21"/>
        <v>2022</v>
      </c>
      <c r="H141" t="str">
        <f t="shared" si="22"/>
        <v>07</v>
      </c>
      <c r="I141">
        <f t="shared" si="23"/>
        <v>19</v>
      </c>
      <c r="J141" t="str">
        <f t="shared" si="16"/>
        <v>2022-07-19</v>
      </c>
      <c r="K141">
        <f>VLOOKUP('PC Rentados'!E141,rentado_asignado_id!$A$1:$B$149,2,0)</f>
        <v>131</v>
      </c>
      <c r="L141" t="str">
        <f>"['rentado_asignado_id' =&gt; "&amp;K141&amp;",'equipo_rentado_id' =&gt; "&amp;Rentados_sql!A141&amp;",'fecha_asignacion' =&gt; '"&amp;E141&amp;"','fecha_devolucion' =&gt; "&amp;IF(J141="null","null","'"&amp;J141&amp;"'")&amp;"],"</f>
        <v>['rentado_asignado_id' =&gt; 131,'equipo_rentado_id' =&gt; 140,'fecha_asignacion' =&gt; '2022-04-20','fecha_devolucion' =&gt; '2022-07-19'],</v>
      </c>
    </row>
    <row r="142" spans="1:12" x14ac:dyDescent="0.25">
      <c r="A142">
        <f>'PC Rentados'!F142</f>
        <v>44671</v>
      </c>
      <c r="B142">
        <f t="shared" si="17"/>
        <v>2022</v>
      </c>
      <c r="C142" t="str">
        <f t="shared" si="18"/>
        <v>04</v>
      </c>
      <c r="D142">
        <f t="shared" si="19"/>
        <v>20</v>
      </c>
      <c r="E142" t="str">
        <f t="shared" si="20"/>
        <v>2022-04-20</v>
      </c>
      <c r="F142">
        <f>'PC Rentados'!N142</f>
        <v>44761</v>
      </c>
      <c r="G142">
        <f t="shared" si="21"/>
        <v>2022</v>
      </c>
      <c r="H142" t="str">
        <f t="shared" si="22"/>
        <v>07</v>
      </c>
      <c r="I142">
        <f t="shared" si="23"/>
        <v>19</v>
      </c>
      <c r="J142" t="str">
        <f t="shared" si="16"/>
        <v>2022-07-19</v>
      </c>
      <c r="K142">
        <f>VLOOKUP('PC Rentados'!E142,rentado_asignado_id!$A$1:$B$149,2,0)</f>
        <v>131</v>
      </c>
      <c r="L142" t="str">
        <f>"['rentado_asignado_id' =&gt; "&amp;K142&amp;",'equipo_rentado_id' =&gt; "&amp;Rentados_sql!A142&amp;",'fecha_asignacion' =&gt; '"&amp;E142&amp;"','fecha_devolucion' =&gt; "&amp;IF(J142="null","null","'"&amp;J142&amp;"'")&amp;"],"</f>
        <v>['rentado_asignado_id' =&gt; 131,'equipo_rentado_id' =&gt; 141,'fecha_asignacion' =&gt; '2022-04-20','fecha_devolucion' =&gt; '2022-07-19'],</v>
      </c>
    </row>
    <row r="143" spans="1:12" x14ac:dyDescent="0.25">
      <c r="A143">
        <f>'PC Rentados'!F143</f>
        <v>44671</v>
      </c>
      <c r="B143">
        <f t="shared" si="17"/>
        <v>2022</v>
      </c>
      <c r="C143" t="str">
        <f t="shared" si="18"/>
        <v>04</v>
      </c>
      <c r="D143">
        <f t="shared" si="19"/>
        <v>20</v>
      </c>
      <c r="E143" t="str">
        <f t="shared" si="20"/>
        <v>2022-04-20</v>
      </c>
      <c r="F143">
        <f>'PC Rentados'!N143</f>
        <v>44761</v>
      </c>
      <c r="G143">
        <f t="shared" si="21"/>
        <v>2022</v>
      </c>
      <c r="H143" t="str">
        <f t="shared" si="22"/>
        <v>07</v>
      </c>
      <c r="I143">
        <f t="shared" si="23"/>
        <v>19</v>
      </c>
      <c r="J143" t="str">
        <f t="shared" si="16"/>
        <v>2022-07-19</v>
      </c>
      <c r="K143">
        <f>VLOOKUP('PC Rentados'!E143,rentado_asignado_id!$A$1:$B$149,2,0)</f>
        <v>131</v>
      </c>
      <c r="L143" t="str">
        <f>"['rentado_asignado_id' =&gt; "&amp;K143&amp;",'equipo_rentado_id' =&gt; "&amp;Rentados_sql!A143&amp;",'fecha_asignacion' =&gt; '"&amp;E143&amp;"','fecha_devolucion' =&gt; "&amp;IF(J143="null","null","'"&amp;J143&amp;"'")&amp;"],"</f>
        <v>['rentado_asignado_id' =&gt; 131,'equipo_rentado_id' =&gt; 142,'fecha_asignacion' =&gt; '2022-04-20','fecha_devolucion' =&gt; '2022-07-19'],</v>
      </c>
    </row>
    <row r="144" spans="1:12" x14ac:dyDescent="0.25">
      <c r="A144">
        <f>'PC Rentados'!F144</f>
        <v>44671</v>
      </c>
      <c r="B144">
        <f t="shared" si="17"/>
        <v>2022</v>
      </c>
      <c r="C144" t="str">
        <f t="shared" si="18"/>
        <v>04</v>
      </c>
      <c r="D144">
        <f t="shared" si="19"/>
        <v>20</v>
      </c>
      <c r="E144" t="str">
        <f t="shared" si="20"/>
        <v>2022-04-20</v>
      </c>
      <c r="F144">
        <f>'PC Rentados'!N144</f>
        <v>44761</v>
      </c>
      <c r="G144">
        <f t="shared" si="21"/>
        <v>2022</v>
      </c>
      <c r="H144" t="str">
        <f t="shared" si="22"/>
        <v>07</v>
      </c>
      <c r="I144">
        <f t="shared" si="23"/>
        <v>19</v>
      </c>
      <c r="J144" t="str">
        <f t="shared" si="16"/>
        <v>2022-07-19</v>
      </c>
      <c r="K144">
        <f>VLOOKUP('PC Rentados'!E144,rentado_asignado_id!$A$1:$B$149,2,0)</f>
        <v>131</v>
      </c>
      <c r="L144" t="str">
        <f>"['rentado_asignado_id' =&gt; "&amp;K144&amp;",'equipo_rentado_id' =&gt; "&amp;Rentados_sql!A144&amp;",'fecha_asignacion' =&gt; '"&amp;E144&amp;"','fecha_devolucion' =&gt; "&amp;IF(J144="null","null","'"&amp;J144&amp;"'")&amp;"],"</f>
        <v>['rentado_asignado_id' =&gt; 131,'equipo_rentado_id' =&gt; 143,'fecha_asignacion' =&gt; '2022-04-20','fecha_devolucion' =&gt; '2022-07-19'],</v>
      </c>
    </row>
    <row r="145" spans="1:12" x14ac:dyDescent="0.25">
      <c r="A145">
        <f>'PC Rentados'!F145</f>
        <v>44671</v>
      </c>
      <c r="B145">
        <f t="shared" si="17"/>
        <v>2022</v>
      </c>
      <c r="C145" t="str">
        <f t="shared" si="18"/>
        <v>04</v>
      </c>
      <c r="D145">
        <f t="shared" si="19"/>
        <v>20</v>
      </c>
      <c r="E145" t="str">
        <f t="shared" si="20"/>
        <v>2022-04-20</v>
      </c>
      <c r="F145">
        <f>'PC Rentados'!N145</f>
        <v>44761</v>
      </c>
      <c r="G145">
        <f t="shared" si="21"/>
        <v>2022</v>
      </c>
      <c r="H145" t="str">
        <f t="shared" si="22"/>
        <v>07</v>
      </c>
      <c r="I145">
        <f t="shared" si="23"/>
        <v>19</v>
      </c>
      <c r="J145" t="str">
        <f t="shared" si="16"/>
        <v>2022-07-19</v>
      </c>
      <c r="K145">
        <f>VLOOKUP('PC Rentados'!E145,rentado_asignado_id!$A$1:$B$149,2,0)</f>
        <v>131</v>
      </c>
      <c r="L145" t="str">
        <f>"['rentado_asignado_id' =&gt; "&amp;K145&amp;",'equipo_rentado_id' =&gt; "&amp;Rentados_sql!A145&amp;",'fecha_asignacion' =&gt; '"&amp;E145&amp;"','fecha_devolucion' =&gt; "&amp;IF(J145="null","null","'"&amp;J145&amp;"'")&amp;"],"</f>
        <v>['rentado_asignado_id' =&gt; 131,'equipo_rentado_id' =&gt; 144,'fecha_asignacion' =&gt; '2022-04-20','fecha_devolucion' =&gt; '2022-07-19'],</v>
      </c>
    </row>
    <row r="146" spans="1:12" x14ac:dyDescent="0.25">
      <c r="A146">
        <f>'PC Rentados'!F146</f>
        <v>44671</v>
      </c>
      <c r="B146">
        <f t="shared" si="17"/>
        <v>2022</v>
      </c>
      <c r="C146" t="str">
        <f t="shared" si="18"/>
        <v>04</v>
      </c>
      <c r="D146">
        <f t="shared" si="19"/>
        <v>20</v>
      </c>
      <c r="E146" t="str">
        <f t="shared" si="20"/>
        <v>2022-04-20</v>
      </c>
      <c r="F146">
        <f>'PC Rentados'!N146</f>
        <v>44761</v>
      </c>
      <c r="G146">
        <f t="shared" si="21"/>
        <v>2022</v>
      </c>
      <c r="H146" t="str">
        <f t="shared" si="22"/>
        <v>07</v>
      </c>
      <c r="I146">
        <f t="shared" si="23"/>
        <v>19</v>
      </c>
      <c r="J146" t="str">
        <f t="shared" si="16"/>
        <v>2022-07-19</v>
      </c>
      <c r="K146">
        <f>VLOOKUP('PC Rentados'!E146,rentado_asignado_id!$A$1:$B$149,2,0)</f>
        <v>131</v>
      </c>
      <c r="L146" t="str">
        <f>"['rentado_asignado_id' =&gt; "&amp;K146&amp;",'equipo_rentado_id' =&gt; "&amp;Rentados_sql!A146&amp;",'fecha_asignacion' =&gt; '"&amp;E146&amp;"','fecha_devolucion' =&gt; "&amp;IF(J146="null","null","'"&amp;J146&amp;"'")&amp;"],"</f>
        <v>['rentado_asignado_id' =&gt; 131,'equipo_rentado_id' =&gt; 145,'fecha_asignacion' =&gt; '2022-04-20','fecha_devolucion' =&gt; '2022-07-19'],</v>
      </c>
    </row>
    <row r="147" spans="1:12" x14ac:dyDescent="0.25">
      <c r="A147">
        <f>'PC Rentados'!F147</f>
        <v>44671</v>
      </c>
      <c r="B147">
        <f t="shared" si="17"/>
        <v>2022</v>
      </c>
      <c r="C147" t="str">
        <f t="shared" si="18"/>
        <v>04</v>
      </c>
      <c r="D147">
        <f t="shared" si="19"/>
        <v>20</v>
      </c>
      <c r="E147" t="str">
        <f t="shared" si="20"/>
        <v>2022-04-20</v>
      </c>
      <c r="F147">
        <f>'PC Rentados'!N147</f>
        <v>44761</v>
      </c>
      <c r="G147">
        <f t="shared" si="21"/>
        <v>2022</v>
      </c>
      <c r="H147" t="str">
        <f t="shared" si="22"/>
        <v>07</v>
      </c>
      <c r="I147">
        <f t="shared" si="23"/>
        <v>19</v>
      </c>
      <c r="J147" t="str">
        <f t="shared" si="16"/>
        <v>2022-07-19</v>
      </c>
      <c r="K147">
        <f>VLOOKUP('PC Rentados'!E147,rentado_asignado_id!$A$1:$B$149,2,0)</f>
        <v>131</v>
      </c>
      <c r="L147" t="str">
        <f>"['rentado_asignado_id' =&gt; "&amp;K147&amp;",'equipo_rentado_id' =&gt; "&amp;Rentados_sql!A147&amp;",'fecha_asignacion' =&gt; '"&amp;E147&amp;"','fecha_devolucion' =&gt; "&amp;IF(J147="null","null","'"&amp;J147&amp;"'")&amp;"],"</f>
        <v>['rentado_asignado_id' =&gt; 131,'equipo_rentado_id' =&gt; 146,'fecha_asignacion' =&gt; '2022-04-20','fecha_devolucion' =&gt; '2022-07-19'],</v>
      </c>
    </row>
    <row r="148" spans="1:12" x14ac:dyDescent="0.25">
      <c r="A148">
        <f>'PC Rentados'!F148</f>
        <v>44671</v>
      </c>
      <c r="B148">
        <f t="shared" si="17"/>
        <v>2022</v>
      </c>
      <c r="C148" t="str">
        <f t="shared" si="18"/>
        <v>04</v>
      </c>
      <c r="D148">
        <f t="shared" si="19"/>
        <v>20</v>
      </c>
      <c r="E148" t="str">
        <f t="shared" si="20"/>
        <v>2022-04-20</v>
      </c>
      <c r="F148">
        <f>'PC Rentados'!N148</f>
        <v>44761</v>
      </c>
      <c r="G148">
        <f t="shared" si="21"/>
        <v>2022</v>
      </c>
      <c r="H148" t="str">
        <f t="shared" si="22"/>
        <v>07</v>
      </c>
      <c r="I148">
        <f t="shared" si="23"/>
        <v>19</v>
      </c>
      <c r="J148" t="str">
        <f t="shared" si="16"/>
        <v>2022-07-19</v>
      </c>
      <c r="K148">
        <f>VLOOKUP('PC Rentados'!E148,rentado_asignado_id!$A$1:$B$149,2,0)</f>
        <v>131</v>
      </c>
      <c r="L148" t="str">
        <f>"['rentado_asignado_id' =&gt; "&amp;K148&amp;",'equipo_rentado_id' =&gt; "&amp;Rentados_sql!A148&amp;",'fecha_asignacion' =&gt; '"&amp;E148&amp;"','fecha_devolucion' =&gt; "&amp;IF(J148="null","null","'"&amp;J148&amp;"'")&amp;"],"</f>
        <v>['rentado_asignado_id' =&gt; 131,'equipo_rentado_id' =&gt; 147,'fecha_asignacion' =&gt; '2022-04-20','fecha_devolucion' =&gt; '2022-07-19'],</v>
      </c>
    </row>
    <row r="149" spans="1:12" x14ac:dyDescent="0.25">
      <c r="A149">
        <f>'PC Rentados'!F149</f>
        <v>44671</v>
      </c>
      <c r="B149">
        <f t="shared" si="17"/>
        <v>2022</v>
      </c>
      <c r="C149" t="str">
        <f t="shared" si="18"/>
        <v>04</v>
      </c>
      <c r="D149">
        <f t="shared" si="19"/>
        <v>20</v>
      </c>
      <c r="E149" t="str">
        <f t="shared" si="20"/>
        <v>2022-04-20</v>
      </c>
      <c r="F149">
        <f>'PC Rentados'!N149</f>
        <v>44740</v>
      </c>
      <c r="G149">
        <f t="shared" si="21"/>
        <v>2022</v>
      </c>
      <c r="H149" t="str">
        <f t="shared" si="22"/>
        <v>06</v>
      </c>
      <c r="I149">
        <f t="shared" si="23"/>
        <v>28</v>
      </c>
      <c r="J149" t="str">
        <f t="shared" si="16"/>
        <v>2022-06-28</v>
      </c>
      <c r="K149">
        <f>VLOOKUP('PC Rentados'!E149,rentado_asignado_id!$A$1:$B$149,2,0)</f>
        <v>131</v>
      </c>
      <c r="L149" t="str">
        <f>"['rentado_asignado_id' =&gt; "&amp;K149&amp;",'equipo_rentado_id' =&gt; "&amp;Rentados_sql!A149&amp;",'fecha_asignacion' =&gt; '"&amp;E149&amp;"','fecha_devolucion' =&gt; "&amp;IF(J149="null","null","'"&amp;J149&amp;"'")&amp;"],"</f>
        <v>['rentado_asignado_id' =&gt; 131,'equipo_rentado_id' =&gt; 148,'fecha_asignacion' =&gt; '2022-04-20','fecha_devolucion' =&gt; '2022-06-28'],</v>
      </c>
    </row>
    <row r="150" spans="1:12" x14ac:dyDescent="0.25">
      <c r="A150">
        <f>'PC Rentados'!F150</f>
        <v>44671</v>
      </c>
      <c r="B150">
        <f t="shared" si="17"/>
        <v>2022</v>
      </c>
      <c r="C150" t="str">
        <f t="shared" si="18"/>
        <v>04</v>
      </c>
      <c r="D150">
        <f t="shared" si="19"/>
        <v>20</v>
      </c>
      <c r="E150" t="str">
        <f t="shared" si="20"/>
        <v>2022-04-20</v>
      </c>
      <c r="F150">
        <f>'PC Rentados'!N150</f>
        <v>44761</v>
      </c>
      <c r="G150">
        <f t="shared" si="21"/>
        <v>2022</v>
      </c>
      <c r="H150" t="str">
        <f t="shared" si="22"/>
        <v>07</v>
      </c>
      <c r="I150">
        <f t="shared" si="23"/>
        <v>19</v>
      </c>
      <c r="J150" t="str">
        <f t="shared" si="16"/>
        <v>2022-07-19</v>
      </c>
      <c r="K150">
        <f>VLOOKUP('PC Rentados'!E150,rentado_asignado_id!$A$1:$B$149,2,0)</f>
        <v>131</v>
      </c>
      <c r="L150" t="str">
        <f>"['rentado_asignado_id' =&gt; "&amp;K150&amp;",'equipo_rentado_id' =&gt; "&amp;Rentados_sql!A150&amp;",'fecha_asignacion' =&gt; '"&amp;E150&amp;"','fecha_devolucion' =&gt; "&amp;IF(J150="null","null","'"&amp;J150&amp;"'")&amp;"],"</f>
        <v>['rentado_asignado_id' =&gt; 131,'equipo_rentado_id' =&gt; 149,'fecha_asignacion' =&gt; '2022-04-20','fecha_devolucion' =&gt; '2022-07-19'],</v>
      </c>
    </row>
    <row r="151" spans="1:12" x14ac:dyDescent="0.25">
      <c r="A151">
        <f>'PC Rentados'!F151</f>
        <v>44671</v>
      </c>
      <c r="B151">
        <f t="shared" si="17"/>
        <v>2022</v>
      </c>
      <c r="C151" t="str">
        <f t="shared" si="18"/>
        <v>04</v>
      </c>
      <c r="D151">
        <f t="shared" si="19"/>
        <v>20</v>
      </c>
      <c r="E151" t="str">
        <f t="shared" si="20"/>
        <v>2022-04-20</v>
      </c>
      <c r="F151">
        <f>'PC Rentados'!N151</f>
        <v>44740</v>
      </c>
      <c r="G151">
        <f t="shared" si="21"/>
        <v>2022</v>
      </c>
      <c r="H151" t="str">
        <f t="shared" si="22"/>
        <v>06</v>
      </c>
      <c r="I151">
        <f t="shared" si="23"/>
        <v>28</v>
      </c>
      <c r="J151" t="str">
        <f t="shared" si="16"/>
        <v>2022-06-28</v>
      </c>
      <c r="K151">
        <f>VLOOKUP('PC Rentados'!E151,rentado_asignado_id!$A$1:$B$149,2,0)</f>
        <v>131</v>
      </c>
      <c r="L151" t="str">
        <f>"['rentado_asignado_id' =&gt; "&amp;K151&amp;",'equipo_rentado_id' =&gt; "&amp;Rentados_sql!A151&amp;",'fecha_asignacion' =&gt; '"&amp;E151&amp;"','fecha_devolucion' =&gt; "&amp;IF(J151="null","null","'"&amp;J151&amp;"'")&amp;"],"</f>
        <v>['rentado_asignado_id' =&gt; 131,'equipo_rentado_id' =&gt; 150,'fecha_asignacion' =&gt; '2022-04-20','fecha_devolucion' =&gt; '2022-06-28'],</v>
      </c>
    </row>
    <row r="152" spans="1:12" x14ac:dyDescent="0.25">
      <c r="A152">
        <f>'PC Rentados'!F152</f>
        <v>44671</v>
      </c>
      <c r="B152">
        <f t="shared" si="17"/>
        <v>2022</v>
      </c>
      <c r="C152" t="str">
        <f t="shared" si="18"/>
        <v>04</v>
      </c>
      <c r="D152">
        <f t="shared" si="19"/>
        <v>20</v>
      </c>
      <c r="E152" t="str">
        <f t="shared" si="20"/>
        <v>2022-04-20</v>
      </c>
      <c r="F152">
        <f>'PC Rentados'!N152</f>
        <v>0</v>
      </c>
      <c r="G152">
        <f t="shared" si="21"/>
        <v>1900</v>
      </c>
      <c r="H152" t="str">
        <f t="shared" si="22"/>
        <v>01</v>
      </c>
      <c r="I152" t="str">
        <f t="shared" si="23"/>
        <v>00</v>
      </c>
      <c r="J152" t="str">
        <f t="shared" si="16"/>
        <v>null</v>
      </c>
      <c r="K152">
        <f>VLOOKUP('PC Rentados'!E152,rentado_asignado_id!$A$1:$B$149,2,0)</f>
        <v>7</v>
      </c>
      <c r="L152" t="str">
        <f>"['rentado_asignado_id' =&gt; "&amp;K152&amp;",'equipo_rentado_id' =&gt; "&amp;Rentados_sql!A152&amp;",'fecha_asignacion' =&gt; '"&amp;E152&amp;"','fecha_devolucion' =&gt; "&amp;IF(J152="null","null","'"&amp;J152&amp;"'")&amp;"],"</f>
        <v>['rentado_asignado_id' =&gt; 7,'equipo_rentado_id' =&gt; 151,'fecha_asignacion' =&gt; '2022-04-20','fecha_devolucion' =&gt; null],</v>
      </c>
    </row>
    <row r="153" spans="1:12" x14ac:dyDescent="0.25">
      <c r="A153">
        <f>'PC Rentados'!F153</f>
        <v>44671</v>
      </c>
      <c r="B153">
        <f t="shared" si="17"/>
        <v>2022</v>
      </c>
      <c r="C153" t="str">
        <f t="shared" si="18"/>
        <v>04</v>
      </c>
      <c r="D153">
        <f t="shared" si="19"/>
        <v>20</v>
      </c>
      <c r="E153" t="str">
        <f t="shared" si="20"/>
        <v>2022-04-20</v>
      </c>
      <c r="F153">
        <f>'PC Rentados'!N153</f>
        <v>44705</v>
      </c>
      <c r="G153">
        <f t="shared" si="21"/>
        <v>2022</v>
      </c>
      <c r="H153" t="str">
        <f t="shared" si="22"/>
        <v>05</v>
      </c>
      <c r="I153">
        <f t="shared" si="23"/>
        <v>24</v>
      </c>
      <c r="J153" t="str">
        <f t="shared" si="16"/>
        <v>2022-05-24</v>
      </c>
      <c r="K153">
        <f>VLOOKUP('PC Rentados'!E153,rentado_asignado_id!$A$1:$B$149,2,0)</f>
        <v>131</v>
      </c>
      <c r="L153" t="str">
        <f>"['rentado_asignado_id' =&gt; "&amp;K153&amp;",'equipo_rentado_id' =&gt; "&amp;Rentados_sql!A153&amp;",'fecha_asignacion' =&gt; '"&amp;E153&amp;"','fecha_devolucion' =&gt; "&amp;IF(J153="null","null","'"&amp;J153&amp;"'")&amp;"],"</f>
        <v>['rentado_asignado_id' =&gt; 131,'equipo_rentado_id' =&gt; 152,'fecha_asignacion' =&gt; '2022-04-20','fecha_devolucion' =&gt; '2022-05-24'],</v>
      </c>
    </row>
    <row r="154" spans="1:12" x14ac:dyDescent="0.25">
      <c r="A154">
        <f>'PC Rentados'!F154</f>
        <v>44671</v>
      </c>
      <c r="B154">
        <f t="shared" si="17"/>
        <v>2022</v>
      </c>
      <c r="C154" t="str">
        <f t="shared" si="18"/>
        <v>04</v>
      </c>
      <c r="D154">
        <f t="shared" si="19"/>
        <v>20</v>
      </c>
      <c r="E154" t="str">
        <f t="shared" si="20"/>
        <v>2022-04-20</v>
      </c>
      <c r="F154">
        <f>'PC Rentados'!N154</f>
        <v>0</v>
      </c>
      <c r="G154">
        <f t="shared" si="21"/>
        <v>1900</v>
      </c>
      <c r="H154" t="str">
        <f t="shared" si="22"/>
        <v>01</v>
      </c>
      <c r="I154" t="str">
        <f t="shared" si="23"/>
        <v>00</v>
      </c>
      <c r="J154" t="str">
        <f t="shared" si="16"/>
        <v>null</v>
      </c>
      <c r="K154">
        <f>VLOOKUP('PC Rentados'!E154,rentado_asignado_id!$A$1:$B$149,2,0)</f>
        <v>14</v>
      </c>
      <c r="L154" t="str">
        <f>"['rentado_asignado_id' =&gt; "&amp;K154&amp;",'equipo_rentado_id' =&gt; "&amp;Rentados_sql!A154&amp;",'fecha_asignacion' =&gt; '"&amp;E154&amp;"','fecha_devolucion' =&gt; "&amp;IF(J154="null","null","'"&amp;J154&amp;"'")&amp;"],"</f>
        <v>['rentado_asignado_id' =&gt; 14,'equipo_rentado_id' =&gt; 153,'fecha_asignacion' =&gt; '2022-04-20','fecha_devolucion' =&gt; null],</v>
      </c>
    </row>
    <row r="155" spans="1:12" x14ac:dyDescent="0.25">
      <c r="A155">
        <f>'PC Rentados'!F155</f>
        <v>44679</v>
      </c>
      <c r="B155">
        <f t="shared" si="17"/>
        <v>2022</v>
      </c>
      <c r="C155" t="str">
        <f t="shared" si="18"/>
        <v>04</v>
      </c>
      <c r="D155">
        <f t="shared" si="19"/>
        <v>28</v>
      </c>
      <c r="E155" t="str">
        <f t="shared" si="20"/>
        <v>2022-04-28</v>
      </c>
      <c r="F155">
        <f>'PC Rentados'!N155</f>
        <v>44840</v>
      </c>
      <c r="G155">
        <f t="shared" si="21"/>
        <v>2022</v>
      </c>
      <c r="H155">
        <f t="shared" si="22"/>
        <v>10</v>
      </c>
      <c r="I155" t="str">
        <f t="shared" si="23"/>
        <v>06</v>
      </c>
      <c r="J155" t="str">
        <f t="shared" si="16"/>
        <v>2022-10-06</v>
      </c>
      <c r="K155">
        <f>VLOOKUP('PC Rentados'!E155,rentado_asignado_id!$A$1:$B$149,2,0)</f>
        <v>80</v>
      </c>
      <c r="L155" t="str">
        <f>"['rentado_asignado_id' =&gt; "&amp;K155&amp;",'equipo_rentado_id' =&gt; "&amp;Rentados_sql!A155&amp;",'fecha_asignacion' =&gt; '"&amp;E155&amp;"','fecha_devolucion' =&gt; "&amp;IF(J155="null","null","'"&amp;J155&amp;"'")&amp;"],"</f>
        <v>['rentado_asignado_id' =&gt; 80,'equipo_rentado_id' =&gt; 154,'fecha_asignacion' =&gt; '2022-04-28','fecha_devolucion' =&gt; '2022-10-06'],</v>
      </c>
    </row>
    <row r="156" spans="1:12" x14ac:dyDescent="0.25">
      <c r="A156">
        <f>'PC Rentados'!F156</f>
        <v>44680</v>
      </c>
      <c r="B156">
        <f t="shared" si="17"/>
        <v>2022</v>
      </c>
      <c r="C156" t="str">
        <f t="shared" si="18"/>
        <v>04</v>
      </c>
      <c r="D156">
        <f t="shared" si="19"/>
        <v>29</v>
      </c>
      <c r="E156" t="str">
        <f t="shared" si="20"/>
        <v>2022-04-29</v>
      </c>
      <c r="F156">
        <f>'PC Rentados'!N156</f>
        <v>44792</v>
      </c>
      <c r="G156">
        <f t="shared" si="21"/>
        <v>2022</v>
      </c>
      <c r="H156" t="str">
        <f t="shared" si="22"/>
        <v>08</v>
      </c>
      <c r="I156">
        <f t="shared" si="23"/>
        <v>19</v>
      </c>
      <c r="J156" t="str">
        <f t="shared" si="16"/>
        <v>2022-08-19</v>
      </c>
      <c r="K156">
        <f>VLOOKUP('PC Rentados'!E156,rentado_asignado_id!$A$1:$B$149,2,0)</f>
        <v>38</v>
      </c>
      <c r="L156" t="str">
        <f>"['rentado_asignado_id' =&gt; "&amp;K156&amp;",'equipo_rentado_id' =&gt; "&amp;Rentados_sql!A156&amp;",'fecha_asignacion' =&gt; '"&amp;E156&amp;"','fecha_devolucion' =&gt; "&amp;IF(J156="null","null","'"&amp;J156&amp;"'")&amp;"],"</f>
        <v>['rentado_asignado_id' =&gt; 38,'equipo_rentado_id' =&gt; 155,'fecha_asignacion' =&gt; '2022-04-29','fecha_devolucion' =&gt; '2022-08-19'],</v>
      </c>
    </row>
    <row r="157" spans="1:12" x14ac:dyDescent="0.25">
      <c r="A157">
        <f>'PC Rentados'!F157</f>
        <v>44683</v>
      </c>
      <c r="B157">
        <f t="shared" si="17"/>
        <v>2022</v>
      </c>
      <c r="C157" t="str">
        <f t="shared" si="18"/>
        <v>05</v>
      </c>
      <c r="D157" t="str">
        <f t="shared" si="19"/>
        <v>02</v>
      </c>
      <c r="E157" t="str">
        <f t="shared" si="20"/>
        <v>2022-05-02</v>
      </c>
      <c r="F157">
        <f>'PC Rentados'!N157</f>
        <v>0</v>
      </c>
      <c r="G157">
        <f t="shared" si="21"/>
        <v>1900</v>
      </c>
      <c r="H157" t="str">
        <f t="shared" si="22"/>
        <v>01</v>
      </c>
      <c r="I157" t="str">
        <f t="shared" si="23"/>
        <v>00</v>
      </c>
      <c r="J157" t="str">
        <f t="shared" si="16"/>
        <v>null</v>
      </c>
      <c r="K157">
        <f>VLOOKUP('PC Rentados'!E157,rentado_asignado_id!$A$1:$B$149,2,0)</f>
        <v>45</v>
      </c>
      <c r="L157" t="str">
        <f>"['rentado_asignado_id' =&gt; "&amp;K157&amp;",'equipo_rentado_id' =&gt; "&amp;Rentados_sql!A157&amp;",'fecha_asignacion' =&gt; '"&amp;E157&amp;"','fecha_devolucion' =&gt; "&amp;IF(J157="null","null","'"&amp;J157&amp;"'")&amp;"],"</f>
        <v>['rentado_asignado_id' =&gt; 45,'equipo_rentado_id' =&gt; 156,'fecha_asignacion' =&gt; '2022-05-02','fecha_devolucion' =&gt; null],</v>
      </c>
    </row>
    <row r="158" spans="1:12" x14ac:dyDescent="0.25">
      <c r="A158">
        <f>'PC Rentados'!F158</f>
        <v>44683</v>
      </c>
      <c r="B158">
        <f t="shared" si="17"/>
        <v>2022</v>
      </c>
      <c r="C158" t="str">
        <f t="shared" si="18"/>
        <v>05</v>
      </c>
      <c r="D158" t="str">
        <f t="shared" si="19"/>
        <v>02</v>
      </c>
      <c r="E158" t="str">
        <f t="shared" si="20"/>
        <v>2022-05-02</v>
      </c>
      <c r="F158">
        <f>'PC Rentados'!N158</f>
        <v>0</v>
      </c>
      <c r="G158">
        <f t="shared" si="21"/>
        <v>1900</v>
      </c>
      <c r="H158" t="str">
        <f t="shared" si="22"/>
        <v>01</v>
      </c>
      <c r="I158" t="str">
        <f t="shared" si="23"/>
        <v>00</v>
      </c>
      <c r="J158" t="str">
        <f t="shared" si="16"/>
        <v>null</v>
      </c>
      <c r="K158">
        <f>VLOOKUP('PC Rentados'!E158,rentado_asignado_id!$A$1:$B$149,2,0)</f>
        <v>30</v>
      </c>
      <c r="L158" t="str">
        <f>"['rentado_asignado_id' =&gt; "&amp;K158&amp;",'equipo_rentado_id' =&gt; "&amp;Rentados_sql!A158&amp;",'fecha_asignacion' =&gt; '"&amp;E158&amp;"','fecha_devolucion' =&gt; "&amp;IF(J158="null","null","'"&amp;J158&amp;"'")&amp;"],"</f>
        <v>['rentado_asignado_id' =&gt; 30,'equipo_rentado_id' =&gt; 157,'fecha_asignacion' =&gt; '2022-05-02','fecha_devolucion' =&gt; null],</v>
      </c>
    </row>
    <row r="159" spans="1:12" x14ac:dyDescent="0.25">
      <c r="A159">
        <f>'PC Rentados'!F159</f>
        <v>44683</v>
      </c>
      <c r="B159">
        <f t="shared" si="17"/>
        <v>2022</v>
      </c>
      <c r="C159" t="str">
        <f t="shared" si="18"/>
        <v>05</v>
      </c>
      <c r="D159" t="str">
        <f t="shared" si="19"/>
        <v>02</v>
      </c>
      <c r="E159" t="str">
        <f t="shared" si="20"/>
        <v>2022-05-02</v>
      </c>
      <c r="F159">
        <f>'PC Rentados'!N159</f>
        <v>44784</v>
      </c>
      <c r="G159">
        <f t="shared" si="21"/>
        <v>2022</v>
      </c>
      <c r="H159" t="str">
        <f t="shared" si="22"/>
        <v>08</v>
      </c>
      <c r="I159">
        <f t="shared" si="23"/>
        <v>11</v>
      </c>
      <c r="J159" t="str">
        <f t="shared" si="16"/>
        <v>2022-08-11</v>
      </c>
      <c r="K159">
        <f>VLOOKUP('PC Rentados'!E159,rentado_asignado_id!$A$1:$B$149,2,0)</f>
        <v>79</v>
      </c>
      <c r="L159" t="str">
        <f>"['rentado_asignado_id' =&gt; "&amp;K159&amp;",'equipo_rentado_id' =&gt; "&amp;Rentados_sql!A159&amp;",'fecha_asignacion' =&gt; '"&amp;E159&amp;"','fecha_devolucion' =&gt; "&amp;IF(J159="null","null","'"&amp;J159&amp;"'")&amp;"],"</f>
        <v>['rentado_asignado_id' =&gt; 79,'equipo_rentado_id' =&gt; 158,'fecha_asignacion' =&gt; '2022-05-02','fecha_devolucion' =&gt; '2022-08-11'],</v>
      </c>
    </row>
    <row r="160" spans="1:12" x14ac:dyDescent="0.25">
      <c r="A160">
        <f>'PC Rentados'!F160</f>
        <v>44802</v>
      </c>
      <c r="B160">
        <f t="shared" si="17"/>
        <v>2022</v>
      </c>
      <c r="C160" t="str">
        <f t="shared" si="18"/>
        <v>08</v>
      </c>
      <c r="D160">
        <f t="shared" si="19"/>
        <v>29</v>
      </c>
      <c r="E160" t="str">
        <f t="shared" si="20"/>
        <v>2022-08-29</v>
      </c>
      <c r="F160">
        <f>'PC Rentados'!N160</f>
        <v>0</v>
      </c>
      <c r="G160">
        <f t="shared" si="21"/>
        <v>1900</v>
      </c>
      <c r="H160" t="str">
        <f t="shared" si="22"/>
        <v>01</v>
      </c>
      <c r="I160" t="str">
        <f t="shared" si="23"/>
        <v>00</v>
      </c>
      <c r="J160" t="str">
        <f t="shared" si="16"/>
        <v>null</v>
      </c>
      <c r="K160">
        <f>VLOOKUP('PC Rentados'!E160,rentado_asignado_id!$A$1:$B$149,2,0)</f>
        <v>19</v>
      </c>
      <c r="L160" t="str">
        <f>"['rentado_asignado_id' =&gt; "&amp;K160&amp;",'equipo_rentado_id' =&gt; "&amp;Rentados_sql!A160&amp;",'fecha_asignacion' =&gt; '"&amp;E160&amp;"','fecha_devolucion' =&gt; "&amp;IF(J160="null","null","'"&amp;J160&amp;"'")&amp;"],"</f>
        <v>['rentado_asignado_id' =&gt; 19,'equipo_rentado_id' =&gt; 159,'fecha_asignacion' =&gt; '2022-08-29','fecha_devolucion' =&gt; null],</v>
      </c>
    </row>
    <row r="161" spans="1:12" x14ac:dyDescent="0.25">
      <c r="A161">
        <f>'PC Rentados'!F161</f>
        <v>44802</v>
      </c>
      <c r="B161">
        <f t="shared" si="17"/>
        <v>2022</v>
      </c>
      <c r="C161" t="str">
        <f t="shared" si="18"/>
        <v>08</v>
      </c>
      <c r="D161">
        <f t="shared" si="19"/>
        <v>29</v>
      </c>
      <c r="E161" t="str">
        <f t="shared" si="20"/>
        <v>2022-08-29</v>
      </c>
      <c r="F161">
        <f>'PC Rentados'!N161</f>
        <v>0</v>
      </c>
      <c r="G161">
        <f t="shared" si="21"/>
        <v>1900</v>
      </c>
      <c r="H161" t="str">
        <f t="shared" si="22"/>
        <v>01</v>
      </c>
      <c r="I161" t="str">
        <f t="shared" si="23"/>
        <v>00</v>
      </c>
      <c r="J161" t="str">
        <f t="shared" si="16"/>
        <v>null</v>
      </c>
      <c r="K161">
        <f>VLOOKUP('PC Rentados'!E161,rentado_asignado_id!$A$1:$B$149,2,0)</f>
        <v>133</v>
      </c>
      <c r="L161" t="str">
        <f>"['rentado_asignado_id' =&gt; "&amp;K161&amp;",'equipo_rentado_id' =&gt; "&amp;Rentados_sql!A161&amp;",'fecha_asignacion' =&gt; '"&amp;E161&amp;"','fecha_devolucion' =&gt; "&amp;IF(J161="null","null","'"&amp;J161&amp;"'")&amp;"],"</f>
        <v>['rentado_asignado_id' =&gt; 133,'equipo_rentado_id' =&gt; 160,'fecha_asignacion' =&gt; '2022-08-29','fecha_devolucion' =&gt; null],</v>
      </c>
    </row>
    <row r="162" spans="1:12" x14ac:dyDescent="0.25">
      <c r="A162">
        <f>'PC Rentados'!F162</f>
        <v>44802</v>
      </c>
      <c r="B162">
        <f t="shared" si="17"/>
        <v>2022</v>
      </c>
      <c r="C162" t="str">
        <f t="shared" si="18"/>
        <v>08</v>
      </c>
      <c r="D162">
        <f t="shared" si="19"/>
        <v>29</v>
      </c>
      <c r="E162" t="str">
        <f t="shared" si="20"/>
        <v>2022-08-29</v>
      </c>
      <c r="F162">
        <f>'PC Rentados'!N162</f>
        <v>0</v>
      </c>
      <c r="G162">
        <f t="shared" si="21"/>
        <v>1900</v>
      </c>
      <c r="H162" t="str">
        <f t="shared" si="22"/>
        <v>01</v>
      </c>
      <c r="I162" t="str">
        <f t="shared" si="23"/>
        <v>00</v>
      </c>
      <c r="J162" t="str">
        <f t="shared" si="16"/>
        <v>null</v>
      </c>
      <c r="K162">
        <f>VLOOKUP('PC Rentados'!E162,rentado_asignado_id!$A$1:$B$149,2,0)</f>
        <v>65</v>
      </c>
      <c r="L162" t="str">
        <f>"['rentado_asignado_id' =&gt; "&amp;K162&amp;",'equipo_rentado_id' =&gt; "&amp;Rentados_sql!A162&amp;",'fecha_asignacion' =&gt; '"&amp;E162&amp;"','fecha_devolucion' =&gt; "&amp;IF(J162="null","null","'"&amp;J162&amp;"'")&amp;"],"</f>
        <v>['rentado_asignado_id' =&gt; 65,'equipo_rentado_id' =&gt; 161,'fecha_asignacion' =&gt; '2022-08-29','fecha_devolucion' =&gt; null],</v>
      </c>
    </row>
    <row r="163" spans="1:12" x14ac:dyDescent="0.25">
      <c r="A163">
        <f>'PC Rentados'!F163</f>
        <v>44802</v>
      </c>
      <c r="B163">
        <f t="shared" si="17"/>
        <v>2022</v>
      </c>
      <c r="C163" t="str">
        <f t="shared" si="18"/>
        <v>08</v>
      </c>
      <c r="D163">
        <f t="shared" si="19"/>
        <v>29</v>
      </c>
      <c r="E163" t="str">
        <f t="shared" si="20"/>
        <v>2022-08-29</v>
      </c>
      <c r="F163">
        <f>'PC Rentados'!N163</f>
        <v>0</v>
      </c>
      <c r="G163">
        <f t="shared" si="21"/>
        <v>1900</v>
      </c>
      <c r="H163" t="str">
        <f t="shared" si="22"/>
        <v>01</v>
      </c>
      <c r="I163" t="str">
        <f t="shared" si="23"/>
        <v>00</v>
      </c>
      <c r="J163" t="str">
        <f t="shared" si="16"/>
        <v>null</v>
      </c>
      <c r="K163">
        <f>VLOOKUP('PC Rentados'!E163,rentado_asignado_id!$A$1:$B$149,2,0)</f>
        <v>63</v>
      </c>
      <c r="L163" t="str">
        <f>"['rentado_asignado_id' =&gt; "&amp;K163&amp;",'equipo_rentado_id' =&gt; "&amp;Rentados_sql!A163&amp;",'fecha_asignacion' =&gt; '"&amp;E163&amp;"','fecha_devolucion' =&gt; "&amp;IF(J163="null","null","'"&amp;J163&amp;"'")&amp;"],"</f>
        <v>['rentado_asignado_id' =&gt; 63,'equipo_rentado_id' =&gt; 162,'fecha_asignacion' =&gt; '2022-08-29','fecha_devolucion' =&gt; null],</v>
      </c>
    </row>
    <row r="164" spans="1:12" x14ac:dyDescent="0.25">
      <c r="A164">
        <f>'PC Rentados'!F164</f>
        <v>44802</v>
      </c>
      <c r="B164">
        <f t="shared" si="17"/>
        <v>2022</v>
      </c>
      <c r="C164" t="str">
        <f t="shared" si="18"/>
        <v>08</v>
      </c>
      <c r="D164">
        <f t="shared" si="19"/>
        <v>29</v>
      </c>
      <c r="E164" t="str">
        <f t="shared" si="20"/>
        <v>2022-08-29</v>
      </c>
      <c r="F164">
        <f>'PC Rentados'!N164</f>
        <v>0</v>
      </c>
      <c r="G164">
        <f t="shared" si="21"/>
        <v>1900</v>
      </c>
      <c r="H164" t="str">
        <f t="shared" si="22"/>
        <v>01</v>
      </c>
      <c r="I164" t="str">
        <f t="shared" si="23"/>
        <v>00</v>
      </c>
      <c r="J164" t="str">
        <f t="shared" si="16"/>
        <v>null</v>
      </c>
      <c r="K164">
        <f>VLOOKUP('PC Rentados'!E164,rentado_asignado_id!$A$1:$B$149,2,0)</f>
        <v>78</v>
      </c>
      <c r="L164" t="str">
        <f>"['rentado_asignado_id' =&gt; "&amp;K164&amp;",'equipo_rentado_id' =&gt; "&amp;Rentados_sql!A164&amp;",'fecha_asignacion' =&gt; '"&amp;E164&amp;"','fecha_devolucion' =&gt; "&amp;IF(J164="null","null","'"&amp;J164&amp;"'")&amp;"],"</f>
        <v>['rentado_asignado_id' =&gt; 78,'equipo_rentado_id' =&gt; 163,'fecha_asignacion' =&gt; '2022-08-29','fecha_devolucion' =&gt; null],</v>
      </c>
    </row>
    <row r="165" spans="1:12" x14ac:dyDescent="0.25">
      <c r="A165">
        <f>'PC Rentados'!F165</f>
        <v>44806</v>
      </c>
      <c r="B165">
        <f t="shared" si="17"/>
        <v>2022</v>
      </c>
      <c r="C165" t="str">
        <f t="shared" si="18"/>
        <v>09</v>
      </c>
      <c r="D165" t="str">
        <f t="shared" si="19"/>
        <v>02</v>
      </c>
      <c r="E165" t="str">
        <f t="shared" si="20"/>
        <v>2022-09-02</v>
      </c>
      <c r="F165">
        <f>'PC Rentados'!N165</f>
        <v>44924</v>
      </c>
      <c r="G165">
        <f t="shared" si="21"/>
        <v>2022</v>
      </c>
      <c r="H165">
        <f t="shared" si="22"/>
        <v>12</v>
      </c>
      <c r="I165">
        <f t="shared" si="23"/>
        <v>29</v>
      </c>
      <c r="J165" t="str">
        <f t="shared" si="16"/>
        <v>2022-12-29</v>
      </c>
      <c r="K165">
        <f>VLOOKUP('PC Rentados'!E165,rentado_asignado_id!$A$1:$B$149,2,0)</f>
        <v>131</v>
      </c>
      <c r="L165" t="str">
        <f>"['rentado_asignado_id' =&gt; "&amp;K165&amp;",'equipo_rentado_id' =&gt; "&amp;Rentados_sql!A165&amp;",'fecha_asignacion' =&gt; '"&amp;E165&amp;"','fecha_devolucion' =&gt; "&amp;IF(J165="null","null","'"&amp;J165&amp;"'")&amp;"],"</f>
        <v>['rentado_asignado_id' =&gt; 131,'equipo_rentado_id' =&gt; 164,'fecha_asignacion' =&gt; '2022-09-02','fecha_devolucion' =&gt; '2022-12-29'],</v>
      </c>
    </row>
    <row r="166" spans="1:12" x14ac:dyDescent="0.25">
      <c r="A166">
        <f>'PC Rentados'!F166</f>
        <v>44806</v>
      </c>
      <c r="B166">
        <f t="shared" si="17"/>
        <v>2022</v>
      </c>
      <c r="C166" t="str">
        <f t="shared" si="18"/>
        <v>09</v>
      </c>
      <c r="D166" t="str">
        <f t="shared" si="19"/>
        <v>02</v>
      </c>
      <c r="E166" t="str">
        <f t="shared" si="20"/>
        <v>2022-09-02</v>
      </c>
      <c r="F166">
        <f>'PC Rentados'!N166</f>
        <v>0</v>
      </c>
      <c r="G166">
        <f t="shared" si="21"/>
        <v>1900</v>
      </c>
      <c r="H166" t="str">
        <f t="shared" si="22"/>
        <v>01</v>
      </c>
      <c r="I166" t="str">
        <f t="shared" si="23"/>
        <v>00</v>
      </c>
      <c r="J166" t="str">
        <f t="shared" ref="J166:J229" si="24">IF(F166=0,"null",G166&amp;"-"&amp;H166&amp;"-"&amp;I166)</f>
        <v>null</v>
      </c>
      <c r="K166">
        <f>VLOOKUP('PC Rentados'!E166,rentado_asignado_id!$A$1:$B$149,2,0)</f>
        <v>20</v>
      </c>
      <c r="L166" t="str">
        <f>"['rentado_asignado_id' =&gt; "&amp;K166&amp;",'equipo_rentado_id' =&gt; "&amp;Rentados_sql!A166&amp;",'fecha_asignacion' =&gt; '"&amp;E166&amp;"','fecha_devolucion' =&gt; "&amp;IF(J166="null","null","'"&amp;J166&amp;"'")&amp;"],"</f>
        <v>['rentado_asignado_id' =&gt; 20,'equipo_rentado_id' =&gt; 165,'fecha_asignacion' =&gt; '2022-09-02','fecha_devolucion' =&gt; null],</v>
      </c>
    </row>
    <row r="167" spans="1:12" x14ac:dyDescent="0.25">
      <c r="A167">
        <f>'PC Rentados'!F167</f>
        <v>44806</v>
      </c>
      <c r="B167">
        <f t="shared" si="17"/>
        <v>2022</v>
      </c>
      <c r="C167" t="str">
        <f t="shared" si="18"/>
        <v>09</v>
      </c>
      <c r="D167" t="str">
        <f t="shared" si="19"/>
        <v>02</v>
      </c>
      <c r="E167" t="str">
        <f t="shared" si="20"/>
        <v>2022-09-02</v>
      </c>
      <c r="F167">
        <f>'PC Rentados'!N167</f>
        <v>44924</v>
      </c>
      <c r="G167">
        <f t="shared" si="21"/>
        <v>2022</v>
      </c>
      <c r="H167">
        <f t="shared" si="22"/>
        <v>12</v>
      </c>
      <c r="I167">
        <f t="shared" si="23"/>
        <v>29</v>
      </c>
      <c r="J167" t="str">
        <f t="shared" si="24"/>
        <v>2022-12-29</v>
      </c>
      <c r="K167">
        <f>VLOOKUP('PC Rentados'!E167,rentado_asignado_id!$A$1:$B$149,2,0)</f>
        <v>131</v>
      </c>
      <c r="L167" t="str">
        <f>"['rentado_asignado_id' =&gt; "&amp;K167&amp;",'equipo_rentado_id' =&gt; "&amp;Rentados_sql!A167&amp;",'fecha_asignacion' =&gt; '"&amp;E167&amp;"','fecha_devolucion' =&gt; "&amp;IF(J167="null","null","'"&amp;J167&amp;"'")&amp;"],"</f>
        <v>['rentado_asignado_id' =&gt; 131,'equipo_rentado_id' =&gt; 166,'fecha_asignacion' =&gt; '2022-09-02','fecha_devolucion' =&gt; '2022-12-29'],</v>
      </c>
    </row>
    <row r="168" spans="1:12" x14ac:dyDescent="0.25">
      <c r="A168">
        <f>'PC Rentados'!F168</f>
        <v>44806</v>
      </c>
      <c r="B168">
        <f t="shared" si="17"/>
        <v>2022</v>
      </c>
      <c r="C168" t="str">
        <f t="shared" si="18"/>
        <v>09</v>
      </c>
      <c r="D168" t="str">
        <f t="shared" si="19"/>
        <v>02</v>
      </c>
      <c r="E168" t="str">
        <f t="shared" si="20"/>
        <v>2022-09-02</v>
      </c>
      <c r="F168">
        <f>'PC Rentados'!N168</f>
        <v>44924</v>
      </c>
      <c r="G168">
        <f t="shared" si="21"/>
        <v>2022</v>
      </c>
      <c r="H168">
        <f t="shared" si="22"/>
        <v>12</v>
      </c>
      <c r="I168">
        <f t="shared" si="23"/>
        <v>29</v>
      </c>
      <c r="J168" t="str">
        <f t="shared" si="24"/>
        <v>2022-12-29</v>
      </c>
      <c r="K168">
        <f>VLOOKUP('PC Rentados'!E168,rentado_asignado_id!$A$1:$B$149,2,0)</f>
        <v>131</v>
      </c>
      <c r="L168" t="str">
        <f>"['rentado_asignado_id' =&gt; "&amp;K168&amp;",'equipo_rentado_id' =&gt; "&amp;Rentados_sql!A168&amp;",'fecha_asignacion' =&gt; '"&amp;E168&amp;"','fecha_devolucion' =&gt; "&amp;IF(J168="null","null","'"&amp;J168&amp;"'")&amp;"],"</f>
        <v>['rentado_asignado_id' =&gt; 131,'equipo_rentado_id' =&gt; 167,'fecha_asignacion' =&gt; '2022-09-02','fecha_devolucion' =&gt; '2022-12-29'],</v>
      </c>
    </row>
    <row r="169" spans="1:12" x14ac:dyDescent="0.25">
      <c r="A169">
        <f>'PC Rentados'!F169</f>
        <v>44806</v>
      </c>
      <c r="B169">
        <f t="shared" si="17"/>
        <v>2022</v>
      </c>
      <c r="C169" t="str">
        <f t="shared" si="18"/>
        <v>09</v>
      </c>
      <c r="D169" t="str">
        <f t="shared" si="19"/>
        <v>02</v>
      </c>
      <c r="E169" t="str">
        <f t="shared" si="20"/>
        <v>2022-09-02</v>
      </c>
      <c r="F169">
        <f>'PC Rentados'!N169</f>
        <v>0</v>
      </c>
      <c r="G169">
        <f t="shared" si="21"/>
        <v>1900</v>
      </c>
      <c r="H169" t="str">
        <f t="shared" si="22"/>
        <v>01</v>
      </c>
      <c r="I169" t="str">
        <f t="shared" si="23"/>
        <v>00</v>
      </c>
      <c r="J169" t="str">
        <f t="shared" si="24"/>
        <v>null</v>
      </c>
      <c r="K169">
        <f>VLOOKUP('PC Rentados'!E169,rentado_asignado_id!$A$1:$B$149,2,0)</f>
        <v>44</v>
      </c>
      <c r="L169" t="str">
        <f>"['rentado_asignado_id' =&gt; "&amp;K169&amp;",'equipo_rentado_id' =&gt; "&amp;Rentados_sql!A169&amp;",'fecha_asignacion' =&gt; '"&amp;E169&amp;"','fecha_devolucion' =&gt; "&amp;IF(J169="null","null","'"&amp;J169&amp;"'")&amp;"],"</f>
        <v>['rentado_asignado_id' =&gt; 44,'equipo_rentado_id' =&gt; 168,'fecha_asignacion' =&gt; '2022-09-02','fecha_devolucion' =&gt; null],</v>
      </c>
    </row>
    <row r="170" spans="1:12" x14ac:dyDescent="0.25">
      <c r="A170">
        <f>'PC Rentados'!F170</f>
        <v>44806</v>
      </c>
      <c r="B170">
        <f t="shared" si="17"/>
        <v>2022</v>
      </c>
      <c r="C170" t="str">
        <f t="shared" si="18"/>
        <v>09</v>
      </c>
      <c r="D170" t="str">
        <f t="shared" si="19"/>
        <v>02</v>
      </c>
      <c r="E170" t="str">
        <f t="shared" si="20"/>
        <v>2022-09-02</v>
      </c>
      <c r="F170">
        <f>'PC Rentados'!N170</f>
        <v>44924</v>
      </c>
      <c r="G170">
        <f t="shared" si="21"/>
        <v>2022</v>
      </c>
      <c r="H170">
        <f t="shared" si="22"/>
        <v>12</v>
      </c>
      <c r="I170">
        <f t="shared" si="23"/>
        <v>29</v>
      </c>
      <c r="J170" t="str">
        <f t="shared" si="24"/>
        <v>2022-12-29</v>
      </c>
      <c r="K170">
        <f>VLOOKUP('PC Rentados'!E170,rentado_asignado_id!$A$1:$B$149,2,0)</f>
        <v>131</v>
      </c>
      <c r="L170" t="str">
        <f>"['rentado_asignado_id' =&gt; "&amp;K170&amp;",'equipo_rentado_id' =&gt; "&amp;Rentados_sql!A170&amp;",'fecha_asignacion' =&gt; '"&amp;E170&amp;"','fecha_devolucion' =&gt; "&amp;IF(J170="null","null","'"&amp;J170&amp;"'")&amp;"],"</f>
        <v>['rentado_asignado_id' =&gt; 131,'equipo_rentado_id' =&gt; 169,'fecha_asignacion' =&gt; '2022-09-02','fecha_devolucion' =&gt; '2022-12-29'],</v>
      </c>
    </row>
    <row r="171" spans="1:12" x14ac:dyDescent="0.25">
      <c r="A171">
        <f>'PC Rentados'!F171</f>
        <v>44806</v>
      </c>
      <c r="B171">
        <f t="shared" si="17"/>
        <v>2022</v>
      </c>
      <c r="C171" t="str">
        <f t="shared" si="18"/>
        <v>09</v>
      </c>
      <c r="D171" t="str">
        <f t="shared" si="19"/>
        <v>02</v>
      </c>
      <c r="E171" t="str">
        <f t="shared" si="20"/>
        <v>2022-09-02</v>
      </c>
      <c r="F171">
        <f>'PC Rentados'!N171</f>
        <v>44924</v>
      </c>
      <c r="G171">
        <f t="shared" si="21"/>
        <v>2022</v>
      </c>
      <c r="H171">
        <f t="shared" si="22"/>
        <v>12</v>
      </c>
      <c r="I171">
        <f t="shared" si="23"/>
        <v>29</v>
      </c>
      <c r="J171" t="str">
        <f t="shared" si="24"/>
        <v>2022-12-29</v>
      </c>
      <c r="K171">
        <f>VLOOKUP('PC Rentados'!E171,rentado_asignado_id!$A$1:$B$149,2,0)</f>
        <v>131</v>
      </c>
      <c r="L171" t="str">
        <f>"['rentado_asignado_id' =&gt; "&amp;K171&amp;",'equipo_rentado_id' =&gt; "&amp;Rentados_sql!A171&amp;",'fecha_asignacion' =&gt; '"&amp;E171&amp;"','fecha_devolucion' =&gt; "&amp;IF(J171="null","null","'"&amp;J171&amp;"'")&amp;"],"</f>
        <v>['rentado_asignado_id' =&gt; 131,'equipo_rentado_id' =&gt; 170,'fecha_asignacion' =&gt; '2022-09-02','fecha_devolucion' =&gt; '2022-12-29'],</v>
      </c>
    </row>
    <row r="172" spans="1:12" x14ac:dyDescent="0.25">
      <c r="A172">
        <f>'PC Rentados'!F172</f>
        <v>44806</v>
      </c>
      <c r="B172">
        <f t="shared" si="17"/>
        <v>2022</v>
      </c>
      <c r="C172" t="str">
        <f t="shared" si="18"/>
        <v>09</v>
      </c>
      <c r="D172" t="str">
        <f t="shared" si="19"/>
        <v>02</v>
      </c>
      <c r="E172" t="str">
        <f t="shared" si="20"/>
        <v>2022-09-02</v>
      </c>
      <c r="F172">
        <f>'PC Rentados'!N172</f>
        <v>44924</v>
      </c>
      <c r="G172">
        <f t="shared" si="21"/>
        <v>2022</v>
      </c>
      <c r="H172">
        <f t="shared" si="22"/>
        <v>12</v>
      </c>
      <c r="I172">
        <f t="shared" si="23"/>
        <v>29</v>
      </c>
      <c r="J172" t="str">
        <f t="shared" si="24"/>
        <v>2022-12-29</v>
      </c>
      <c r="K172">
        <f>VLOOKUP('PC Rentados'!E172,rentado_asignado_id!$A$1:$B$149,2,0)</f>
        <v>131</v>
      </c>
      <c r="L172" t="str">
        <f>"['rentado_asignado_id' =&gt; "&amp;K172&amp;",'equipo_rentado_id' =&gt; "&amp;Rentados_sql!A172&amp;",'fecha_asignacion' =&gt; '"&amp;E172&amp;"','fecha_devolucion' =&gt; "&amp;IF(J172="null","null","'"&amp;J172&amp;"'")&amp;"],"</f>
        <v>['rentado_asignado_id' =&gt; 131,'equipo_rentado_id' =&gt; 171,'fecha_asignacion' =&gt; '2022-09-02','fecha_devolucion' =&gt; '2022-12-29'],</v>
      </c>
    </row>
    <row r="173" spans="1:12" x14ac:dyDescent="0.25">
      <c r="A173">
        <f>'PC Rentados'!F173</f>
        <v>44806</v>
      </c>
      <c r="B173">
        <f t="shared" si="17"/>
        <v>2022</v>
      </c>
      <c r="C173" t="str">
        <f t="shared" si="18"/>
        <v>09</v>
      </c>
      <c r="D173" t="str">
        <f t="shared" si="19"/>
        <v>02</v>
      </c>
      <c r="E173" t="str">
        <f t="shared" si="20"/>
        <v>2022-09-02</v>
      </c>
      <c r="F173">
        <f>'PC Rentados'!N173</f>
        <v>44924</v>
      </c>
      <c r="G173">
        <f t="shared" si="21"/>
        <v>2022</v>
      </c>
      <c r="H173">
        <f t="shared" si="22"/>
        <v>12</v>
      </c>
      <c r="I173">
        <f t="shared" si="23"/>
        <v>29</v>
      </c>
      <c r="J173" t="str">
        <f t="shared" si="24"/>
        <v>2022-12-29</v>
      </c>
      <c r="K173">
        <f>VLOOKUP('PC Rentados'!E173,rentado_asignado_id!$A$1:$B$149,2,0)</f>
        <v>131</v>
      </c>
      <c r="L173" t="str">
        <f>"['rentado_asignado_id' =&gt; "&amp;K173&amp;",'equipo_rentado_id' =&gt; "&amp;Rentados_sql!A173&amp;",'fecha_asignacion' =&gt; '"&amp;E173&amp;"','fecha_devolucion' =&gt; "&amp;IF(J173="null","null","'"&amp;J173&amp;"'")&amp;"],"</f>
        <v>['rentado_asignado_id' =&gt; 131,'equipo_rentado_id' =&gt; 172,'fecha_asignacion' =&gt; '2022-09-02','fecha_devolucion' =&gt; '2022-12-29'],</v>
      </c>
    </row>
    <row r="174" spans="1:12" x14ac:dyDescent="0.25">
      <c r="A174">
        <f>'PC Rentados'!F174</f>
        <v>44806</v>
      </c>
      <c r="B174">
        <f t="shared" si="17"/>
        <v>2022</v>
      </c>
      <c r="C174" t="str">
        <f t="shared" si="18"/>
        <v>09</v>
      </c>
      <c r="D174" t="str">
        <f t="shared" si="19"/>
        <v>02</v>
      </c>
      <c r="E174" t="str">
        <f t="shared" si="20"/>
        <v>2022-09-02</v>
      </c>
      <c r="F174">
        <f>'PC Rentados'!N174</f>
        <v>44924</v>
      </c>
      <c r="G174">
        <f t="shared" si="21"/>
        <v>2022</v>
      </c>
      <c r="H174">
        <f t="shared" si="22"/>
        <v>12</v>
      </c>
      <c r="I174">
        <f t="shared" si="23"/>
        <v>29</v>
      </c>
      <c r="J174" t="str">
        <f t="shared" si="24"/>
        <v>2022-12-29</v>
      </c>
      <c r="K174">
        <f>VLOOKUP('PC Rentados'!E174,rentado_asignado_id!$A$1:$B$149,2,0)</f>
        <v>131</v>
      </c>
      <c r="L174" t="str">
        <f>"['rentado_asignado_id' =&gt; "&amp;K174&amp;",'equipo_rentado_id' =&gt; "&amp;Rentados_sql!A174&amp;",'fecha_asignacion' =&gt; '"&amp;E174&amp;"','fecha_devolucion' =&gt; "&amp;IF(J174="null","null","'"&amp;J174&amp;"'")&amp;"],"</f>
        <v>['rentado_asignado_id' =&gt; 131,'equipo_rentado_id' =&gt; 173,'fecha_asignacion' =&gt; '2022-09-02','fecha_devolucion' =&gt; '2022-12-29'],</v>
      </c>
    </row>
    <row r="175" spans="1:12" x14ac:dyDescent="0.25">
      <c r="A175">
        <f>'PC Rentados'!F175</f>
        <v>44806</v>
      </c>
      <c r="B175">
        <f t="shared" si="17"/>
        <v>2022</v>
      </c>
      <c r="C175" t="str">
        <f t="shared" si="18"/>
        <v>09</v>
      </c>
      <c r="D175" t="str">
        <f t="shared" si="19"/>
        <v>02</v>
      </c>
      <c r="E175" t="str">
        <f t="shared" si="20"/>
        <v>2022-09-02</v>
      </c>
      <c r="F175">
        <f>'PC Rentados'!N175</f>
        <v>44924</v>
      </c>
      <c r="G175">
        <f t="shared" si="21"/>
        <v>2022</v>
      </c>
      <c r="H175">
        <f t="shared" si="22"/>
        <v>12</v>
      </c>
      <c r="I175">
        <f t="shared" si="23"/>
        <v>29</v>
      </c>
      <c r="J175" t="str">
        <f t="shared" si="24"/>
        <v>2022-12-29</v>
      </c>
      <c r="K175">
        <f>VLOOKUP('PC Rentados'!E175,rentado_asignado_id!$A$1:$B$149,2,0)</f>
        <v>131</v>
      </c>
      <c r="L175" t="str">
        <f>"['rentado_asignado_id' =&gt; "&amp;K175&amp;",'equipo_rentado_id' =&gt; "&amp;Rentados_sql!A175&amp;",'fecha_asignacion' =&gt; '"&amp;E175&amp;"','fecha_devolucion' =&gt; "&amp;IF(J175="null","null","'"&amp;J175&amp;"'")&amp;"],"</f>
        <v>['rentado_asignado_id' =&gt; 131,'equipo_rentado_id' =&gt; 174,'fecha_asignacion' =&gt; '2022-09-02','fecha_devolucion' =&gt; '2022-12-29'],</v>
      </c>
    </row>
    <row r="176" spans="1:12" x14ac:dyDescent="0.25">
      <c r="A176">
        <f>'PC Rentados'!F176</f>
        <v>44806</v>
      </c>
      <c r="B176">
        <f t="shared" si="17"/>
        <v>2022</v>
      </c>
      <c r="C176" t="str">
        <f t="shared" si="18"/>
        <v>09</v>
      </c>
      <c r="D176" t="str">
        <f t="shared" si="19"/>
        <v>02</v>
      </c>
      <c r="E176" t="str">
        <f t="shared" si="20"/>
        <v>2022-09-02</v>
      </c>
      <c r="F176">
        <f>'PC Rentados'!N176</f>
        <v>44924</v>
      </c>
      <c r="G176">
        <f t="shared" si="21"/>
        <v>2022</v>
      </c>
      <c r="H176">
        <f t="shared" si="22"/>
        <v>12</v>
      </c>
      <c r="I176">
        <f t="shared" si="23"/>
        <v>29</v>
      </c>
      <c r="J176" t="str">
        <f t="shared" si="24"/>
        <v>2022-12-29</v>
      </c>
      <c r="K176">
        <f>VLOOKUP('PC Rentados'!E176,rentado_asignado_id!$A$1:$B$149,2,0)</f>
        <v>131</v>
      </c>
      <c r="L176" t="str">
        <f>"['rentado_asignado_id' =&gt; "&amp;K176&amp;",'equipo_rentado_id' =&gt; "&amp;Rentados_sql!A176&amp;",'fecha_asignacion' =&gt; '"&amp;E176&amp;"','fecha_devolucion' =&gt; "&amp;IF(J176="null","null","'"&amp;J176&amp;"'")&amp;"],"</f>
        <v>['rentado_asignado_id' =&gt; 131,'equipo_rentado_id' =&gt; 175,'fecha_asignacion' =&gt; '2022-09-02','fecha_devolucion' =&gt; '2022-12-29'],</v>
      </c>
    </row>
    <row r="177" spans="1:12" x14ac:dyDescent="0.25">
      <c r="A177">
        <f>'PC Rentados'!F177</f>
        <v>44806</v>
      </c>
      <c r="B177">
        <f t="shared" si="17"/>
        <v>2022</v>
      </c>
      <c r="C177" t="str">
        <f t="shared" si="18"/>
        <v>09</v>
      </c>
      <c r="D177" t="str">
        <f t="shared" si="19"/>
        <v>02</v>
      </c>
      <c r="E177" t="str">
        <f t="shared" si="20"/>
        <v>2022-09-02</v>
      </c>
      <c r="F177">
        <f>'PC Rentados'!N177</f>
        <v>45079</v>
      </c>
      <c r="G177">
        <f t="shared" si="21"/>
        <v>2023</v>
      </c>
      <c r="H177" t="str">
        <f t="shared" si="22"/>
        <v>06</v>
      </c>
      <c r="I177" t="str">
        <f t="shared" si="23"/>
        <v>02</v>
      </c>
      <c r="J177" t="str">
        <f t="shared" si="24"/>
        <v>2023-06-02</v>
      </c>
      <c r="K177">
        <f>VLOOKUP('PC Rentados'!E177,rentado_asignado_id!$A$1:$B$149,2,0)</f>
        <v>149</v>
      </c>
      <c r="L177" t="str">
        <f>"['rentado_asignado_id' =&gt; "&amp;K177&amp;",'equipo_rentado_id' =&gt; "&amp;Rentados_sql!A177&amp;",'fecha_asignacion' =&gt; '"&amp;E177&amp;"','fecha_devolucion' =&gt; "&amp;IF(J177="null","null","'"&amp;J177&amp;"'")&amp;"],"</f>
        <v>['rentado_asignado_id' =&gt; 149,'equipo_rentado_id' =&gt; 176,'fecha_asignacion' =&gt; '2022-09-02','fecha_devolucion' =&gt; '2023-06-02'],</v>
      </c>
    </row>
    <row r="178" spans="1:12" x14ac:dyDescent="0.25">
      <c r="A178">
        <f>'PC Rentados'!F178</f>
        <v>44806</v>
      </c>
      <c r="B178">
        <f t="shared" si="17"/>
        <v>2022</v>
      </c>
      <c r="C178" t="str">
        <f t="shared" si="18"/>
        <v>09</v>
      </c>
      <c r="D178" t="str">
        <f t="shared" si="19"/>
        <v>02</v>
      </c>
      <c r="E178" t="str">
        <f t="shared" si="20"/>
        <v>2022-09-02</v>
      </c>
      <c r="F178">
        <f>'PC Rentados'!N178</f>
        <v>0</v>
      </c>
      <c r="G178">
        <f t="shared" si="21"/>
        <v>1900</v>
      </c>
      <c r="H178" t="str">
        <f t="shared" si="22"/>
        <v>01</v>
      </c>
      <c r="I178" t="str">
        <f t="shared" si="23"/>
        <v>00</v>
      </c>
      <c r="J178" t="str">
        <f t="shared" si="24"/>
        <v>null</v>
      </c>
      <c r="K178">
        <f>VLOOKUP('PC Rentados'!E178,rentado_asignado_id!$A$1:$B$149,2,0)</f>
        <v>83</v>
      </c>
      <c r="L178" t="str">
        <f>"['rentado_asignado_id' =&gt; "&amp;K178&amp;",'equipo_rentado_id' =&gt; "&amp;Rentados_sql!A178&amp;",'fecha_asignacion' =&gt; '"&amp;E178&amp;"','fecha_devolucion' =&gt; "&amp;IF(J178="null","null","'"&amp;J178&amp;"'")&amp;"],"</f>
        <v>['rentado_asignado_id' =&gt; 83,'equipo_rentado_id' =&gt; 177,'fecha_asignacion' =&gt; '2022-09-02','fecha_devolucion' =&gt; null],</v>
      </c>
    </row>
    <row r="179" spans="1:12" x14ac:dyDescent="0.25">
      <c r="A179">
        <f>'PC Rentados'!F179</f>
        <v>44806</v>
      </c>
      <c r="B179">
        <f t="shared" si="17"/>
        <v>2022</v>
      </c>
      <c r="C179" t="str">
        <f t="shared" si="18"/>
        <v>09</v>
      </c>
      <c r="D179" t="str">
        <f t="shared" si="19"/>
        <v>02</v>
      </c>
      <c r="E179" t="str">
        <f t="shared" si="20"/>
        <v>2022-09-02</v>
      </c>
      <c r="F179">
        <f>'PC Rentados'!N179</f>
        <v>44924</v>
      </c>
      <c r="G179">
        <f t="shared" si="21"/>
        <v>2022</v>
      </c>
      <c r="H179">
        <f t="shared" si="22"/>
        <v>12</v>
      </c>
      <c r="I179">
        <f t="shared" si="23"/>
        <v>29</v>
      </c>
      <c r="J179" t="str">
        <f t="shared" si="24"/>
        <v>2022-12-29</v>
      </c>
      <c r="K179">
        <f>VLOOKUP('PC Rentados'!E179,rentado_asignado_id!$A$1:$B$149,2,0)</f>
        <v>131</v>
      </c>
      <c r="L179" t="str">
        <f>"['rentado_asignado_id' =&gt; "&amp;K179&amp;",'equipo_rentado_id' =&gt; "&amp;Rentados_sql!A179&amp;",'fecha_asignacion' =&gt; '"&amp;E179&amp;"','fecha_devolucion' =&gt; "&amp;IF(J179="null","null","'"&amp;J179&amp;"'")&amp;"],"</f>
        <v>['rentado_asignado_id' =&gt; 131,'equipo_rentado_id' =&gt; 178,'fecha_asignacion' =&gt; '2022-09-02','fecha_devolucion' =&gt; '2022-12-29'],</v>
      </c>
    </row>
    <row r="180" spans="1:12" x14ac:dyDescent="0.25">
      <c r="A180">
        <f>'PC Rentados'!F180</f>
        <v>44806</v>
      </c>
      <c r="B180">
        <f t="shared" si="17"/>
        <v>2022</v>
      </c>
      <c r="C180" t="str">
        <f t="shared" si="18"/>
        <v>09</v>
      </c>
      <c r="D180" t="str">
        <f t="shared" si="19"/>
        <v>02</v>
      </c>
      <c r="E180" t="str">
        <f t="shared" si="20"/>
        <v>2022-09-02</v>
      </c>
      <c r="F180">
        <f>'PC Rentados'!N180</f>
        <v>0</v>
      </c>
      <c r="G180">
        <f t="shared" si="21"/>
        <v>1900</v>
      </c>
      <c r="H180" t="str">
        <f t="shared" si="22"/>
        <v>01</v>
      </c>
      <c r="I180" t="str">
        <f t="shared" si="23"/>
        <v>00</v>
      </c>
      <c r="J180" t="str">
        <f t="shared" si="24"/>
        <v>null</v>
      </c>
      <c r="K180">
        <f>VLOOKUP('PC Rentados'!E180,rentado_asignado_id!$A$1:$B$149,2,0)</f>
        <v>91</v>
      </c>
      <c r="L180" t="str">
        <f>"['rentado_asignado_id' =&gt; "&amp;K180&amp;",'equipo_rentado_id' =&gt; "&amp;Rentados_sql!A180&amp;",'fecha_asignacion' =&gt; '"&amp;E180&amp;"','fecha_devolucion' =&gt; "&amp;IF(J180="null","null","'"&amp;J180&amp;"'")&amp;"],"</f>
        <v>['rentado_asignado_id' =&gt; 91,'equipo_rentado_id' =&gt; 179,'fecha_asignacion' =&gt; '2022-09-02','fecha_devolucion' =&gt; null],</v>
      </c>
    </row>
    <row r="181" spans="1:12" x14ac:dyDescent="0.25">
      <c r="A181">
        <f>'PC Rentados'!F181</f>
        <v>44806</v>
      </c>
      <c r="B181">
        <f t="shared" si="17"/>
        <v>2022</v>
      </c>
      <c r="C181" t="str">
        <f t="shared" si="18"/>
        <v>09</v>
      </c>
      <c r="D181" t="str">
        <f t="shared" si="19"/>
        <v>02</v>
      </c>
      <c r="E181" t="str">
        <f t="shared" si="20"/>
        <v>2022-09-02</v>
      </c>
      <c r="F181">
        <f>'PC Rentados'!N181</f>
        <v>44924</v>
      </c>
      <c r="G181">
        <f t="shared" si="21"/>
        <v>2022</v>
      </c>
      <c r="H181">
        <f t="shared" si="22"/>
        <v>12</v>
      </c>
      <c r="I181">
        <f t="shared" si="23"/>
        <v>29</v>
      </c>
      <c r="J181" t="str">
        <f t="shared" si="24"/>
        <v>2022-12-29</v>
      </c>
      <c r="K181">
        <f>VLOOKUP('PC Rentados'!E181,rentado_asignado_id!$A$1:$B$149,2,0)</f>
        <v>131</v>
      </c>
      <c r="L181" t="str">
        <f>"['rentado_asignado_id' =&gt; "&amp;K181&amp;",'equipo_rentado_id' =&gt; "&amp;Rentados_sql!A181&amp;",'fecha_asignacion' =&gt; '"&amp;E181&amp;"','fecha_devolucion' =&gt; "&amp;IF(J181="null","null","'"&amp;J181&amp;"'")&amp;"],"</f>
        <v>['rentado_asignado_id' =&gt; 131,'equipo_rentado_id' =&gt; 180,'fecha_asignacion' =&gt; '2022-09-02','fecha_devolucion' =&gt; '2022-12-29'],</v>
      </c>
    </row>
    <row r="182" spans="1:12" x14ac:dyDescent="0.25">
      <c r="A182">
        <f>'PC Rentados'!F182</f>
        <v>44806</v>
      </c>
      <c r="B182">
        <f t="shared" si="17"/>
        <v>2022</v>
      </c>
      <c r="C182" t="str">
        <f t="shared" si="18"/>
        <v>09</v>
      </c>
      <c r="D182" t="str">
        <f t="shared" si="19"/>
        <v>02</v>
      </c>
      <c r="E182" t="str">
        <f t="shared" si="20"/>
        <v>2022-09-02</v>
      </c>
      <c r="F182">
        <f>'PC Rentados'!N182</f>
        <v>0</v>
      </c>
      <c r="G182">
        <f t="shared" si="21"/>
        <v>1900</v>
      </c>
      <c r="H182" t="str">
        <f t="shared" si="22"/>
        <v>01</v>
      </c>
      <c r="I182" t="str">
        <f t="shared" si="23"/>
        <v>00</v>
      </c>
      <c r="J182" t="str">
        <f t="shared" si="24"/>
        <v>null</v>
      </c>
      <c r="K182">
        <f>VLOOKUP('PC Rentados'!E182,rentado_asignado_id!$A$1:$B$149,2,0)</f>
        <v>110</v>
      </c>
      <c r="L182" t="str">
        <f>"['rentado_asignado_id' =&gt; "&amp;K182&amp;",'equipo_rentado_id' =&gt; "&amp;Rentados_sql!A182&amp;",'fecha_asignacion' =&gt; '"&amp;E182&amp;"','fecha_devolucion' =&gt; "&amp;IF(J182="null","null","'"&amp;J182&amp;"'")&amp;"],"</f>
        <v>['rentado_asignado_id' =&gt; 110,'equipo_rentado_id' =&gt; 181,'fecha_asignacion' =&gt; '2022-09-02','fecha_devolucion' =&gt; null],</v>
      </c>
    </row>
    <row r="183" spans="1:12" x14ac:dyDescent="0.25">
      <c r="A183">
        <f>'PC Rentados'!F183</f>
        <v>44806</v>
      </c>
      <c r="B183">
        <f t="shared" si="17"/>
        <v>2022</v>
      </c>
      <c r="C183" t="str">
        <f t="shared" si="18"/>
        <v>09</v>
      </c>
      <c r="D183" t="str">
        <f t="shared" si="19"/>
        <v>02</v>
      </c>
      <c r="E183" t="str">
        <f t="shared" si="20"/>
        <v>2022-09-02</v>
      </c>
      <c r="F183">
        <f>'PC Rentados'!N183</f>
        <v>44924</v>
      </c>
      <c r="G183">
        <f t="shared" si="21"/>
        <v>2022</v>
      </c>
      <c r="H183">
        <f t="shared" si="22"/>
        <v>12</v>
      </c>
      <c r="I183">
        <f t="shared" si="23"/>
        <v>29</v>
      </c>
      <c r="J183" t="str">
        <f t="shared" si="24"/>
        <v>2022-12-29</v>
      </c>
      <c r="K183">
        <f>VLOOKUP('PC Rentados'!E183,rentado_asignado_id!$A$1:$B$149,2,0)</f>
        <v>131</v>
      </c>
      <c r="L183" t="str">
        <f>"['rentado_asignado_id' =&gt; "&amp;K183&amp;",'equipo_rentado_id' =&gt; "&amp;Rentados_sql!A183&amp;",'fecha_asignacion' =&gt; '"&amp;E183&amp;"','fecha_devolucion' =&gt; "&amp;IF(J183="null","null","'"&amp;J183&amp;"'")&amp;"],"</f>
        <v>['rentado_asignado_id' =&gt; 131,'equipo_rentado_id' =&gt; 182,'fecha_asignacion' =&gt; '2022-09-02','fecha_devolucion' =&gt; '2022-12-29'],</v>
      </c>
    </row>
    <row r="184" spans="1:12" x14ac:dyDescent="0.25">
      <c r="A184">
        <f>'PC Rentados'!F184</f>
        <v>44806</v>
      </c>
      <c r="B184">
        <f t="shared" si="17"/>
        <v>2022</v>
      </c>
      <c r="C184" t="str">
        <f t="shared" si="18"/>
        <v>09</v>
      </c>
      <c r="D184" t="str">
        <f t="shared" si="19"/>
        <v>02</v>
      </c>
      <c r="E184" t="str">
        <f t="shared" si="20"/>
        <v>2022-09-02</v>
      </c>
      <c r="F184">
        <f>'PC Rentados'!N184</f>
        <v>0</v>
      </c>
      <c r="G184">
        <f t="shared" si="21"/>
        <v>1900</v>
      </c>
      <c r="H184" t="str">
        <f t="shared" si="22"/>
        <v>01</v>
      </c>
      <c r="I184" t="str">
        <f t="shared" si="23"/>
        <v>00</v>
      </c>
      <c r="J184" t="str">
        <f t="shared" si="24"/>
        <v>null</v>
      </c>
      <c r="K184">
        <f>VLOOKUP('PC Rentados'!E184,rentado_asignado_id!$A$1:$B$149,2,0)</f>
        <v>84</v>
      </c>
      <c r="L184" t="str">
        <f>"['rentado_asignado_id' =&gt; "&amp;K184&amp;",'equipo_rentado_id' =&gt; "&amp;Rentados_sql!A184&amp;",'fecha_asignacion' =&gt; '"&amp;E184&amp;"','fecha_devolucion' =&gt; "&amp;IF(J184="null","null","'"&amp;J184&amp;"'")&amp;"],"</f>
        <v>['rentado_asignado_id' =&gt; 84,'equipo_rentado_id' =&gt; 183,'fecha_asignacion' =&gt; '2022-09-02','fecha_devolucion' =&gt; null],</v>
      </c>
    </row>
    <row r="185" spans="1:12" x14ac:dyDescent="0.25">
      <c r="A185">
        <f>'PC Rentados'!F185</f>
        <v>44813</v>
      </c>
      <c r="B185">
        <f t="shared" si="17"/>
        <v>2022</v>
      </c>
      <c r="C185" t="str">
        <f t="shared" si="18"/>
        <v>09</v>
      </c>
      <c r="D185" t="str">
        <f t="shared" si="19"/>
        <v>09</v>
      </c>
      <c r="E185" t="str">
        <f t="shared" si="20"/>
        <v>2022-09-09</v>
      </c>
      <c r="F185">
        <f>'PC Rentados'!N185</f>
        <v>0</v>
      </c>
      <c r="G185">
        <f t="shared" si="21"/>
        <v>1900</v>
      </c>
      <c r="H185" t="str">
        <f t="shared" si="22"/>
        <v>01</v>
      </c>
      <c r="I185" t="str">
        <f t="shared" si="23"/>
        <v>00</v>
      </c>
      <c r="J185" t="str">
        <f t="shared" si="24"/>
        <v>null</v>
      </c>
      <c r="K185">
        <f>VLOOKUP('PC Rentados'!E185,rentado_asignado_id!$A$1:$B$149,2,0)</f>
        <v>70</v>
      </c>
      <c r="L185" t="str">
        <f>"['rentado_asignado_id' =&gt; "&amp;K185&amp;",'equipo_rentado_id' =&gt; "&amp;Rentados_sql!A185&amp;",'fecha_asignacion' =&gt; '"&amp;E185&amp;"','fecha_devolucion' =&gt; "&amp;IF(J185="null","null","'"&amp;J185&amp;"'")&amp;"],"</f>
        <v>['rentado_asignado_id' =&gt; 70,'equipo_rentado_id' =&gt; 184,'fecha_asignacion' =&gt; '2022-09-09','fecha_devolucion' =&gt; null],</v>
      </c>
    </row>
    <row r="186" spans="1:12" x14ac:dyDescent="0.25">
      <c r="A186">
        <f>'PC Rentados'!F186</f>
        <v>44813</v>
      </c>
      <c r="B186">
        <f t="shared" si="17"/>
        <v>2022</v>
      </c>
      <c r="C186" t="str">
        <f t="shared" si="18"/>
        <v>09</v>
      </c>
      <c r="D186" t="str">
        <f t="shared" si="19"/>
        <v>09</v>
      </c>
      <c r="E186" t="str">
        <f t="shared" si="20"/>
        <v>2022-09-09</v>
      </c>
      <c r="F186">
        <f>'PC Rentados'!N186</f>
        <v>0</v>
      </c>
      <c r="G186">
        <f t="shared" si="21"/>
        <v>1900</v>
      </c>
      <c r="H186" t="str">
        <f t="shared" si="22"/>
        <v>01</v>
      </c>
      <c r="I186" t="str">
        <f t="shared" si="23"/>
        <v>00</v>
      </c>
      <c r="J186" t="str">
        <f t="shared" si="24"/>
        <v>null</v>
      </c>
      <c r="K186">
        <f>VLOOKUP('PC Rentados'!E186,rentado_asignado_id!$A$1:$B$149,2,0)</f>
        <v>6</v>
      </c>
      <c r="L186" t="str">
        <f>"['rentado_asignado_id' =&gt; "&amp;K186&amp;",'equipo_rentado_id' =&gt; "&amp;Rentados_sql!A186&amp;",'fecha_asignacion' =&gt; '"&amp;E186&amp;"','fecha_devolucion' =&gt; "&amp;IF(J186="null","null","'"&amp;J186&amp;"'")&amp;"],"</f>
        <v>['rentado_asignado_id' =&gt; 6,'equipo_rentado_id' =&gt; 185,'fecha_asignacion' =&gt; '2022-09-09','fecha_devolucion' =&gt; null],</v>
      </c>
    </row>
    <row r="187" spans="1:12" x14ac:dyDescent="0.25">
      <c r="A187">
        <f>'PC Rentados'!F187</f>
        <v>44813</v>
      </c>
      <c r="B187">
        <f t="shared" si="17"/>
        <v>2022</v>
      </c>
      <c r="C187" t="str">
        <f t="shared" si="18"/>
        <v>09</v>
      </c>
      <c r="D187" t="str">
        <f t="shared" si="19"/>
        <v>09</v>
      </c>
      <c r="E187" t="str">
        <f t="shared" si="20"/>
        <v>2022-09-09</v>
      </c>
      <c r="F187">
        <f>'PC Rentados'!N187</f>
        <v>0</v>
      </c>
      <c r="G187">
        <f t="shared" si="21"/>
        <v>1900</v>
      </c>
      <c r="H187" t="str">
        <f t="shared" si="22"/>
        <v>01</v>
      </c>
      <c r="I187" t="str">
        <f t="shared" si="23"/>
        <v>00</v>
      </c>
      <c r="J187" t="str">
        <f t="shared" si="24"/>
        <v>null</v>
      </c>
      <c r="K187">
        <f>VLOOKUP('PC Rentados'!E187,rentado_asignado_id!$A$1:$B$149,2,0)</f>
        <v>139</v>
      </c>
      <c r="L187" t="str">
        <f>"['rentado_asignado_id' =&gt; "&amp;K187&amp;",'equipo_rentado_id' =&gt; "&amp;Rentados_sql!A187&amp;",'fecha_asignacion' =&gt; '"&amp;E187&amp;"','fecha_devolucion' =&gt; "&amp;IF(J187="null","null","'"&amp;J187&amp;"'")&amp;"],"</f>
        <v>['rentado_asignado_id' =&gt; 139,'equipo_rentado_id' =&gt; 186,'fecha_asignacion' =&gt; '2022-09-09','fecha_devolucion' =&gt; null],</v>
      </c>
    </row>
    <row r="188" spans="1:12" x14ac:dyDescent="0.25">
      <c r="A188">
        <f>'PC Rentados'!F188</f>
        <v>44813</v>
      </c>
      <c r="B188">
        <f t="shared" si="17"/>
        <v>2022</v>
      </c>
      <c r="C188" t="str">
        <f t="shared" si="18"/>
        <v>09</v>
      </c>
      <c r="D188" t="str">
        <f t="shared" si="19"/>
        <v>09</v>
      </c>
      <c r="E188" t="str">
        <f t="shared" si="20"/>
        <v>2022-09-09</v>
      </c>
      <c r="F188">
        <f>'PC Rentados'!N188</f>
        <v>0</v>
      </c>
      <c r="G188">
        <f t="shared" si="21"/>
        <v>1900</v>
      </c>
      <c r="H188" t="str">
        <f t="shared" si="22"/>
        <v>01</v>
      </c>
      <c r="I188" t="str">
        <f t="shared" si="23"/>
        <v>00</v>
      </c>
      <c r="J188" t="str">
        <f t="shared" si="24"/>
        <v>null</v>
      </c>
      <c r="K188">
        <f>VLOOKUP('PC Rentados'!E188,rentado_asignado_id!$A$1:$B$149,2,0)</f>
        <v>107</v>
      </c>
      <c r="L188" t="str">
        <f>"['rentado_asignado_id' =&gt; "&amp;K188&amp;",'equipo_rentado_id' =&gt; "&amp;Rentados_sql!A188&amp;",'fecha_asignacion' =&gt; '"&amp;E188&amp;"','fecha_devolucion' =&gt; "&amp;IF(J188="null","null","'"&amp;J188&amp;"'")&amp;"],"</f>
        <v>['rentado_asignado_id' =&gt; 107,'equipo_rentado_id' =&gt; 187,'fecha_asignacion' =&gt; '2022-09-09','fecha_devolucion' =&gt; null],</v>
      </c>
    </row>
    <row r="189" spans="1:12" x14ac:dyDescent="0.25">
      <c r="A189">
        <f>'PC Rentados'!F189</f>
        <v>44813</v>
      </c>
      <c r="B189">
        <f t="shared" si="17"/>
        <v>2022</v>
      </c>
      <c r="C189" t="str">
        <f t="shared" si="18"/>
        <v>09</v>
      </c>
      <c r="D189" t="str">
        <f t="shared" si="19"/>
        <v>09</v>
      </c>
      <c r="E189" t="str">
        <f t="shared" si="20"/>
        <v>2022-09-09</v>
      </c>
      <c r="F189">
        <f>'PC Rentados'!N189</f>
        <v>0</v>
      </c>
      <c r="G189">
        <f t="shared" si="21"/>
        <v>1900</v>
      </c>
      <c r="H189" t="str">
        <f t="shared" si="22"/>
        <v>01</v>
      </c>
      <c r="I189" t="str">
        <f t="shared" si="23"/>
        <v>00</v>
      </c>
      <c r="J189" t="str">
        <f t="shared" si="24"/>
        <v>null</v>
      </c>
      <c r="K189">
        <f>VLOOKUP('PC Rentados'!E189,rentado_asignado_id!$A$1:$B$149,2,0)</f>
        <v>100</v>
      </c>
      <c r="L189" t="str">
        <f>"['rentado_asignado_id' =&gt; "&amp;K189&amp;",'equipo_rentado_id' =&gt; "&amp;Rentados_sql!A189&amp;",'fecha_asignacion' =&gt; '"&amp;E189&amp;"','fecha_devolucion' =&gt; "&amp;IF(J189="null","null","'"&amp;J189&amp;"'")&amp;"],"</f>
        <v>['rentado_asignado_id' =&gt; 100,'equipo_rentado_id' =&gt; 188,'fecha_asignacion' =&gt; '2022-09-09','fecha_devolucion' =&gt; null],</v>
      </c>
    </row>
    <row r="190" spans="1:12" x14ac:dyDescent="0.25">
      <c r="A190">
        <f>'PC Rentados'!F190</f>
        <v>44813</v>
      </c>
      <c r="B190">
        <f t="shared" si="17"/>
        <v>2022</v>
      </c>
      <c r="C190" t="str">
        <f t="shared" si="18"/>
        <v>09</v>
      </c>
      <c r="D190" t="str">
        <f t="shared" si="19"/>
        <v>09</v>
      </c>
      <c r="E190" t="str">
        <f t="shared" si="20"/>
        <v>2022-09-09</v>
      </c>
      <c r="F190">
        <f>'PC Rentados'!N190</f>
        <v>0</v>
      </c>
      <c r="G190">
        <f t="shared" si="21"/>
        <v>1900</v>
      </c>
      <c r="H190" t="str">
        <f t="shared" si="22"/>
        <v>01</v>
      </c>
      <c r="I190" t="str">
        <f t="shared" si="23"/>
        <v>00</v>
      </c>
      <c r="J190" t="str">
        <f t="shared" si="24"/>
        <v>null</v>
      </c>
      <c r="K190">
        <f>VLOOKUP('PC Rentados'!E190,rentado_asignado_id!$A$1:$B$149,2,0)</f>
        <v>46</v>
      </c>
      <c r="L190" t="str">
        <f>"['rentado_asignado_id' =&gt; "&amp;K190&amp;",'equipo_rentado_id' =&gt; "&amp;Rentados_sql!A190&amp;",'fecha_asignacion' =&gt; '"&amp;E190&amp;"','fecha_devolucion' =&gt; "&amp;IF(J190="null","null","'"&amp;J190&amp;"'")&amp;"],"</f>
        <v>['rentado_asignado_id' =&gt; 46,'equipo_rentado_id' =&gt; 189,'fecha_asignacion' =&gt; '2022-09-09','fecha_devolucion' =&gt; null],</v>
      </c>
    </row>
    <row r="191" spans="1:12" x14ac:dyDescent="0.25">
      <c r="A191">
        <f>'PC Rentados'!F191</f>
        <v>44813</v>
      </c>
      <c r="B191">
        <f t="shared" si="17"/>
        <v>2022</v>
      </c>
      <c r="C191" t="str">
        <f t="shared" si="18"/>
        <v>09</v>
      </c>
      <c r="D191" t="str">
        <f t="shared" si="19"/>
        <v>09</v>
      </c>
      <c r="E191" t="str">
        <f t="shared" si="20"/>
        <v>2022-09-09</v>
      </c>
      <c r="F191">
        <f>'PC Rentados'!N191</f>
        <v>0</v>
      </c>
      <c r="G191">
        <f t="shared" si="21"/>
        <v>1900</v>
      </c>
      <c r="H191" t="str">
        <f t="shared" si="22"/>
        <v>01</v>
      </c>
      <c r="I191" t="str">
        <f t="shared" si="23"/>
        <v>00</v>
      </c>
      <c r="J191" t="str">
        <f t="shared" si="24"/>
        <v>null</v>
      </c>
      <c r="K191">
        <f>VLOOKUP('PC Rentados'!E191,rentado_asignado_id!$A$1:$B$149,2,0)</f>
        <v>102</v>
      </c>
      <c r="L191" t="str">
        <f>"['rentado_asignado_id' =&gt; "&amp;K191&amp;",'equipo_rentado_id' =&gt; "&amp;Rentados_sql!A191&amp;",'fecha_asignacion' =&gt; '"&amp;E191&amp;"','fecha_devolucion' =&gt; "&amp;IF(J191="null","null","'"&amp;J191&amp;"'")&amp;"],"</f>
        <v>['rentado_asignado_id' =&gt; 102,'equipo_rentado_id' =&gt; 190,'fecha_asignacion' =&gt; '2022-09-09','fecha_devolucion' =&gt; null],</v>
      </c>
    </row>
    <row r="192" spans="1:12" x14ac:dyDescent="0.25">
      <c r="A192">
        <f>'PC Rentados'!F192</f>
        <v>44813</v>
      </c>
      <c r="B192">
        <f t="shared" si="17"/>
        <v>2022</v>
      </c>
      <c r="C192" t="str">
        <f t="shared" si="18"/>
        <v>09</v>
      </c>
      <c r="D192" t="str">
        <f t="shared" si="19"/>
        <v>09</v>
      </c>
      <c r="E192" t="str">
        <f t="shared" si="20"/>
        <v>2022-09-09</v>
      </c>
      <c r="F192">
        <f>'PC Rentados'!N192</f>
        <v>0</v>
      </c>
      <c r="G192">
        <f t="shared" si="21"/>
        <v>1900</v>
      </c>
      <c r="H192" t="str">
        <f t="shared" si="22"/>
        <v>01</v>
      </c>
      <c r="I192" t="str">
        <f t="shared" si="23"/>
        <v>00</v>
      </c>
      <c r="J192" t="str">
        <f t="shared" si="24"/>
        <v>null</v>
      </c>
      <c r="K192">
        <f>VLOOKUP('PC Rentados'!E192,rentado_asignado_id!$A$1:$B$149,2,0)</f>
        <v>141</v>
      </c>
      <c r="L192" t="str">
        <f>"['rentado_asignado_id' =&gt; "&amp;K192&amp;",'equipo_rentado_id' =&gt; "&amp;Rentados_sql!A192&amp;",'fecha_asignacion' =&gt; '"&amp;E192&amp;"','fecha_devolucion' =&gt; "&amp;IF(J192="null","null","'"&amp;J192&amp;"'")&amp;"],"</f>
        <v>['rentado_asignado_id' =&gt; 141,'equipo_rentado_id' =&gt; 191,'fecha_asignacion' =&gt; '2022-09-09','fecha_devolucion' =&gt; null],</v>
      </c>
    </row>
    <row r="193" spans="1:12" x14ac:dyDescent="0.25">
      <c r="A193">
        <f>'PC Rentados'!F193</f>
        <v>44813</v>
      </c>
      <c r="B193">
        <f t="shared" si="17"/>
        <v>2022</v>
      </c>
      <c r="C193" t="str">
        <f t="shared" si="18"/>
        <v>09</v>
      </c>
      <c r="D193" t="str">
        <f t="shared" si="19"/>
        <v>09</v>
      </c>
      <c r="E193" t="str">
        <f t="shared" si="20"/>
        <v>2022-09-09</v>
      </c>
      <c r="F193">
        <f>'PC Rentados'!N193</f>
        <v>0</v>
      </c>
      <c r="G193">
        <f t="shared" si="21"/>
        <v>1900</v>
      </c>
      <c r="H193" t="str">
        <f t="shared" si="22"/>
        <v>01</v>
      </c>
      <c r="I193" t="str">
        <f t="shared" si="23"/>
        <v>00</v>
      </c>
      <c r="J193" t="str">
        <f t="shared" si="24"/>
        <v>null</v>
      </c>
      <c r="K193">
        <f>VLOOKUP('PC Rentados'!E193,rentado_asignado_id!$A$1:$B$149,2,0)</f>
        <v>88</v>
      </c>
      <c r="L193" t="str">
        <f>"['rentado_asignado_id' =&gt; "&amp;K193&amp;",'equipo_rentado_id' =&gt; "&amp;Rentados_sql!A193&amp;",'fecha_asignacion' =&gt; '"&amp;E193&amp;"','fecha_devolucion' =&gt; "&amp;IF(J193="null","null","'"&amp;J193&amp;"'")&amp;"],"</f>
        <v>['rentado_asignado_id' =&gt; 88,'equipo_rentado_id' =&gt; 192,'fecha_asignacion' =&gt; '2022-09-09','fecha_devolucion' =&gt; null],</v>
      </c>
    </row>
    <row r="194" spans="1:12" x14ac:dyDescent="0.25">
      <c r="A194">
        <f>'PC Rentados'!F194</f>
        <v>44813</v>
      </c>
      <c r="B194">
        <f t="shared" si="17"/>
        <v>2022</v>
      </c>
      <c r="C194" t="str">
        <f t="shared" si="18"/>
        <v>09</v>
      </c>
      <c r="D194" t="str">
        <f t="shared" si="19"/>
        <v>09</v>
      </c>
      <c r="E194" t="str">
        <f t="shared" si="20"/>
        <v>2022-09-09</v>
      </c>
      <c r="F194">
        <f>'PC Rentados'!N194</f>
        <v>0</v>
      </c>
      <c r="G194">
        <f t="shared" si="21"/>
        <v>1900</v>
      </c>
      <c r="H194" t="str">
        <f t="shared" si="22"/>
        <v>01</v>
      </c>
      <c r="I194" t="str">
        <f t="shared" si="23"/>
        <v>00</v>
      </c>
      <c r="J194" t="str">
        <f t="shared" si="24"/>
        <v>null</v>
      </c>
      <c r="K194">
        <f>VLOOKUP('PC Rentados'!E194,rentado_asignado_id!$A$1:$B$149,2,0)</f>
        <v>87</v>
      </c>
      <c r="L194" t="str">
        <f>"['rentado_asignado_id' =&gt; "&amp;K194&amp;",'equipo_rentado_id' =&gt; "&amp;Rentados_sql!A194&amp;",'fecha_asignacion' =&gt; '"&amp;E194&amp;"','fecha_devolucion' =&gt; "&amp;IF(J194="null","null","'"&amp;J194&amp;"'")&amp;"],"</f>
        <v>['rentado_asignado_id' =&gt; 87,'equipo_rentado_id' =&gt; 193,'fecha_asignacion' =&gt; '2022-09-09','fecha_devolucion' =&gt; null],</v>
      </c>
    </row>
    <row r="195" spans="1:12" x14ac:dyDescent="0.25">
      <c r="A195">
        <f>'PC Rentados'!F195</f>
        <v>44813</v>
      </c>
      <c r="B195">
        <f t="shared" ref="B195:B258" si="25">YEAR(A195)</f>
        <v>2022</v>
      </c>
      <c r="C195" t="str">
        <f t="shared" ref="C195:C258" si="26">IF(MONTH(A195)&lt;10,0&amp;MONTH(A195),MONTH(A195))</f>
        <v>09</v>
      </c>
      <c r="D195" t="str">
        <f t="shared" ref="D195:D258" si="27">IF(DAY(A195)&lt;10,0&amp;DAY(A195),DAY(A195))</f>
        <v>09</v>
      </c>
      <c r="E195" t="str">
        <f t="shared" ref="E195:E258" si="28">B195&amp;"-"&amp;C195&amp;"-"&amp;D195</f>
        <v>2022-09-09</v>
      </c>
      <c r="F195">
        <f>'PC Rentados'!N195</f>
        <v>0</v>
      </c>
      <c r="G195">
        <f t="shared" ref="G195:G258" si="29">YEAR(F195)</f>
        <v>1900</v>
      </c>
      <c r="H195" t="str">
        <f t="shared" ref="H195:H258" si="30">IF(MONTH(F195)&lt;10,0&amp;MONTH(F195),MONTH(F195))</f>
        <v>01</v>
      </c>
      <c r="I195" t="str">
        <f t="shared" ref="I195:I258" si="31">IF(DAY(F195)&lt;10,0&amp;DAY(F195),DAY(F195))</f>
        <v>00</v>
      </c>
      <c r="J195" t="str">
        <f t="shared" si="24"/>
        <v>null</v>
      </c>
      <c r="K195">
        <f>VLOOKUP('PC Rentados'!E195,rentado_asignado_id!$A$1:$B$149,2,0)</f>
        <v>109</v>
      </c>
      <c r="L195" t="str">
        <f>"['rentado_asignado_id' =&gt; "&amp;K195&amp;",'equipo_rentado_id' =&gt; "&amp;Rentados_sql!A195&amp;",'fecha_asignacion' =&gt; '"&amp;E195&amp;"','fecha_devolucion' =&gt; "&amp;IF(J195="null","null","'"&amp;J195&amp;"'")&amp;"],"</f>
        <v>['rentado_asignado_id' =&gt; 109,'equipo_rentado_id' =&gt; 194,'fecha_asignacion' =&gt; '2022-09-09','fecha_devolucion' =&gt; null],</v>
      </c>
    </row>
    <row r="196" spans="1:12" x14ac:dyDescent="0.25">
      <c r="A196">
        <f>'PC Rentados'!F196</f>
        <v>44813</v>
      </c>
      <c r="B196">
        <f t="shared" si="25"/>
        <v>2022</v>
      </c>
      <c r="C196" t="str">
        <f t="shared" si="26"/>
        <v>09</v>
      </c>
      <c r="D196" t="str">
        <f t="shared" si="27"/>
        <v>09</v>
      </c>
      <c r="E196" t="str">
        <f t="shared" si="28"/>
        <v>2022-09-09</v>
      </c>
      <c r="F196">
        <f>'PC Rentados'!N196</f>
        <v>0</v>
      </c>
      <c r="G196">
        <f t="shared" si="29"/>
        <v>1900</v>
      </c>
      <c r="H196" t="str">
        <f t="shared" si="30"/>
        <v>01</v>
      </c>
      <c r="I196" t="str">
        <f t="shared" si="31"/>
        <v>00</v>
      </c>
      <c r="J196" t="str">
        <f t="shared" si="24"/>
        <v>null</v>
      </c>
      <c r="K196">
        <f>VLOOKUP('PC Rentados'!E196,rentado_asignado_id!$A$1:$B$149,2,0)</f>
        <v>74</v>
      </c>
      <c r="L196" t="str">
        <f>"['rentado_asignado_id' =&gt; "&amp;K196&amp;",'equipo_rentado_id' =&gt; "&amp;Rentados_sql!A196&amp;",'fecha_asignacion' =&gt; '"&amp;E196&amp;"','fecha_devolucion' =&gt; "&amp;IF(J196="null","null","'"&amp;J196&amp;"'")&amp;"],"</f>
        <v>['rentado_asignado_id' =&gt; 74,'equipo_rentado_id' =&gt; 195,'fecha_asignacion' =&gt; '2022-09-09','fecha_devolucion' =&gt; null],</v>
      </c>
    </row>
    <row r="197" spans="1:12" x14ac:dyDescent="0.25">
      <c r="A197">
        <f>'PC Rentados'!F197</f>
        <v>44813</v>
      </c>
      <c r="B197">
        <f t="shared" si="25"/>
        <v>2022</v>
      </c>
      <c r="C197" t="str">
        <f t="shared" si="26"/>
        <v>09</v>
      </c>
      <c r="D197" t="str">
        <f t="shared" si="27"/>
        <v>09</v>
      </c>
      <c r="E197" t="str">
        <f t="shared" si="28"/>
        <v>2022-09-09</v>
      </c>
      <c r="F197">
        <f>'PC Rentados'!N197</f>
        <v>0</v>
      </c>
      <c r="G197">
        <f t="shared" si="29"/>
        <v>1900</v>
      </c>
      <c r="H197" t="str">
        <f t="shared" si="30"/>
        <v>01</v>
      </c>
      <c r="I197" t="str">
        <f t="shared" si="31"/>
        <v>00</v>
      </c>
      <c r="J197" t="str">
        <f t="shared" si="24"/>
        <v>null</v>
      </c>
      <c r="K197">
        <f>VLOOKUP('PC Rentados'!E197,rentado_asignado_id!$A$1:$B$149,2,0)</f>
        <v>94</v>
      </c>
      <c r="L197" t="str">
        <f>"['rentado_asignado_id' =&gt; "&amp;K197&amp;",'equipo_rentado_id' =&gt; "&amp;Rentados_sql!A197&amp;",'fecha_asignacion' =&gt; '"&amp;E197&amp;"','fecha_devolucion' =&gt; "&amp;IF(J197="null","null","'"&amp;J197&amp;"'")&amp;"],"</f>
        <v>['rentado_asignado_id' =&gt; 94,'equipo_rentado_id' =&gt; 196,'fecha_asignacion' =&gt; '2022-09-09','fecha_devolucion' =&gt; null],</v>
      </c>
    </row>
    <row r="198" spans="1:12" x14ac:dyDescent="0.25">
      <c r="A198">
        <f>'PC Rentados'!F198</f>
        <v>44813</v>
      </c>
      <c r="B198">
        <f t="shared" si="25"/>
        <v>2022</v>
      </c>
      <c r="C198" t="str">
        <f t="shared" si="26"/>
        <v>09</v>
      </c>
      <c r="D198" t="str">
        <f t="shared" si="27"/>
        <v>09</v>
      </c>
      <c r="E198" t="str">
        <f t="shared" si="28"/>
        <v>2022-09-09</v>
      </c>
      <c r="F198">
        <f>'PC Rentados'!N198</f>
        <v>0</v>
      </c>
      <c r="G198">
        <f t="shared" si="29"/>
        <v>1900</v>
      </c>
      <c r="H198" t="str">
        <f t="shared" si="30"/>
        <v>01</v>
      </c>
      <c r="I198" t="str">
        <f t="shared" si="31"/>
        <v>00</v>
      </c>
      <c r="J198" t="str">
        <f t="shared" si="24"/>
        <v>null</v>
      </c>
      <c r="K198">
        <f>VLOOKUP('PC Rentados'!E198,rentado_asignado_id!$A$1:$B$149,2,0)</f>
        <v>101</v>
      </c>
      <c r="L198" t="str">
        <f>"['rentado_asignado_id' =&gt; "&amp;K198&amp;",'equipo_rentado_id' =&gt; "&amp;Rentados_sql!A198&amp;",'fecha_asignacion' =&gt; '"&amp;E198&amp;"','fecha_devolucion' =&gt; "&amp;IF(J198="null","null","'"&amp;J198&amp;"'")&amp;"],"</f>
        <v>['rentado_asignado_id' =&gt; 101,'equipo_rentado_id' =&gt; 197,'fecha_asignacion' =&gt; '2022-09-09','fecha_devolucion' =&gt; null],</v>
      </c>
    </row>
    <row r="199" spans="1:12" x14ac:dyDescent="0.25">
      <c r="A199">
        <f>'PC Rentados'!F199</f>
        <v>44813</v>
      </c>
      <c r="B199">
        <f t="shared" si="25"/>
        <v>2022</v>
      </c>
      <c r="C199" t="str">
        <f t="shared" si="26"/>
        <v>09</v>
      </c>
      <c r="D199" t="str">
        <f t="shared" si="27"/>
        <v>09</v>
      </c>
      <c r="E199" t="str">
        <f t="shared" si="28"/>
        <v>2022-09-09</v>
      </c>
      <c r="F199">
        <f>'PC Rentados'!N199</f>
        <v>0</v>
      </c>
      <c r="G199">
        <f t="shared" si="29"/>
        <v>1900</v>
      </c>
      <c r="H199" t="str">
        <f t="shared" si="30"/>
        <v>01</v>
      </c>
      <c r="I199" t="str">
        <f t="shared" si="31"/>
        <v>00</v>
      </c>
      <c r="J199" t="str">
        <f t="shared" si="24"/>
        <v>null</v>
      </c>
      <c r="K199">
        <f>VLOOKUP('PC Rentados'!E199,rentado_asignado_id!$A$1:$B$149,2,0)</f>
        <v>147</v>
      </c>
      <c r="L199" t="str">
        <f>"['rentado_asignado_id' =&gt; "&amp;K199&amp;",'equipo_rentado_id' =&gt; "&amp;Rentados_sql!A199&amp;",'fecha_asignacion' =&gt; '"&amp;E199&amp;"','fecha_devolucion' =&gt; "&amp;IF(J199="null","null","'"&amp;J199&amp;"'")&amp;"],"</f>
        <v>['rentado_asignado_id' =&gt; 147,'equipo_rentado_id' =&gt; 198,'fecha_asignacion' =&gt; '2022-09-09','fecha_devolucion' =&gt; null],</v>
      </c>
    </row>
    <row r="200" spans="1:12" x14ac:dyDescent="0.25">
      <c r="A200">
        <f>'PC Rentados'!F200</f>
        <v>44813</v>
      </c>
      <c r="B200">
        <f t="shared" si="25"/>
        <v>2022</v>
      </c>
      <c r="C200" t="str">
        <f t="shared" si="26"/>
        <v>09</v>
      </c>
      <c r="D200" t="str">
        <f t="shared" si="27"/>
        <v>09</v>
      </c>
      <c r="E200" t="str">
        <f t="shared" si="28"/>
        <v>2022-09-09</v>
      </c>
      <c r="F200">
        <f>'PC Rentados'!N200</f>
        <v>0</v>
      </c>
      <c r="G200">
        <f t="shared" si="29"/>
        <v>1900</v>
      </c>
      <c r="H200" t="str">
        <f t="shared" si="30"/>
        <v>01</v>
      </c>
      <c r="I200" t="str">
        <f t="shared" si="31"/>
        <v>00</v>
      </c>
      <c r="J200" t="str">
        <f t="shared" si="24"/>
        <v>null</v>
      </c>
      <c r="K200">
        <f>VLOOKUP('PC Rentados'!E200,rentado_asignado_id!$A$1:$B$149,2,0)</f>
        <v>136</v>
      </c>
      <c r="L200" t="str">
        <f>"['rentado_asignado_id' =&gt; "&amp;K200&amp;",'equipo_rentado_id' =&gt; "&amp;Rentados_sql!A200&amp;",'fecha_asignacion' =&gt; '"&amp;E200&amp;"','fecha_devolucion' =&gt; "&amp;IF(J200="null","null","'"&amp;J200&amp;"'")&amp;"],"</f>
        <v>['rentado_asignado_id' =&gt; 136,'equipo_rentado_id' =&gt; 199,'fecha_asignacion' =&gt; '2022-09-09','fecha_devolucion' =&gt; null],</v>
      </c>
    </row>
    <row r="201" spans="1:12" x14ac:dyDescent="0.25">
      <c r="A201">
        <f>'PC Rentados'!F201</f>
        <v>44813</v>
      </c>
      <c r="B201">
        <f t="shared" si="25"/>
        <v>2022</v>
      </c>
      <c r="C201" t="str">
        <f t="shared" si="26"/>
        <v>09</v>
      </c>
      <c r="D201" t="str">
        <f t="shared" si="27"/>
        <v>09</v>
      </c>
      <c r="E201" t="str">
        <f t="shared" si="28"/>
        <v>2022-09-09</v>
      </c>
      <c r="F201">
        <f>'PC Rentados'!N201</f>
        <v>0</v>
      </c>
      <c r="G201">
        <f t="shared" si="29"/>
        <v>1900</v>
      </c>
      <c r="H201" t="str">
        <f t="shared" si="30"/>
        <v>01</v>
      </c>
      <c r="I201" t="str">
        <f t="shared" si="31"/>
        <v>00</v>
      </c>
      <c r="J201" t="str">
        <f t="shared" si="24"/>
        <v>null</v>
      </c>
      <c r="K201">
        <f>VLOOKUP('PC Rentados'!E201,rentado_asignado_id!$A$1:$B$149,2,0)</f>
        <v>58</v>
      </c>
      <c r="L201" t="str">
        <f>"['rentado_asignado_id' =&gt; "&amp;K201&amp;",'equipo_rentado_id' =&gt; "&amp;Rentados_sql!A201&amp;",'fecha_asignacion' =&gt; '"&amp;E201&amp;"','fecha_devolucion' =&gt; "&amp;IF(J201="null","null","'"&amp;J201&amp;"'")&amp;"],"</f>
        <v>['rentado_asignado_id' =&gt; 58,'equipo_rentado_id' =&gt; 200,'fecha_asignacion' =&gt; '2022-09-09','fecha_devolucion' =&gt; null],</v>
      </c>
    </row>
    <row r="202" spans="1:12" x14ac:dyDescent="0.25">
      <c r="A202">
        <f>'PC Rentados'!F202</f>
        <v>44813</v>
      </c>
      <c r="B202">
        <f t="shared" si="25"/>
        <v>2022</v>
      </c>
      <c r="C202" t="str">
        <f t="shared" si="26"/>
        <v>09</v>
      </c>
      <c r="D202" t="str">
        <f t="shared" si="27"/>
        <v>09</v>
      </c>
      <c r="E202" t="str">
        <f t="shared" si="28"/>
        <v>2022-09-09</v>
      </c>
      <c r="F202">
        <f>'PC Rentados'!N202</f>
        <v>0</v>
      </c>
      <c r="G202">
        <f t="shared" si="29"/>
        <v>1900</v>
      </c>
      <c r="H202" t="str">
        <f t="shared" si="30"/>
        <v>01</v>
      </c>
      <c r="I202" t="str">
        <f t="shared" si="31"/>
        <v>00</v>
      </c>
      <c r="J202" t="str">
        <f t="shared" si="24"/>
        <v>null</v>
      </c>
      <c r="K202">
        <f>VLOOKUP('PC Rentados'!E202,rentado_asignado_id!$A$1:$B$149,2,0)</f>
        <v>130</v>
      </c>
      <c r="L202" t="str">
        <f>"['rentado_asignado_id' =&gt; "&amp;K202&amp;",'equipo_rentado_id' =&gt; "&amp;Rentados_sql!A202&amp;",'fecha_asignacion' =&gt; '"&amp;E202&amp;"','fecha_devolucion' =&gt; "&amp;IF(J202="null","null","'"&amp;J202&amp;"'")&amp;"],"</f>
        <v>['rentado_asignado_id' =&gt; 130,'equipo_rentado_id' =&gt; 201,'fecha_asignacion' =&gt; '2022-09-09','fecha_devolucion' =&gt; null],</v>
      </c>
    </row>
    <row r="203" spans="1:12" x14ac:dyDescent="0.25">
      <c r="A203">
        <f>'PC Rentados'!F203</f>
        <v>44813</v>
      </c>
      <c r="B203">
        <f t="shared" si="25"/>
        <v>2022</v>
      </c>
      <c r="C203" t="str">
        <f t="shared" si="26"/>
        <v>09</v>
      </c>
      <c r="D203" t="str">
        <f t="shared" si="27"/>
        <v>09</v>
      </c>
      <c r="E203" t="str">
        <f t="shared" si="28"/>
        <v>2022-09-09</v>
      </c>
      <c r="F203">
        <f>'PC Rentados'!N203</f>
        <v>0</v>
      </c>
      <c r="G203">
        <f t="shared" si="29"/>
        <v>1900</v>
      </c>
      <c r="H203" t="str">
        <f t="shared" si="30"/>
        <v>01</v>
      </c>
      <c r="I203" t="str">
        <f t="shared" si="31"/>
        <v>00</v>
      </c>
      <c r="J203" t="str">
        <f t="shared" si="24"/>
        <v>null</v>
      </c>
      <c r="K203">
        <f>VLOOKUP('PC Rentados'!E203,rentado_asignado_id!$A$1:$B$149,2,0)</f>
        <v>145</v>
      </c>
      <c r="L203" t="str">
        <f>"['rentado_asignado_id' =&gt; "&amp;K203&amp;",'equipo_rentado_id' =&gt; "&amp;Rentados_sql!A203&amp;",'fecha_asignacion' =&gt; '"&amp;E203&amp;"','fecha_devolucion' =&gt; "&amp;IF(J203="null","null","'"&amp;J203&amp;"'")&amp;"],"</f>
        <v>['rentado_asignado_id' =&gt; 145,'equipo_rentado_id' =&gt; 202,'fecha_asignacion' =&gt; '2022-09-09','fecha_devolucion' =&gt; null],</v>
      </c>
    </row>
    <row r="204" spans="1:12" x14ac:dyDescent="0.25">
      <c r="A204">
        <f>'PC Rentados'!F204</f>
        <v>44813</v>
      </c>
      <c r="B204">
        <f t="shared" si="25"/>
        <v>2022</v>
      </c>
      <c r="C204" t="str">
        <f t="shared" si="26"/>
        <v>09</v>
      </c>
      <c r="D204" t="str">
        <f t="shared" si="27"/>
        <v>09</v>
      </c>
      <c r="E204" t="str">
        <f t="shared" si="28"/>
        <v>2022-09-09</v>
      </c>
      <c r="F204">
        <f>'PC Rentados'!N204</f>
        <v>0</v>
      </c>
      <c r="G204">
        <f t="shared" si="29"/>
        <v>1900</v>
      </c>
      <c r="H204" t="str">
        <f t="shared" si="30"/>
        <v>01</v>
      </c>
      <c r="I204" t="str">
        <f t="shared" si="31"/>
        <v>00</v>
      </c>
      <c r="J204" t="str">
        <f t="shared" si="24"/>
        <v>null</v>
      </c>
      <c r="K204">
        <f>VLOOKUP('PC Rentados'!E204,rentado_asignado_id!$A$1:$B$149,2,0)</f>
        <v>10</v>
      </c>
      <c r="L204" t="str">
        <f>"['rentado_asignado_id' =&gt; "&amp;K204&amp;",'equipo_rentado_id' =&gt; "&amp;Rentados_sql!A204&amp;",'fecha_asignacion' =&gt; '"&amp;E204&amp;"','fecha_devolucion' =&gt; "&amp;IF(J204="null","null","'"&amp;J204&amp;"'")&amp;"],"</f>
        <v>['rentado_asignado_id' =&gt; 10,'equipo_rentado_id' =&gt; 203,'fecha_asignacion' =&gt; '2022-09-09','fecha_devolucion' =&gt; null],</v>
      </c>
    </row>
    <row r="205" spans="1:12" x14ac:dyDescent="0.25">
      <c r="A205">
        <f>'PC Rentados'!F205</f>
        <v>44813</v>
      </c>
      <c r="B205">
        <f t="shared" si="25"/>
        <v>2022</v>
      </c>
      <c r="C205" t="str">
        <f t="shared" si="26"/>
        <v>09</v>
      </c>
      <c r="D205" t="str">
        <f t="shared" si="27"/>
        <v>09</v>
      </c>
      <c r="E205" t="str">
        <f t="shared" si="28"/>
        <v>2022-09-09</v>
      </c>
      <c r="F205">
        <f>'PC Rentados'!N205</f>
        <v>0</v>
      </c>
      <c r="G205">
        <f t="shared" si="29"/>
        <v>1900</v>
      </c>
      <c r="H205" t="str">
        <f t="shared" si="30"/>
        <v>01</v>
      </c>
      <c r="I205" t="str">
        <f t="shared" si="31"/>
        <v>00</v>
      </c>
      <c r="J205" t="str">
        <f t="shared" si="24"/>
        <v>null</v>
      </c>
      <c r="K205">
        <f>VLOOKUP('PC Rentados'!E205,rentado_asignado_id!$A$1:$B$149,2,0)</f>
        <v>25</v>
      </c>
      <c r="L205" t="str">
        <f>"['rentado_asignado_id' =&gt; "&amp;K205&amp;",'equipo_rentado_id' =&gt; "&amp;Rentados_sql!A205&amp;",'fecha_asignacion' =&gt; '"&amp;E205&amp;"','fecha_devolucion' =&gt; "&amp;IF(J205="null","null","'"&amp;J205&amp;"'")&amp;"],"</f>
        <v>['rentado_asignado_id' =&gt; 25,'equipo_rentado_id' =&gt; 204,'fecha_asignacion' =&gt; '2022-09-09','fecha_devolucion' =&gt; null],</v>
      </c>
    </row>
    <row r="206" spans="1:12" x14ac:dyDescent="0.25">
      <c r="A206">
        <f>'PC Rentados'!F206</f>
        <v>44813</v>
      </c>
      <c r="B206">
        <f t="shared" si="25"/>
        <v>2022</v>
      </c>
      <c r="C206" t="str">
        <f t="shared" si="26"/>
        <v>09</v>
      </c>
      <c r="D206" t="str">
        <f t="shared" si="27"/>
        <v>09</v>
      </c>
      <c r="E206" t="str">
        <f t="shared" si="28"/>
        <v>2022-09-09</v>
      </c>
      <c r="F206">
        <f>'PC Rentados'!N206</f>
        <v>0</v>
      </c>
      <c r="G206">
        <f t="shared" si="29"/>
        <v>1900</v>
      </c>
      <c r="H206" t="str">
        <f t="shared" si="30"/>
        <v>01</v>
      </c>
      <c r="I206" t="str">
        <f t="shared" si="31"/>
        <v>00</v>
      </c>
      <c r="J206" t="str">
        <f t="shared" si="24"/>
        <v>null</v>
      </c>
      <c r="K206">
        <f>VLOOKUP('PC Rentados'!E206,rentado_asignado_id!$A$1:$B$149,2,0)</f>
        <v>127</v>
      </c>
      <c r="L206" t="str">
        <f>"['rentado_asignado_id' =&gt; "&amp;K206&amp;",'equipo_rentado_id' =&gt; "&amp;Rentados_sql!A206&amp;",'fecha_asignacion' =&gt; '"&amp;E206&amp;"','fecha_devolucion' =&gt; "&amp;IF(J206="null","null","'"&amp;J206&amp;"'")&amp;"],"</f>
        <v>['rentado_asignado_id' =&gt; 127,'equipo_rentado_id' =&gt; 205,'fecha_asignacion' =&gt; '2022-09-09','fecha_devolucion' =&gt; null],</v>
      </c>
    </row>
    <row r="207" spans="1:12" x14ac:dyDescent="0.25">
      <c r="A207">
        <f>'PC Rentados'!F207</f>
        <v>44813</v>
      </c>
      <c r="B207">
        <f t="shared" si="25"/>
        <v>2022</v>
      </c>
      <c r="C207" t="str">
        <f t="shared" si="26"/>
        <v>09</v>
      </c>
      <c r="D207" t="str">
        <f t="shared" si="27"/>
        <v>09</v>
      </c>
      <c r="E207" t="str">
        <f t="shared" si="28"/>
        <v>2022-09-09</v>
      </c>
      <c r="F207">
        <f>'PC Rentados'!N207</f>
        <v>0</v>
      </c>
      <c r="G207">
        <f t="shared" si="29"/>
        <v>1900</v>
      </c>
      <c r="H207" t="str">
        <f t="shared" si="30"/>
        <v>01</v>
      </c>
      <c r="I207" t="str">
        <f t="shared" si="31"/>
        <v>00</v>
      </c>
      <c r="J207" t="str">
        <f t="shared" si="24"/>
        <v>null</v>
      </c>
      <c r="K207">
        <f>VLOOKUP('PC Rentados'!E207,rentado_asignado_id!$A$1:$B$149,2,0)</f>
        <v>138</v>
      </c>
      <c r="L207" t="str">
        <f>"['rentado_asignado_id' =&gt; "&amp;K207&amp;",'equipo_rentado_id' =&gt; "&amp;Rentados_sql!A207&amp;",'fecha_asignacion' =&gt; '"&amp;E207&amp;"','fecha_devolucion' =&gt; "&amp;IF(J207="null","null","'"&amp;J207&amp;"'")&amp;"],"</f>
        <v>['rentado_asignado_id' =&gt; 138,'equipo_rentado_id' =&gt; 206,'fecha_asignacion' =&gt; '2022-09-09','fecha_devolucion' =&gt; null],</v>
      </c>
    </row>
    <row r="208" spans="1:12" x14ac:dyDescent="0.25">
      <c r="A208">
        <f>'PC Rentados'!F208</f>
        <v>44813</v>
      </c>
      <c r="B208">
        <f t="shared" si="25"/>
        <v>2022</v>
      </c>
      <c r="C208" t="str">
        <f t="shared" si="26"/>
        <v>09</v>
      </c>
      <c r="D208" t="str">
        <f t="shared" si="27"/>
        <v>09</v>
      </c>
      <c r="E208" t="str">
        <f t="shared" si="28"/>
        <v>2022-09-09</v>
      </c>
      <c r="F208">
        <f>'PC Rentados'!N208</f>
        <v>0</v>
      </c>
      <c r="G208">
        <f t="shared" si="29"/>
        <v>1900</v>
      </c>
      <c r="H208" t="str">
        <f t="shared" si="30"/>
        <v>01</v>
      </c>
      <c r="I208" t="str">
        <f t="shared" si="31"/>
        <v>00</v>
      </c>
      <c r="J208" t="str">
        <f t="shared" si="24"/>
        <v>null</v>
      </c>
      <c r="K208">
        <f>VLOOKUP('PC Rentados'!E208,rentado_asignado_id!$A$1:$B$149,2,0)</f>
        <v>8</v>
      </c>
      <c r="L208" t="str">
        <f>"['rentado_asignado_id' =&gt; "&amp;K208&amp;",'equipo_rentado_id' =&gt; "&amp;Rentados_sql!A208&amp;",'fecha_asignacion' =&gt; '"&amp;E208&amp;"','fecha_devolucion' =&gt; "&amp;IF(J208="null","null","'"&amp;J208&amp;"'")&amp;"],"</f>
        <v>['rentado_asignado_id' =&gt; 8,'equipo_rentado_id' =&gt; 207,'fecha_asignacion' =&gt; '2022-09-09','fecha_devolucion' =&gt; null],</v>
      </c>
    </row>
    <row r="209" spans="1:12" x14ac:dyDescent="0.25">
      <c r="A209">
        <f>'PC Rentados'!F209</f>
        <v>44813</v>
      </c>
      <c r="B209">
        <f t="shared" si="25"/>
        <v>2022</v>
      </c>
      <c r="C209" t="str">
        <f t="shared" si="26"/>
        <v>09</v>
      </c>
      <c r="D209" t="str">
        <f t="shared" si="27"/>
        <v>09</v>
      </c>
      <c r="E209" t="str">
        <f t="shared" si="28"/>
        <v>2022-09-09</v>
      </c>
      <c r="F209">
        <f>'PC Rentados'!N209</f>
        <v>0</v>
      </c>
      <c r="G209">
        <f t="shared" si="29"/>
        <v>1900</v>
      </c>
      <c r="H209" t="str">
        <f t="shared" si="30"/>
        <v>01</v>
      </c>
      <c r="I209" t="str">
        <f t="shared" si="31"/>
        <v>00</v>
      </c>
      <c r="J209" t="str">
        <f t="shared" si="24"/>
        <v>null</v>
      </c>
      <c r="K209">
        <f>VLOOKUP('PC Rentados'!E209,rentado_asignado_id!$A$1:$B$149,2,0)</f>
        <v>72</v>
      </c>
      <c r="L209" t="str">
        <f>"['rentado_asignado_id' =&gt; "&amp;K209&amp;",'equipo_rentado_id' =&gt; "&amp;Rentados_sql!A209&amp;",'fecha_asignacion' =&gt; '"&amp;E209&amp;"','fecha_devolucion' =&gt; "&amp;IF(J209="null","null","'"&amp;J209&amp;"'")&amp;"],"</f>
        <v>['rentado_asignado_id' =&gt; 72,'equipo_rentado_id' =&gt; 208,'fecha_asignacion' =&gt; '2022-09-09','fecha_devolucion' =&gt; null],</v>
      </c>
    </row>
    <row r="210" spans="1:12" x14ac:dyDescent="0.25">
      <c r="A210">
        <f>'PC Rentados'!F210</f>
        <v>44855</v>
      </c>
      <c r="B210">
        <f t="shared" si="25"/>
        <v>2022</v>
      </c>
      <c r="C210">
        <f t="shared" si="26"/>
        <v>10</v>
      </c>
      <c r="D210">
        <f t="shared" si="27"/>
        <v>21</v>
      </c>
      <c r="E210" t="str">
        <f t="shared" si="28"/>
        <v>2022-10-21</v>
      </c>
      <c r="F210">
        <f>'PC Rentados'!N210</f>
        <v>0</v>
      </c>
      <c r="G210">
        <f t="shared" si="29"/>
        <v>1900</v>
      </c>
      <c r="H210" t="str">
        <f t="shared" si="30"/>
        <v>01</v>
      </c>
      <c r="I210" t="str">
        <f t="shared" si="31"/>
        <v>00</v>
      </c>
      <c r="J210" t="str">
        <f t="shared" si="24"/>
        <v>null</v>
      </c>
      <c r="K210">
        <f>VLOOKUP('PC Rentados'!E210,rentado_asignado_id!$A$1:$B$149,2,0)</f>
        <v>131</v>
      </c>
      <c r="L210" t="str">
        <f>"['rentado_asignado_id' =&gt; "&amp;K210&amp;",'equipo_rentado_id' =&gt; "&amp;Rentados_sql!A210&amp;",'fecha_asignacion' =&gt; '"&amp;E210&amp;"','fecha_devolucion' =&gt; "&amp;IF(J210="null","null","'"&amp;J210&amp;"'")&amp;"],"</f>
        <v>['rentado_asignado_id' =&gt; 131,'equipo_rentado_id' =&gt; 209,'fecha_asignacion' =&gt; '2022-10-21','fecha_devolucion' =&gt; null],</v>
      </c>
    </row>
    <row r="211" spans="1:12" x14ac:dyDescent="0.25">
      <c r="A211">
        <f>'PC Rentados'!F211</f>
        <v>44855</v>
      </c>
      <c r="B211">
        <f t="shared" si="25"/>
        <v>2022</v>
      </c>
      <c r="C211">
        <f t="shared" si="26"/>
        <v>10</v>
      </c>
      <c r="D211">
        <f t="shared" si="27"/>
        <v>21</v>
      </c>
      <c r="E211" t="str">
        <f t="shared" si="28"/>
        <v>2022-10-21</v>
      </c>
      <c r="F211">
        <f>'PC Rentados'!N211</f>
        <v>0</v>
      </c>
      <c r="G211">
        <f t="shared" si="29"/>
        <v>1900</v>
      </c>
      <c r="H211" t="str">
        <f t="shared" si="30"/>
        <v>01</v>
      </c>
      <c r="I211" t="str">
        <f t="shared" si="31"/>
        <v>00</v>
      </c>
      <c r="J211" t="str">
        <f t="shared" si="24"/>
        <v>null</v>
      </c>
      <c r="K211">
        <f>VLOOKUP('PC Rentados'!E211,rentado_asignado_id!$A$1:$B$149,2,0)</f>
        <v>131</v>
      </c>
      <c r="L211" t="str">
        <f>"['rentado_asignado_id' =&gt; "&amp;K211&amp;",'equipo_rentado_id' =&gt; "&amp;Rentados_sql!A211&amp;",'fecha_asignacion' =&gt; '"&amp;E211&amp;"','fecha_devolucion' =&gt; "&amp;IF(J211="null","null","'"&amp;J211&amp;"'")&amp;"],"</f>
        <v>['rentado_asignado_id' =&gt; 131,'equipo_rentado_id' =&gt; 210,'fecha_asignacion' =&gt; '2022-10-21','fecha_devolucion' =&gt; null],</v>
      </c>
    </row>
    <row r="212" spans="1:12" x14ac:dyDescent="0.25">
      <c r="A212">
        <f>'PC Rentados'!F212</f>
        <v>44855</v>
      </c>
      <c r="B212">
        <f t="shared" si="25"/>
        <v>2022</v>
      </c>
      <c r="C212">
        <f t="shared" si="26"/>
        <v>10</v>
      </c>
      <c r="D212">
        <f t="shared" si="27"/>
        <v>21</v>
      </c>
      <c r="E212" t="str">
        <f t="shared" si="28"/>
        <v>2022-10-21</v>
      </c>
      <c r="F212">
        <f>'PC Rentados'!N212</f>
        <v>0</v>
      </c>
      <c r="G212">
        <f t="shared" si="29"/>
        <v>1900</v>
      </c>
      <c r="H212" t="str">
        <f t="shared" si="30"/>
        <v>01</v>
      </c>
      <c r="I212" t="str">
        <f t="shared" si="31"/>
        <v>00</v>
      </c>
      <c r="J212" t="str">
        <f t="shared" si="24"/>
        <v>null</v>
      </c>
      <c r="K212">
        <f>VLOOKUP('PC Rentados'!E212,rentado_asignado_id!$A$1:$B$149,2,0)</f>
        <v>131</v>
      </c>
      <c r="L212" t="str">
        <f>"['rentado_asignado_id' =&gt; "&amp;K212&amp;",'equipo_rentado_id' =&gt; "&amp;Rentados_sql!A212&amp;",'fecha_asignacion' =&gt; '"&amp;E212&amp;"','fecha_devolucion' =&gt; "&amp;IF(J212="null","null","'"&amp;J212&amp;"'")&amp;"],"</f>
        <v>['rentado_asignado_id' =&gt; 131,'equipo_rentado_id' =&gt; 211,'fecha_asignacion' =&gt; '2022-10-21','fecha_devolucion' =&gt; null],</v>
      </c>
    </row>
    <row r="213" spans="1:12" x14ac:dyDescent="0.25">
      <c r="A213">
        <f>'PC Rentados'!F213</f>
        <v>44855</v>
      </c>
      <c r="B213">
        <f t="shared" si="25"/>
        <v>2022</v>
      </c>
      <c r="C213">
        <f t="shared" si="26"/>
        <v>10</v>
      </c>
      <c r="D213">
        <f t="shared" si="27"/>
        <v>21</v>
      </c>
      <c r="E213" t="str">
        <f t="shared" si="28"/>
        <v>2022-10-21</v>
      </c>
      <c r="F213">
        <f>'PC Rentados'!N213</f>
        <v>0</v>
      </c>
      <c r="G213">
        <f t="shared" si="29"/>
        <v>1900</v>
      </c>
      <c r="H213" t="str">
        <f t="shared" si="30"/>
        <v>01</v>
      </c>
      <c r="I213" t="str">
        <f t="shared" si="31"/>
        <v>00</v>
      </c>
      <c r="J213" t="str">
        <f t="shared" si="24"/>
        <v>null</v>
      </c>
      <c r="K213">
        <f>VLOOKUP('PC Rentados'!E213,rentado_asignado_id!$A$1:$B$149,2,0)</f>
        <v>131</v>
      </c>
      <c r="L213" t="str">
        <f>"['rentado_asignado_id' =&gt; "&amp;K213&amp;",'equipo_rentado_id' =&gt; "&amp;Rentados_sql!A213&amp;",'fecha_asignacion' =&gt; '"&amp;E213&amp;"','fecha_devolucion' =&gt; "&amp;IF(J213="null","null","'"&amp;J213&amp;"'")&amp;"],"</f>
        <v>['rentado_asignado_id' =&gt; 131,'equipo_rentado_id' =&gt; 212,'fecha_asignacion' =&gt; '2022-10-21','fecha_devolucion' =&gt; null],</v>
      </c>
    </row>
    <row r="214" spans="1:12" x14ac:dyDescent="0.25">
      <c r="A214">
        <f>'PC Rentados'!F214</f>
        <v>44855</v>
      </c>
      <c r="B214">
        <f t="shared" si="25"/>
        <v>2022</v>
      </c>
      <c r="C214">
        <f t="shared" si="26"/>
        <v>10</v>
      </c>
      <c r="D214">
        <f t="shared" si="27"/>
        <v>21</v>
      </c>
      <c r="E214" t="str">
        <f t="shared" si="28"/>
        <v>2022-10-21</v>
      </c>
      <c r="F214">
        <f>'PC Rentados'!N214</f>
        <v>0</v>
      </c>
      <c r="G214">
        <f t="shared" si="29"/>
        <v>1900</v>
      </c>
      <c r="H214" t="str">
        <f t="shared" si="30"/>
        <v>01</v>
      </c>
      <c r="I214" t="str">
        <f t="shared" si="31"/>
        <v>00</v>
      </c>
      <c r="J214" t="str">
        <f t="shared" si="24"/>
        <v>null</v>
      </c>
      <c r="K214">
        <f>VLOOKUP('PC Rentados'!E214,rentado_asignado_id!$A$1:$B$149,2,0)</f>
        <v>131</v>
      </c>
      <c r="L214" t="str">
        <f>"['rentado_asignado_id' =&gt; "&amp;K214&amp;",'equipo_rentado_id' =&gt; "&amp;Rentados_sql!A214&amp;",'fecha_asignacion' =&gt; '"&amp;E214&amp;"','fecha_devolucion' =&gt; "&amp;IF(J214="null","null","'"&amp;J214&amp;"'")&amp;"],"</f>
        <v>['rentado_asignado_id' =&gt; 131,'equipo_rentado_id' =&gt; 213,'fecha_asignacion' =&gt; '2022-10-21','fecha_devolucion' =&gt; null],</v>
      </c>
    </row>
    <row r="215" spans="1:12" x14ac:dyDescent="0.25">
      <c r="A215">
        <f>'PC Rentados'!F215</f>
        <v>44855</v>
      </c>
      <c r="B215">
        <f t="shared" si="25"/>
        <v>2022</v>
      </c>
      <c r="C215">
        <f t="shared" si="26"/>
        <v>10</v>
      </c>
      <c r="D215">
        <f t="shared" si="27"/>
        <v>21</v>
      </c>
      <c r="E215" t="str">
        <f t="shared" si="28"/>
        <v>2022-10-21</v>
      </c>
      <c r="F215">
        <f>'PC Rentados'!N215</f>
        <v>0</v>
      </c>
      <c r="G215">
        <f t="shared" si="29"/>
        <v>1900</v>
      </c>
      <c r="H215" t="str">
        <f t="shared" si="30"/>
        <v>01</v>
      </c>
      <c r="I215" t="str">
        <f t="shared" si="31"/>
        <v>00</v>
      </c>
      <c r="J215" t="str">
        <f t="shared" si="24"/>
        <v>null</v>
      </c>
      <c r="K215">
        <f>VLOOKUP('PC Rentados'!E215,rentado_asignado_id!$A$1:$B$149,2,0)</f>
        <v>131</v>
      </c>
      <c r="L215" t="str">
        <f>"['rentado_asignado_id' =&gt; "&amp;K215&amp;",'equipo_rentado_id' =&gt; "&amp;Rentados_sql!A215&amp;",'fecha_asignacion' =&gt; '"&amp;E215&amp;"','fecha_devolucion' =&gt; "&amp;IF(J215="null","null","'"&amp;J215&amp;"'")&amp;"],"</f>
        <v>['rentado_asignado_id' =&gt; 131,'equipo_rentado_id' =&gt; 214,'fecha_asignacion' =&gt; '2022-10-21','fecha_devolucion' =&gt; null],</v>
      </c>
    </row>
    <row r="216" spans="1:12" x14ac:dyDescent="0.25">
      <c r="A216">
        <f>'PC Rentados'!F216</f>
        <v>44855</v>
      </c>
      <c r="B216">
        <f t="shared" si="25"/>
        <v>2022</v>
      </c>
      <c r="C216">
        <f t="shared" si="26"/>
        <v>10</v>
      </c>
      <c r="D216">
        <f t="shared" si="27"/>
        <v>21</v>
      </c>
      <c r="E216" t="str">
        <f t="shared" si="28"/>
        <v>2022-10-21</v>
      </c>
      <c r="F216">
        <f>'PC Rentados'!N216</f>
        <v>0</v>
      </c>
      <c r="G216">
        <f t="shared" si="29"/>
        <v>1900</v>
      </c>
      <c r="H216" t="str">
        <f t="shared" si="30"/>
        <v>01</v>
      </c>
      <c r="I216" t="str">
        <f t="shared" si="31"/>
        <v>00</v>
      </c>
      <c r="J216" t="str">
        <f t="shared" si="24"/>
        <v>null</v>
      </c>
      <c r="K216">
        <f>VLOOKUP('PC Rentados'!E216,rentado_asignado_id!$A$1:$B$149,2,0)</f>
        <v>131</v>
      </c>
      <c r="L216" t="str">
        <f>"['rentado_asignado_id' =&gt; "&amp;K216&amp;",'equipo_rentado_id' =&gt; "&amp;Rentados_sql!A216&amp;",'fecha_asignacion' =&gt; '"&amp;E216&amp;"','fecha_devolucion' =&gt; "&amp;IF(J216="null","null","'"&amp;J216&amp;"'")&amp;"],"</f>
        <v>['rentado_asignado_id' =&gt; 131,'equipo_rentado_id' =&gt; 215,'fecha_asignacion' =&gt; '2022-10-21','fecha_devolucion' =&gt; null],</v>
      </c>
    </row>
    <row r="217" spans="1:12" x14ac:dyDescent="0.25">
      <c r="A217">
        <f>'PC Rentados'!F217</f>
        <v>44855</v>
      </c>
      <c r="B217">
        <f t="shared" si="25"/>
        <v>2022</v>
      </c>
      <c r="C217">
        <f t="shared" si="26"/>
        <v>10</v>
      </c>
      <c r="D217">
        <f t="shared" si="27"/>
        <v>21</v>
      </c>
      <c r="E217" t="str">
        <f t="shared" si="28"/>
        <v>2022-10-21</v>
      </c>
      <c r="F217">
        <f>'PC Rentados'!N217</f>
        <v>0</v>
      </c>
      <c r="G217">
        <f t="shared" si="29"/>
        <v>1900</v>
      </c>
      <c r="H217" t="str">
        <f t="shared" si="30"/>
        <v>01</v>
      </c>
      <c r="I217" t="str">
        <f t="shared" si="31"/>
        <v>00</v>
      </c>
      <c r="J217" t="str">
        <f t="shared" si="24"/>
        <v>null</v>
      </c>
      <c r="K217">
        <f>VLOOKUP('PC Rentados'!E217,rentado_asignado_id!$A$1:$B$149,2,0)</f>
        <v>131</v>
      </c>
      <c r="L217" t="str">
        <f>"['rentado_asignado_id' =&gt; "&amp;K217&amp;",'equipo_rentado_id' =&gt; "&amp;Rentados_sql!A217&amp;",'fecha_asignacion' =&gt; '"&amp;E217&amp;"','fecha_devolucion' =&gt; "&amp;IF(J217="null","null","'"&amp;J217&amp;"'")&amp;"],"</f>
        <v>['rentado_asignado_id' =&gt; 131,'equipo_rentado_id' =&gt; 216,'fecha_asignacion' =&gt; '2022-10-21','fecha_devolucion' =&gt; null],</v>
      </c>
    </row>
    <row r="218" spans="1:12" x14ac:dyDescent="0.25">
      <c r="A218">
        <f>'PC Rentados'!F218</f>
        <v>44855</v>
      </c>
      <c r="B218">
        <f t="shared" si="25"/>
        <v>2022</v>
      </c>
      <c r="C218">
        <f t="shared" si="26"/>
        <v>10</v>
      </c>
      <c r="D218">
        <f t="shared" si="27"/>
        <v>21</v>
      </c>
      <c r="E218" t="str">
        <f t="shared" si="28"/>
        <v>2022-10-21</v>
      </c>
      <c r="F218">
        <f>'PC Rentados'!N218</f>
        <v>0</v>
      </c>
      <c r="G218">
        <f t="shared" si="29"/>
        <v>1900</v>
      </c>
      <c r="H218" t="str">
        <f t="shared" si="30"/>
        <v>01</v>
      </c>
      <c r="I218" t="str">
        <f t="shared" si="31"/>
        <v>00</v>
      </c>
      <c r="J218" t="str">
        <f t="shared" si="24"/>
        <v>null</v>
      </c>
      <c r="K218">
        <f>VLOOKUP('PC Rentados'!E218,rentado_asignado_id!$A$1:$B$149,2,0)</f>
        <v>131</v>
      </c>
      <c r="L218" t="str">
        <f>"['rentado_asignado_id' =&gt; "&amp;K218&amp;",'equipo_rentado_id' =&gt; "&amp;Rentados_sql!A218&amp;",'fecha_asignacion' =&gt; '"&amp;E218&amp;"','fecha_devolucion' =&gt; "&amp;IF(J218="null","null","'"&amp;J218&amp;"'")&amp;"],"</f>
        <v>['rentado_asignado_id' =&gt; 131,'equipo_rentado_id' =&gt; 217,'fecha_asignacion' =&gt; '2022-10-21','fecha_devolucion' =&gt; null],</v>
      </c>
    </row>
    <row r="219" spans="1:12" x14ac:dyDescent="0.25">
      <c r="A219">
        <f>'PC Rentados'!F219</f>
        <v>44855</v>
      </c>
      <c r="B219">
        <f t="shared" si="25"/>
        <v>2022</v>
      </c>
      <c r="C219">
        <f t="shared" si="26"/>
        <v>10</v>
      </c>
      <c r="D219">
        <f t="shared" si="27"/>
        <v>21</v>
      </c>
      <c r="E219" t="str">
        <f t="shared" si="28"/>
        <v>2022-10-21</v>
      </c>
      <c r="F219">
        <f>'PC Rentados'!N219</f>
        <v>0</v>
      </c>
      <c r="G219">
        <f t="shared" si="29"/>
        <v>1900</v>
      </c>
      <c r="H219" t="str">
        <f t="shared" si="30"/>
        <v>01</v>
      </c>
      <c r="I219" t="str">
        <f t="shared" si="31"/>
        <v>00</v>
      </c>
      <c r="J219" t="str">
        <f t="shared" si="24"/>
        <v>null</v>
      </c>
      <c r="K219">
        <f>VLOOKUP('PC Rentados'!E219,rentado_asignado_id!$A$1:$B$149,2,0)</f>
        <v>131</v>
      </c>
      <c r="L219" t="str">
        <f>"['rentado_asignado_id' =&gt; "&amp;K219&amp;",'equipo_rentado_id' =&gt; "&amp;Rentados_sql!A219&amp;",'fecha_asignacion' =&gt; '"&amp;E219&amp;"','fecha_devolucion' =&gt; "&amp;IF(J219="null","null","'"&amp;J219&amp;"'")&amp;"],"</f>
        <v>['rentado_asignado_id' =&gt; 131,'equipo_rentado_id' =&gt; 218,'fecha_asignacion' =&gt; '2022-10-21','fecha_devolucion' =&gt; null],</v>
      </c>
    </row>
    <row r="220" spans="1:12" x14ac:dyDescent="0.25">
      <c r="A220">
        <f>'PC Rentados'!F220</f>
        <v>44855</v>
      </c>
      <c r="B220">
        <f t="shared" si="25"/>
        <v>2022</v>
      </c>
      <c r="C220">
        <f t="shared" si="26"/>
        <v>10</v>
      </c>
      <c r="D220">
        <f t="shared" si="27"/>
        <v>21</v>
      </c>
      <c r="E220" t="str">
        <f t="shared" si="28"/>
        <v>2022-10-21</v>
      </c>
      <c r="F220">
        <f>'PC Rentados'!N220</f>
        <v>0</v>
      </c>
      <c r="G220">
        <f t="shared" si="29"/>
        <v>1900</v>
      </c>
      <c r="H220" t="str">
        <f t="shared" si="30"/>
        <v>01</v>
      </c>
      <c r="I220" t="str">
        <f t="shared" si="31"/>
        <v>00</v>
      </c>
      <c r="J220" t="str">
        <f t="shared" si="24"/>
        <v>null</v>
      </c>
      <c r="K220">
        <f>VLOOKUP('PC Rentados'!E220,rentado_asignado_id!$A$1:$B$149,2,0)</f>
        <v>131</v>
      </c>
      <c r="L220" t="str">
        <f>"['rentado_asignado_id' =&gt; "&amp;K220&amp;",'equipo_rentado_id' =&gt; "&amp;Rentados_sql!A220&amp;",'fecha_asignacion' =&gt; '"&amp;E220&amp;"','fecha_devolucion' =&gt; "&amp;IF(J220="null","null","'"&amp;J220&amp;"'")&amp;"],"</f>
        <v>['rentado_asignado_id' =&gt; 131,'equipo_rentado_id' =&gt; 219,'fecha_asignacion' =&gt; '2022-10-21','fecha_devolucion' =&gt; null],</v>
      </c>
    </row>
    <row r="221" spans="1:12" x14ac:dyDescent="0.25">
      <c r="A221">
        <f>'PC Rentados'!F221</f>
        <v>44855</v>
      </c>
      <c r="B221">
        <f t="shared" si="25"/>
        <v>2022</v>
      </c>
      <c r="C221">
        <f t="shared" si="26"/>
        <v>10</v>
      </c>
      <c r="D221">
        <f t="shared" si="27"/>
        <v>21</v>
      </c>
      <c r="E221" t="str">
        <f t="shared" si="28"/>
        <v>2022-10-21</v>
      </c>
      <c r="F221">
        <f>'PC Rentados'!N221</f>
        <v>0</v>
      </c>
      <c r="G221">
        <f t="shared" si="29"/>
        <v>1900</v>
      </c>
      <c r="H221" t="str">
        <f t="shared" si="30"/>
        <v>01</v>
      </c>
      <c r="I221" t="str">
        <f t="shared" si="31"/>
        <v>00</v>
      </c>
      <c r="J221" t="str">
        <f t="shared" si="24"/>
        <v>null</v>
      </c>
      <c r="K221">
        <f>VLOOKUP('PC Rentados'!E221,rentado_asignado_id!$A$1:$B$149,2,0)</f>
        <v>131</v>
      </c>
      <c r="L221" t="str">
        <f>"['rentado_asignado_id' =&gt; "&amp;K221&amp;",'equipo_rentado_id' =&gt; "&amp;Rentados_sql!A221&amp;",'fecha_asignacion' =&gt; '"&amp;E221&amp;"','fecha_devolucion' =&gt; "&amp;IF(J221="null","null","'"&amp;J221&amp;"'")&amp;"],"</f>
        <v>['rentado_asignado_id' =&gt; 131,'equipo_rentado_id' =&gt; 220,'fecha_asignacion' =&gt; '2022-10-21','fecha_devolucion' =&gt; null],</v>
      </c>
    </row>
    <row r="222" spans="1:12" x14ac:dyDescent="0.25">
      <c r="A222">
        <f>'PC Rentados'!F222</f>
        <v>44855</v>
      </c>
      <c r="B222">
        <f t="shared" si="25"/>
        <v>2022</v>
      </c>
      <c r="C222">
        <f t="shared" si="26"/>
        <v>10</v>
      </c>
      <c r="D222">
        <f t="shared" si="27"/>
        <v>21</v>
      </c>
      <c r="E222" t="str">
        <f t="shared" si="28"/>
        <v>2022-10-21</v>
      </c>
      <c r="F222">
        <f>'PC Rentados'!N222</f>
        <v>0</v>
      </c>
      <c r="G222">
        <f t="shared" si="29"/>
        <v>1900</v>
      </c>
      <c r="H222" t="str">
        <f t="shared" si="30"/>
        <v>01</v>
      </c>
      <c r="I222" t="str">
        <f t="shared" si="31"/>
        <v>00</v>
      </c>
      <c r="J222" t="str">
        <f t="shared" si="24"/>
        <v>null</v>
      </c>
      <c r="K222">
        <f>VLOOKUP('PC Rentados'!E222,rentado_asignado_id!$A$1:$B$149,2,0)</f>
        <v>131</v>
      </c>
      <c r="L222" t="str">
        <f>"['rentado_asignado_id' =&gt; "&amp;K222&amp;",'equipo_rentado_id' =&gt; "&amp;Rentados_sql!A222&amp;",'fecha_asignacion' =&gt; '"&amp;E222&amp;"','fecha_devolucion' =&gt; "&amp;IF(J222="null","null","'"&amp;J222&amp;"'")&amp;"],"</f>
        <v>['rentado_asignado_id' =&gt; 131,'equipo_rentado_id' =&gt; 221,'fecha_asignacion' =&gt; '2022-10-21','fecha_devolucion' =&gt; null],</v>
      </c>
    </row>
    <row r="223" spans="1:12" x14ac:dyDescent="0.25">
      <c r="A223">
        <f>'PC Rentados'!F223</f>
        <v>44855</v>
      </c>
      <c r="B223">
        <f t="shared" si="25"/>
        <v>2022</v>
      </c>
      <c r="C223">
        <f t="shared" si="26"/>
        <v>10</v>
      </c>
      <c r="D223">
        <f t="shared" si="27"/>
        <v>21</v>
      </c>
      <c r="E223" t="str">
        <f t="shared" si="28"/>
        <v>2022-10-21</v>
      </c>
      <c r="F223">
        <f>'PC Rentados'!N223</f>
        <v>0</v>
      </c>
      <c r="G223">
        <f t="shared" si="29"/>
        <v>1900</v>
      </c>
      <c r="H223" t="str">
        <f t="shared" si="30"/>
        <v>01</v>
      </c>
      <c r="I223" t="str">
        <f t="shared" si="31"/>
        <v>00</v>
      </c>
      <c r="J223" t="str">
        <f t="shared" si="24"/>
        <v>null</v>
      </c>
      <c r="K223">
        <f>VLOOKUP('PC Rentados'!E223,rentado_asignado_id!$A$1:$B$149,2,0)</f>
        <v>131</v>
      </c>
      <c r="L223" t="str">
        <f>"['rentado_asignado_id' =&gt; "&amp;K223&amp;",'equipo_rentado_id' =&gt; "&amp;Rentados_sql!A223&amp;",'fecha_asignacion' =&gt; '"&amp;E223&amp;"','fecha_devolucion' =&gt; "&amp;IF(J223="null","null","'"&amp;J223&amp;"'")&amp;"],"</f>
        <v>['rentado_asignado_id' =&gt; 131,'equipo_rentado_id' =&gt; 222,'fecha_asignacion' =&gt; '2022-10-21','fecha_devolucion' =&gt; null],</v>
      </c>
    </row>
    <row r="224" spans="1:12" x14ac:dyDescent="0.25">
      <c r="A224">
        <f>'PC Rentados'!F224</f>
        <v>44855</v>
      </c>
      <c r="B224">
        <f t="shared" si="25"/>
        <v>2022</v>
      </c>
      <c r="C224">
        <f t="shared" si="26"/>
        <v>10</v>
      </c>
      <c r="D224">
        <f t="shared" si="27"/>
        <v>21</v>
      </c>
      <c r="E224" t="str">
        <f t="shared" si="28"/>
        <v>2022-10-21</v>
      </c>
      <c r="F224">
        <f>'PC Rentados'!N224</f>
        <v>0</v>
      </c>
      <c r="G224">
        <f t="shared" si="29"/>
        <v>1900</v>
      </c>
      <c r="H224" t="str">
        <f t="shared" si="30"/>
        <v>01</v>
      </c>
      <c r="I224" t="str">
        <f t="shared" si="31"/>
        <v>00</v>
      </c>
      <c r="J224" t="str">
        <f t="shared" si="24"/>
        <v>null</v>
      </c>
      <c r="K224">
        <f>VLOOKUP('PC Rentados'!E224,rentado_asignado_id!$A$1:$B$149,2,0)</f>
        <v>131</v>
      </c>
      <c r="L224" t="str">
        <f>"['rentado_asignado_id' =&gt; "&amp;K224&amp;",'equipo_rentado_id' =&gt; "&amp;Rentados_sql!A224&amp;",'fecha_asignacion' =&gt; '"&amp;E224&amp;"','fecha_devolucion' =&gt; "&amp;IF(J224="null","null","'"&amp;J224&amp;"'")&amp;"],"</f>
        <v>['rentado_asignado_id' =&gt; 131,'equipo_rentado_id' =&gt; 223,'fecha_asignacion' =&gt; '2022-10-21','fecha_devolucion' =&gt; null],</v>
      </c>
    </row>
    <row r="225" spans="1:12" x14ac:dyDescent="0.25">
      <c r="A225">
        <f>'PC Rentados'!F225</f>
        <v>44855</v>
      </c>
      <c r="B225">
        <f t="shared" si="25"/>
        <v>2022</v>
      </c>
      <c r="C225">
        <f t="shared" si="26"/>
        <v>10</v>
      </c>
      <c r="D225">
        <f t="shared" si="27"/>
        <v>21</v>
      </c>
      <c r="E225" t="str">
        <f t="shared" si="28"/>
        <v>2022-10-21</v>
      </c>
      <c r="F225">
        <f>'PC Rentados'!N225</f>
        <v>0</v>
      </c>
      <c r="G225">
        <f t="shared" si="29"/>
        <v>1900</v>
      </c>
      <c r="H225" t="str">
        <f t="shared" si="30"/>
        <v>01</v>
      </c>
      <c r="I225" t="str">
        <f t="shared" si="31"/>
        <v>00</v>
      </c>
      <c r="J225" t="str">
        <f t="shared" si="24"/>
        <v>null</v>
      </c>
      <c r="K225">
        <f>VLOOKUP('PC Rentados'!E225,rentado_asignado_id!$A$1:$B$149,2,0)</f>
        <v>131</v>
      </c>
      <c r="L225" t="str">
        <f>"['rentado_asignado_id' =&gt; "&amp;K225&amp;",'equipo_rentado_id' =&gt; "&amp;Rentados_sql!A225&amp;",'fecha_asignacion' =&gt; '"&amp;E225&amp;"','fecha_devolucion' =&gt; "&amp;IF(J225="null","null","'"&amp;J225&amp;"'")&amp;"],"</f>
        <v>['rentado_asignado_id' =&gt; 131,'equipo_rentado_id' =&gt; 224,'fecha_asignacion' =&gt; '2022-10-21','fecha_devolucion' =&gt; null],</v>
      </c>
    </row>
    <row r="226" spans="1:12" x14ac:dyDescent="0.25">
      <c r="A226">
        <f>'PC Rentados'!F226</f>
        <v>44855</v>
      </c>
      <c r="B226">
        <f t="shared" si="25"/>
        <v>2022</v>
      </c>
      <c r="C226">
        <f t="shared" si="26"/>
        <v>10</v>
      </c>
      <c r="D226">
        <f t="shared" si="27"/>
        <v>21</v>
      </c>
      <c r="E226" t="str">
        <f t="shared" si="28"/>
        <v>2022-10-21</v>
      </c>
      <c r="F226">
        <f>'PC Rentados'!N226</f>
        <v>0</v>
      </c>
      <c r="G226">
        <f t="shared" si="29"/>
        <v>1900</v>
      </c>
      <c r="H226" t="str">
        <f t="shared" si="30"/>
        <v>01</v>
      </c>
      <c r="I226" t="str">
        <f t="shared" si="31"/>
        <v>00</v>
      </c>
      <c r="J226" t="str">
        <f t="shared" si="24"/>
        <v>null</v>
      </c>
      <c r="K226">
        <f>VLOOKUP('PC Rentados'!E226,rentado_asignado_id!$A$1:$B$149,2,0)</f>
        <v>131</v>
      </c>
      <c r="L226" t="str">
        <f>"['rentado_asignado_id' =&gt; "&amp;K226&amp;",'equipo_rentado_id' =&gt; "&amp;Rentados_sql!A226&amp;",'fecha_asignacion' =&gt; '"&amp;E226&amp;"','fecha_devolucion' =&gt; "&amp;IF(J226="null","null","'"&amp;J226&amp;"'")&amp;"],"</f>
        <v>['rentado_asignado_id' =&gt; 131,'equipo_rentado_id' =&gt; 225,'fecha_asignacion' =&gt; '2022-10-21','fecha_devolucion' =&gt; null],</v>
      </c>
    </row>
    <row r="227" spans="1:12" x14ac:dyDescent="0.25">
      <c r="A227">
        <f>'PC Rentados'!F227</f>
        <v>44855</v>
      </c>
      <c r="B227">
        <f t="shared" si="25"/>
        <v>2022</v>
      </c>
      <c r="C227">
        <f t="shared" si="26"/>
        <v>10</v>
      </c>
      <c r="D227">
        <f t="shared" si="27"/>
        <v>21</v>
      </c>
      <c r="E227" t="str">
        <f t="shared" si="28"/>
        <v>2022-10-21</v>
      </c>
      <c r="F227">
        <f>'PC Rentados'!N227</f>
        <v>0</v>
      </c>
      <c r="G227">
        <f t="shared" si="29"/>
        <v>1900</v>
      </c>
      <c r="H227" t="str">
        <f t="shared" si="30"/>
        <v>01</v>
      </c>
      <c r="I227" t="str">
        <f t="shared" si="31"/>
        <v>00</v>
      </c>
      <c r="J227" t="str">
        <f t="shared" si="24"/>
        <v>null</v>
      </c>
      <c r="K227">
        <f>VLOOKUP('PC Rentados'!E227,rentado_asignado_id!$A$1:$B$149,2,0)</f>
        <v>131</v>
      </c>
      <c r="L227" t="str">
        <f>"['rentado_asignado_id' =&gt; "&amp;K227&amp;",'equipo_rentado_id' =&gt; "&amp;Rentados_sql!A227&amp;",'fecha_asignacion' =&gt; '"&amp;E227&amp;"','fecha_devolucion' =&gt; "&amp;IF(J227="null","null","'"&amp;J227&amp;"'")&amp;"],"</f>
        <v>['rentado_asignado_id' =&gt; 131,'equipo_rentado_id' =&gt; 226,'fecha_asignacion' =&gt; '2022-10-21','fecha_devolucion' =&gt; null],</v>
      </c>
    </row>
    <row r="228" spans="1:12" x14ac:dyDescent="0.25">
      <c r="A228">
        <f>'PC Rentados'!F228</f>
        <v>44855</v>
      </c>
      <c r="B228">
        <f t="shared" si="25"/>
        <v>2022</v>
      </c>
      <c r="C228">
        <f t="shared" si="26"/>
        <v>10</v>
      </c>
      <c r="D228">
        <f t="shared" si="27"/>
        <v>21</v>
      </c>
      <c r="E228" t="str">
        <f t="shared" si="28"/>
        <v>2022-10-21</v>
      </c>
      <c r="F228">
        <f>'PC Rentados'!N228</f>
        <v>0</v>
      </c>
      <c r="G228">
        <f t="shared" si="29"/>
        <v>1900</v>
      </c>
      <c r="H228" t="str">
        <f t="shared" si="30"/>
        <v>01</v>
      </c>
      <c r="I228" t="str">
        <f t="shared" si="31"/>
        <v>00</v>
      </c>
      <c r="J228" t="str">
        <f t="shared" si="24"/>
        <v>null</v>
      </c>
      <c r="K228">
        <f>VLOOKUP('PC Rentados'!E228,rentado_asignado_id!$A$1:$B$149,2,0)</f>
        <v>131</v>
      </c>
      <c r="L228" t="str">
        <f>"['rentado_asignado_id' =&gt; "&amp;K228&amp;",'equipo_rentado_id' =&gt; "&amp;Rentados_sql!A228&amp;",'fecha_asignacion' =&gt; '"&amp;E228&amp;"','fecha_devolucion' =&gt; "&amp;IF(J228="null","null","'"&amp;J228&amp;"'")&amp;"],"</f>
        <v>['rentado_asignado_id' =&gt; 131,'equipo_rentado_id' =&gt; 227,'fecha_asignacion' =&gt; '2022-10-21','fecha_devolucion' =&gt; null],</v>
      </c>
    </row>
    <row r="229" spans="1:12" x14ac:dyDescent="0.25">
      <c r="A229">
        <f>'PC Rentados'!F229</f>
        <v>44855</v>
      </c>
      <c r="B229">
        <f t="shared" si="25"/>
        <v>2022</v>
      </c>
      <c r="C229">
        <f t="shared" si="26"/>
        <v>10</v>
      </c>
      <c r="D229">
        <f t="shared" si="27"/>
        <v>21</v>
      </c>
      <c r="E229" t="str">
        <f t="shared" si="28"/>
        <v>2022-10-21</v>
      </c>
      <c r="F229">
        <f>'PC Rentados'!N229</f>
        <v>0</v>
      </c>
      <c r="G229">
        <f t="shared" si="29"/>
        <v>1900</v>
      </c>
      <c r="H229" t="str">
        <f t="shared" si="30"/>
        <v>01</v>
      </c>
      <c r="I229" t="str">
        <f t="shared" si="31"/>
        <v>00</v>
      </c>
      <c r="J229" t="str">
        <f t="shared" si="24"/>
        <v>null</v>
      </c>
      <c r="K229">
        <f>VLOOKUP('PC Rentados'!E229,rentado_asignado_id!$A$1:$B$149,2,0)</f>
        <v>131</v>
      </c>
      <c r="L229" t="str">
        <f>"['rentado_asignado_id' =&gt; "&amp;K229&amp;",'equipo_rentado_id' =&gt; "&amp;Rentados_sql!A229&amp;",'fecha_asignacion' =&gt; '"&amp;E229&amp;"','fecha_devolucion' =&gt; "&amp;IF(J229="null","null","'"&amp;J229&amp;"'")&amp;"],"</f>
        <v>['rentado_asignado_id' =&gt; 131,'equipo_rentado_id' =&gt; 228,'fecha_asignacion' =&gt; '2022-10-21','fecha_devolucion' =&gt; null],</v>
      </c>
    </row>
    <row r="230" spans="1:12" x14ac:dyDescent="0.25">
      <c r="A230">
        <f>'PC Rentados'!F230</f>
        <v>44855</v>
      </c>
      <c r="B230">
        <f t="shared" si="25"/>
        <v>2022</v>
      </c>
      <c r="C230">
        <f t="shared" si="26"/>
        <v>10</v>
      </c>
      <c r="D230">
        <f t="shared" si="27"/>
        <v>21</v>
      </c>
      <c r="E230" t="str">
        <f t="shared" si="28"/>
        <v>2022-10-21</v>
      </c>
      <c r="F230">
        <f>'PC Rentados'!N230</f>
        <v>0</v>
      </c>
      <c r="G230">
        <f t="shared" si="29"/>
        <v>1900</v>
      </c>
      <c r="H230" t="str">
        <f t="shared" si="30"/>
        <v>01</v>
      </c>
      <c r="I230" t="str">
        <f t="shared" si="31"/>
        <v>00</v>
      </c>
      <c r="J230" t="str">
        <f t="shared" ref="J230:J293" si="32">IF(F230=0,"null",G230&amp;"-"&amp;H230&amp;"-"&amp;I230)</f>
        <v>null</v>
      </c>
      <c r="K230">
        <f>VLOOKUP('PC Rentados'!E230,rentado_asignado_id!$A$1:$B$149,2,0)</f>
        <v>131</v>
      </c>
      <c r="L230" t="str">
        <f>"['rentado_asignado_id' =&gt; "&amp;K230&amp;",'equipo_rentado_id' =&gt; "&amp;Rentados_sql!A230&amp;",'fecha_asignacion' =&gt; '"&amp;E230&amp;"','fecha_devolucion' =&gt; "&amp;IF(J230="null","null","'"&amp;J230&amp;"'")&amp;"],"</f>
        <v>['rentado_asignado_id' =&gt; 131,'equipo_rentado_id' =&gt; 229,'fecha_asignacion' =&gt; '2022-10-21','fecha_devolucion' =&gt; null],</v>
      </c>
    </row>
    <row r="231" spans="1:12" x14ac:dyDescent="0.25">
      <c r="A231">
        <f>'PC Rentados'!F231</f>
        <v>44855</v>
      </c>
      <c r="B231">
        <f t="shared" si="25"/>
        <v>2022</v>
      </c>
      <c r="C231">
        <f t="shared" si="26"/>
        <v>10</v>
      </c>
      <c r="D231">
        <f t="shared" si="27"/>
        <v>21</v>
      </c>
      <c r="E231" t="str">
        <f t="shared" si="28"/>
        <v>2022-10-21</v>
      </c>
      <c r="F231">
        <f>'PC Rentados'!N231</f>
        <v>0</v>
      </c>
      <c r="G231">
        <f t="shared" si="29"/>
        <v>1900</v>
      </c>
      <c r="H231" t="str">
        <f t="shared" si="30"/>
        <v>01</v>
      </c>
      <c r="I231" t="str">
        <f t="shared" si="31"/>
        <v>00</v>
      </c>
      <c r="J231" t="str">
        <f t="shared" si="32"/>
        <v>null</v>
      </c>
      <c r="K231">
        <f>VLOOKUP('PC Rentados'!E231,rentado_asignado_id!$A$1:$B$149,2,0)</f>
        <v>131</v>
      </c>
      <c r="L231" t="str">
        <f>"['rentado_asignado_id' =&gt; "&amp;K231&amp;",'equipo_rentado_id' =&gt; "&amp;Rentados_sql!A231&amp;",'fecha_asignacion' =&gt; '"&amp;E231&amp;"','fecha_devolucion' =&gt; "&amp;IF(J231="null","null","'"&amp;J231&amp;"'")&amp;"],"</f>
        <v>['rentado_asignado_id' =&gt; 131,'equipo_rentado_id' =&gt; 230,'fecha_asignacion' =&gt; '2022-10-21','fecha_devolucion' =&gt; null],</v>
      </c>
    </row>
    <row r="232" spans="1:12" x14ac:dyDescent="0.25">
      <c r="A232">
        <f>'PC Rentados'!F232</f>
        <v>44855</v>
      </c>
      <c r="B232">
        <f t="shared" si="25"/>
        <v>2022</v>
      </c>
      <c r="C232">
        <f t="shared" si="26"/>
        <v>10</v>
      </c>
      <c r="D232">
        <f t="shared" si="27"/>
        <v>21</v>
      </c>
      <c r="E232" t="str">
        <f t="shared" si="28"/>
        <v>2022-10-21</v>
      </c>
      <c r="F232">
        <f>'PC Rentados'!N232</f>
        <v>0</v>
      </c>
      <c r="G232">
        <f t="shared" si="29"/>
        <v>1900</v>
      </c>
      <c r="H232" t="str">
        <f t="shared" si="30"/>
        <v>01</v>
      </c>
      <c r="I232" t="str">
        <f t="shared" si="31"/>
        <v>00</v>
      </c>
      <c r="J232" t="str">
        <f t="shared" si="32"/>
        <v>null</v>
      </c>
      <c r="K232">
        <f>VLOOKUP('PC Rentados'!E232,rentado_asignado_id!$A$1:$B$149,2,0)</f>
        <v>131</v>
      </c>
      <c r="L232" t="str">
        <f>"['rentado_asignado_id' =&gt; "&amp;K232&amp;",'equipo_rentado_id' =&gt; "&amp;Rentados_sql!A232&amp;",'fecha_asignacion' =&gt; '"&amp;E232&amp;"','fecha_devolucion' =&gt; "&amp;IF(J232="null","null","'"&amp;J232&amp;"'")&amp;"],"</f>
        <v>['rentado_asignado_id' =&gt; 131,'equipo_rentado_id' =&gt; 231,'fecha_asignacion' =&gt; '2022-10-21','fecha_devolucion' =&gt; null],</v>
      </c>
    </row>
    <row r="233" spans="1:12" x14ac:dyDescent="0.25">
      <c r="A233">
        <f>'PC Rentados'!F233</f>
        <v>44855</v>
      </c>
      <c r="B233">
        <f t="shared" si="25"/>
        <v>2022</v>
      </c>
      <c r="C233">
        <f t="shared" si="26"/>
        <v>10</v>
      </c>
      <c r="D233">
        <f t="shared" si="27"/>
        <v>21</v>
      </c>
      <c r="E233" t="str">
        <f t="shared" si="28"/>
        <v>2022-10-21</v>
      </c>
      <c r="F233">
        <f>'PC Rentados'!N233</f>
        <v>0</v>
      </c>
      <c r="G233">
        <f t="shared" si="29"/>
        <v>1900</v>
      </c>
      <c r="H233" t="str">
        <f t="shared" si="30"/>
        <v>01</v>
      </c>
      <c r="I233" t="str">
        <f t="shared" si="31"/>
        <v>00</v>
      </c>
      <c r="J233" t="str">
        <f t="shared" si="32"/>
        <v>null</v>
      </c>
      <c r="K233">
        <f>VLOOKUP('PC Rentados'!E233,rentado_asignado_id!$A$1:$B$149,2,0)</f>
        <v>131</v>
      </c>
      <c r="L233" t="str">
        <f>"['rentado_asignado_id' =&gt; "&amp;K233&amp;",'equipo_rentado_id' =&gt; "&amp;Rentados_sql!A233&amp;",'fecha_asignacion' =&gt; '"&amp;E233&amp;"','fecha_devolucion' =&gt; "&amp;IF(J233="null","null","'"&amp;J233&amp;"'")&amp;"],"</f>
        <v>['rentado_asignado_id' =&gt; 131,'equipo_rentado_id' =&gt; 232,'fecha_asignacion' =&gt; '2022-10-21','fecha_devolucion' =&gt; null],</v>
      </c>
    </row>
    <row r="234" spans="1:12" x14ac:dyDescent="0.25">
      <c r="A234">
        <f>'PC Rentados'!F234</f>
        <v>44855</v>
      </c>
      <c r="B234">
        <f t="shared" si="25"/>
        <v>2022</v>
      </c>
      <c r="C234">
        <f t="shared" si="26"/>
        <v>10</v>
      </c>
      <c r="D234">
        <f t="shared" si="27"/>
        <v>21</v>
      </c>
      <c r="E234" t="str">
        <f t="shared" si="28"/>
        <v>2022-10-21</v>
      </c>
      <c r="F234">
        <f>'PC Rentados'!N234</f>
        <v>0</v>
      </c>
      <c r="G234">
        <f t="shared" si="29"/>
        <v>1900</v>
      </c>
      <c r="H234" t="str">
        <f t="shared" si="30"/>
        <v>01</v>
      </c>
      <c r="I234" t="str">
        <f t="shared" si="31"/>
        <v>00</v>
      </c>
      <c r="J234" t="str">
        <f t="shared" si="32"/>
        <v>null</v>
      </c>
      <c r="K234">
        <f>VLOOKUP('PC Rentados'!E234,rentado_asignado_id!$A$1:$B$149,2,0)</f>
        <v>131</v>
      </c>
      <c r="L234" t="str">
        <f>"['rentado_asignado_id' =&gt; "&amp;K234&amp;",'equipo_rentado_id' =&gt; "&amp;Rentados_sql!A234&amp;",'fecha_asignacion' =&gt; '"&amp;E234&amp;"','fecha_devolucion' =&gt; "&amp;IF(J234="null","null","'"&amp;J234&amp;"'")&amp;"],"</f>
        <v>['rentado_asignado_id' =&gt; 131,'equipo_rentado_id' =&gt; 233,'fecha_asignacion' =&gt; '2022-10-21','fecha_devolucion' =&gt; null],</v>
      </c>
    </row>
    <row r="235" spans="1:12" x14ac:dyDescent="0.25">
      <c r="A235">
        <f>'PC Rentados'!F235</f>
        <v>44855</v>
      </c>
      <c r="B235">
        <f t="shared" si="25"/>
        <v>2022</v>
      </c>
      <c r="C235">
        <f t="shared" si="26"/>
        <v>10</v>
      </c>
      <c r="D235">
        <f t="shared" si="27"/>
        <v>21</v>
      </c>
      <c r="E235" t="str">
        <f t="shared" si="28"/>
        <v>2022-10-21</v>
      </c>
      <c r="F235">
        <f>'PC Rentados'!N235</f>
        <v>0</v>
      </c>
      <c r="G235">
        <f t="shared" si="29"/>
        <v>1900</v>
      </c>
      <c r="H235" t="str">
        <f t="shared" si="30"/>
        <v>01</v>
      </c>
      <c r="I235" t="str">
        <f t="shared" si="31"/>
        <v>00</v>
      </c>
      <c r="J235" t="str">
        <f t="shared" si="32"/>
        <v>null</v>
      </c>
      <c r="K235">
        <f>VLOOKUP('PC Rentados'!E235,rentado_asignado_id!$A$1:$B$149,2,0)</f>
        <v>131</v>
      </c>
      <c r="L235" t="str">
        <f>"['rentado_asignado_id' =&gt; "&amp;K235&amp;",'equipo_rentado_id' =&gt; "&amp;Rentados_sql!A235&amp;",'fecha_asignacion' =&gt; '"&amp;E235&amp;"','fecha_devolucion' =&gt; "&amp;IF(J235="null","null","'"&amp;J235&amp;"'")&amp;"],"</f>
        <v>['rentado_asignado_id' =&gt; 131,'equipo_rentado_id' =&gt; 234,'fecha_asignacion' =&gt; '2022-10-21','fecha_devolucion' =&gt; null],</v>
      </c>
    </row>
    <row r="236" spans="1:12" x14ac:dyDescent="0.25">
      <c r="A236">
        <f>'PC Rentados'!F236</f>
        <v>44855</v>
      </c>
      <c r="B236">
        <f t="shared" si="25"/>
        <v>2022</v>
      </c>
      <c r="C236">
        <f t="shared" si="26"/>
        <v>10</v>
      </c>
      <c r="D236">
        <f t="shared" si="27"/>
        <v>21</v>
      </c>
      <c r="E236" t="str">
        <f t="shared" si="28"/>
        <v>2022-10-21</v>
      </c>
      <c r="F236">
        <f>'PC Rentados'!N236</f>
        <v>0</v>
      </c>
      <c r="G236">
        <f t="shared" si="29"/>
        <v>1900</v>
      </c>
      <c r="H236" t="str">
        <f t="shared" si="30"/>
        <v>01</v>
      </c>
      <c r="I236" t="str">
        <f t="shared" si="31"/>
        <v>00</v>
      </c>
      <c r="J236" t="str">
        <f t="shared" si="32"/>
        <v>null</v>
      </c>
      <c r="K236">
        <f>VLOOKUP('PC Rentados'!E236,rentado_asignado_id!$A$1:$B$149,2,0)</f>
        <v>131</v>
      </c>
      <c r="L236" t="str">
        <f>"['rentado_asignado_id' =&gt; "&amp;K236&amp;",'equipo_rentado_id' =&gt; "&amp;Rentados_sql!A236&amp;",'fecha_asignacion' =&gt; '"&amp;E236&amp;"','fecha_devolucion' =&gt; "&amp;IF(J236="null","null","'"&amp;J236&amp;"'")&amp;"],"</f>
        <v>['rentado_asignado_id' =&gt; 131,'equipo_rentado_id' =&gt; 235,'fecha_asignacion' =&gt; '2022-10-21','fecha_devolucion' =&gt; null],</v>
      </c>
    </row>
    <row r="237" spans="1:12" x14ac:dyDescent="0.25">
      <c r="A237">
        <f>'PC Rentados'!F237</f>
        <v>44855</v>
      </c>
      <c r="B237">
        <f t="shared" si="25"/>
        <v>2022</v>
      </c>
      <c r="C237">
        <f t="shared" si="26"/>
        <v>10</v>
      </c>
      <c r="D237">
        <f t="shared" si="27"/>
        <v>21</v>
      </c>
      <c r="E237" t="str">
        <f t="shared" si="28"/>
        <v>2022-10-21</v>
      </c>
      <c r="F237">
        <f>'PC Rentados'!N237</f>
        <v>0</v>
      </c>
      <c r="G237">
        <f t="shared" si="29"/>
        <v>1900</v>
      </c>
      <c r="H237" t="str">
        <f t="shared" si="30"/>
        <v>01</v>
      </c>
      <c r="I237" t="str">
        <f t="shared" si="31"/>
        <v>00</v>
      </c>
      <c r="J237" t="str">
        <f t="shared" si="32"/>
        <v>null</v>
      </c>
      <c r="K237">
        <f>VLOOKUP('PC Rentados'!E237,rentado_asignado_id!$A$1:$B$149,2,0)</f>
        <v>131</v>
      </c>
      <c r="L237" t="str">
        <f>"['rentado_asignado_id' =&gt; "&amp;K237&amp;",'equipo_rentado_id' =&gt; "&amp;Rentados_sql!A237&amp;",'fecha_asignacion' =&gt; '"&amp;E237&amp;"','fecha_devolucion' =&gt; "&amp;IF(J237="null","null","'"&amp;J237&amp;"'")&amp;"],"</f>
        <v>['rentado_asignado_id' =&gt; 131,'equipo_rentado_id' =&gt; 236,'fecha_asignacion' =&gt; '2022-10-21','fecha_devolucion' =&gt; null],</v>
      </c>
    </row>
    <row r="238" spans="1:12" x14ac:dyDescent="0.25">
      <c r="A238">
        <f>'PC Rentados'!F238</f>
        <v>44855</v>
      </c>
      <c r="B238">
        <f t="shared" si="25"/>
        <v>2022</v>
      </c>
      <c r="C238">
        <f t="shared" si="26"/>
        <v>10</v>
      </c>
      <c r="D238">
        <f t="shared" si="27"/>
        <v>21</v>
      </c>
      <c r="E238" t="str">
        <f t="shared" si="28"/>
        <v>2022-10-21</v>
      </c>
      <c r="F238">
        <f>'PC Rentados'!N238</f>
        <v>0</v>
      </c>
      <c r="G238">
        <f t="shared" si="29"/>
        <v>1900</v>
      </c>
      <c r="H238" t="str">
        <f t="shared" si="30"/>
        <v>01</v>
      </c>
      <c r="I238" t="str">
        <f t="shared" si="31"/>
        <v>00</v>
      </c>
      <c r="J238" t="str">
        <f t="shared" si="32"/>
        <v>null</v>
      </c>
      <c r="K238">
        <f>VLOOKUP('PC Rentados'!E238,rentado_asignado_id!$A$1:$B$149,2,0)</f>
        <v>131</v>
      </c>
      <c r="L238" t="str">
        <f>"['rentado_asignado_id' =&gt; "&amp;K238&amp;",'equipo_rentado_id' =&gt; "&amp;Rentados_sql!A238&amp;",'fecha_asignacion' =&gt; '"&amp;E238&amp;"','fecha_devolucion' =&gt; "&amp;IF(J238="null","null","'"&amp;J238&amp;"'")&amp;"],"</f>
        <v>['rentado_asignado_id' =&gt; 131,'equipo_rentado_id' =&gt; 237,'fecha_asignacion' =&gt; '2022-10-21','fecha_devolucion' =&gt; null],</v>
      </c>
    </row>
    <row r="239" spans="1:12" x14ac:dyDescent="0.25">
      <c r="A239">
        <f>'PC Rentados'!F239</f>
        <v>44855</v>
      </c>
      <c r="B239">
        <f t="shared" si="25"/>
        <v>2022</v>
      </c>
      <c r="C239">
        <f t="shared" si="26"/>
        <v>10</v>
      </c>
      <c r="D239">
        <f t="shared" si="27"/>
        <v>21</v>
      </c>
      <c r="E239" t="str">
        <f t="shared" si="28"/>
        <v>2022-10-21</v>
      </c>
      <c r="F239">
        <f>'PC Rentados'!N239</f>
        <v>0</v>
      </c>
      <c r="G239">
        <f t="shared" si="29"/>
        <v>1900</v>
      </c>
      <c r="H239" t="str">
        <f t="shared" si="30"/>
        <v>01</v>
      </c>
      <c r="I239" t="str">
        <f t="shared" si="31"/>
        <v>00</v>
      </c>
      <c r="J239" t="str">
        <f t="shared" si="32"/>
        <v>null</v>
      </c>
      <c r="K239">
        <f>VLOOKUP('PC Rentados'!E239,rentado_asignado_id!$A$1:$B$149,2,0)</f>
        <v>131</v>
      </c>
      <c r="L239" t="str">
        <f>"['rentado_asignado_id' =&gt; "&amp;K239&amp;",'equipo_rentado_id' =&gt; "&amp;Rentados_sql!A239&amp;",'fecha_asignacion' =&gt; '"&amp;E239&amp;"','fecha_devolucion' =&gt; "&amp;IF(J239="null","null","'"&amp;J239&amp;"'")&amp;"],"</f>
        <v>['rentado_asignado_id' =&gt; 131,'equipo_rentado_id' =&gt; 238,'fecha_asignacion' =&gt; '2022-10-21','fecha_devolucion' =&gt; null],</v>
      </c>
    </row>
    <row r="240" spans="1:12" x14ac:dyDescent="0.25">
      <c r="A240">
        <f>'PC Rentados'!F240</f>
        <v>44855</v>
      </c>
      <c r="B240">
        <f t="shared" si="25"/>
        <v>2022</v>
      </c>
      <c r="C240">
        <f t="shared" si="26"/>
        <v>10</v>
      </c>
      <c r="D240">
        <f t="shared" si="27"/>
        <v>21</v>
      </c>
      <c r="E240" t="str">
        <f t="shared" si="28"/>
        <v>2022-10-21</v>
      </c>
      <c r="F240">
        <f>'PC Rentados'!N240</f>
        <v>0</v>
      </c>
      <c r="G240">
        <f t="shared" si="29"/>
        <v>1900</v>
      </c>
      <c r="H240" t="str">
        <f t="shared" si="30"/>
        <v>01</v>
      </c>
      <c r="I240" t="str">
        <f t="shared" si="31"/>
        <v>00</v>
      </c>
      <c r="J240" t="str">
        <f t="shared" si="32"/>
        <v>null</v>
      </c>
      <c r="K240">
        <f>VLOOKUP('PC Rentados'!E240,rentado_asignado_id!$A$1:$B$149,2,0)</f>
        <v>131</v>
      </c>
      <c r="L240" t="str">
        <f>"['rentado_asignado_id' =&gt; "&amp;K240&amp;",'equipo_rentado_id' =&gt; "&amp;Rentados_sql!A240&amp;",'fecha_asignacion' =&gt; '"&amp;E240&amp;"','fecha_devolucion' =&gt; "&amp;IF(J240="null","null","'"&amp;J240&amp;"'")&amp;"],"</f>
        <v>['rentado_asignado_id' =&gt; 131,'equipo_rentado_id' =&gt; 239,'fecha_asignacion' =&gt; '2022-10-21','fecha_devolucion' =&gt; null],</v>
      </c>
    </row>
    <row r="241" spans="1:12" x14ac:dyDescent="0.25">
      <c r="A241">
        <f>'PC Rentados'!F241</f>
        <v>44855</v>
      </c>
      <c r="B241">
        <f t="shared" si="25"/>
        <v>2022</v>
      </c>
      <c r="C241">
        <f t="shared" si="26"/>
        <v>10</v>
      </c>
      <c r="D241">
        <f t="shared" si="27"/>
        <v>21</v>
      </c>
      <c r="E241" t="str">
        <f t="shared" si="28"/>
        <v>2022-10-21</v>
      </c>
      <c r="F241">
        <f>'PC Rentados'!N241</f>
        <v>0</v>
      </c>
      <c r="G241">
        <f t="shared" si="29"/>
        <v>1900</v>
      </c>
      <c r="H241" t="str">
        <f t="shared" si="30"/>
        <v>01</v>
      </c>
      <c r="I241" t="str">
        <f t="shared" si="31"/>
        <v>00</v>
      </c>
      <c r="J241" t="str">
        <f t="shared" si="32"/>
        <v>null</v>
      </c>
      <c r="K241">
        <f>VLOOKUP('PC Rentados'!E241,rentado_asignado_id!$A$1:$B$149,2,0)</f>
        <v>131</v>
      </c>
      <c r="L241" t="str">
        <f>"['rentado_asignado_id' =&gt; "&amp;K241&amp;",'equipo_rentado_id' =&gt; "&amp;Rentados_sql!A241&amp;",'fecha_asignacion' =&gt; '"&amp;E241&amp;"','fecha_devolucion' =&gt; "&amp;IF(J241="null","null","'"&amp;J241&amp;"'")&amp;"],"</f>
        <v>['rentado_asignado_id' =&gt; 131,'equipo_rentado_id' =&gt; 240,'fecha_asignacion' =&gt; '2022-10-21','fecha_devolucion' =&gt; null],</v>
      </c>
    </row>
    <row r="242" spans="1:12" x14ac:dyDescent="0.25">
      <c r="A242">
        <f>'PC Rentados'!F242</f>
        <v>44855</v>
      </c>
      <c r="B242">
        <f t="shared" si="25"/>
        <v>2022</v>
      </c>
      <c r="C242">
        <f t="shared" si="26"/>
        <v>10</v>
      </c>
      <c r="D242">
        <f t="shared" si="27"/>
        <v>21</v>
      </c>
      <c r="E242" t="str">
        <f t="shared" si="28"/>
        <v>2022-10-21</v>
      </c>
      <c r="F242">
        <f>'PC Rentados'!N242</f>
        <v>0</v>
      </c>
      <c r="G242">
        <f t="shared" si="29"/>
        <v>1900</v>
      </c>
      <c r="H242" t="str">
        <f t="shared" si="30"/>
        <v>01</v>
      </c>
      <c r="I242" t="str">
        <f t="shared" si="31"/>
        <v>00</v>
      </c>
      <c r="J242" t="str">
        <f t="shared" si="32"/>
        <v>null</v>
      </c>
      <c r="K242">
        <f>VLOOKUP('PC Rentados'!E242,rentado_asignado_id!$A$1:$B$149,2,0)</f>
        <v>131</v>
      </c>
      <c r="L242" t="str">
        <f>"['rentado_asignado_id' =&gt; "&amp;K242&amp;",'equipo_rentado_id' =&gt; "&amp;Rentados_sql!A242&amp;",'fecha_asignacion' =&gt; '"&amp;E242&amp;"','fecha_devolucion' =&gt; "&amp;IF(J242="null","null","'"&amp;J242&amp;"'")&amp;"],"</f>
        <v>['rentado_asignado_id' =&gt; 131,'equipo_rentado_id' =&gt; 241,'fecha_asignacion' =&gt; '2022-10-21','fecha_devolucion' =&gt; null],</v>
      </c>
    </row>
    <row r="243" spans="1:12" x14ac:dyDescent="0.25">
      <c r="A243">
        <f>'PC Rentados'!F243</f>
        <v>44855</v>
      </c>
      <c r="B243">
        <f t="shared" si="25"/>
        <v>2022</v>
      </c>
      <c r="C243">
        <f t="shared" si="26"/>
        <v>10</v>
      </c>
      <c r="D243">
        <f t="shared" si="27"/>
        <v>21</v>
      </c>
      <c r="E243" t="str">
        <f t="shared" si="28"/>
        <v>2022-10-21</v>
      </c>
      <c r="F243">
        <f>'PC Rentados'!N243</f>
        <v>0</v>
      </c>
      <c r="G243">
        <f t="shared" si="29"/>
        <v>1900</v>
      </c>
      <c r="H243" t="str">
        <f t="shared" si="30"/>
        <v>01</v>
      </c>
      <c r="I243" t="str">
        <f t="shared" si="31"/>
        <v>00</v>
      </c>
      <c r="J243" t="str">
        <f t="shared" si="32"/>
        <v>null</v>
      </c>
      <c r="K243">
        <f>VLOOKUP('PC Rentados'!E243,rentado_asignado_id!$A$1:$B$149,2,0)</f>
        <v>131</v>
      </c>
      <c r="L243" t="str">
        <f>"['rentado_asignado_id' =&gt; "&amp;K243&amp;",'equipo_rentado_id' =&gt; "&amp;Rentados_sql!A243&amp;",'fecha_asignacion' =&gt; '"&amp;E243&amp;"','fecha_devolucion' =&gt; "&amp;IF(J243="null","null","'"&amp;J243&amp;"'")&amp;"],"</f>
        <v>['rentado_asignado_id' =&gt; 131,'equipo_rentado_id' =&gt; 242,'fecha_asignacion' =&gt; '2022-10-21','fecha_devolucion' =&gt; null],</v>
      </c>
    </row>
    <row r="244" spans="1:12" x14ac:dyDescent="0.25">
      <c r="A244">
        <f>'PC Rentados'!F244</f>
        <v>44855</v>
      </c>
      <c r="B244">
        <f t="shared" si="25"/>
        <v>2022</v>
      </c>
      <c r="C244">
        <f t="shared" si="26"/>
        <v>10</v>
      </c>
      <c r="D244">
        <f t="shared" si="27"/>
        <v>21</v>
      </c>
      <c r="E244" t="str">
        <f t="shared" si="28"/>
        <v>2022-10-21</v>
      </c>
      <c r="F244">
        <f>'PC Rentados'!N244</f>
        <v>0</v>
      </c>
      <c r="G244">
        <f t="shared" si="29"/>
        <v>1900</v>
      </c>
      <c r="H244" t="str">
        <f t="shared" si="30"/>
        <v>01</v>
      </c>
      <c r="I244" t="str">
        <f t="shared" si="31"/>
        <v>00</v>
      </c>
      <c r="J244" t="str">
        <f t="shared" si="32"/>
        <v>null</v>
      </c>
      <c r="K244">
        <f>VLOOKUP('PC Rentados'!E244,rentado_asignado_id!$A$1:$B$149,2,0)</f>
        <v>131</v>
      </c>
      <c r="L244" t="str">
        <f>"['rentado_asignado_id' =&gt; "&amp;K244&amp;",'equipo_rentado_id' =&gt; "&amp;Rentados_sql!A244&amp;",'fecha_asignacion' =&gt; '"&amp;E244&amp;"','fecha_devolucion' =&gt; "&amp;IF(J244="null","null","'"&amp;J244&amp;"'")&amp;"],"</f>
        <v>['rentado_asignado_id' =&gt; 131,'equipo_rentado_id' =&gt; 243,'fecha_asignacion' =&gt; '2022-10-21','fecha_devolucion' =&gt; null],</v>
      </c>
    </row>
    <row r="245" spans="1:12" x14ac:dyDescent="0.25">
      <c r="A245">
        <f>'PC Rentados'!F245</f>
        <v>44855</v>
      </c>
      <c r="B245">
        <f t="shared" si="25"/>
        <v>2022</v>
      </c>
      <c r="C245">
        <f t="shared" si="26"/>
        <v>10</v>
      </c>
      <c r="D245">
        <f t="shared" si="27"/>
        <v>21</v>
      </c>
      <c r="E245" t="str">
        <f t="shared" si="28"/>
        <v>2022-10-21</v>
      </c>
      <c r="F245">
        <f>'PC Rentados'!N245</f>
        <v>0</v>
      </c>
      <c r="G245">
        <f t="shared" si="29"/>
        <v>1900</v>
      </c>
      <c r="H245" t="str">
        <f t="shared" si="30"/>
        <v>01</v>
      </c>
      <c r="I245" t="str">
        <f t="shared" si="31"/>
        <v>00</v>
      </c>
      <c r="J245" t="str">
        <f t="shared" si="32"/>
        <v>null</v>
      </c>
      <c r="K245">
        <f>VLOOKUP('PC Rentados'!E245,rentado_asignado_id!$A$1:$B$149,2,0)</f>
        <v>131</v>
      </c>
      <c r="L245" t="str">
        <f>"['rentado_asignado_id' =&gt; "&amp;K245&amp;",'equipo_rentado_id' =&gt; "&amp;Rentados_sql!A245&amp;",'fecha_asignacion' =&gt; '"&amp;E245&amp;"','fecha_devolucion' =&gt; "&amp;IF(J245="null","null","'"&amp;J245&amp;"'")&amp;"],"</f>
        <v>['rentado_asignado_id' =&gt; 131,'equipo_rentado_id' =&gt; 244,'fecha_asignacion' =&gt; '2022-10-21','fecha_devolucion' =&gt; null],</v>
      </c>
    </row>
    <row r="246" spans="1:12" x14ac:dyDescent="0.25">
      <c r="A246">
        <f>'PC Rentados'!F246</f>
        <v>44855</v>
      </c>
      <c r="B246">
        <f t="shared" si="25"/>
        <v>2022</v>
      </c>
      <c r="C246">
        <f t="shared" si="26"/>
        <v>10</v>
      </c>
      <c r="D246">
        <f t="shared" si="27"/>
        <v>21</v>
      </c>
      <c r="E246" t="str">
        <f t="shared" si="28"/>
        <v>2022-10-21</v>
      </c>
      <c r="F246">
        <f>'PC Rentados'!N246</f>
        <v>0</v>
      </c>
      <c r="G246">
        <f t="shared" si="29"/>
        <v>1900</v>
      </c>
      <c r="H246" t="str">
        <f t="shared" si="30"/>
        <v>01</v>
      </c>
      <c r="I246" t="str">
        <f t="shared" si="31"/>
        <v>00</v>
      </c>
      <c r="J246" t="str">
        <f t="shared" si="32"/>
        <v>null</v>
      </c>
      <c r="K246">
        <f>VLOOKUP('PC Rentados'!E246,rentado_asignado_id!$A$1:$B$149,2,0)</f>
        <v>131</v>
      </c>
      <c r="L246" t="str">
        <f>"['rentado_asignado_id' =&gt; "&amp;K246&amp;",'equipo_rentado_id' =&gt; "&amp;Rentados_sql!A246&amp;",'fecha_asignacion' =&gt; '"&amp;E246&amp;"','fecha_devolucion' =&gt; "&amp;IF(J246="null","null","'"&amp;J246&amp;"'")&amp;"],"</f>
        <v>['rentado_asignado_id' =&gt; 131,'equipo_rentado_id' =&gt; 245,'fecha_asignacion' =&gt; '2022-10-21','fecha_devolucion' =&gt; null],</v>
      </c>
    </row>
    <row r="247" spans="1:12" x14ac:dyDescent="0.25">
      <c r="A247">
        <f>'PC Rentados'!F247</f>
        <v>44855</v>
      </c>
      <c r="B247">
        <f t="shared" si="25"/>
        <v>2022</v>
      </c>
      <c r="C247">
        <f t="shared" si="26"/>
        <v>10</v>
      </c>
      <c r="D247">
        <f t="shared" si="27"/>
        <v>21</v>
      </c>
      <c r="E247" t="str">
        <f t="shared" si="28"/>
        <v>2022-10-21</v>
      </c>
      <c r="F247">
        <f>'PC Rentados'!N247</f>
        <v>0</v>
      </c>
      <c r="G247">
        <f t="shared" si="29"/>
        <v>1900</v>
      </c>
      <c r="H247" t="str">
        <f t="shared" si="30"/>
        <v>01</v>
      </c>
      <c r="I247" t="str">
        <f t="shared" si="31"/>
        <v>00</v>
      </c>
      <c r="J247" t="str">
        <f t="shared" si="32"/>
        <v>null</v>
      </c>
      <c r="K247">
        <f>VLOOKUP('PC Rentados'!E247,rentado_asignado_id!$A$1:$B$149,2,0)</f>
        <v>131</v>
      </c>
      <c r="L247" t="str">
        <f>"['rentado_asignado_id' =&gt; "&amp;K247&amp;",'equipo_rentado_id' =&gt; "&amp;Rentados_sql!A247&amp;",'fecha_asignacion' =&gt; '"&amp;E247&amp;"','fecha_devolucion' =&gt; "&amp;IF(J247="null","null","'"&amp;J247&amp;"'")&amp;"],"</f>
        <v>['rentado_asignado_id' =&gt; 131,'equipo_rentado_id' =&gt; 246,'fecha_asignacion' =&gt; '2022-10-21','fecha_devolucion' =&gt; null],</v>
      </c>
    </row>
    <row r="248" spans="1:12" x14ac:dyDescent="0.25">
      <c r="A248">
        <f>'PC Rentados'!F248</f>
        <v>44855</v>
      </c>
      <c r="B248">
        <f t="shared" si="25"/>
        <v>2022</v>
      </c>
      <c r="C248">
        <f t="shared" si="26"/>
        <v>10</v>
      </c>
      <c r="D248">
        <f t="shared" si="27"/>
        <v>21</v>
      </c>
      <c r="E248" t="str">
        <f t="shared" si="28"/>
        <v>2022-10-21</v>
      </c>
      <c r="F248">
        <f>'PC Rentados'!N248</f>
        <v>0</v>
      </c>
      <c r="G248">
        <f t="shared" si="29"/>
        <v>1900</v>
      </c>
      <c r="H248" t="str">
        <f t="shared" si="30"/>
        <v>01</v>
      </c>
      <c r="I248" t="str">
        <f t="shared" si="31"/>
        <v>00</v>
      </c>
      <c r="J248" t="str">
        <f t="shared" si="32"/>
        <v>null</v>
      </c>
      <c r="K248">
        <f>VLOOKUP('PC Rentados'!E248,rentado_asignado_id!$A$1:$B$149,2,0)</f>
        <v>131</v>
      </c>
      <c r="L248" t="str">
        <f>"['rentado_asignado_id' =&gt; "&amp;K248&amp;",'equipo_rentado_id' =&gt; "&amp;Rentados_sql!A248&amp;",'fecha_asignacion' =&gt; '"&amp;E248&amp;"','fecha_devolucion' =&gt; "&amp;IF(J248="null","null","'"&amp;J248&amp;"'")&amp;"],"</f>
        <v>['rentado_asignado_id' =&gt; 131,'equipo_rentado_id' =&gt; 247,'fecha_asignacion' =&gt; '2022-10-21','fecha_devolucion' =&gt; null],</v>
      </c>
    </row>
    <row r="249" spans="1:12" x14ac:dyDescent="0.25">
      <c r="A249">
        <f>'PC Rentados'!F249</f>
        <v>44855</v>
      </c>
      <c r="B249">
        <f t="shared" si="25"/>
        <v>2022</v>
      </c>
      <c r="C249">
        <f t="shared" si="26"/>
        <v>10</v>
      </c>
      <c r="D249">
        <f t="shared" si="27"/>
        <v>21</v>
      </c>
      <c r="E249" t="str">
        <f t="shared" si="28"/>
        <v>2022-10-21</v>
      </c>
      <c r="F249">
        <f>'PC Rentados'!N249</f>
        <v>0</v>
      </c>
      <c r="G249">
        <f t="shared" si="29"/>
        <v>1900</v>
      </c>
      <c r="H249" t="str">
        <f t="shared" si="30"/>
        <v>01</v>
      </c>
      <c r="I249" t="str">
        <f t="shared" si="31"/>
        <v>00</v>
      </c>
      <c r="J249" t="str">
        <f t="shared" si="32"/>
        <v>null</v>
      </c>
      <c r="K249">
        <f>VLOOKUP('PC Rentados'!E249,rentado_asignado_id!$A$1:$B$149,2,0)</f>
        <v>131</v>
      </c>
      <c r="L249" t="str">
        <f>"['rentado_asignado_id' =&gt; "&amp;K249&amp;",'equipo_rentado_id' =&gt; "&amp;Rentados_sql!A249&amp;",'fecha_asignacion' =&gt; '"&amp;E249&amp;"','fecha_devolucion' =&gt; "&amp;IF(J249="null","null","'"&amp;J249&amp;"'")&amp;"],"</f>
        <v>['rentado_asignado_id' =&gt; 131,'equipo_rentado_id' =&gt; 248,'fecha_asignacion' =&gt; '2022-10-21','fecha_devolucion' =&gt; null],</v>
      </c>
    </row>
    <row r="250" spans="1:12" x14ac:dyDescent="0.25">
      <c r="A250">
        <f>'PC Rentados'!F250</f>
        <v>44855</v>
      </c>
      <c r="B250">
        <f t="shared" si="25"/>
        <v>2022</v>
      </c>
      <c r="C250">
        <f t="shared" si="26"/>
        <v>10</v>
      </c>
      <c r="D250">
        <f t="shared" si="27"/>
        <v>21</v>
      </c>
      <c r="E250" t="str">
        <f t="shared" si="28"/>
        <v>2022-10-21</v>
      </c>
      <c r="F250">
        <f>'PC Rentados'!N250</f>
        <v>0</v>
      </c>
      <c r="G250">
        <f t="shared" si="29"/>
        <v>1900</v>
      </c>
      <c r="H250" t="str">
        <f t="shared" si="30"/>
        <v>01</v>
      </c>
      <c r="I250" t="str">
        <f t="shared" si="31"/>
        <v>00</v>
      </c>
      <c r="J250" t="str">
        <f t="shared" si="32"/>
        <v>null</v>
      </c>
      <c r="K250">
        <f>VLOOKUP('PC Rentados'!E250,rentado_asignado_id!$A$1:$B$149,2,0)</f>
        <v>131</v>
      </c>
      <c r="L250" t="str">
        <f>"['rentado_asignado_id' =&gt; "&amp;K250&amp;",'equipo_rentado_id' =&gt; "&amp;Rentados_sql!A250&amp;",'fecha_asignacion' =&gt; '"&amp;E250&amp;"','fecha_devolucion' =&gt; "&amp;IF(J250="null","null","'"&amp;J250&amp;"'")&amp;"],"</f>
        <v>['rentado_asignado_id' =&gt; 131,'equipo_rentado_id' =&gt; 249,'fecha_asignacion' =&gt; '2022-10-21','fecha_devolucion' =&gt; null],</v>
      </c>
    </row>
    <row r="251" spans="1:12" x14ac:dyDescent="0.25">
      <c r="A251">
        <f>'PC Rentados'!F251</f>
        <v>44855</v>
      </c>
      <c r="B251">
        <f t="shared" si="25"/>
        <v>2022</v>
      </c>
      <c r="C251">
        <f t="shared" si="26"/>
        <v>10</v>
      </c>
      <c r="D251">
        <f t="shared" si="27"/>
        <v>21</v>
      </c>
      <c r="E251" t="str">
        <f t="shared" si="28"/>
        <v>2022-10-21</v>
      </c>
      <c r="F251">
        <f>'PC Rentados'!N251</f>
        <v>0</v>
      </c>
      <c r="G251">
        <f t="shared" si="29"/>
        <v>1900</v>
      </c>
      <c r="H251" t="str">
        <f t="shared" si="30"/>
        <v>01</v>
      </c>
      <c r="I251" t="str">
        <f t="shared" si="31"/>
        <v>00</v>
      </c>
      <c r="J251" t="str">
        <f t="shared" si="32"/>
        <v>null</v>
      </c>
      <c r="K251">
        <f>VLOOKUP('PC Rentados'!E251,rentado_asignado_id!$A$1:$B$149,2,0)</f>
        <v>131</v>
      </c>
      <c r="L251" t="str">
        <f>"['rentado_asignado_id' =&gt; "&amp;K251&amp;",'equipo_rentado_id' =&gt; "&amp;Rentados_sql!A251&amp;",'fecha_asignacion' =&gt; '"&amp;E251&amp;"','fecha_devolucion' =&gt; "&amp;IF(J251="null","null","'"&amp;J251&amp;"'")&amp;"],"</f>
        <v>['rentado_asignado_id' =&gt; 131,'equipo_rentado_id' =&gt; 250,'fecha_asignacion' =&gt; '2022-10-21','fecha_devolucion' =&gt; null],</v>
      </c>
    </row>
    <row r="252" spans="1:12" x14ac:dyDescent="0.25">
      <c r="A252">
        <f>'PC Rentados'!F252</f>
        <v>44855</v>
      </c>
      <c r="B252">
        <f t="shared" si="25"/>
        <v>2022</v>
      </c>
      <c r="C252">
        <f t="shared" si="26"/>
        <v>10</v>
      </c>
      <c r="D252">
        <f t="shared" si="27"/>
        <v>21</v>
      </c>
      <c r="E252" t="str">
        <f t="shared" si="28"/>
        <v>2022-10-21</v>
      </c>
      <c r="F252">
        <f>'PC Rentados'!N252</f>
        <v>0</v>
      </c>
      <c r="G252">
        <f t="shared" si="29"/>
        <v>1900</v>
      </c>
      <c r="H252" t="str">
        <f t="shared" si="30"/>
        <v>01</v>
      </c>
      <c r="I252" t="str">
        <f t="shared" si="31"/>
        <v>00</v>
      </c>
      <c r="J252" t="str">
        <f t="shared" si="32"/>
        <v>null</v>
      </c>
      <c r="K252">
        <f>VLOOKUP('PC Rentados'!E252,rentado_asignado_id!$A$1:$B$149,2,0)</f>
        <v>131</v>
      </c>
      <c r="L252" t="str">
        <f>"['rentado_asignado_id' =&gt; "&amp;K252&amp;",'equipo_rentado_id' =&gt; "&amp;Rentados_sql!A252&amp;",'fecha_asignacion' =&gt; '"&amp;E252&amp;"','fecha_devolucion' =&gt; "&amp;IF(J252="null","null","'"&amp;J252&amp;"'")&amp;"],"</f>
        <v>['rentado_asignado_id' =&gt; 131,'equipo_rentado_id' =&gt; 251,'fecha_asignacion' =&gt; '2022-10-21','fecha_devolucion' =&gt; null],</v>
      </c>
    </row>
    <row r="253" spans="1:12" x14ac:dyDescent="0.25">
      <c r="A253">
        <f>'PC Rentados'!F253</f>
        <v>44855</v>
      </c>
      <c r="B253">
        <f t="shared" si="25"/>
        <v>2022</v>
      </c>
      <c r="C253">
        <f t="shared" si="26"/>
        <v>10</v>
      </c>
      <c r="D253">
        <f t="shared" si="27"/>
        <v>21</v>
      </c>
      <c r="E253" t="str">
        <f t="shared" si="28"/>
        <v>2022-10-21</v>
      </c>
      <c r="F253">
        <f>'PC Rentados'!N253</f>
        <v>0</v>
      </c>
      <c r="G253">
        <f t="shared" si="29"/>
        <v>1900</v>
      </c>
      <c r="H253" t="str">
        <f t="shared" si="30"/>
        <v>01</v>
      </c>
      <c r="I253" t="str">
        <f t="shared" si="31"/>
        <v>00</v>
      </c>
      <c r="J253" t="str">
        <f t="shared" si="32"/>
        <v>null</v>
      </c>
      <c r="K253">
        <f>VLOOKUP('PC Rentados'!E253,rentado_asignado_id!$A$1:$B$149,2,0)</f>
        <v>131</v>
      </c>
      <c r="L253" t="str">
        <f>"['rentado_asignado_id' =&gt; "&amp;K253&amp;",'equipo_rentado_id' =&gt; "&amp;Rentados_sql!A253&amp;",'fecha_asignacion' =&gt; '"&amp;E253&amp;"','fecha_devolucion' =&gt; "&amp;IF(J253="null","null","'"&amp;J253&amp;"'")&amp;"],"</f>
        <v>['rentado_asignado_id' =&gt; 131,'equipo_rentado_id' =&gt; 252,'fecha_asignacion' =&gt; '2022-10-21','fecha_devolucion' =&gt; null],</v>
      </c>
    </row>
    <row r="254" spans="1:12" x14ac:dyDescent="0.25">
      <c r="A254">
        <f>'PC Rentados'!F254</f>
        <v>44855</v>
      </c>
      <c r="B254">
        <f t="shared" si="25"/>
        <v>2022</v>
      </c>
      <c r="C254">
        <f t="shared" si="26"/>
        <v>10</v>
      </c>
      <c r="D254">
        <f t="shared" si="27"/>
        <v>21</v>
      </c>
      <c r="E254" t="str">
        <f t="shared" si="28"/>
        <v>2022-10-21</v>
      </c>
      <c r="F254">
        <f>'PC Rentados'!N254</f>
        <v>0</v>
      </c>
      <c r="G254">
        <f t="shared" si="29"/>
        <v>1900</v>
      </c>
      <c r="H254" t="str">
        <f t="shared" si="30"/>
        <v>01</v>
      </c>
      <c r="I254" t="str">
        <f t="shared" si="31"/>
        <v>00</v>
      </c>
      <c r="J254" t="str">
        <f t="shared" si="32"/>
        <v>null</v>
      </c>
      <c r="K254">
        <f>VLOOKUP('PC Rentados'!E254,rentado_asignado_id!$A$1:$B$149,2,0)</f>
        <v>131</v>
      </c>
      <c r="L254" t="str">
        <f>"['rentado_asignado_id' =&gt; "&amp;K254&amp;",'equipo_rentado_id' =&gt; "&amp;Rentados_sql!A254&amp;",'fecha_asignacion' =&gt; '"&amp;E254&amp;"','fecha_devolucion' =&gt; "&amp;IF(J254="null","null","'"&amp;J254&amp;"'")&amp;"],"</f>
        <v>['rentado_asignado_id' =&gt; 131,'equipo_rentado_id' =&gt; 253,'fecha_asignacion' =&gt; '2022-10-21','fecha_devolucion' =&gt; null],</v>
      </c>
    </row>
    <row r="255" spans="1:12" x14ac:dyDescent="0.25">
      <c r="A255">
        <f>'PC Rentados'!F255</f>
        <v>44855</v>
      </c>
      <c r="B255">
        <f t="shared" si="25"/>
        <v>2022</v>
      </c>
      <c r="C255">
        <f t="shared" si="26"/>
        <v>10</v>
      </c>
      <c r="D255">
        <f t="shared" si="27"/>
        <v>21</v>
      </c>
      <c r="E255" t="str">
        <f t="shared" si="28"/>
        <v>2022-10-21</v>
      </c>
      <c r="F255">
        <f>'PC Rentados'!N255</f>
        <v>0</v>
      </c>
      <c r="G255">
        <f t="shared" si="29"/>
        <v>1900</v>
      </c>
      <c r="H255" t="str">
        <f t="shared" si="30"/>
        <v>01</v>
      </c>
      <c r="I255" t="str">
        <f t="shared" si="31"/>
        <v>00</v>
      </c>
      <c r="J255" t="str">
        <f t="shared" si="32"/>
        <v>null</v>
      </c>
      <c r="K255">
        <f>VLOOKUP('PC Rentados'!E255,rentado_asignado_id!$A$1:$B$149,2,0)</f>
        <v>131</v>
      </c>
      <c r="L255" t="str">
        <f>"['rentado_asignado_id' =&gt; "&amp;K255&amp;",'equipo_rentado_id' =&gt; "&amp;Rentados_sql!A255&amp;",'fecha_asignacion' =&gt; '"&amp;E255&amp;"','fecha_devolucion' =&gt; "&amp;IF(J255="null","null","'"&amp;J255&amp;"'")&amp;"],"</f>
        <v>['rentado_asignado_id' =&gt; 131,'equipo_rentado_id' =&gt; 254,'fecha_asignacion' =&gt; '2022-10-21','fecha_devolucion' =&gt; null],</v>
      </c>
    </row>
    <row r="256" spans="1:12" x14ac:dyDescent="0.25">
      <c r="A256">
        <f>'PC Rentados'!F256</f>
        <v>44855</v>
      </c>
      <c r="B256">
        <f t="shared" si="25"/>
        <v>2022</v>
      </c>
      <c r="C256">
        <f t="shared" si="26"/>
        <v>10</v>
      </c>
      <c r="D256">
        <f t="shared" si="27"/>
        <v>21</v>
      </c>
      <c r="E256" t="str">
        <f t="shared" si="28"/>
        <v>2022-10-21</v>
      </c>
      <c r="F256">
        <f>'PC Rentados'!N256</f>
        <v>0</v>
      </c>
      <c r="G256">
        <f t="shared" si="29"/>
        <v>1900</v>
      </c>
      <c r="H256" t="str">
        <f t="shared" si="30"/>
        <v>01</v>
      </c>
      <c r="I256" t="str">
        <f t="shared" si="31"/>
        <v>00</v>
      </c>
      <c r="J256" t="str">
        <f t="shared" si="32"/>
        <v>null</v>
      </c>
      <c r="K256">
        <f>VLOOKUP('PC Rentados'!E256,rentado_asignado_id!$A$1:$B$149,2,0)</f>
        <v>131</v>
      </c>
      <c r="L256" t="str">
        <f>"['rentado_asignado_id' =&gt; "&amp;K256&amp;",'equipo_rentado_id' =&gt; "&amp;Rentados_sql!A256&amp;",'fecha_asignacion' =&gt; '"&amp;E256&amp;"','fecha_devolucion' =&gt; "&amp;IF(J256="null","null","'"&amp;J256&amp;"'")&amp;"],"</f>
        <v>['rentado_asignado_id' =&gt; 131,'equipo_rentado_id' =&gt; 255,'fecha_asignacion' =&gt; '2022-10-21','fecha_devolucion' =&gt; null],</v>
      </c>
    </row>
    <row r="257" spans="1:12" x14ac:dyDescent="0.25">
      <c r="A257">
        <f>'PC Rentados'!F257</f>
        <v>44855</v>
      </c>
      <c r="B257">
        <f t="shared" si="25"/>
        <v>2022</v>
      </c>
      <c r="C257">
        <f t="shared" si="26"/>
        <v>10</v>
      </c>
      <c r="D257">
        <f t="shared" si="27"/>
        <v>21</v>
      </c>
      <c r="E257" t="str">
        <f t="shared" si="28"/>
        <v>2022-10-21</v>
      </c>
      <c r="F257">
        <f>'PC Rentados'!N257</f>
        <v>0</v>
      </c>
      <c r="G257">
        <f t="shared" si="29"/>
        <v>1900</v>
      </c>
      <c r="H257" t="str">
        <f t="shared" si="30"/>
        <v>01</v>
      </c>
      <c r="I257" t="str">
        <f t="shared" si="31"/>
        <v>00</v>
      </c>
      <c r="J257" t="str">
        <f t="shared" si="32"/>
        <v>null</v>
      </c>
      <c r="K257">
        <f>VLOOKUP('PC Rentados'!E257,rentado_asignado_id!$A$1:$B$149,2,0)</f>
        <v>131</v>
      </c>
      <c r="L257" t="str">
        <f>"['rentado_asignado_id' =&gt; "&amp;K257&amp;",'equipo_rentado_id' =&gt; "&amp;Rentados_sql!A257&amp;",'fecha_asignacion' =&gt; '"&amp;E257&amp;"','fecha_devolucion' =&gt; "&amp;IF(J257="null","null","'"&amp;J257&amp;"'")&amp;"],"</f>
        <v>['rentado_asignado_id' =&gt; 131,'equipo_rentado_id' =&gt; 256,'fecha_asignacion' =&gt; '2022-10-21','fecha_devolucion' =&gt; null],</v>
      </c>
    </row>
    <row r="258" spans="1:12" x14ac:dyDescent="0.25">
      <c r="A258">
        <f>'PC Rentados'!F258</f>
        <v>44855</v>
      </c>
      <c r="B258">
        <f t="shared" si="25"/>
        <v>2022</v>
      </c>
      <c r="C258">
        <f t="shared" si="26"/>
        <v>10</v>
      </c>
      <c r="D258">
        <f t="shared" si="27"/>
        <v>21</v>
      </c>
      <c r="E258" t="str">
        <f t="shared" si="28"/>
        <v>2022-10-21</v>
      </c>
      <c r="F258">
        <f>'PC Rentados'!N258</f>
        <v>0</v>
      </c>
      <c r="G258">
        <f t="shared" si="29"/>
        <v>1900</v>
      </c>
      <c r="H258" t="str">
        <f t="shared" si="30"/>
        <v>01</v>
      </c>
      <c r="I258" t="str">
        <f t="shared" si="31"/>
        <v>00</v>
      </c>
      <c r="J258" t="str">
        <f t="shared" si="32"/>
        <v>null</v>
      </c>
      <c r="K258">
        <f>VLOOKUP('PC Rentados'!E258,rentado_asignado_id!$A$1:$B$149,2,0)</f>
        <v>131</v>
      </c>
      <c r="L258" t="str">
        <f>"['rentado_asignado_id' =&gt; "&amp;K258&amp;",'equipo_rentado_id' =&gt; "&amp;Rentados_sql!A258&amp;",'fecha_asignacion' =&gt; '"&amp;E258&amp;"','fecha_devolucion' =&gt; "&amp;IF(J258="null","null","'"&amp;J258&amp;"'")&amp;"],"</f>
        <v>['rentado_asignado_id' =&gt; 131,'equipo_rentado_id' =&gt; 257,'fecha_asignacion' =&gt; '2022-10-21','fecha_devolucion' =&gt; null],</v>
      </c>
    </row>
    <row r="259" spans="1:12" x14ac:dyDescent="0.25">
      <c r="A259">
        <f>'PC Rentados'!F259</f>
        <v>44855</v>
      </c>
      <c r="B259">
        <f t="shared" ref="B259:B322" si="33">YEAR(A259)</f>
        <v>2022</v>
      </c>
      <c r="C259">
        <f t="shared" ref="C259:C322" si="34">IF(MONTH(A259)&lt;10,0&amp;MONTH(A259),MONTH(A259))</f>
        <v>10</v>
      </c>
      <c r="D259">
        <f t="shared" ref="D259:D322" si="35">IF(DAY(A259)&lt;10,0&amp;DAY(A259),DAY(A259))</f>
        <v>21</v>
      </c>
      <c r="E259" t="str">
        <f t="shared" ref="E259:E322" si="36">B259&amp;"-"&amp;C259&amp;"-"&amp;D259</f>
        <v>2022-10-21</v>
      </c>
      <c r="F259">
        <f>'PC Rentados'!N259</f>
        <v>0</v>
      </c>
      <c r="G259">
        <f t="shared" ref="G259:G322" si="37">YEAR(F259)</f>
        <v>1900</v>
      </c>
      <c r="H259" t="str">
        <f t="shared" ref="H259:H322" si="38">IF(MONTH(F259)&lt;10,0&amp;MONTH(F259),MONTH(F259))</f>
        <v>01</v>
      </c>
      <c r="I259" t="str">
        <f t="shared" ref="I259:I322" si="39">IF(DAY(F259)&lt;10,0&amp;DAY(F259),DAY(F259))</f>
        <v>00</v>
      </c>
      <c r="J259" t="str">
        <f t="shared" si="32"/>
        <v>null</v>
      </c>
      <c r="K259">
        <f>VLOOKUP('PC Rentados'!E259,rentado_asignado_id!$A$1:$B$149,2,0)</f>
        <v>131</v>
      </c>
      <c r="L259" t="str">
        <f>"['rentado_asignado_id' =&gt; "&amp;K259&amp;",'equipo_rentado_id' =&gt; "&amp;Rentados_sql!A259&amp;",'fecha_asignacion' =&gt; '"&amp;E259&amp;"','fecha_devolucion' =&gt; "&amp;IF(J259="null","null","'"&amp;J259&amp;"'")&amp;"],"</f>
        <v>['rentado_asignado_id' =&gt; 131,'equipo_rentado_id' =&gt; 258,'fecha_asignacion' =&gt; '2022-10-21','fecha_devolucion' =&gt; null],</v>
      </c>
    </row>
    <row r="260" spans="1:12" x14ac:dyDescent="0.25">
      <c r="A260">
        <f>'PC Rentados'!F260</f>
        <v>44855</v>
      </c>
      <c r="B260">
        <f t="shared" si="33"/>
        <v>2022</v>
      </c>
      <c r="C260">
        <f t="shared" si="34"/>
        <v>10</v>
      </c>
      <c r="D260">
        <f t="shared" si="35"/>
        <v>21</v>
      </c>
      <c r="E260" t="str">
        <f t="shared" si="36"/>
        <v>2022-10-21</v>
      </c>
      <c r="F260">
        <f>'PC Rentados'!N260</f>
        <v>0</v>
      </c>
      <c r="G260">
        <f t="shared" si="37"/>
        <v>1900</v>
      </c>
      <c r="H260" t="str">
        <f t="shared" si="38"/>
        <v>01</v>
      </c>
      <c r="I260" t="str">
        <f t="shared" si="39"/>
        <v>00</v>
      </c>
      <c r="J260" t="str">
        <f t="shared" si="32"/>
        <v>null</v>
      </c>
      <c r="K260">
        <f>VLOOKUP('PC Rentados'!E260,rentado_asignado_id!$A$1:$B$149,2,0)</f>
        <v>131</v>
      </c>
      <c r="L260" t="str">
        <f>"['rentado_asignado_id' =&gt; "&amp;K260&amp;",'equipo_rentado_id' =&gt; "&amp;Rentados_sql!A260&amp;",'fecha_asignacion' =&gt; '"&amp;E260&amp;"','fecha_devolucion' =&gt; "&amp;IF(J260="null","null","'"&amp;J260&amp;"'")&amp;"],"</f>
        <v>['rentado_asignado_id' =&gt; 131,'equipo_rentado_id' =&gt; 259,'fecha_asignacion' =&gt; '2022-10-21','fecha_devolucion' =&gt; null],</v>
      </c>
    </row>
    <row r="261" spans="1:12" x14ac:dyDescent="0.25">
      <c r="A261">
        <f>'PC Rentados'!F261</f>
        <v>44855</v>
      </c>
      <c r="B261">
        <f t="shared" si="33"/>
        <v>2022</v>
      </c>
      <c r="C261">
        <f t="shared" si="34"/>
        <v>10</v>
      </c>
      <c r="D261">
        <f t="shared" si="35"/>
        <v>21</v>
      </c>
      <c r="E261" t="str">
        <f t="shared" si="36"/>
        <v>2022-10-21</v>
      </c>
      <c r="F261">
        <f>'PC Rentados'!N261</f>
        <v>0</v>
      </c>
      <c r="G261">
        <f t="shared" si="37"/>
        <v>1900</v>
      </c>
      <c r="H261" t="str">
        <f t="shared" si="38"/>
        <v>01</v>
      </c>
      <c r="I261" t="str">
        <f t="shared" si="39"/>
        <v>00</v>
      </c>
      <c r="J261" t="str">
        <f t="shared" si="32"/>
        <v>null</v>
      </c>
      <c r="K261">
        <f>VLOOKUP('PC Rentados'!E261,rentado_asignado_id!$A$1:$B$149,2,0)</f>
        <v>131</v>
      </c>
      <c r="L261" t="str">
        <f>"['rentado_asignado_id' =&gt; "&amp;K261&amp;",'equipo_rentado_id' =&gt; "&amp;Rentados_sql!A261&amp;",'fecha_asignacion' =&gt; '"&amp;E261&amp;"','fecha_devolucion' =&gt; "&amp;IF(J261="null","null","'"&amp;J261&amp;"'")&amp;"],"</f>
        <v>['rentado_asignado_id' =&gt; 131,'equipo_rentado_id' =&gt; 260,'fecha_asignacion' =&gt; '2022-10-21','fecha_devolucion' =&gt; null],</v>
      </c>
    </row>
    <row r="262" spans="1:12" x14ac:dyDescent="0.25">
      <c r="A262">
        <f>'PC Rentados'!F262</f>
        <v>44855</v>
      </c>
      <c r="B262">
        <f t="shared" si="33"/>
        <v>2022</v>
      </c>
      <c r="C262">
        <f t="shared" si="34"/>
        <v>10</v>
      </c>
      <c r="D262">
        <f t="shared" si="35"/>
        <v>21</v>
      </c>
      <c r="E262" t="str">
        <f t="shared" si="36"/>
        <v>2022-10-21</v>
      </c>
      <c r="F262">
        <f>'PC Rentados'!N262</f>
        <v>0</v>
      </c>
      <c r="G262">
        <f t="shared" si="37"/>
        <v>1900</v>
      </c>
      <c r="H262" t="str">
        <f t="shared" si="38"/>
        <v>01</v>
      </c>
      <c r="I262" t="str">
        <f t="shared" si="39"/>
        <v>00</v>
      </c>
      <c r="J262" t="str">
        <f t="shared" si="32"/>
        <v>null</v>
      </c>
      <c r="K262">
        <f>VLOOKUP('PC Rentados'!E262,rentado_asignado_id!$A$1:$B$149,2,0)</f>
        <v>131</v>
      </c>
      <c r="L262" t="str">
        <f>"['rentado_asignado_id' =&gt; "&amp;K262&amp;",'equipo_rentado_id' =&gt; "&amp;Rentados_sql!A262&amp;",'fecha_asignacion' =&gt; '"&amp;E262&amp;"','fecha_devolucion' =&gt; "&amp;IF(J262="null","null","'"&amp;J262&amp;"'")&amp;"],"</f>
        <v>['rentado_asignado_id' =&gt; 131,'equipo_rentado_id' =&gt; 261,'fecha_asignacion' =&gt; '2022-10-21','fecha_devolucion' =&gt; null],</v>
      </c>
    </row>
    <row r="263" spans="1:12" x14ac:dyDescent="0.25">
      <c r="A263">
        <f>'PC Rentados'!F263</f>
        <v>44855</v>
      </c>
      <c r="B263">
        <f t="shared" si="33"/>
        <v>2022</v>
      </c>
      <c r="C263">
        <f t="shared" si="34"/>
        <v>10</v>
      </c>
      <c r="D263">
        <f t="shared" si="35"/>
        <v>21</v>
      </c>
      <c r="E263" t="str">
        <f t="shared" si="36"/>
        <v>2022-10-21</v>
      </c>
      <c r="F263">
        <f>'PC Rentados'!N263</f>
        <v>0</v>
      </c>
      <c r="G263">
        <f t="shared" si="37"/>
        <v>1900</v>
      </c>
      <c r="H263" t="str">
        <f t="shared" si="38"/>
        <v>01</v>
      </c>
      <c r="I263" t="str">
        <f t="shared" si="39"/>
        <v>00</v>
      </c>
      <c r="J263" t="str">
        <f t="shared" si="32"/>
        <v>null</v>
      </c>
      <c r="K263">
        <f>VLOOKUP('PC Rentados'!E263,rentado_asignado_id!$A$1:$B$149,2,0)</f>
        <v>131</v>
      </c>
      <c r="L263" t="str">
        <f>"['rentado_asignado_id' =&gt; "&amp;K263&amp;",'equipo_rentado_id' =&gt; "&amp;Rentados_sql!A263&amp;",'fecha_asignacion' =&gt; '"&amp;E263&amp;"','fecha_devolucion' =&gt; "&amp;IF(J263="null","null","'"&amp;J263&amp;"'")&amp;"],"</f>
        <v>['rentado_asignado_id' =&gt; 131,'equipo_rentado_id' =&gt; 262,'fecha_asignacion' =&gt; '2022-10-21','fecha_devolucion' =&gt; null],</v>
      </c>
    </row>
    <row r="264" spans="1:12" x14ac:dyDescent="0.25">
      <c r="A264">
        <f>'PC Rentados'!F264</f>
        <v>44855</v>
      </c>
      <c r="B264">
        <f t="shared" si="33"/>
        <v>2022</v>
      </c>
      <c r="C264">
        <f t="shared" si="34"/>
        <v>10</v>
      </c>
      <c r="D264">
        <f t="shared" si="35"/>
        <v>21</v>
      </c>
      <c r="E264" t="str">
        <f t="shared" si="36"/>
        <v>2022-10-21</v>
      </c>
      <c r="F264">
        <f>'PC Rentados'!N264</f>
        <v>0</v>
      </c>
      <c r="G264">
        <f t="shared" si="37"/>
        <v>1900</v>
      </c>
      <c r="H264" t="str">
        <f t="shared" si="38"/>
        <v>01</v>
      </c>
      <c r="I264" t="str">
        <f t="shared" si="39"/>
        <v>00</v>
      </c>
      <c r="J264" t="str">
        <f t="shared" si="32"/>
        <v>null</v>
      </c>
      <c r="K264">
        <f>VLOOKUP('PC Rentados'!E264,rentado_asignado_id!$A$1:$B$149,2,0)</f>
        <v>131</v>
      </c>
      <c r="L264" t="str">
        <f>"['rentado_asignado_id' =&gt; "&amp;K264&amp;",'equipo_rentado_id' =&gt; "&amp;Rentados_sql!A264&amp;",'fecha_asignacion' =&gt; '"&amp;E264&amp;"','fecha_devolucion' =&gt; "&amp;IF(J264="null","null","'"&amp;J264&amp;"'")&amp;"],"</f>
        <v>['rentado_asignado_id' =&gt; 131,'equipo_rentado_id' =&gt; 263,'fecha_asignacion' =&gt; '2022-10-21','fecha_devolucion' =&gt; null],</v>
      </c>
    </row>
    <row r="265" spans="1:12" x14ac:dyDescent="0.25">
      <c r="A265">
        <f>'PC Rentados'!F265</f>
        <v>44855</v>
      </c>
      <c r="B265">
        <f t="shared" si="33"/>
        <v>2022</v>
      </c>
      <c r="C265">
        <f t="shared" si="34"/>
        <v>10</v>
      </c>
      <c r="D265">
        <f t="shared" si="35"/>
        <v>21</v>
      </c>
      <c r="E265" t="str">
        <f t="shared" si="36"/>
        <v>2022-10-21</v>
      </c>
      <c r="F265">
        <f>'PC Rentados'!N265</f>
        <v>0</v>
      </c>
      <c r="G265">
        <f t="shared" si="37"/>
        <v>1900</v>
      </c>
      <c r="H265" t="str">
        <f t="shared" si="38"/>
        <v>01</v>
      </c>
      <c r="I265" t="str">
        <f t="shared" si="39"/>
        <v>00</v>
      </c>
      <c r="J265" t="str">
        <f t="shared" si="32"/>
        <v>null</v>
      </c>
      <c r="K265">
        <f>VLOOKUP('PC Rentados'!E265,rentado_asignado_id!$A$1:$B$149,2,0)</f>
        <v>131</v>
      </c>
      <c r="L265" t="str">
        <f>"['rentado_asignado_id' =&gt; "&amp;K265&amp;",'equipo_rentado_id' =&gt; "&amp;Rentados_sql!A265&amp;",'fecha_asignacion' =&gt; '"&amp;E265&amp;"','fecha_devolucion' =&gt; "&amp;IF(J265="null","null","'"&amp;J265&amp;"'")&amp;"],"</f>
        <v>['rentado_asignado_id' =&gt; 131,'equipo_rentado_id' =&gt; 264,'fecha_asignacion' =&gt; '2022-10-21','fecha_devolucion' =&gt; null],</v>
      </c>
    </row>
    <row r="266" spans="1:12" x14ac:dyDescent="0.25">
      <c r="A266">
        <f>'PC Rentados'!F266</f>
        <v>44855</v>
      </c>
      <c r="B266">
        <f t="shared" si="33"/>
        <v>2022</v>
      </c>
      <c r="C266">
        <f t="shared" si="34"/>
        <v>10</v>
      </c>
      <c r="D266">
        <f t="shared" si="35"/>
        <v>21</v>
      </c>
      <c r="E266" t="str">
        <f t="shared" si="36"/>
        <v>2022-10-21</v>
      </c>
      <c r="F266">
        <f>'PC Rentados'!N266</f>
        <v>0</v>
      </c>
      <c r="G266">
        <f t="shared" si="37"/>
        <v>1900</v>
      </c>
      <c r="H266" t="str">
        <f t="shared" si="38"/>
        <v>01</v>
      </c>
      <c r="I266" t="str">
        <f t="shared" si="39"/>
        <v>00</v>
      </c>
      <c r="J266" t="str">
        <f t="shared" si="32"/>
        <v>null</v>
      </c>
      <c r="K266">
        <f>VLOOKUP('PC Rentados'!E266,rentado_asignado_id!$A$1:$B$149,2,0)</f>
        <v>131</v>
      </c>
      <c r="L266" t="str">
        <f>"['rentado_asignado_id' =&gt; "&amp;K266&amp;",'equipo_rentado_id' =&gt; "&amp;Rentados_sql!A266&amp;",'fecha_asignacion' =&gt; '"&amp;E266&amp;"','fecha_devolucion' =&gt; "&amp;IF(J266="null","null","'"&amp;J266&amp;"'")&amp;"],"</f>
        <v>['rentado_asignado_id' =&gt; 131,'equipo_rentado_id' =&gt; 265,'fecha_asignacion' =&gt; '2022-10-21','fecha_devolucion' =&gt; null],</v>
      </c>
    </row>
    <row r="267" spans="1:12" x14ac:dyDescent="0.25">
      <c r="A267">
        <f>'PC Rentados'!F267</f>
        <v>44855</v>
      </c>
      <c r="B267">
        <f t="shared" si="33"/>
        <v>2022</v>
      </c>
      <c r="C267">
        <f t="shared" si="34"/>
        <v>10</v>
      </c>
      <c r="D267">
        <f t="shared" si="35"/>
        <v>21</v>
      </c>
      <c r="E267" t="str">
        <f t="shared" si="36"/>
        <v>2022-10-21</v>
      </c>
      <c r="F267">
        <f>'PC Rentados'!N267</f>
        <v>0</v>
      </c>
      <c r="G267">
        <f t="shared" si="37"/>
        <v>1900</v>
      </c>
      <c r="H267" t="str">
        <f t="shared" si="38"/>
        <v>01</v>
      </c>
      <c r="I267" t="str">
        <f t="shared" si="39"/>
        <v>00</v>
      </c>
      <c r="J267" t="str">
        <f t="shared" si="32"/>
        <v>null</v>
      </c>
      <c r="K267">
        <f>VLOOKUP('PC Rentados'!E267,rentado_asignado_id!$A$1:$B$149,2,0)</f>
        <v>131</v>
      </c>
      <c r="L267" t="str">
        <f>"['rentado_asignado_id' =&gt; "&amp;K267&amp;",'equipo_rentado_id' =&gt; "&amp;Rentados_sql!A267&amp;",'fecha_asignacion' =&gt; '"&amp;E267&amp;"','fecha_devolucion' =&gt; "&amp;IF(J267="null","null","'"&amp;J267&amp;"'")&amp;"],"</f>
        <v>['rentado_asignado_id' =&gt; 131,'equipo_rentado_id' =&gt; 266,'fecha_asignacion' =&gt; '2022-10-21','fecha_devolucion' =&gt; null],</v>
      </c>
    </row>
    <row r="268" spans="1:12" x14ac:dyDescent="0.25">
      <c r="A268">
        <f>'PC Rentados'!F268</f>
        <v>44855</v>
      </c>
      <c r="B268">
        <f t="shared" si="33"/>
        <v>2022</v>
      </c>
      <c r="C268">
        <f t="shared" si="34"/>
        <v>10</v>
      </c>
      <c r="D268">
        <f t="shared" si="35"/>
        <v>21</v>
      </c>
      <c r="E268" t="str">
        <f t="shared" si="36"/>
        <v>2022-10-21</v>
      </c>
      <c r="F268">
        <f>'PC Rentados'!N268</f>
        <v>0</v>
      </c>
      <c r="G268">
        <f t="shared" si="37"/>
        <v>1900</v>
      </c>
      <c r="H268" t="str">
        <f t="shared" si="38"/>
        <v>01</v>
      </c>
      <c r="I268" t="str">
        <f t="shared" si="39"/>
        <v>00</v>
      </c>
      <c r="J268" t="str">
        <f t="shared" si="32"/>
        <v>null</v>
      </c>
      <c r="K268">
        <f>VLOOKUP('PC Rentados'!E268,rentado_asignado_id!$A$1:$B$149,2,0)</f>
        <v>131</v>
      </c>
      <c r="L268" t="str">
        <f>"['rentado_asignado_id' =&gt; "&amp;K268&amp;",'equipo_rentado_id' =&gt; "&amp;Rentados_sql!A268&amp;",'fecha_asignacion' =&gt; '"&amp;E268&amp;"','fecha_devolucion' =&gt; "&amp;IF(J268="null","null","'"&amp;J268&amp;"'")&amp;"],"</f>
        <v>['rentado_asignado_id' =&gt; 131,'equipo_rentado_id' =&gt; 267,'fecha_asignacion' =&gt; '2022-10-21','fecha_devolucion' =&gt; null],</v>
      </c>
    </row>
    <row r="269" spans="1:12" x14ac:dyDescent="0.25">
      <c r="A269">
        <f>'PC Rentados'!F269</f>
        <v>44855</v>
      </c>
      <c r="B269">
        <f t="shared" si="33"/>
        <v>2022</v>
      </c>
      <c r="C269">
        <f t="shared" si="34"/>
        <v>10</v>
      </c>
      <c r="D269">
        <f t="shared" si="35"/>
        <v>21</v>
      </c>
      <c r="E269" t="str">
        <f t="shared" si="36"/>
        <v>2022-10-21</v>
      </c>
      <c r="F269">
        <f>'PC Rentados'!N269</f>
        <v>0</v>
      </c>
      <c r="G269">
        <f t="shared" si="37"/>
        <v>1900</v>
      </c>
      <c r="H269" t="str">
        <f t="shared" si="38"/>
        <v>01</v>
      </c>
      <c r="I269" t="str">
        <f t="shared" si="39"/>
        <v>00</v>
      </c>
      <c r="J269" t="str">
        <f t="shared" si="32"/>
        <v>null</v>
      </c>
      <c r="K269">
        <f>VLOOKUP('PC Rentados'!E269,rentado_asignado_id!$A$1:$B$149,2,0)</f>
        <v>131</v>
      </c>
      <c r="L269" t="str">
        <f>"['rentado_asignado_id' =&gt; "&amp;K269&amp;",'equipo_rentado_id' =&gt; "&amp;Rentados_sql!A269&amp;",'fecha_asignacion' =&gt; '"&amp;E269&amp;"','fecha_devolucion' =&gt; "&amp;IF(J269="null","null","'"&amp;J269&amp;"'")&amp;"],"</f>
        <v>['rentado_asignado_id' =&gt; 131,'equipo_rentado_id' =&gt; 268,'fecha_asignacion' =&gt; '2022-10-21','fecha_devolucion' =&gt; null],</v>
      </c>
    </row>
    <row r="270" spans="1:12" x14ac:dyDescent="0.25">
      <c r="A270">
        <f>'PC Rentados'!F270</f>
        <v>44874</v>
      </c>
      <c r="B270">
        <f t="shared" si="33"/>
        <v>2022</v>
      </c>
      <c r="C270">
        <f t="shared" si="34"/>
        <v>11</v>
      </c>
      <c r="D270" t="str">
        <f t="shared" si="35"/>
        <v>09</v>
      </c>
      <c r="E270" t="str">
        <f t="shared" si="36"/>
        <v>2022-11-09</v>
      </c>
      <c r="F270">
        <f>'PC Rentados'!N270</f>
        <v>44924</v>
      </c>
      <c r="G270">
        <f t="shared" si="37"/>
        <v>2022</v>
      </c>
      <c r="H270">
        <f t="shared" si="38"/>
        <v>12</v>
      </c>
      <c r="I270">
        <f t="shared" si="39"/>
        <v>29</v>
      </c>
      <c r="J270" t="str">
        <f t="shared" si="32"/>
        <v>2022-12-29</v>
      </c>
      <c r="K270" t="e">
        <f>VLOOKUP('PC Rentados'!E270,rentado_asignado_id!$A$1:$B$149,2,0)</f>
        <v>#N/A</v>
      </c>
      <c r="L270" t="e">
        <f>"['rentado_asignado_id' =&gt; "&amp;K270&amp;",'equipo_rentado_id' =&gt; "&amp;Rentados_sql!A270&amp;",'fecha_asignacion' =&gt; '"&amp;E270&amp;"','fecha_devolucion' =&gt; "&amp;IF(J270="null","null","'"&amp;J270&amp;"'")&amp;"],"</f>
        <v>#N/A</v>
      </c>
    </row>
    <row r="271" spans="1:12" x14ac:dyDescent="0.25">
      <c r="A271">
        <f>'PC Rentados'!F271</f>
        <v>44874</v>
      </c>
      <c r="B271">
        <f t="shared" si="33"/>
        <v>2022</v>
      </c>
      <c r="C271">
        <f t="shared" si="34"/>
        <v>11</v>
      </c>
      <c r="D271" t="str">
        <f t="shared" si="35"/>
        <v>09</v>
      </c>
      <c r="E271" t="str">
        <f t="shared" si="36"/>
        <v>2022-11-09</v>
      </c>
      <c r="F271">
        <f>'PC Rentados'!N271</f>
        <v>44924</v>
      </c>
      <c r="G271">
        <f t="shared" si="37"/>
        <v>2022</v>
      </c>
      <c r="H271">
        <f t="shared" si="38"/>
        <v>12</v>
      </c>
      <c r="I271">
        <f t="shared" si="39"/>
        <v>29</v>
      </c>
      <c r="J271" t="str">
        <f t="shared" si="32"/>
        <v>2022-12-29</v>
      </c>
      <c r="K271">
        <f>VLOOKUP('PC Rentados'!E271,rentado_asignado_id!$A$1:$B$149,2,0)</f>
        <v>131</v>
      </c>
      <c r="L271" t="str">
        <f>"['rentado_asignado_id' =&gt; "&amp;K271&amp;",'equipo_rentado_id' =&gt; "&amp;Rentados_sql!A271&amp;",'fecha_asignacion' =&gt; '"&amp;E271&amp;"','fecha_devolucion' =&gt; "&amp;IF(J271="null","null","'"&amp;J271&amp;"'")&amp;"],"</f>
        <v>['rentado_asignado_id' =&gt; 131,'equipo_rentado_id' =&gt; 270,'fecha_asignacion' =&gt; '2022-11-09','fecha_devolucion' =&gt; '2022-12-29'],</v>
      </c>
    </row>
    <row r="272" spans="1:12" x14ac:dyDescent="0.25">
      <c r="A272">
        <f>'PC Rentados'!F272</f>
        <v>44874</v>
      </c>
      <c r="B272">
        <f t="shared" si="33"/>
        <v>2022</v>
      </c>
      <c r="C272">
        <f t="shared" si="34"/>
        <v>11</v>
      </c>
      <c r="D272" t="str">
        <f t="shared" si="35"/>
        <v>09</v>
      </c>
      <c r="E272" t="str">
        <f t="shared" si="36"/>
        <v>2022-11-09</v>
      </c>
      <c r="F272">
        <f>'PC Rentados'!N272</f>
        <v>0</v>
      </c>
      <c r="G272">
        <f t="shared" si="37"/>
        <v>1900</v>
      </c>
      <c r="H272" t="str">
        <f t="shared" si="38"/>
        <v>01</v>
      </c>
      <c r="I272" t="str">
        <f t="shared" si="39"/>
        <v>00</v>
      </c>
      <c r="J272" t="str">
        <f t="shared" si="32"/>
        <v>null</v>
      </c>
      <c r="K272">
        <f>VLOOKUP('PC Rentados'!E272,rentado_asignado_id!$A$1:$B$149,2,0)</f>
        <v>48</v>
      </c>
      <c r="L272" t="str">
        <f>"['rentado_asignado_id' =&gt; "&amp;K272&amp;",'equipo_rentado_id' =&gt; "&amp;Rentados_sql!A272&amp;",'fecha_asignacion' =&gt; '"&amp;E272&amp;"','fecha_devolucion' =&gt; "&amp;IF(J272="null","null","'"&amp;J272&amp;"'")&amp;"],"</f>
        <v>['rentado_asignado_id' =&gt; 48,'equipo_rentado_id' =&gt; 271,'fecha_asignacion' =&gt; '2022-11-09','fecha_devolucion' =&gt; null],</v>
      </c>
    </row>
    <row r="273" spans="1:12" x14ac:dyDescent="0.25">
      <c r="A273">
        <f>'PC Rentados'!F273</f>
        <v>44874</v>
      </c>
      <c r="B273">
        <f t="shared" si="33"/>
        <v>2022</v>
      </c>
      <c r="C273">
        <f t="shared" si="34"/>
        <v>11</v>
      </c>
      <c r="D273" t="str">
        <f t="shared" si="35"/>
        <v>09</v>
      </c>
      <c r="E273" t="str">
        <f t="shared" si="36"/>
        <v>2022-11-09</v>
      </c>
      <c r="F273">
        <f>'PC Rentados'!N273</f>
        <v>0</v>
      </c>
      <c r="G273">
        <f t="shared" si="37"/>
        <v>1900</v>
      </c>
      <c r="H273" t="str">
        <f t="shared" si="38"/>
        <v>01</v>
      </c>
      <c r="I273" t="str">
        <f t="shared" si="39"/>
        <v>00</v>
      </c>
      <c r="J273" t="str">
        <f t="shared" si="32"/>
        <v>null</v>
      </c>
      <c r="K273">
        <f>VLOOKUP('PC Rentados'!E273,rentado_asignado_id!$A$1:$B$149,2,0)</f>
        <v>106</v>
      </c>
      <c r="L273" t="str">
        <f>"['rentado_asignado_id' =&gt; "&amp;K273&amp;",'equipo_rentado_id' =&gt; "&amp;Rentados_sql!A273&amp;",'fecha_asignacion' =&gt; '"&amp;E273&amp;"','fecha_devolucion' =&gt; "&amp;IF(J273="null","null","'"&amp;J273&amp;"'")&amp;"],"</f>
        <v>['rentado_asignado_id' =&gt; 106,'equipo_rentado_id' =&gt; 272,'fecha_asignacion' =&gt; '2022-11-09','fecha_devolucion' =&gt; null],</v>
      </c>
    </row>
    <row r="274" spans="1:12" x14ac:dyDescent="0.25">
      <c r="A274">
        <f>'PC Rentados'!F274</f>
        <v>44874</v>
      </c>
      <c r="B274">
        <f t="shared" si="33"/>
        <v>2022</v>
      </c>
      <c r="C274">
        <f t="shared" si="34"/>
        <v>11</v>
      </c>
      <c r="D274" t="str">
        <f t="shared" si="35"/>
        <v>09</v>
      </c>
      <c r="E274" t="str">
        <f t="shared" si="36"/>
        <v>2022-11-09</v>
      </c>
      <c r="F274">
        <f>'PC Rentados'!N274</f>
        <v>44924</v>
      </c>
      <c r="G274">
        <f t="shared" si="37"/>
        <v>2022</v>
      </c>
      <c r="H274">
        <f t="shared" si="38"/>
        <v>12</v>
      </c>
      <c r="I274">
        <f t="shared" si="39"/>
        <v>29</v>
      </c>
      <c r="J274" t="str">
        <f t="shared" si="32"/>
        <v>2022-12-29</v>
      </c>
      <c r="K274">
        <f>VLOOKUP('PC Rentados'!E274,rentado_asignado_id!$A$1:$B$149,2,0)</f>
        <v>131</v>
      </c>
      <c r="L274" t="str">
        <f>"['rentado_asignado_id' =&gt; "&amp;K274&amp;",'equipo_rentado_id' =&gt; "&amp;Rentados_sql!A274&amp;",'fecha_asignacion' =&gt; '"&amp;E274&amp;"','fecha_devolucion' =&gt; "&amp;IF(J274="null","null","'"&amp;J274&amp;"'")&amp;"],"</f>
        <v>['rentado_asignado_id' =&gt; 131,'equipo_rentado_id' =&gt; 273,'fecha_asignacion' =&gt; '2022-11-09','fecha_devolucion' =&gt; '2022-12-29'],</v>
      </c>
    </row>
    <row r="275" spans="1:12" x14ac:dyDescent="0.25">
      <c r="A275">
        <f>'PC Rentados'!F275</f>
        <v>44874</v>
      </c>
      <c r="B275">
        <f t="shared" si="33"/>
        <v>2022</v>
      </c>
      <c r="C275">
        <f t="shared" si="34"/>
        <v>11</v>
      </c>
      <c r="D275" t="str">
        <f t="shared" si="35"/>
        <v>09</v>
      </c>
      <c r="E275" t="str">
        <f t="shared" si="36"/>
        <v>2022-11-09</v>
      </c>
      <c r="F275">
        <f>'PC Rentados'!N275</f>
        <v>0</v>
      </c>
      <c r="G275">
        <f t="shared" si="37"/>
        <v>1900</v>
      </c>
      <c r="H275" t="str">
        <f t="shared" si="38"/>
        <v>01</v>
      </c>
      <c r="I275" t="str">
        <f t="shared" si="39"/>
        <v>00</v>
      </c>
      <c r="J275" t="str">
        <f t="shared" si="32"/>
        <v>null</v>
      </c>
      <c r="K275">
        <f>VLOOKUP('PC Rentados'!E275,rentado_asignado_id!$A$1:$B$149,2,0)</f>
        <v>86</v>
      </c>
      <c r="L275" t="str">
        <f>"['rentado_asignado_id' =&gt; "&amp;K275&amp;",'equipo_rentado_id' =&gt; "&amp;Rentados_sql!A275&amp;",'fecha_asignacion' =&gt; '"&amp;E275&amp;"','fecha_devolucion' =&gt; "&amp;IF(J275="null","null","'"&amp;J275&amp;"'")&amp;"],"</f>
        <v>['rentado_asignado_id' =&gt; 86,'equipo_rentado_id' =&gt; 274,'fecha_asignacion' =&gt; '2022-11-09','fecha_devolucion' =&gt; null],</v>
      </c>
    </row>
    <row r="276" spans="1:12" x14ac:dyDescent="0.25">
      <c r="A276">
        <f>'PC Rentados'!F276</f>
        <v>44874</v>
      </c>
      <c r="B276">
        <f t="shared" si="33"/>
        <v>2022</v>
      </c>
      <c r="C276">
        <f t="shared" si="34"/>
        <v>11</v>
      </c>
      <c r="D276" t="str">
        <f t="shared" si="35"/>
        <v>09</v>
      </c>
      <c r="E276" t="str">
        <f t="shared" si="36"/>
        <v>2022-11-09</v>
      </c>
      <c r="F276">
        <f>'PC Rentados'!N276</f>
        <v>44924</v>
      </c>
      <c r="G276">
        <f t="shared" si="37"/>
        <v>2022</v>
      </c>
      <c r="H276">
        <f t="shared" si="38"/>
        <v>12</v>
      </c>
      <c r="I276">
        <f t="shared" si="39"/>
        <v>29</v>
      </c>
      <c r="J276" t="str">
        <f t="shared" si="32"/>
        <v>2022-12-29</v>
      </c>
      <c r="K276">
        <f>VLOOKUP('PC Rentados'!E276,rentado_asignado_id!$A$1:$B$149,2,0)</f>
        <v>131</v>
      </c>
      <c r="L276" t="str">
        <f>"['rentado_asignado_id' =&gt; "&amp;K276&amp;",'equipo_rentado_id' =&gt; "&amp;Rentados_sql!A276&amp;",'fecha_asignacion' =&gt; '"&amp;E276&amp;"','fecha_devolucion' =&gt; "&amp;IF(J276="null","null","'"&amp;J276&amp;"'")&amp;"],"</f>
        <v>['rentado_asignado_id' =&gt; 131,'equipo_rentado_id' =&gt; 275,'fecha_asignacion' =&gt; '2022-11-09','fecha_devolucion' =&gt; '2022-12-29'],</v>
      </c>
    </row>
    <row r="277" spans="1:12" x14ac:dyDescent="0.25">
      <c r="A277">
        <f>'PC Rentados'!F277</f>
        <v>44875</v>
      </c>
      <c r="B277">
        <f t="shared" si="33"/>
        <v>2022</v>
      </c>
      <c r="C277">
        <f t="shared" si="34"/>
        <v>11</v>
      </c>
      <c r="D277">
        <f t="shared" si="35"/>
        <v>10</v>
      </c>
      <c r="E277" t="str">
        <f t="shared" si="36"/>
        <v>2022-11-10</v>
      </c>
      <c r="F277">
        <f>'PC Rentados'!N277</f>
        <v>0</v>
      </c>
      <c r="G277">
        <f t="shared" si="37"/>
        <v>1900</v>
      </c>
      <c r="H277" t="str">
        <f t="shared" si="38"/>
        <v>01</v>
      </c>
      <c r="I277" t="str">
        <f t="shared" si="39"/>
        <v>00</v>
      </c>
      <c r="J277" t="str">
        <f t="shared" si="32"/>
        <v>null</v>
      </c>
      <c r="K277">
        <f>VLOOKUP('PC Rentados'!E277,rentado_asignado_id!$A$1:$B$149,2,0)</f>
        <v>60</v>
      </c>
      <c r="L277" t="str">
        <f>"['rentado_asignado_id' =&gt; "&amp;K277&amp;",'equipo_rentado_id' =&gt; "&amp;Rentados_sql!A277&amp;",'fecha_asignacion' =&gt; '"&amp;E277&amp;"','fecha_devolucion' =&gt; "&amp;IF(J277="null","null","'"&amp;J277&amp;"'")&amp;"],"</f>
        <v>['rentado_asignado_id' =&gt; 60,'equipo_rentado_id' =&gt; 276,'fecha_asignacion' =&gt; '2022-11-10','fecha_devolucion' =&gt; null],</v>
      </c>
    </row>
    <row r="278" spans="1:12" x14ac:dyDescent="0.25">
      <c r="A278">
        <f>'PC Rentados'!F278</f>
        <v>44875</v>
      </c>
      <c r="B278">
        <f t="shared" si="33"/>
        <v>2022</v>
      </c>
      <c r="C278">
        <f t="shared" si="34"/>
        <v>11</v>
      </c>
      <c r="D278">
        <f t="shared" si="35"/>
        <v>10</v>
      </c>
      <c r="E278" t="str">
        <f t="shared" si="36"/>
        <v>2022-11-10</v>
      </c>
      <c r="F278">
        <f>'PC Rentados'!N278</f>
        <v>0</v>
      </c>
      <c r="G278">
        <f t="shared" si="37"/>
        <v>1900</v>
      </c>
      <c r="H278" t="str">
        <f t="shared" si="38"/>
        <v>01</v>
      </c>
      <c r="I278" t="str">
        <f t="shared" si="39"/>
        <v>00</v>
      </c>
      <c r="J278" t="str">
        <f t="shared" si="32"/>
        <v>null</v>
      </c>
      <c r="K278">
        <f>VLOOKUP('PC Rentados'!E278,rentado_asignado_id!$A$1:$B$149,2,0)</f>
        <v>132</v>
      </c>
      <c r="L278" t="str">
        <f>"['rentado_asignado_id' =&gt; "&amp;K278&amp;",'equipo_rentado_id' =&gt; "&amp;Rentados_sql!A278&amp;",'fecha_asignacion' =&gt; '"&amp;E278&amp;"','fecha_devolucion' =&gt; "&amp;IF(J278="null","null","'"&amp;J278&amp;"'")&amp;"],"</f>
        <v>['rentado_asignado_id' =&gt; 132,'equipo_rentado_id' =&gt; 277,'fecha_asignacion' =&gt; '2022-11-10','fecha_devolucion' =&gt; null],</v>
      </c>
    </row>
    <row r="279" spans="1:12" x14ac:dyDescent="0.25">
      <c r="A279">
        <f>'PC Rentados'!F279</f>
        <v>44875</v>
      </c>
      <c r="B279">
        <f t="shared" si="33"/>
        <v>2022</v>
      </c>
      <c r="C279">
        <f t="shared" si="34"/>
        <v>11</v>
      </c>
      <c r="D279">
        <f t="shared" si="35"/>
        <v>10</v>
      </c>
      <c r="E279" t="str">
        <f t="shared" si="36"/>
        <v>2022-11-10</v>
      </c>
      <c r="F279">
        <f>'PC Rentados'!N279</f>
        <v>44924</v>
      </c>
      <c r="G279">
        <f t="shared" si="37"/>
        <v>2022</v>
      </c>
      <c r="H279">
        <f t="shared" si="38"/>
        <v>12</v>
      </c>
      <c r="I279">
        <f t="shared" si="39"/>
        <v>29</v>
      </c>
      <c r="J279" t="str">
        <f t="shared" si="32"/>
        <v>2022-12-29</v>
      </c>
      <c r="K279">
        <f>VLOOKUP('PC Rentados'!E279,rentado_asignado_id!$A$1:$B$149,2,0)</f>
        <v>131</v>
      </c>
      <c r="L279" t="str">
        <f>"['rentado_asignado_id' =&gt; "&amp;K279&amp;",'equipo_rentado_id' =&gt; "&amp;Rentados_sql!A279&amp;",'fecha_asignacion' =&gt; '"&amp;E279&amp;"','fecha_devolucion' =&gt; "&amp;IF(J279="null","null","'"&amp;J279&amp;"'")&amp;"],"</f>
        <v>['rentado_asignado_id' =&gt; 131,'equipo_rentado_id' =&gt; 278,'fecha_asignacion' =&gt; '2022-11-10','fecha_devolucion' =&gt; '2022-12-29'],</v>
      </c>
    </row>
    <row r="280" spans="1:12" x14ac:dyDescent="0.25">
      <c r="A280">
        <f>'PC Rentados'!F280</f>
        <v>44875</v>
      </c>
      <c r="B280">
        <f t="shared" si="33"/>
        <v>2022</v>
      </c>
      <c r="C280">
        <f t="shared" si="34"/>
        <v>11</v>
      </c>
      <c r="D280">
        <f t="shared" si="35"/>
        <v>10</v>
      </c>
      <c r="E280" t="str">
        <f t="shared" si="36"/>
        <v>2022-11-10</v>
      </c>
      <c r="F280">
        <f>'PC Rentados'!N280</f>
        <v>44924</v>
      </c>
      <c r="G280">
        <f t="shared" si="37"/>
        <v>2022</v>
      </c>
      <c r="H280">
        <f t="shared" si="38"/>
        <v>12</v>
      </c>
      <c r="I280">
        <f t="shared" si="39"/>
        <v>29</v>
      </c>
      <c r="J280" t="str">
        <f t="shared" si="32"/>
        <v>2022-12-29</v>
      </c>
      <c r="K280" t="e">
        <f>VLOOKUP('PC Rentados'!E280,rentado_asignado_id!$A$1:$B$149,2,0)</f>
        <v>#N/A</v>
      </c>
      <c r="L280" t="e">
        <f>"['rentado_asignado_id' =&gt; "&amp;K280&amp;",'equipo_rentado_id' =&gt; "&amp;Rentados_sql!A280&amp;",'fecha_asignacion' =&gt; '"&amp;E280&amp;"','fecha_devolucion' =&gt; "&amp;IF(J280="null","null","'"&amp;J280&amp;"'")&amp;"],"</f>
        <v>#N/A</v>
      </c>
    </row>
    <row r="281" spans="1:12" x14ac:dyDescent="0.25">
      <c r="A281">
        <f>'PC Rentados'!F281</f>
        <v>44875</v>
      </c>
      <c r="B281">
        <f t="shared" si="33"/>
        <v>2022</v>
      </c>
      <c r="C281">
        <f t="shared" si="34"/>
        <v>11</v>
      </c>
      <c r="D281">
        <f t="shared" si="35"/>
        <v>10</v>
      </c>
      <c r="E281" t="str">
        <f t="shared" si="36"/>
        <v>2022-11-10</v>
      </c>
      <c r="F281">
        <f>'PC Rentados'!N281</f>
        <v>44924</v>
      </c>
      <c r="G281">
        <f t="shared" si="37"/>
        <v>2022</v>
      </c>
      <c r="H281">
        <f t="shared" si="38"/>
        <v>12</v>
      </c>
      <c r="I281">
        <f t="shared" si="39"/>
        <v>29</v>
      </c>
      <c r="J281" t="str">
        <f t="shared" si="32"/>
        <v>2022-12-29</v>
      </c>
      <c r="K281">
        <f>VLOOKUP('PC Rentados'!E281,rentado_asignado_id!$A$1:$B$149,2,0)</f>
        <v>131</v>
      </c>
      <c r="L281" t="str">
        <f>"['rentado_asignado_id' =&gt; "&amp;K281&amp;",'equipo_rentado_id' =&gt; "&amp;Rentados_sql!A281&amp;",'fecha_asignacion' =&gt; '"&amp;E281&amp;"','fecha_devolucion' =&gt; "&amp;IF(J281="null","null","'"&amp;J281&amp;"'")&amp;"],"</f>
        <v>['rentado_asignado_id' =&gt; 131,'equipo_rentado_id' =&gt; 280,'fecha_asignacion' =&gt; '2022-11-10','fecha_devolucion' =&gt; '2022-12-29'],</v>
      </c>
    </row>
    <row r="282" spans="1:12" x14ac:dyDescent="0.25">
      <c r="A282">
        <f>'PC Rentados'!F282</f>
        <v>44875</v>
      </c>
      <c r="B282">
        <f t="shared" si="33"/>
        <v>2022</v>
      </c>
      <c r="C282">
        <f t="shared" si="34"/>
        <v>11</v>
      </c>
      <c r="D282">
        <f t="shared" si="35"/>
        <v>10</v>
      </c>
      <c r="E282" t="str">
        <f t="shared" si="36"/>
        <v>2022-11-10</v>
      </c>
      <c r="F282">
        <f>'PC Rentados'!N282</f>
        <v>44924</v>
      </c>
      <c r="G282">
        <f t="shared" si="37"/>
        <v>2022</v>
      </c>
      <c r="H282">
        <f t="shared" si="38"/>
        <v>12</v>
      </c>
      <c r="I282">
        <f t="shared" si="39"/>
        <v>29</v>
      </c>
      <c r="J282" t="str">
        <f t="shared" si="32"/>
        <v>2022-12-29</v>
      </c>
      <c r="K282">
        <f>VLOOKUP('PC Rentados'!E282,rentado_asignado_id!$A$1:$B$149,2,0)</f>
        <v>131</v>
      </c>
      <c r="L282" t="str">
        <f>"['rentado_asignado_id' =&gt; "&amp;K282&amp;",'equipo_rentado_id' =&gt; "&amp;Rentados_sql!A282&amp;",'fecha_asignacion' =&gt; '"&amp;E282&amp;"','fecha_devolucion' =&gt; "&amp;IF(J282="null","null","'"&amp;J282&amp;"'")&amp;"],"</f>
        <v>['rentado_asignado_id' =&gt; 131,'equipo_rentado_id' =&gt; 281,'fecha_asignacion' =&gt; '2022-11-10','fecha_devolucion' =&gt; '2022-12-29'],</v>
      </c>
    </row>
    <row r="283" spans="1:12" x14ac:dyDescent="0.25">
      <c r="A283">
        <f>'PC Rentados'!F283</f>
        <v>44875</v>
      </c>
      <c r="B283">
        <f t="shared" si="33"/>
        <v>2022</v>
      </c>
      <c r="C283">
        <f t="shared" si="34"/>
        <v>11</v>
      </c>
      <c r="D283">
        <f t="shared" si="35"/>
        <v>10</v>
      </c>
      <c r="E283" t="str">
        <f t="shared" si="36"/>
        <v>2022-11-10</v>
      </c>
      <c r="F283">
        <f>'PC Rentados'!N283</f>
        <v>44924</v>
      </c>
      <c r="G283">
        <f t="shared" si="37"/>
        <v>2022</v>
      </c>
      <c r="H283">
        <f t="shared" si="38"/>
        <v>12</v>
      </c>
      <c r="I283">
        <f t="shared" si="39"/>
        <v>29</v>
      </c>
      <c r="J283" t="str">
        <f t="shared" si="32"/>
        <v>2022-12-29</v>
      </c>
      <c r="K283">
        <f>VLOOKUP('PC Rentados'!E283,rentado_asignado_id!$A$1:$B$149,2,0)</f>
        <v>131</v>
      </c>
      <c r="L283" t="str">
        <f>"['rentado_asignado_id' =&gt; "&amp;K283&amp;",'equipo_rentado_id' =&gt; "&amp;Rentados_sql!A283&amp;",'fecha_asignacion' =&gt; '"&amp;E283&amp;"','fecha_devolucion' =&gt; "&amp;IF(J283="null","null","'"&amp;J283&amp;"'")&amp;"],"</f>
        <v>['rentado_asignado_id' =&gt; 131,'equipo_rentado_id' =&gt; 282,'fecha_asignacion' =&gt; '2022-11-10','fecha_devolucion' =&gt; '2022-12-29'],</v>
      </c>
    </row>
    <row r="284" spans="1:12" x14ac:dyDescent="0.25">
      <c r="A284">
        <f>'PC Rentados'!F284</f>
        <v>44875</v>
      </c>
      <c r="B284">
        <f t="shared" si="33"/>
        <v>2022</v>
      </c>
      <c r="C284">
        <f t="shared" si="34"/>
        <v>11</v>
      </c>
      <c r="D284">
        <f t="shared" si="35"/>
        <v>10</v>
      </c>
      <c r="E284" t="str">
        <f t="shared" si="36"/>
        <v>2022-11-10</v>
      </c>
      <c r="F284">
        <f>'PC Rentados'!N284</f>
        <v>44924</v>
      </c>
      <c r="G284">
        <f t="shared" si="37"/>
        <v>2022</v>
      </c>
      <c r="H284">
        <f t="shared" si="38"/>
        <v>12</v>
      </c>
      <c r="I284">
        <f t="shared" si="39"/>
        <v>29</v>
      </c>
      <c r="J284" t="str">
        <f t="shared" si="32"/>
        <v>2022-12-29</v>
      </c>
      <c r="K284">
        <f>VLOOKUP('PC Rentados'!E284,rentado_asignado_id!$A$1:$B$149,2,0)</f>
        <v>131</v>
      </c>
      <c r="L284" t="str">
        <f>"['rentado_asignado_id' =&gt; "&amp;K284&amp;",'equipo_rentado_id' =&gt; "&amp;Rentados_sql!A284&amp;",'fecha_asignacion' =&gt; '"&amp;E284&amp;"','fecha_devolucion' =&gt; "&amp;IF(J284="null","null","'"&amp;J284&amp;"'")&amp;"],"</f>
        <v>['rentado_asignado_id' =&gt; 131,'equipo_rentado_id' =&gt; 283,'fecha_asignacion' =&gt; '2022-11-10','fecha_devolucion' =&gt; '2022-12-29'],</v>
      </c>
    </row>
    <row r="285" spans="1:12" x14ac:dyDescent="0.25">
      <c r="A285">
        <f>'PC Rentados'!F285</f>
        <v>44875</v>
      </c>
      <c r="B285">
        <f t="shared" si="33"/>
        <v>2022</v>
      </c>
      <c r="C285">
        <f t="shared" si="34"/>
        <v>11</v>
      </c>
      <c r="D285">
        <f t="shared" si="35"/>
        <v>10</v>
      </c>
      <c r="E285" t="str">
        <f t="shared" si="36"/>
        <v>2022-11-10</v>
      </c>
      <c r="F285">
        <f>'PC Rentados'!N285</f>
        <v>44924</v>
      </c>
      <c r="G285">
        <f t="shared" si="37"/>
        <v>2022</v>
      </c>
      <c r="H285">
        <f t="shared" si="38"/>
        <v>12</v>
      </c>
      <c r="I285">
        <f t="shared" si="39"/>
        <v>29</v>
      </c>
      <c r="J285" t="str">
        <f t="shared" si="32"/>
        <v>2022-12-29</v>
      </c>
      <c r="K285">
        <f>VLOOKUP('PC Rentados'!E285,rentado_asignado_id!$A$1:$B$149,2,0)</f>
        <v>131</v>
      </c>
      <c r="L285" t="str">
        <f>"['rentado_asignado_id' =&gt; "&amp;K285&amp;",'equipo_rentado_id' =&gt; "&amp;Rentados_sql!A285&amp;",'fecha_asignacion' =&gt; '"&amp;E285&amp;"','fecha_devolucion' =&gt; "&amp;IF(J285="null","null","'"&amp;J285&amp;"'")&amp;"],"</f>
        <v>['rentado_asignado_id' =&gt; 131,'equipo_rentado_id' =&gt; 284,'fecha_asignacion' =&gt; '2022-11-10','fecha_devolucion' =&gt; '2022-12-29'],</v>
      </c>
    </row>
    <row r="286" spans="1:12" x14ac:dyDescent="0.25">
      <c r="A286">
        <f>'PC Rentados'!F286</f>
        <v>44875</v>
      </c>
      <c r="B286">
        <f t="shared" si="33"/>
        <v>2022</v>
      </c>
      <c r="C286">
        <f t="shared" si="34"/>
        <v>11</v>
      </c>
      <c r="D286">
        <f t="shared" si="35"/>
        <v>10</v>
      </c>
      <c r="E286" t="str">
        <f t="shared" si="36"/>
        <v>2022-11-10</v>
      </c>
      <c r="F286">
        <f>'PC Rentados'!N286</f>
        <v>44924</v>
      </c>
      <c r="G286">
        <f t="shared" si="37"/>
        <v>2022</v>
      </c>
      <c r="H286">
        <f t="shared" si="38"/>
        <v>12</v>
      </c>
      <c r="I286">
        <f t="shared" si="39"/>
        <v>29</v>
      </c>
      <c r="J286" t="str">
        <f t="shared" si="32"/>
        <v>2022-12-29</v>
      </c>
      <c r="K286">
        <f>VLOOKUP('PC Rentados'!E286,rentado_asignado_id!$A$1:$B$149,2,0)</f>
        <v>131</v>
      </c>
      <c r="L286" t="str">
        <f>"['rentado_asignado_id' =&gt; "&amp;K286&amp;",'equipo_rentado_id' =&gt; "&amp;Rentados_sql!A286&amp;",'fecha_asignacion' =&gt; '"&amp;E286&amp;"','fecha_devolucion' =&gt; "&amp;IF(J286="null","null","'"&amp;J286&amp;"'")&amp;"],"</f>
        <v>['rentado_asignado_id' =&gt; 131,'equipo_rentado_id' =&gt; 285,'fecha_asignacion' =&gt; '2022-11-10','fecha_devolucion' =&gt; '2022-12-29'],</v>
      </c>
    </row>
    <row r="287" spans="1:12" x14ac:dyDescent="0.25">
      <c r="A287">
        <f>'PC Rentados'!F287</f>
        <v>44875</v>
      </c>
      <c r="B287">
        <f t="shared" si="33"/>
        <v>2022</v>
      </c>
      <c r="C287">
        <f t="shared" si="34"/>
        <v>11</v>
      </c>
      <c r="D287">
        <f t="shared" si="35"/>
        <v>10</v>
      </c>
      <c r="E287" t="str">
        <f t="shared" si="36"/>
        <v>2022-11-10</v>
      </c>
      <c r="F287">
        <f>'PC Rentados'!N287</f>
        <v>44924</v>
      </c>
      <c r="G287">
        <f t="shared" si="37"/>
        <v>2022</v>
      </c>
      <c r="H287">
        <f t="shared" si="38"/>
        <v>12</v>
      </c>
      <c r="I287">
        <f t="shared" si="39"/>
        <v>29</v>
      </c>
      <c r="J287" t="str">
        <f t="shared" si="32"/>
        <v>2022-12-29</v>
      </c>
      <c r="K287">
        <f>VLOOKUP('PC Rentados'!E287,rentado_asignado_id!$A$1:$B$149,2,0)</f>
        <v>131</v>
      </c>
      <c r="L287" t="str">
        <f>"['rentado_asignado_id' =&gt; "&amp;K287&amp;",'equipo_rentado_id' =&gt; "&amp;Rentados_sql!A287&amp;",'fecha_asignacion' =&gt; '"&amp;E287&amp;"','fecha_devolucion' =&gt; "&amp;IF(J287="null","null","'"&amp;J287&amp;"'")&amp;"],"</f>
        <v>['rentado_asignado_id' =&gt; 131,'equipo_rentado_id' =&gt; 286,'fecha_asignacion' =&gt; '2022-11-10','fecha_devolucion' =&gt; '2022-12-29'],</v>
      </c>
    </row>
    <row r="288" spans="1:12" x14ac:dyDescent="0.25">
      <c r="A288">
        <f>'PC Rentados'!F288</f>
        <v>44875</v>
      </c>
      <c r="B288">
        <f t="shared" si="33"/>
        <v>2022</v>
      </c>
      <c r="C288">
        <f t="shared" si="34"/>
        <v>11</v>
      </c>
      <c r="D288">
        <f t="shared" si="35"/>
        <v>10</v>
      </c>
      <c r="E288" t="str">
        <f t="shared" si="36"/>
        <v>2022-11-10</v>
      </c>
      <c r="F288">
        <f>'PC Rentados'!N288</f>
        <v>44924</v>
      </c>
      <c r="G288">
        <f t="shared" si="37"/>
        <v>2022</v>
      </c>
      <c r="H288">
        <f t="shared" si="38"/>
        <v>12</v>
      </c>
      <c r="I288">
        <f t="shared" si="39"/>
        <v>29</v>
      </c>
      <c r="J288" t="str">
        <f t="shared" si="32"/>
        <v>2022-12-29</v>
      </c>
      <c r="K288">
        <f>VLOOKUP('PC Rentados'!E288,rentado_asignado_id!$A$1:$B$149,2,0)</f>
        <v>131</v>
      </c>
      <c r="L288" t="str">
        <f>"['rentado_asignado_id' =&gt; "&amp;K288&amp;",'equipo_rentado_id' =&gt; "&amp;Rentados_sql!A288&amp;",'fecha_asignacion' =&gt; '"&amp;E288&amp;"','fecha_devolucion' =&gt; "&amp;IF(J288="null","null","'"&amp;J288&amp;"'")&amp;"],"</f>
        <v>['rentado_asignado_id' =&gt; 131,'equipo_rentado_id' =&gt; 287,'fecha_asignacion' =&gt; '2022-11-10','fecha_devolucion' =&gt; '2022-12-29'],</v>
      </c>
    </row>
    <row r="289" spans="1:12" x14ac:dyDescent="0.25">
      <c r="A289">
        <f>'PC Rentados'!F289</f>
        <v>44875</v>
      </c>
      <c r="B289">
        <f t="shared" si="33"/>
        <v>2022</v>
      </c>
      <c r="C289">
        <f t="shared" si="34"/>
        <v>11</v>
      </c>
      <c r="D289">
        <f t="shared" si="35"/>
        <v>10</v>
      </c>
      <c r="E289" t="str">
        <f t="shared" si="36"/>
        <v>2022-11-10</v>
      </c>
      <c r="F289">
        <f>'PC Rentados'!N289</f>
        <v>44924</v>
      </c>
      <c r="G289">
        <f t="shared" si="37"/>
        <v>2022</v>
      </c>
      <c r="H289">
        <f t="shared" si="38"/>
        <v>12</v>
      </c>
      <c r="I289">
        <f t="shared" si="39"/>
        <v>29</v>
      </c>
      <c r="J289" t="str">
        <f t="shared" si="32"/>
        <v>2022-12-29</v>
      </c>
      <c r="K289">
        <f>VLOOKUP('PC Rentados'!E289,rentado_asignado_id!$A$1:$B$149,2,0)</f>
        <v>131</v>
      </c>
      <c r="L289" t="str">
        <f>"['rentado_asignado_id' =&gt; "&amp;K289&amp;",'equipo_rentado_id' =&gt; "&amp;Rentados_sql!A289&amp;",'fecha_asignacion' =&gt; '"&amp;E289&amp;"','fecha_devolucion' =&gt; "&amp;IF(J289="null","null","'"&amp;J289&amp;"'")&amp;"],"</f>
        <v>['rentado_asignado_id' =&gt; 131,'equipo_rentado_id' =&gt; 288,'fecha_asignacion' =&gt; '2022-11-10','fecha_devolucion' =&gt; '2022-12-29'],</v>
      </c>
    </row>
    <row r="290" spans="1:12" x14ac:dyDescent="0.25">
      <c r="A290">
        <f>'PC Rentados'!F290</f>
        <v>44875</v>
      </c>
      <c r="B290">
        <f t="shared" si="33"/>
        <v>2022</v>
      </c>
      <c r="C290">
        <f t="shared" si="34"/>
        <v>11</v>
      </c>
      <c r="D290">
        <f t="shared" si="35"/>
        <v>10</v>
      </c>
      <c r="E290" t="str">
        <f t="shared" si="36"/>
        <v>2022-11-10</v>
      </c>
      <c r="F290">
        <f>'PC Rentados'!N290</f>
        <v>44924</v>
      </c>
      <c r="G290">
        <f t="shared" si="37"/>
        <v>2022</v>
      </c>
      <c r="H290">
        <f t="shared" si="38"/>
        <v>12</v>
      </c>
      <c r="I290">
        <f t="shared" si="39"/>
        <v>29</v>
      </c>
      <c r="J290" t="str">
        <f t="shared" si="32"/>
        <v>2022-12-29</v>
      </c>
      <c r="K290">
        <f>VLOOKUP('PC Rentados'!E290,rentado_asignado_id!$A$1:$B$149,2,0)</f>
        <v>131</v>
      </c>
      <c r="L290" t="str">
        <f>"['rentado_asignado_id' =&gt; "&amp;K290&amp;",'equipo_rentado_id' =&gt; "&amp;Rentados_sql!A290&amp;",'fecha_asignacion' =&gt; '"&amp;E290&amp;"','fecha_devolucion' =&gt; "&amp;IF(J290="null","null","'"&amp;J290&amp;"'")&amp;"],"</f>
        <v>['rentado_asignado_id' =&gt; 131,'equipo_rentado_id' =&gt; 289,'fecha_asignacion' =&gt; '2022-11-10','fecha_devolucion' =&gt; '2022-12-29'],</v>
      </c>
    </row>
    <row r="291" spans="1:12" x14ac:dyDescent="0.25">
      <c r="A291">
        <f>'PC Rentados'!F291</f>
        <v>44875</v>
      </c>
      <c r="B291">
        <f t="shared" si="33"/>
        <v>2022</v>
      </c>
      <c r="C291">
        <f t="shared" si="34"/>
        <v>11</v>
      </c>
      <c r="D291">
        <f t="shared" si="35"/>
        <v>10</v>
      </c>
      <c r="E291" t="str">
        <f t="shared" si="36"/>
        <v>2022-11-10</v>
      </c>
      <c r="F291">
        <f>'PC Rentados'!N291</f>
        <v>0</v>
      </c>
      <c r="G291">
        <f t="shared" si="37"/>
        <v>1900</v>
      </c>
      <c r="H291" t="str">
        <f t="shared" si="38"/>
        <v>01</v>
      </c>
      <c r="I291" t="str">
        <f t="shared" si="39"/>
        <v>00</v>
      </c>
      <c r="J291" t="str">
        <f t="shared" si="32"/>
        <v>null</v>
      </c>
      <c r="K291">
        <f>VLOOKUP('PC Rentados'!E291,rentado_asignado_id!$A$1:$B$149,2,0)</f>
        <v>39</v>
      </c>
      <c r="L291" t="str">
        <f>"['rentado_asignado_id' =&gt; "&amp;K291&amp;",'equipo_rentado_id' =&gt; "&amp;Rentados_sql!A291&amp;",'fecha_asignacion' =&gt; '"&amp;E291&amp;"','fecha_devolucion' =&gt; "&amp;IF(J291="null","null","'"&amp;J291&amp;"'")&amp;"],"</f>
        <v>['rentado_asignado_id' =&gt; 39,'equipo_rentado_id' =&gt; 290,'fecha_asignacion' =&gt; '2022-11-10','fecha_devolucion' =&gt; null],</v>
      </c>
    </row>
    <row r="292" spans="1:12" x14ac:dyDescent="0.25">
      <c r="A292">
        <f>'PC Rentados'!F292</f>
        <v>44875</v>
      </c>
      <c r="B292">
        <f t="shared" si="33"/>
        <v>2022</v>
      </c>
      <c r="C292">
        <f t="shared" si="34"/>
        <v>11</v>
      </c>
      <c r="D292">
        <f t="shared" si="35"/>
        <v>10</v>
      </c>
      <c r="E292" t="str">
        <f t="shared" si="36"/>
        <v>2022-11-10</v>
      </c>
      <c r="F292">
        <f>'PC Rentados'!N292</f>
        <v>44924</v>
      </c>
      <c r="G292">
        <f t="shared" si="37"/>
        <v>2022</v>
      </c>
      <c r="H292">
        <f t="shared" si="38"/>
        <v>12</v>
      </c>
      <c r="I292">
        <f t="shared" si="39"/>
        <v>29</v>
      </c>
      <c r="J292" t="str">
        <f t="shared" si="32"/>
        <v>2022-12-29</v>
      </c>
      <c r="K292">
        <f>VLOOKUP('PC Rentados'!E292,rentado_asignado_id!$A$1:$B$149,2,0)</f>
        <v>131</v>
      </c>
      <c r="L292" t="str">
        <f>"['rentado_asignado_id' =&gt; "&amp;K292&amp;",'equipo_rentado_id' =&gt; "&amp;Rentados_sql!A292&amp;",'fecha_asignacion' =&gt; '"&amp;E292&amp;"','fecha_devolucion' =&gt; "&amp;IF(J292="null","null","'"&amp;J292&amp;"'")&amp;"],"</f>
        <v>['rentado_asignado_id' =&gt; 131,'equipo_rentado_id' =&gt; 291,'fecha_asignacion' =&gt; '2022-11-10','fecha_devolucion' =&gt; '2022-12-29'],</v>
      </c>
    </row>
    <row r="293" spans="1:12" x14ac:dyDescent="0.25">
      <c r="A293">
        <f>'PC Rentados'!F293</f>
        <v>44875</v>
      </c>
      <c r="B293">
        <f t="shared" si="33"/>
        <v>2022</v>
      </c>
      <c r="C293">
        <f t="shared" si="34"/>
        <v>11</v>
      </c>
      <c r="D293">
        <f t="shared" si="35"/>
        <v>10</v>
      </c>
      <c r="E293" t="str">
        <f t="shared" si="36"/>
        <v>2022-11-10</v>
      </c>
      <c r="F293">
        <f>'PC Rentados'!N293</f>
        <v>44924</v>
      </c>
      <c r="G293">
        <f t="shared" si="37"/>
        <v>2022</v>
      </c>
      <c r="H293">
        <f t="shared" si="38"/>
        <v>12</v>
      </c>
      <c r="I293">
        <f t="shared" si="39"/>
        <v>29</v>
      </c>
      <c r="J293" t="str">
        <f t="shared" si="32"/>
        <v>2022-12-29</v>
      </c>
      <c r="K293">
        <f>VLOOKUP('PC Rentados'!E293,rentado_asignado_id!$A$1:$B$149,2,0)</f>
        <v>131</v>
      </c>
      <c r="L293" t="str">
        <f>"['rentado_asignado_id' =&gt; "&amp;K293&amp;",'equipo_rentado_id' =&gt; "&amp;Rentados_sql!A293&amp;",'fecha_asignacion' =&gt; '"&amp;E293&amp;"','fecha_devolucion' =&gt; "&amp;IF(J293="null","null","'"&amp;J293&amp;"'")&amp;"],"</f>
        <v>['rentado_asignado_id' =&gt; 131,'equipo_rentado_id' =&gt; 292,'fecha_asignacion' =&gt; '2022-11-10','fecha_devolucion' =&gt; '2022-12-29'],</v>
      </c>
    </row>
    <row r="294" spans="1:12" x14ac:dyDescent="0.25">
      <c r="A294">
        <f>'PC Rentados'!F294</f>
        <v>44875</v>
      </c>
      <c r="B294">
        <f t="shared" si="33"/>
        <v>2022</v>
      </c>
      <c r="C294">
        <f t="shared" si="34"/>
        <v>11</v>
      </c>
      <c r="D294">
        <f t="shared" si="35"/>
        <v>10</v>
      </c>
      <c r="E294" t="str">
        <f t="shared" si="36"/>
        <v>2022-11-10</v>
      </c>
      <c r="F294">
        <f>'PC Rentados'!N294</f>
        <v>44924</v>
      </c>
      <c r="G294">
        <f t="shared" si="37"/>
        <v>2022</v>
      </c>
      <c r="H294">
        <f t="shared" si="38"/>
        <v>12</v>
      </c>
      <c r="I294">
        <f t="shared" si="39"/>
        <v>29</v>
      </c>
      <c r="J294" t="str">
        <f t="shared" ref="J294:J324" si="40">IF(F294=0,"null",G294&amp;"-"&amp;H294&amp;"-"&amp;I294)</f>
        <v>2022-12-29</v>
      </c>
      <c r="K294">
        <f>VLOOKUP('PC Rentados'!E294,rentado_asignado_id!$A$1:$B$149,2,0)</f>
        <v>131</v>
      </c>
      <c r="L294" t="str">
        <f>"['rentado_asignado_id' =&gt; "&amp;K294&amp;",'equipo_rentado_id' =&gt; "&amp;Rentados_sql!A294&amp;",'fecha_asignacion' =&gt; '"&amp;E294&amp;"','fecha_devolucion' =&gt; "&amp;IF(J294="null","null","'"&amp;J294&amp;"'")&amp;"],"</f>
        <v>['rentado_asignado_id' =&gt; 131,'equipo_rentado_id' =&gt; 293,'fecha_asignacion' =&gt; '2022-11-10','fecha_devolucion' =&gt; '2022-12-29'],</v>
      </c>
    </row>
    <row r="295" spans="1:12" x14ac:dyDescent="0.25">
      <c r="A295">
        <f>'PC Rentados'!F295</f>
        <v>44875</v>
      </c>
      <c r="B295">
        <f t="shared" si="33"/>
        <v>2022</v>
      </c>
      <c r="C295">
        <f t="shared" si="34"/>
        <v>11</v>
      </c>
      <c r="D295">
        <f t="shared" si="35"/>
        <v>10</v>
      </c>
      <c r="E295" t="str">
        <f t="shared" si="36"/>
        <v>2022-11-10</v>
      </c>
      <c r="F295">
        <f>'PC Rentados'!N295</f>
        <v>44924</v>
      </c>
      <c r="G295">
        <f t="shared" si="37"/>
        <v>2022</v>
      </c>
      <c r="H295">
        <f t="shared" si="38"/>
        <v>12</v>
      </c>
      <c r="I295">
        <f t="shared" si="39"/>
        <v>29</v>
      </c>
      <c r="J295" t="str">
        <f t="shared" si="40"/>
        <v>2022-12-29</v>
      </c>
      <c r="K295">
        <f>VLOOKUP('PC Rentados'!E295,rentado_asignado_id!$A$1:$B$149,2,0)</f>
        <v>131</v>
      </c>
      <c r="L295" t="str">
        <f>"['rentado_asignado_id' =&gt; "&amp;K295&amp;",'equipo_rentado_id' =&gt; "&amp;Rentados_sql!A295&amp;",'fecha_asignacion' =&gt; '"&amp;E295&amp;"','fecha_devolucion' =&gt; "&amp;IF(J295="null","null","'"&amp;J295&amp;"'")&amp;"],"</f>
        <v>['rentado_asignado_id' =&gt; 131,'equipo_rentado_id' =&gt; 294,'fecha_asignacion' =&gt; '2022-11-10','fecha_devolucion' =&gt; '2022-12-29'],</v>
      </c>
    </row>
    <row r="296" spans="1:12" x14ac:dyDescent="0.25">
      <c r="A296">
        <f>'PC Rentados'!F296</f>
        <v>44875</v>
      </c>
      <c r="B296">
        <f t="shared" si="33"/>
        <v>2022</v>
      </c>
      <c r="C296">
        <f t="shared" si="34"/>
        <v>11</v>
      </c>
      <c r="D296">
        <f t="shared" si="35"/>
        <v>10</v>
      </c>
      <c r="E296" t="str">
        <f t="shared" si="36"/>
        <v>2022-11-10</v>
      </c>
      <c r="F296">
        <f>'PC Rentados'!N296</f>
        <v>44924</v>
      </c>
      <c r="G296">
        <f t="shared" si="37"/>
        <v>2022</v>
      </c>
      <c r="H296">
        <f t="shared" si="38"/>
        <v>12</v>
      </c>
      <c r="I296">
        <f t="shared" si="39"/>
        <v>29</v>
      </c>
      <c r="J296" t="str">
        <f t="shared" si="40"/>
        <v>2022-12-29</v>
      </c>
      <c r="K296">
        <f>VLOOKUP('PC Rentados'!E296,rentado_asignado_id!$A$1:$B$149,2,0)</f>
        <v>131</v>
      </c>
      <c r="L296" t="str">
        <f>"['rentado_asignado_id' =&gt; "&amp;K296&amp;",'equipo_rentado_id' =&gt; "&amp;Rentados_sql!A296&amp;",'fecha_asignacion' =&gt; '"&amp;E296&amp;"','fecha_devolucion' =&gt; "&amp;IF(J296="null","null","'"&amp;J296&amp;"'")&amp;"],"</f>
        <v>['rentado_asignado_id' =&gt; 131,'equipo_rentado_id' =&gt; 295,'fecha_asignacion' =&gt; '2022-11-10','fecha_devolucion' =&gt; '2022-12-29'],</v>
      </c>
    </row>
    <row r="297" spans="1:12" x14ac:dyDescent="0.25">
      <c r="A297">
        <f>'PC Rentados'!F297</f>
        <v>44875</v>
      </c>
      <c r="B297">
        <f t="shared" si="33"/>
        <v>2022</v>
      </c>
      <c r="C297">
        <f t="shared" si="34"/>
        <v>11</v>
      </c>
      <c r="D297">
        <f t="shared" si="35"/>
        <v>10</v>
      </c>
      <c r="E297" t="str">
        <f t="shared" si="36"/>
        <v>2022-11-10</v>
      </c>
      <c r="F297">
        <f>'PC Rentados'!N297</f>
        <v>44924</v>
      </c>
      <c r="G297">
        <f t="shared" si="37"/>
        <v>2022</v>
      </c>
      <c r="H297">
        <f t="shared" si="38"/>
        <v>12</v>
      </c>
      <c r="I297">
        <f t="shared" si="39"/>
        <v>29</v>
      </c>
      <c r="J297" t="str">
        <f t="shared" si="40"/>
        <v>2022-12-29</v>
      </c>
      <c r="K297">
        <f>VLOOKUP('PC Rentados'!E297,rentado_asignado_id!$A$1:$B$149,2,0)</f>
        <v>131</v>
      </c>
      <c r="L297" t="str">
        <f>"['rentado_asignado_id' =&gt; "&amp;K297&amp;",'equipo_rentado_id' =&gt; "&amp;Rentados_sql!A297&amp;",'fecha_asignacion' =&gt; '"&amp;E297&amp;"','fecha_devolucion' =&gt; "&amp;IF(J297="null","null","'"&amp;J297&amp;"'")&amp;"],"</f>
        <v>['rentado_asignado_id' =&gt; 131,'equipo_rentado_id' =&gt; 296,'fecha_asignacion' =&gt; '2022-11-10','fecha_devolucion' =&gt; '2022-12-29'],</v>
      </c>
    </row>
    <row r="298" spans="1:12" x14ac:dyDescent="0.25">
      <c r="A298">
        <f>'PC Rentados'!F298</f>
        <v>44875</v>
      </c>
      <c r="B298">
        <f t="shared" si="33"/>
        <v>2022</v>
      </c>
      <c r="C298">
        <f t="shared" si="34"/>
        <v>11</v>
      </c>
      <c r="D298">
        <f t="shared" si="35"/>
        <v>10</v>
      </c>
      <c r="E298" t="str">
        <f t="shared" si="36"/>
        <v>2022-11-10</v>
      </c>
      <c r="F298">
        <f>'PC Rentados'!N298</f>
        <v>44924</v>
      </c>
      <c r="G298">
        <f t="shared" si="37"/>
        <v>2022</v>
      </c>
      <c r="H298">
        <f t="shared" si="38"/>
        <v>12</v>
      </c>
      <c r="I298">
        <f t="shared" si="39"/>
        <v>29</v>
      </c>
      <c r="J298" t="str">
        <f t="shared" si="40"/>
        <v>2022-12-29</v>
      </c>
      <c r="K298">
        <f>VLOOKUP('PC Rentados'!E298,rentado_asignado_id!$A$1:$B$149,2,0)</f>
        <v>131</v>
      </c>
      <c r="L298" t="str">
        <f>"['rentado_asignado_id' =&gt; "&amp;K298&amp;",'equipo_rentado_id' =&gt; "&amp;Rentados_sql!A298&amp;",'fecha_asignacion' =&gt; '"&amp;E298&amp;"','fecha_devolucion' =&gt; "&amp;IF(J298="null","null","'"&amp;J298&amp;"'")&amp;"],"</f>
        <v>['rentado_asignado_id' =&gt; 131,'equipo_rentado_id' =&gt; 297,'fecha_asignacion' =&gt; '2022-11-10','fecha_devolucion' =&gt; '2022-12-29'],</v>
      </c>
    </row>
    <row r="299" spans="1:12" x14ac:dyDescent="0.25">
      <c r="A299">
        <f>'PC Rentados'!F299</f>
        <v>44875</v>
      </c>
      <c r="B299">
        <f t="shared" si="33"/>
        <v>2022</v>
      </c>
      <c r="C299">
        <f t="shared" si="34"/>
        <v>11</v>
      </c>
      <c r="D299">
        <f t="shared" si="35"/>
        <v>10</v>
      </c>
      <c r="E299" t="str">
        <f t="shared" si="36"/>
        <v>2022-11-10</v>
      </c>
      <c r="F299">
        <f>'PC Rentados'!N299</f>
        <v>44924</v>
      </c>
      <c r="G299">
        <f t="shared" si="37"/>
        <v>2022</v>
      </c>
      <c r="H299">
        <f t="shared" si="38"/>
        <v>12</v>
      </c>
      <c r="I299">
        <f t="shared" si="39"/>
        <v>29</v>
      </c>
      <c r="J299" t="str">
        <f t="shared" si="40"/>
        <v>2022-12-29</v>
      </c>
      <c r="K299">
        <f>VLOOKUP('PC Rentados'!E299,rentado_asignado_id!$A$1:$B$149,2,0)</f>
        <v>131</v>
      </c>
      <c r="L299" t="str">
        <f>"['rentado_asignado_id' =&gt; "&amp;K299&amp;",'equipo_rentado_id' =&gt; "&amp;Rentados_sql!A299&amp;",'fecha_asignacion' =&gt; '"&amp;E299&amp;"','fecha_devolucion' =&gt; "&amp;IF(J299="null","null","'"&amp;J299&amp;"'")&amp;"],"</f>
        <v>['rentado_asignado_id' =&gt; 131,'equipo_rentado_id' =&gt; 298,'fecha_asignacion' =&gt; '2022-11-10','fecha_devolucion' =&gt; '2022-12-29'],</v>
      </c>
    </row>
    <row r="300" spans="1:12" x14ac:dyDescent="0.25">
      <c r="A300">
        <f>'PC Rentados'!F300</f>
        <v>44875</v>
      </c>
      <c r="B300">
        <f t="shared" si="33"/>
        <v>2022</v>
      </c>
      <c r="C300">
        <f t="shared" si="34"/>
        <v>11</v>
      </c>
      <c r="D300">
        <f t="shared" si="35"/>
        <v>10</v>
      </c>
      <c r="E300" t="str">
        <f t="shared" si="36"/>
        <v>2022-11-10</v>
      </c>
      <c r="F300">
        <f>'PC Rentados'!N300</f>
        <v>44924</v>
      </c>
      <c r="G300">
        <f t="shared" si="37"/>
        <v>2022</v>
      </c>
      <c r="H300">
        <f t="shared" si="38"/>
        <v>12</v>
      </c>
      <c r="I300">
        <f t="shared" si="39"/>
        <v>29</v>
      </c>
      <c r="J300" t="str">
        <f t="shared" si="40"/>
        <v>2022-12-29</v>
      </c>
      <c r="K300">
        <f>VLOOKUP('PC Rentados'!E300,rentado_asignado_id!$A$1:$B$149,2,0)</f>
        <v>131</v>
      </c>
      <c r="L300" t="str">
        <f>"['rentado_asignado_id' =&gt; "&amp;K300&amp;",'equipo_rentado_id' =&gt; "&amp;Rentados_sql!A300&amp;",'fecha_asignacion' =&gt; '"&amp;E300&amp;"','fecha_devolucion' =&gt; "&amp;IF(J300="null","null","'"&amp;J300&amp;"'")&amp;"],"</f>
        <v>['rentado_asignado_id' =&gt; 131,'equipo_rentado_id' =&gt; 299,'fecha_asignacion' =&gt; '2022-11-10','fecha_devolucion' =&gt; '2022-12-29'],</v>
      </c>
    </row>
    <row r="301" spans="1:12" x14ac:dyDescent="0.25">
      <c r="A301">
        <f>'PC Rentados'!F301</f>
        <v>44875</v>
      </c>
      <c r="B301">
        <f t="shared" si="33"/>
        <v>2022</v>
      </c>
      <c r="C301">
        <f t="shared" si="34"/>
        <v>11</v>
      </c>
      <c r="D301">
        <f t="shared" si="35"/>
        <v>10</v>
      </c>
      <c r="E301" t="str">
        <f t="shared" si="36"/>
        <v>2022-11-10</v>
      </c>
      <c r="F301">
        <f>'PC Rentados'!N301</f>
        <v>44924</v>
      </c>
      <c r="G301">
        <f t="shared" si="37"/>
        <v>2022</v>
      </c>
      <c r="H301">
        <f t="shared" si="38"/>
        <v>12</v>
      </c>
      <c r="I301">
        <f t="shared" si="39"/>
        <v>29</v>
      </c>
      <c r="J301" t="str">
        <f t="shared" si="40"/>
        <v>2022-12-29</v>
      </c>
      <c r="K301">
        <f>VLOOKUP('PC Rentados'!E301,rentado_asignado_id!$A$1:$B$149,2,0)</f>
        <v>131</v>
      </c>
      <c r="L301" t="str">
        <f>"['rentado_asignado_id' =&gt; "&amp;K301&amp;",'equipo_rentado_id' =&gt; "&amp;Rentados_sql!A301&amp;",'fecha_asignacion' =&gt; '"&amp;E301&amp;"','fecha_devolucion' =&gt; "&amp;IF(J301="null","null","'"&amp;J301&amp;"'")&amp;"],"</f>
        <v>['rentado_asignado_id' =&gt; 131,'equipo_rentado_id' =&gt; 300,'fecha_asignacion' =&gt; '2022-11-10','fecha_devolucion' =&gt; '2022-12-29'],</v>
      </c>
    </row>
    <row r="302" spans="1:12" x14ac:dyDescent="0.25">
      <c r="A302">
        <f>'PC Rentados'!F302</f>
        <v>44875</v>
      </c>
      <c r="B302">
        <f t="shared" si="33"/>
        <v>2022</v>
      </c>
      <c r="C302">
        <f t="shared" si="34"/>
        <v>11</v>
      </c>
      <c r="D302">
        <f t="shared" si="35"/>
        <v>10</v>
      </c>
      <c r="E302" t="str">
        <f t="shared" si="36"/>
        <v>2022-11-10</v>
      </c>
      <c r="F302">
        <f>'PC Rentados'!N302</f>
        <v>44924</v>
      </c>
      <c r="G302">
        <f t="shared" si="37"/>
        <v>2022</v>
      </c>
      <c r="H302">
        <f t="shared" si="38"/>
        <v>12</v>
      </c>
      <c r="I302">
        <f t="shared" si="39"/>
        <v>29</v>
      </c>
      <c r="J302" t="str">
        <f t="shared" si="40"/>
        <v>2022-12-29</v>
      </c>
      <c r="K302">
        <f>VLOOKUP('PC Rentados'!E302,rentado_asignado_id!$A$1:$B$149,2,0)</f>
        <v>131</v>
      </c>
      <c r="L302" t="str">
        <f>"['rentado_asignado_id' =&gt; "&amp;K302&amp;",'equipo_rentado_id' =&gt; "&amp;Rentados_sql!A302&amp;",'fecha_asignacion' =&gt; '"&amp;E302&amp;"','fecha_devolucion' =&gt; "&amp;IF(J302="null","null","'"&amp;J302&amp;"'")&amp;"],"</f>
        <v>['rentado_asignado_id' =&gt; 131,'equipo_rentado_id' =&gt; 301,'fecha_asignacion' =&gt; '2022-11-10','fecha_devolucion' =&gt; '2022-12-29'],</v>
      </c>
    </row>
    <row r="303" spans="1:12" x14ac:dyDescent="0.25">
      <c r="A303">
        <f>'PC Rentados'!F303</f>
        <v>44875</v>
      </c>
      <c r="B303">
        <f t="shared" si="33"/>
        <v>2022</v>
      </c>
      <c r="C303">
        <f t="shared" si="34"/>
        <v>11</v>
      </c>
      <c r="D303">
        <f t="shared" si="35"/>
        <v>10</v>
      </c>
      <c r="E303" t="str">
        <f t="shared" si="36"/>
        <v>2022-11-10</v>
      </c>
      <c r="F303">
        <f>'PC Rentados'!N303</f>
        <v>44924</v>
      </c>
      <c r="G303">
        <f t="shared" si="37"/>
        <v>2022</v>
      </c>
      <c r="H303">
        <f t="shared" si="38"/>
        <v>12</v>
      </c>
      <c r="I303">
        <f t="shared" si="39"/>
        <v>29</v>
      </c>
      <c r="J303" t="str">
        <f t="shared" si="40"/>
        <v>2022-12-29</v>
      </c>
      <c r="K303" t="e">
        <f>VLOOKUP('PC Rentados'!E303,rentado_asignado_id!$A$1:$B$149,2,0)</f>
        <v>#N/A</v>
      </c>
      <c r="L303" t="e">
        <f>"['rentado_asignado_id' =&gt; "&amp;K303&amp;",'equipo_rentado_id' =&gt; "&amp;Rentados_sql!A303&amp;",'fecha_asignacion' =&gt; '"&amp;E303&amp;"','fecha_devolucion' =&gt; "&amp;IF(J303="null","null","'"&amp;J303&amp;"'")&amp;"],"</f>
        <v>#N/A</v>
      </c>
    </row>
    <row r="304" spans="1:12" x14ac:dyDescent="0.25">
      <c r="A304">
        <f>'PC Rentados'!F304</f>
        <v>44875</v>
      </c>
      <c r="B304">
        <f t="shared" si="33"/>
        <v>2022</v>
      </c>
      <c r="C304">
        <f t="shared" si="34"/>
        <v>11</v>
      </c>
      <c r="D304">
        <f t="shared" si="35"/>
        <v>10</v>
      </c>
      <c r="E304" t="str">
        <f t="shared" si="36"/>
        <v>2022-11-10</v>
      </c>
      <c r="F304">
        <f>'PC Rentados'!N304</f>
        <v>44924</v>
      </c>
      <c r="G304">
        <f t="shared" si="37"/>
        <v>2022</v>
      </c>
      <c r="H304">
        <f t="shared" si="38"/>
        <v>12</v>
      </c>
      <c r="I304">
        <f t="shared" si="39"/>
        <v>29</v>
      </c>
      <c r="J304" t="str">
        <f t="shared" si="40"/>
        <v>2022-12-29</v>
      </c>
      <c r="K304">
        <f>VLOOKUP('PC Rentados'!E304,rentado_asignado_id!$A$1:$B$149,2,0)</f>
        <v>131</v>
      </c>
      <c r="L304" t="str">
        <f>"['rentado_asignado_id' =&gt; "&amp;K304&amp;",'equipo_rentado_id' =&gt; "&amp;Rentados_sql!A304&amp;",'fecha_asignacion' =&gt; '"&amp;E304&amp;"','fecha_devolucion' =&gt; "&amp;IF(J304="null","null","'"&amp;J304&amp;"'")&amp;"],"</f>
        <v>['rentado_asignado_id' =&gt; 131,'equipo_rentado_id' =&gt; 303,'fecha_asignacion' =&gt; '2022-11-10','fecha_devolucion' =&gt; '2022-12-29'],</v>
      </c>
    </row>
    <row r="305" spans="1:12" x14ac:dyDescent="0.25">
      <c r="A305">
        <f>'PC Rentados'!F305</f>
        <v>44875</v>
      </c>
      <c r="B305">
        <f t="shared" si="33"/>
        <v>2022</v>
      </c>
      <c r="C305">
        <f t="shared" si="34"/>
        <v>11</v>
      </c>
      <c r="D305">
        <f t="shared" si="35"/>
        <v>10</v>
      </c>
      <c r="E305" t="str">
        <f t="shared" si="36"/>
        <v>2022-11-10</v>
      </c>
      <c r="F305">
        <f>'PC Rentados'!N305</f>
        <v>44924</v>
      </c>
      <c r="G305">
        <f t="shared" si="37"/>
        <v>2022</v>
      </c>
      <c r="H305">
        <f t="shared" si="38"/>
        <v>12</v>
      </c>
      <c r="I305">
        <f t="shared" si="39"/>
        <v>29</v>
      </c>
      <c r="J305" t="str">
        <f t="shared" si="40"/>
        <v>2022-12-29</v>
      </c>
      <c r="K305">
        <f>VLOOKUP('PC Rentados'!E305,rentado_asignado_id!$A$1:$B$149,2,0)</f>
        <v>131</v>
      </c>
      <c r="L305" t="str">
        <f>"['rentado_asignado_id' =&gt; "&amp;K305&amp;",'equipo_rentado_id' =&gt; "&amp;Rentados_sql!A305&amp;",'fecha_asignacion' =&gt; '"&amp;E305&amp;"','fecha_devolucion' =&gt; "&amp;IF(J305="null","null","'"&amp;J305&amp;"'")&amp;"],"</f>
        <v>['rentado_asignado_id' =&gt; 131,'equipo_rentado_id' =&gt; 304,'fecha_asignacion' =&gt; '2022-11-10','fecha_devolucion' =&gt; '2022-12-29'],</v>
      </c>
    </row>
    <row r="306" spans="1:12" x14ac:dyDescent="0.25">
      <c r="A306">
        <f>'PC Rentados'!F306</f>
        <v>44875</v>
      </c>
      <c r="B306">
        <f t="shared" si="33"/>
        <v>2022</v>
      </c>
      <c r="C306">
        <f t="shared" si="34"/>
        <v>11</v>
      </c>
      <c r="D306">
        <f t="shared" si="35"/>
        <v>10</v>
      </c>
      <c r="E306" t="str">
        <f t="shared" si="36"/>
        <v>2022-11-10</v>
      </c>
      <c r="F306">
        <f>'PC Rentados'!N306</f>
        <v>44924</v>
      </c>
      <c r="G306">
        <f t="shared" si="37"/>
        <v>2022</v>
      </c>
      <c r="H306">
        <f t="shared" si="38"/>
        <v>12</v>
      </c>
      <c r="I306">
        <f t="shared" si="39"/>
        <v>29</v>
      </c>
      <c r="J306" t="str">
        <f t="shared" si="40"/>
        <v>2022-12-29</v>
      </c>
      <c r="K306">
        <f>VLOOKUP('PC Rentados'!E306,rentado_asignado_id!$A$1:$B$149,2,0)</f>
        <v>131</v>
      </c>
      <c r="L306" t="str">
        <f>"['rentado_asignado_id' =&gt; "&amp;K306&amp;",'equipo_rentado_id' =&gt; "&amp;Rentados_sql!A306&amp;",'fecha_asignacion' =&gt; '"&amp;E306&amp;"','fecha_devolucion' =&gt; "&amp;IF(J306="null","null","'"&amp;J306&amp;"'")&amp;"],"</f>
        <v>['rentado_asignado_id' =&gt; 131,'equipo_rentado_id' =&gt; 305,'fecha_asignacion' =&gt; '2022-11-10','fecha_devolucion' =&gt; '2022-12-29'],</v>
      </c>
    </row>
    <row r="307" spans="1:12" x14ac:dyDescent="0.25">
      <c r="A307">
        <f>'PC Rentados'!F307</f>
        <v>44875</v>
      </c>
      <c r="B307">
        <f t="shared" si="33"/>
        <v>2022</v>
      </c>
      <c r="C307">
        <f t="shared" si="34"/>
        <v>11</v>
      </c>
      <c r="D307">
        <f t="shared" si="35"/>
        <v>10</v>
      </c>
      <c r="E307" t="str">
        <f t="shared" si="36"/>
        <v>2022-11-10</v>
      </c>
      <c r="F307">
        <f>'PC Rentados'!N307</f>
        <v>44924</v>
      </c>
      <c r="G307">
        <f t="shared" si="37"/>
        <v>2022</v>
      </c>
      <c r="H307">
        <f t="shared" si="38"/>
        <v>12</v>
      </c>
      <c r="I307">
        <f t="shared" si="39"/>
        <v>29</v>
      </c>
      <c r="J307" t="str">
        <f t="shared" si="40"/>
        <v>2022-12-29</v>
      </c>
      <c r="K307">
        <f>VLOOKUP('PC Rentados'!E307,rentado_asignado_id!$A$1:$B$149,2,0)</f>
        <v>131</v>
      </c>
      <c r="L307" t="str">
        <f>"['rentado_asignado_id' =&gt; "&amp;K307&amp;",'equipo_rentado_id' =&gt; "&amp;Rentados_sql!A307&amp;",'fecha_asignacion' =&gt; '"&amp;E307&amp;"','fecha_devolucion' =&gt; "&amp;IF(J307="null","null","'"&amp;J307&amp;"'")&amp;"],"</f>
        <v>['rentado_asignado_id' =&gt; 131,'equipo_rentado_id' =&gt; 306,'fecha_asignacion' =&gt; '2022-11-10','fecha_devolucion' =&gt; '2022-12-29'],</v>
      </c>
    </row>
    <row r="308" spans="1:12" x14ac:dyDescent="0.25">
      <c r="A308">
        <f>'PC Rentados'!F308</f>
        <v>44875</v>
      </c>
      <c r="B308">
        <f t="shared" si="33"/>
        <v>2022</v>
      </c>
      <c r="C308">
        <f t="shared" si="34"/>
        <v>11</v>
      </c>
      <c r="D308">
        <f t="shared" si="35"/>
        <v>10</v>
      </c>
      <c r="E308" t="str">
        <f t="shared" si="36"/>
        <v>2022-11-10</v>
      </c>
      <c r="F308">
        <f>'PC Rentados'!N308</f>
        <v>44924</v>
      </c>
      <c r="G308">
        <f t="shared" si="37"/>
        <v>2022</v>
      </c>
      <c r="H308">
        <f t="shared" si="38"/>
        <v>12</v>
      </c>
      <c r="I308">
        <f t="shared" si="39"/>
        <v>29</v>
      </c>
      <c r="J308" t="str">
        <f t="shared" si="40"/>
        <v>2022-12-29</v>
      </c>
      <c r="K308">
        <f>VLOOKUP('PC Rentados'!E308,rentado_asignado_id!$A$1:$B$149,2,0)</f>
        <v>131</v>
      </c>
      <c r="L308" t="str">
        <f>"['rentado_asignado_id' =&gt; "&amp;K308&amp;",'equipo_rentado_id' =&gt; "&amp;Rentados_sql!A308&amp;",'fecha_asignacion' =&gt; '"&amp;E308&amp;"','fecha_devolucion' =&gt; "&amp;IF(J308="null","null","'"&amp;J308&amp;"'")&amp;"],"</f>
        <v>['rentado_asignado_id' =&gt; 131,'equipo_rentado_id' =&gt; 307,'fecha_asignacion' =&gt; '2022-11-10','fecha_devolucion' =&gt; '2022-12-29'],</v>
      </c>
    </row>
    <row r="309" spans="1:12" x14ac:dyDescent="0.25">
      <c r="A309">
        <f>'PC Rentados'!F309</f>
        <v>44875</v>
      </c>
      <c r="B309">
        <f t="shared" si="33"/>
        <v>2022</v>
      </c>
      <c r="C309">
        <f t="shared" si="34"/>
        <v>11</v>
      </c>
      <c r="D309">
        <f t="shared" si="35"/>
        <v>10</v>
      </c>
      <c r="E309" t="str">
        <f t="shared" si="36"/>
        <v>2022-11-10</v>
      </c>
      <c r="F309">
        <f>'PC Rentados'!N309</f>
        <v>44924</v>
      </c>
      <c r="G309">
        <f t="shared" si="37"/>
        <v>2022</v>
      </c>
      <c r="H309">
        <f t="shared" si="38"/>
        <v>12</v>
      </c>
      <c r="I309">
        <f t="shared" si="39"/>
        <v>29</v>
      </c>
      <c r="J309" t="str">
        <f t="shared" si="40"/>
        <v>2022-12-29</v>
      </c>
      <c r="K309">
        <f>VLOOKUP('PC Rentados'!E309,rentado_asignado_id!$A$1:$B$149,2,0)</f>
        <v>131</v>
      </c>
      <c r="L309" t="str">
        <f>"['rentado_asignado_id' =&gt; "&amp;K309&amp;",'equipo_rentado_id' =&gt; "&amp;Rentados_sql!A309&amp;",'fecha_asignacion' =&gt; '"&amp;E309&amp;"','fecha_devolucion' =&gt; "&amp;IF(J309="null","null","'"&amp;J309&amp;"'")&amp;"],"</f>
        <v>['rentado_asignado_id' =&gt; 131,'equipo_rentado_id' =&gt; 308,'fecha_asignacion' =&gt; '2022-11-10','fecha_devolucion' =&gt; '2022-12-29'],</v>
      </c>
    </row>
    <row r="310" spans="1:12" x14ac:dyDescent="0.25">
      <c r="A310">
        <f>'PC Rentados'!F310</f>
        <v>44981</v>
      </c>
      <c r="B310">
        <f t="shared" si="33"/>
        <v>2023</v>
      </c>
      <c r="C310" t="str">
        <f t="shared" si="34"/>
        <v>02</v>
      </c>
      <c r="D310">
        <f t="shared" si="35"/>
        <v>24</v>
      </c>
      <c r="E310" t="str">
        <f t="shared" si="36"/>
        <v>2023-02-24</v>
      </c>
      <c r="F310">
        <f>'PC Rentados'!N310</f>
        <v>0</v>
      </c>
      <c r="G310">
        <f t="shared" si="37"/>
        <v>1900</v>
      </c>
      <c r="H310" t="str">
        <f t="shared" si="38"/>
        <v>01</v>
      </c>
      <c r="I310" t="str">
        <f t="shared" si="39"/>
        <v>00</v>
      </c>
      <c r="J310" t="str">
        <f t="shared" si="40"/>
        <v>null</v>
      </c>
      <c r="K310">
        <f>VLOOKUP('PC Rentados'!E310,rentado_asignado_id!$A$1:$B$149,2,0)</f>
        <v>98</v>
      </c>
      <c r="L310" t="str">
        <f>"['rentado_asignado_id' =&gt; "&amp;K310&amp;",'equipo_rentado_id' =&gt; "&amp;Rentados_sql!A310&amp;",'fecha_asignacion' =&gt; '"&amp;E310&amp;"','fecha_devolucion' =&gt; "&amp;IF(J310="null","null","'"&amp;J310&amp;"'")&amp;"],"</f>
        <v>['rentado_asignado_id' =&gt; 98,'equipo_rentado_id' =&gt; 309,'fecha_asignacion' =&gt; '2023-02-24','fecha_devolucion' =&gt; null],</v>
      </c>
    </row>
    <row r="311" spans="1:12" x14ac:dyDescent="0.25">
      <c r="A311">
        <f>'PC Rentados'!F311</f>
        <v>44981</v>
      </c>
      <c r="B311">
        <f t="shared" si="33"/>
        <v>2023</v>
      </c>
      <c r="C311" t="str">
        <f t="shared" si="34"/>
        <v>02</v>
      </c>
      <c r="D311">
        <f t="shared" si="35"/>
        <v>24</v>
      </c>
      <c r="E311" t="str">
        <f t="shared" si="36"/>
        <v>2023-02-24</v>
      </c>
      <c r="F311">
        <f>'PC Rentados'!N311</f>
        <v>0</v>
      </c>
      <c r="G311">
        <f t="shared" si="37"/>
        <v>1900</v>
      </c>
      <c r="H311" t="str">
        <f t="shared" si="38"/>
        <v>01</v>
      </c>
      <c r="I311" t="str">
        <f t="shared" si="39"/>
        <v>00</v>
      </c>
      <c r="J311" t="str">
        <f t="shared" si="40"/>
        <v>null</v>
      </c>
      <c r="K311">
        <f>VLOOKUP('PC Rentados'!E311,rentado_asignado_id!$A$1:$B$149,2,0)</f>
        <v>135</v>
      </c>
      <c r="L311" t="str">
        <f>"['rentado_asignado_id' =&gt; "&amp;K311&amp;",'equipo_rentado_id' =&gt; "&amp;Rentados_sql!A311&amp;",'fecha_asignacion' =&gt; '"&amp;E311&amp;"','fecha_devolucion' =&gt; "&amp;IF(J311="null","null","'"&amp;J311&amp;"'")&amp;"],"</f>
        <v>['rentado_asignado_id' =&gt; 135,'equipo_rentado_id' =&gt; 310,'fecha_asignacion' =&gt; '2023-02-24','fecha_devolucion' =&gt; null],</v>
      </c>
    </row>
    <row r="312" spans="1:12" x14ac:dyDescent="0.25">
      <c r="A312">
        <f>'PC Rentados'!F312</f>
        <v>44981</v>
      </c>
      <c r="B312">
        <f t="shared" si="33"/>
        <v>2023</v>
      </c>
      <c r="C312" t="str">
        <f t="shared" si="34"/>
        <v>02</v>
      </c>
      <c r="D312">
        <f t="shared" si="35"/>
        <v>24</v>
      </c>
      <c r="E312" t="str">
        <f t="shared" si="36"/>
        <v>2023-02-24</v>
      </c>
      <c r="F312">
        <f>'PC Rentados'!N312</f>
        <v>0</v>
      </c>
      <c r="G312">
        <f t="shared" si="37"/>
        <v>1900</v>
      </c>
      <c r="H312" t="str">
        <f t="shared" si="38"/>
        <v>01</v>
      </c>
      <c r="I312" t="str">
        <f t="shared" si="39"/>
        <v>00</v>
      </c>
      <c r="J312" t="str">
        <f t="shared" si="40"/>
        <v>null</v>
      </c>
      <c r="K312">
        <f>VLOOKUP('PC Rentados'!E312,rentado_asignado_id!$A$1:$B$149,2,0)</f>
        <v>59</v>
      </c>
      <c r="L312" t="str">
        <f>"['rentado_asignado_id' =&gt; "&amp;K312&amp;",'equipo_rentado_id' =&gt; "&amp;Rentados_sql!A312&amp;",'fecha_asignacion' =&gt; '"&amp;E312&amp;"','fecha_devolucion' =&gt; "&amp;IF(J312="null","null","'"&amp;J312&amp;"'")&amp;"],"</f>
        <v>['rentado_asignado_id' =&gt; 59,'equipo_rentado_id' =&gt; 311,'fecha_asignacion' =&gt; '2023-02-24','fecha_devolucion' =&gt; null],</v>
      </c>
    </row>
    <row r="313" spans="1:12" x14ac:dyDescent="0.25">
      <c r="A313">
        <f>'PC Rentados'!F313</f>
        <v>45020</v>
      </c>
      <c r="B313">
        <f t="shared" si="33"/>
        <v>2023</v>
      </c>
      <c r="C313" t="str">
        <f t="shared" si="34"/>
        <v>04</v>
      </c>
      <c r="D313" t="str">
        <f t="shared" si="35"/>
        <v>04</v>
      </c>
      <c r="E313" t="str">
        <f t="shared" si="36"/>
        <v>2023-04-04</v>
      </c>
      <c r="F313">
        <f>'PC Rentados'!N313</f>
        <v>0</v>
      </c>
      <c r="G313">
        <f t="shared" si="37"/>
        <v>1900</v>
      </c>
      <c r="H313" t="str">
        <f t="shared" si="38"/>
        <v>01</v>
      </c>
      <c r="I313" t="str">
        <f t="shared" si="39"/>
        <v>00</v>
      </c>
      <c r="J313" t="str">
        <f t="shared" si="40"/>
        <v>null</v>
      </c>
      <c r="K313">
        <f>VLOOKUP('PC Rentados'!E313,rentado_asignado_id!$A$1:$B$149,2,0)</f>
        <v>137</v>
      </c>
      <c r="L313" t="str">
        <f>"['rentado_asignado_id' =&gt; "&amp;K313&amp;",'equipo_rentado_id' =&gt; "&amp;Rentados_sql!A313&amp;",'fecha_asignacion' =&gt; '"&amp;E313&amp;"','fecha_devolucion' =&gt; "&amp;IF(J313="null","null","'"&amp;J313&amp;"'")&amp;"],"</f>
        <v>['rentado_asignado_id' =&gt; 137,'equipo_rentado_id' =&gt; 312,'fecha_asignacion' =&gt; '2023-04-04','fecha_devolucion' =&gt; null],</v>
      </c>
    </row>
    <row r="314" spans="1:12" x14ac:dyDescent="0.25">
      <c r="A314">
        <f>'PC Rentados'!F314</f>
        <v>45020</v>
      </c>
      <c r="B314">
        <f t="shared" si="33"/>
        <v>2023</v>
      </c>
      <c r="C314" t="str">
        <f t="shared" si="34"/>
        <v>04</v>
      </c>
      <c r="D314" t="str">
        <f t="shared" si="35"/>
        <v>04</v>
      </c>
      <c r="E314" t="str">
        <f t="shared" si="36"/>
        <v>2023-04-04</v>
      </c>
      <c r="F314">
        <f>'PC Rentados'!N314</f>
        <v>0</v>
      </c>
      <c r="G314">
        <f t="shared" si="37"/>
        <v>1900</v>
      </c>
      <c r="H314" t="str">
        <f t="shared" si="38"/>
        <v>01</v>
      </c>
      <c r="I314" t="str">
        <f t="shared" si="39"/>
        <v>00</v>
      </c>
      <c r="J314" t="str">
        <f t="shared" si="40"/>
        <v>null</v>
      </c>
      <c r="K314">
        <f>VLOOKUP('PC Rentados'!E314,rentado_asignado_id!$A$1:$B$149,2,0)</f>
        <v>81</v>
      </c>
      <c r="L314" t="str">
        <f>"['rentado_asignado_id' =&gt; "&amp;K314&amp;",'equipo_rentado_id' =&gt; "&amp;Rentados_sql!A314&amp;",'fecha_asignacion' =&gt; '"&amp;E314&amp;"','fecha_devolucion' =&gt; "&amp;IF(J314="null","null","'"&amp;J314&amp;"'")&amp;"],"</f>
        <v>['rentado_asignado_id' =&gt; 81,'equipo_rentado_id' =&gt; 313,'fecha_asignacion' =&gt; '2023-04-04','fecha_devolucion' =&gt; null],</v>
      </c>
    </row>
    <row r="315" spans="1:12" x14ac:dyDescent="0.25">
      <c r="A315">
        <f>'PC Rentados'!F315</f>
        <v>45034</v>
      </c>
      <c r="B315">
        <f t="shared" si="33"/>
        <v>2023</v>
      </c>
      <c r="C315" t="str">
        <f t="shared" si="34"/>
        <v>04</v>
      </c>
      <c r="D315">
        <f t="shared" si="35"/>
        <v>18</v>
      </c>
      <c r="E315" t="str">
        <f t="shared" si="36"/>
        <v>2023-04-18</v>
      </c>
      <c r="F315">
        <f>'PC Rentados'!N315</f>
        <v>0</v>
      </c>
      <c r="G315">
        <f t="shared" si="37"/>
        <v>1900</v>
      </c>
      <c r="H315" t="str">
        <f t="shared" si="38"/>
        <v>01</v>
      </c>
      <c r="I315" t="str">
        <f t="shared" si="39"/>
        <v>00</v>
      </c>
      <c r="J315" t="str">
        <f t="shared" si="40"/>
        <v>null</v>
      </c>
      <c r="K315">
        <f>VLOOKUP('PC Rentados'!E315,rentado_asignado_id!$A$1:$B$149,2,0)</f>
        <v>54</v>
      </c>
      <c r="L315" t="str">
        <f>"['rentado_asignado_id' =&gt; "&amp;K315&amp;",'equipo_rentado_id' =&gt; "&amp;Rentados_sql!A315&amp;",'fecha_asignacion' =&gt; '"&amp;E315&amp;"','fecha_devolucion' =&gt; "&amp;IF(J315="null","null","'"&amp;J315&amp;"'")&amp;"],"</f>
        <v>['rentado_asignado_id' =&gt; 54,'equipo_rentado_id' =&gt; 314,'fecha_asignacion' =&gt; '2023-04-18','fecha_devolucion' =&gt; null],</v>
      </c>
    </row>
    <row r="316" spans="1:12" x14ac:dyDescent="0.25">
      <c r="A316">
        <f>'PC Rentados'!F316</f>
        <v>45034</v>
      </c>
      <c r="B316">
        <f t="shared" si="33"/>
        <v>2023</v>
      </c>
      <c r="C316" t="str">
        <f t="shared" si="34"/>
        <v>04</v>
      </c>
      <c r="D316">
        <f t="shared" si="35"/>
        <v>18</v>
      </c>
      <c r="E316" t="str">
        <f t="shared" si="36"/>
        <v>2023-04-18</v>
      </c>
      <c r="F316">
        <f>'PC Rentados'!N316</f>
        <v>0</v>
      </c>
      <c r="G316">
        <f t="shared" si="37"/>
        <v>1900</v>
      </c>
      <c r="H316" t="str">
        <f t="shared" si="38"/>
        <v>01</v>
      </c>
      <c r="I316" t="str">
        <f t="shared" si="39"/>
        <v>00</v>
      </c>
      <c r="J316" t="str">
        <f t="shared" si="40"/>
        <v>null</v>
      </c>
      <c r="K316">
        <f>VLOOKUP('PC Rentados'!E316,rentado_asignado_id!$A$1:$B$149,2,0)</f>
        <v>56</v>
      </c>
      <c r="L316" t="str">
        <f>"['rentado_asignado_id' =&gt; "&amp;K316&amp;",'equipo_rentado_id' =&gt; "&amp;Rentados_sql!A316&amp;",'fecha_asignacion' =&gt; '"&amp;E316&amp;"','fecha_devolucion' =&gt; "&amp;IF(J316="null","null","'"&amp;J316&amp;"'")&amp;"],"</f>
        <v>['rentado_asignado_id' =&gt; 56,'equipo_rentado_id' =&gt; 315,'fecha_asignacion' =&gt; '2023-04-18','fecha_devolucion' =&gt; null],</v>
      </c>
    </row>
    <row r="317" spans="1:12" x14ac:dyDescent="0.25">
      <c r="A317">
        <f>'PC Rentados'!F317</f>
        <v>45057</v>
      </c>
      <c r="B317">
        <f t="shared" si="33"/>
        <v>2023</v>
      </c>
      <c r="C317" t="str">
        <f t="shared" si="34"/>
        <v>05</v>
      </c>
      <c r="D317">
        <f t="shared" si="35"/>
        <v>11</v>
      </c>
      <c r="E317" t="str">
        <f t="shared" si="36"/>
        <v>2023-05-11</v>
      </c>
      <c r="F317">
        <f>'PC Rentados'!N317</f>
        <v>0</v>
      </c>
      <c r="G317">
        <f t="shared" si="37"/>
        <v>1900</v>
      </c>
      <c r="H317" t="str">
        <f t="shared" si="38"/>
        <v>01</v>
      </c>
      <c r="I317" t="str">
        <f t="shared" si="39"/>
        <v>00</v>
      </c>
      <c r="J317" t="str">
        <f t="shared" si="40"/>
        <v>null</v>
      </c>
      <c r="K317">
        <f>VLOOKUP('PC Rentados'!E317,rentado_asignado_id!$A$1:$B$149,2,0)</f>
        <v>33</v>
      </c>
      <c r="L317" t="str">
        <f>"['rentado_asignado_id' =&gt; "&amp;K317&amp;",'equipo_rentado_id' =&gt; "&amp;Rentados_sql!A317&amp;",'fecha_asignacion' =&gt; '"&amp;E317&amp;"','fecha_devolucion' =&gt; "&amp;IF(J317="null","null","'"&amp;J317&amp;"'")&amp;"],"</f>
        <v>['rentado_asignado_id' =&gt; 33,'equipo_rentado_id' =&gt; 316,'fecha_asignacion' =&gt; '2023-05-11','fecha_devolucion' =&gt; null],</v>
      </c>
    </row>
    <row r="318" spans="1:12" x14ac:dyDescent="0.25">
      <c r="A318">
        <f>'PC Rentados'!F318</f>
        <v>45057</v>
      </c>
      <c r="B318">
        <f t="shared" si="33"/>
        <v>2023</v>
      </c>
      <c r="C318" t="str">
        <f t="shared" si="34"/>
        <v>05</v>
      </c>
      <c r="D318">
        <f t="shared" si="35"/>
        <v>11</v>
      </c>
      <c r="E318" t="str">
        <f t="shared" si="36"/>
        <v>2023-05-11</v>
      </c>
      <c r="F318">
        <f>'PC Rentados'!N318</f>
        <v>0</v>
      </c>
      <c r="G318">
        <f t="shared" si="37"/>
        <v>1900</v>
      </c>
      <c r="H318" t="str">
        <f t="shared" si="38"/>
        <v>01</v>
      </c>
      <c r="I318" t="str">
        <f t="shared" si="39"/>
        <v>00</v>
      </c>
      <c r="J318" t="str">
        <f t="shared" si="40"/>
        <v>null</v>
      </c>
      <c r="K318">
        <f>VLOOKUP('PC Rentados'!E318,rentado_asignado_id!$A$1:$B$149,2,0)</f>
        <v>41</v>
      </c>
      <c r="L318" t="str">
        <f>"['rentado_asignado_id' =&gt; "&amp;K318&amp;",'equipo_rentado_id' =&gt; "&amp;Rentados_sql!A318&amp;",'fecha_asignacion' =&gt; '"&amp;E318&amp;"','fecha_devolucion' =&gt; "&amp;IF(J318="null","null","'"&amp;J318&amp;"'")&amp;"],"</f>
        <v>['rentado_asignado_id' =&gt; 41,'equipo_rentado_id' =&gt; 317,'fecha_asignacion' =&gt; '2023-05-11','fecha_devolucion' =&gt; null],</v>
      </c>
    </row>
    <row r="319" spans="1:12" x14ac:dyDescent="0.25">
      <c r="A319">
        <f>'PC Rentados'!F319</f>
        <v>45057</v>
      </c>
      <c r="B319">
        <f t="shared" si="33"/>
        <v>2023</v>
      </c>
      <c r="C319" t="str">
        <f t="shared" si="34"/>
        <v>05</v>
      </c>
      <c r="D319">
        <f t="shared" si="35"/>
        <v>11</v>
      </c>
      <c r="E319" t="str">
        <f t="shared" si="36"/>
        <v>2023-05-11</v>
      </c>
      <c r="F319">
        <f>'PC Rentados'!N319</f>
        <v>0</v>
      </c>
      <c r="G319">
        <f t="shared" si="37"/>
        <v>1900</v>
      </c>
      <c r="H319" t="str">
        <f t="shared" si="38"/>
        <v>01</v>
      </c>
      <c r="I319" t="str">
        <f t="shared" si="39"/>
        <v>00</v>
      </c>
      <c r="J319" t="str">
        <f t="shared" si="40"/>
        <v>null</v>
      </c>
      <c r="K319">
        <f>VLOOKUP('PC Rentados'!E319,rentado_asignado_id!$A$1:$B$149,2,0)</f>
        <v>96</v>
      </c>
      <c r="L319" t="str">
        <f>"['rentado_asignado_id' =&gt; "&amp;K319&amp;",'equipo_rentado_id' =&gt; "&amp;Rentados_sql!A319&amp;",'fecha_asignacion' =&gt; '"&amp;E319&amp;"','fecha_devolucion' =&gt; "&amp;IF(J319="null","null","'"&amp;J319&amp;"'")&amp;"],"</f>
        <v>['rentado_asignado_id' =&gt; 96,'equipo_rentado_id' =&gt; 318,'fecha_asignacion' =&gt; '2023-05-11','fecha_devolucion' =&gt; null],</v>
      </c>
    </row>
    <row r="320" spans="1:12" x14ac:dyDescent="0.25">
      <c r="A320">
        <f>'PC Rentados'!F320</f>
        <v>45063</v>
      </c>
      <c r="B320">
        <f t="shared" si="33"/>
        <v>2023</v>
      </c>
      <c r="C320" t="str">
        <f t="shared" si="34"/>
        <v>05</v>
      </c>
      <c r="D320">
        <f t="shared" si="35"/>
        <v>17</v>
      </c>
      <c r="E320" t="str">
        <f t="shared" si="36"/>
        <v>2023-05-17</v>
      </c>
      <c r="F320">
        <f>'PC Rentados'!N320</f>
        <v>0</v>
      </c>
      <c r="G320">
        <f t="shared" si="37"/>
        <v>1900</v>
      </c>
      <c r="H320" t="str">
        <f t="shared" si="38"/>
        <v>01</v>
      </c>
      <c r="I320" t="str">
        <f t="shared" si="39"/>
        <v>00</v>
      </c>
      <c r="J320" t="str">
        <f t="shared" si="40"/>
        <v>null</v>
      </c>
      <c r="K320">
        <f>VLOOKUP('PC Rentados'!E320,rentado_asignado_id!$A$1:$B$149,2,0)</f>
        <v>37</v>
      </c>
      <c r="L320" t="str">
        <f>"['rentado_asignado_id' =&gt; "&amp;K320&amp;",'equipo_rentado_id' =&gt; "&amp;Rentados_sql!A320&amp;",'fecha_asignacion' =&gt; '"&amp;E320&amp;"','fecha_devolucion' =&gt; "&amp;IF(J320="null","null","'"&amp;J320&amp;"'")&amp;"],"</f>
        <v>['rentado_asignado_id' =&gt; 37,'equipo_rentado_id' =&gt; 319,'fecha_asignacion' =&gt; '2023-05-17','fecha_devolucion' =&gt; null],</v>
      </c>
    </row>
    <row r="321" spans="1:12" x14ac:dyDescent="0.25">
      <c r="A321">
        <f>'PC Rentados'!F321</f>
        <v>45070</v>
      </c>
      <c r="B321">
        <f t="shared" si="33"/>
        <v>2023</v>
      </c>
      <c r="C321" t="str">
        <f t="shared" si="34"/>
        <v>05</v>
      </c>
      <c r="D321">
        <f t="shared" si="35"/>
        <v>24</v>
      </c>
      <c r="E321" t="str">
        <f t="shared" si="36"/>
        <v>2023-05-24</v>
      </c>
      <c r="F321">
        <f>'PC Rentados'!N321</f>
        <v>0</v>
      </c>
      <c r="G321">
        <f t="shared" si="37"/>
        <v>1900</v>
      </c>
      <c r="H321" t="str">
        <f t="shared" si="38"/>
        <v>01</v>
      </c>
      <c r="I321" t="str">
        <f t="shared" si="39"/>
        <v>00</v>
      </c>
      <c r="J321" t="str">
        <f t="shared" si="40"/>
        <v>null</v>
      </c>
      <c r="K321">
        <f>VLOOKUP('PC Rentados'!E321,rentado_asignado_id!$A$1:$B$149,2,0)</f>
        <v>116</v>
      </c>
      <c r="L321" t="str">
        <f>"['rentado_asignado_id' =&gt; "&amp;K321&amp;",'equipo_rentado_id' =&gt; "&amp;Rentados_sql!A321&amp;",'fecha_asignacion' =&gt; '"&amp;E321&amp;"','fecha_devolucion' =&gt; "&amp;IF(J321="null","null","'"&amp;J321&amp;"'")&amp;"],"</f>
        <v>['rentado_asignado_id' =&gt; 116,'equipo_rentado_id' =&gt; 320,'fecha_asignacion' =&gt; '2023-05-24','fecha_devolucion' =&gt; null],</v>
      </c>
    </row>
    <row r="322" spans="1:12" x14ac:dyDescent="0.25">
      <c r="A322">
        <f>'PC Rentados'!F322</f>
        <v>45077</v>
      </c>
      <c r="B322">
        <f t="shared" si="33"/>
        <v>2023</v>
      </c>
      <c r="C322" t="str">
        <f t="shared" si="34"/>
        <v>05</v>
      </c>
      <c r="D322">
        <f t="shared" si="35"/>
        <v>31</v>
      </c>
      <c r="E322" t="str">
        <f t="shared" si="36"/>
        <v>2023-05-31</v>
      </c>
      <c r="F322">
        <f>'PC Rentados'!N322</f>
        <v>0</v>
      </c>
      <c r="G322">
        <f t="shared" si="37"/>
        <v>1900</v>
      </c>
      <c r="H322" t="str">
        <f t="shared" si="38"/>
        <v>01</v>
      </c>
      <c r="I322" t="str">
        <f t="shared" si="39"/>
        <v>00</v>
      </c>
      <c r="J322" t="str">
        <f t="shared" si="40"/>
        <v>null</v>
      </c>
      <c r="K322">
        <f>VLOOKUP('PC Rentados'!E322,rentado_asignado_id!$A$1:$B$149,2,0)</f>
        <v>113</v>
      </c>
      <c r="L322" t="str">
        <f>"['rentado_asignado_id' =&gt; "&amp;K322&amp;",'equipo_rentado_id' =&gt; "&amp;Rentados_sql!A322&amp;",'fecha_asignacion' =&gt; '"&amp;E322&amp;"','fecha_devolucion' =&gt; "&amp;IF(J322="null","null","'"&amp;J322&amp;"'")&amp;"],"</f>
        <v>['rentado_asignado_id' =&gt; 113,'equipo_rentado_id' =&gt; 321,'fecha_asignacion' =&gt; '2023-05-31','fecha_devolucion' =&gt; null],</v>
      </c>
    </row>
    <row r="323" spans="1:12" x14ac:dyDescent="0.25">
      <c r="A323">
        <f>'PC Rentados'!F323</f>
        <v>45077</v>
      </c>
      <c r="B323">
        <f t="shared" ref="B323:B324" si="41">YEAR(A323)</f>
        <v>2023</v>
      </c>
      <c r="C323" t="str">
        <f t="shared" ref="C323:C324" si="42">IF(MONTH(A323)&lt;10,0&amp;MONTH(A323),MONTH(A323))</f>
        <v>05</v>
      </c>
      <c r="D323">
        <f t="shared" ref="D323:D324" si="43">IF(DAY(A323)&lt;10,0&amp;DAY(A323),DAY(A323))</f>
        <v>31</v>
      </c>
      <c r="E323" t="str">
        <f t="shared" ref="E323:E324" si="44">B323&amp;"-"&amp;C323&amp;"-"&amp;D323</f>
        <v>2023-05-31</v>
      </c>
      <c r="F323">
        <f>'PC Rentados'!N323</f>
        <v>0</v>
      </c>
      <c r="G323">
        <f t="shared" ref="G323:G324" si="45">YEAR(F323)</f>
        <v>1900</v>
      </c>
      <c r="H323" t="str">
        <f t="shared" ref="H323:H324" si="46">IF(MONTH(F323)&lt;10,0&amp;MONTH(F323),MONTH(F323))</f>
        <v>01</v>
      </c>
      <c r="I323" t="str">
        <f t="shared" ref="I323:I324" si="47">IF(DAY(F323)&lt;10,0&amp;DAY(F323),DAY(F323))</f>
        <v>00</v>
      </c>
      <c r="J323" t="str">
        <f t="shared" si="40"/>
        <v>null</v>
      </c>
      <c r="K323">
        <f>VLOOKUP('PC Rentados'!E323,rentado_asignado_id!$A$1:$B$149,2,0)</f>
        <v>64</v>
      </c>
      <c r="L323" t="str">
        <f>"['rentado_asignado_id' =&gt; "&amp;K323&amp;",'equipo_rentado_id' =&gt; "&amp;Rentados_sql!A323&amp;",'fecha_asignacion' =&gt; '"&amp;E323&amp;"','fecha_devolucion' =&gt; "&amp;IF(J323="null","null","'"&amp;J323&amp;"'")&amp;"],"</f>
        <v>['rentado_asignado_id' =&gt; 64,'equipo_rentado_id' =&gt; 322,'fecha_asignacion' =&gt; '2023-05-31','fecha_devolucion' =&gt; null],</v>
      </c>
    </row>
    <row r="324" spans="1:12" x14ac:dyDescent="0.25">
      <c r="A324">
        <f>'PC Rentados'!F324</f>
        <v>45077</v>
      </c>
      <c r="B324">
        <f t="shared" si="41"/>
        <v>2023</v>
      </c>
      <c r="C324" t="str">
        <f t="shared" si="42"/>
        <v>05</v>
      </c>
      <c r="D324">
        <f t="shared" si="43"/>
        <v>31</v>
      </c>
      <c r="E324" t="str">
        <f t="shared" si="44"/>
        <v>2023-05-31</v>
      </c>
      <c r="F324">
        <f>'PC Rentados'!N324</f>
        <v>0</v>
      </c>
      <c r="G324">
        <f t="shared" si="45"/>
        <v>1900</v>
      </c>
      <c r="H324" t="str">
        <f t="shared" si="46"/>
        <v>01</v>
      </c>
      <c r="I324" t="str">
        <f t="shared" si="47"/>
        <v>00</v>
      </c>
      <c r="J324" t="str">
        <f t="shared" si="40"/>
        <v>null</v>
      </c>
      <c r="K324">
        <f>VLOOKUP('PC Rentados'!E324,rentado_asignado_id!$A$1:$B$149,2,0)</f>
        <v>43</v>
      </c>
      <c r="L324" t="str">
        <f>"['rentado_asignado_id' =&gt; "&amp;K324&amp;",'equipo_rentado_id' =&gt; "&amp;Rentados_sql!A324&amp;",'fecha_asignacion' =&gt; '"&amp;E324&amp;"','fecha_devolucion' =&gt; "&amp;IF(J324="null","null","'"&amp;J324&amp;"'")&amp;"],"</f>
        <v>['rentado_asignado_id' =&gt; 43,'equipo_rentado_id' =&gt; 323,'fecha_asignacion' =&gt; '2023-05-31','fecha_devolucion' =&gt; null],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43AC-1195-4182-95BC-0F31944C4A2B}">
  <dimension ref="A1:B31"/>
  <sheetViews>
    <sheetView topLeftCell="A4" workbookViewId="0">
      <selection sqref="A1:A31"/>
    </sheetView>
  </sheetViews>
  <sheetFormatPr baseColWidth="10" defaultRowHeight="15" x14ac:dyDescent="0.25"/>
  <cols>
    <col min="1" max="1" width="22.7109375" bestFit="1" customWidth="1"/>
  </cols>
  <sheetData>
    <row r="1" spans="1:2" x14ac:dyDescent="0.25">
      <c r="A1" t="s">
        <v>966</v>
      </c>
      <c r="B1">
        <v>1</v>
      </c>
    </row>
    <row r="2" spans="1:2" x14ac:dyDescent="0.25">
      <c r="A2" t="s">
        <v>1086</v>
      </c>
      <c r="B2">
        <v>2</v>
      </c>
    </row>
    <row r="3" spans="1:2" x14ac:dyDescent="0.25">
      <c r="A3" t="s">
        <v>2868</v>
      </c>
      <c r="B3">
        <v>3</v>
      </c>
    </row>
    <row r="4" spans="1:2" x14ac:dyDescent="0.25">
      <c r="A4" t="s">
        <v>1416</v>
      </c>
      <c r="B4">
        <v>4</v>
      </c>
    </row>
    <row r="5" spans="1:2" x14ac:dyDescent="0.25">
      <c r="A5" t="s">
        <v>3131</v>
      </c>
      <c r="B5">
        <v>5</v>
      </c>
    </row>
    <row r="6" spans="1:2" x14ac:dyDescent="0.25">
      <c r="A6" t="s">
        <v>1419</v>
      </c>
      <c r="B6">
        <v>6</v>
      </c>
    </row>
    <row r="7" spans="1:2" x14ac:dyDescent="0.25">
      <c r="A7" t="s">
        <v>3039</v>
      </c>
      <c r="B7">
        <v>7</v>
      </c>
    </row>
    <row r="8" spans="1:2" x14ac:dyDescent="0.25">
      <c r="A8" t="s">
        <v>1813</v>
      </c>
      <c r="B8">
        <v>8</v>
      </c>
    </row>
    <row r="9" spans="1:2" x14ac:dyDescent="0.25">
      <c r="A9" t="s">
        <v>1079</v>
      </c>
      <c r="B9">
        <v>9</v>
      </c>
    </row>
    <row r="10" spans="1:2" x14ac:dyDescent="0.25">
      <c r="A10" t="s">
        <v>912</v>
      </c>
      <c r="B10">
        <v>10</v>
      </c>
    </row>
    <row r="11" spans="1:2" x14ac:dyDescent="0.25">
      <c r="A11" t="s">
        <v>1932</v>
      </c>
      <c r="B11">
        <v>11</v>
      </c>
    </row>
    <row r="12" spans="1:2" x14ac:dyDescent="0.25">
      <c r="A12" t="s">
        <v>1091</v>
      </c>
      <c r="B12">
        <v>12</v>
      </c>
    </row>
    <row r="13" spans="1:2" x14ac:dyDescent="0.25">
      <c r="A13" t="s">
        <v>1948</v>
      </c>
      <c r="B13">
        <v>13</v>
      </c>
    </row>
    <row r="14" spans="1:2" x14ac:dyDescent="0.25">
      <c r="A14" t="s">
        <v>844</v>
      </c>
      <c r="B14">
        <v>14</v>
      </c>
    </row>
    <row r="15" spans="1:2" x14ac:dyDescent="0.25">
      <c r="A15" t="s">
        <v>1006</v>
      </c>
      <c r="B15">
        <v>15</v>
      </c>
    </row>
    <row r="16" spans="1:2" x14ac:dyDescent="0.25">
      <c r="A16" t="s">
        <v>1185</v>
      </c>
      <c r="B16">
        <v>16</v>
      </c>
    </row>
    <row r="17" spans="1:2" x14ac:dyDescent="0.25">
      <c r="A17" t="s">
        <v>1011</v>
      </c>
      <c r="B17">
        <v>17</v>
      </c>
    </row>
    <row r="18" spans="1:2" x14ac:dyDescent="0.25">
      <c r="A18" t="s">
        <v>1095</v>
      </c>
      <c r="B18">
        <v>18</v>
      </c>
    </row>
    <row r="19" spans="1:2" x14ac:dyDescent="0.25">
      <c r="A19" t="s">
        <v>1098</v>
      </c>
      <c r="B19">
        <v>19</v>
      </c>
    </row>
    <row r="20" spans="1:2" x14ac:dyDescent="0.25">
      <c r="A20" t="s">
        <v>2870</v>
      </c>
      <c r="B20">
        <v>20</v>
      </c>
    </row>
    <row r="21" spans="1:2" x14ac:dyDescent="0.25">
      <c r="A21" t="s">
        <v>977</v>
      </c>
      <c r="B21">
        <v>21</v>
      </c>
    </row>
    <row r="22" spans="1:2" x14ac:dyDescent="0.25">
      <c r="A22" t="s">
        <v>1885</v>
      </c>
      <c r="B22">
        <v>22</v>
      </c>
    </row>
    <row r="23" spans="1:2" x14ac:dyDescent="0.25">
      <c r="A23" t="s">
        <v>1172</v>
      </c>
      <c r="B23">
        <v>23</v>
      </c>
    </row>
    <row r="24" spans="1:2" x14ac:dyDescent="0.25">
      <c r="A24" t="s">
        <v>1428</v>
      </c>
      <c r="B24">
        <v>24</v>
      </c>
    </row>
    <row r="25" spans="1:2" x14ac:dyDescent="0.25">
      <c r="A25" t="s">
        <v>3048</v>
      </c>
      <c r="B25">
        <v>25</v>
      </c>
    </row>
    <row r="26" spans="1:2" x14ac:dyDescent="0.25">
      <c r="A26" t="s">
        <v>853</v>
      </c>
      <c r="B26">
        <v>26</v>
      </c>
    </row>
    <row r="27" spans="1:2" x14ac:dyDescent="0.25">
      <c r="A27" t="s">
        <v>944</v>
      </c>
      <c r="B27">
        <v>27</v>
      </c>
    </row>
    <row r="28" spans="1:2" x14ac:dyDescent="0.25">
      <c r="A28" t="s">
        <v>1237</v>
      </c>
      <c r="B28">
        <v>28</v>
      </c>
    </row>
    <row r="29" spans="1:2" x14ac:dyDescent="0.25">
      <c r="A29" t="s">
        <v>805</v>
      </c>
      <c r="B29">
        <v>29</v>
      </c>
    </row>
    <row r="30" spans="1:2" x14ac:dyDescent="0.25">
      <c r="A30" t="s">
        <v>3664</v>
      </c>
      <c r="B30">
        <v>30</v>
      </c>
    </row>
    <row r="31" spans="1:2" x14ac:dyDescent="0.25">
      <c r="A31" t="s">
        <v>3765</v>
      </c>
      <c r="B31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ED51-191B-463C-BBEB-C3E9CA258D1A}">
  <dimension ref="A1:S1381"/>
  <sheetViews>
    <sheetView topLeftCell="U1351" workbookViewId="0">
      <selection activeCell="S2" sqref="S2:S1381"/>
    </sheetView>
  </sheetViews>
  <sheetFormatPr baseColWidth="10" defaultRowHeight="15" x14ac:dyDescent="0.25"/>
  <cols>
    <col min="4" max="4" width="22.7109375" bestFit="1" customWidth="1"/>
    <col min="7" max="7" width="11.42578125" style="1"/>
  </cols>
  <sheetData>
    <row r="1" spans="1:19" x14ac:dyDescent="0.25">
      <c r="A1" t="s">
        <v>3950</v>
      </c>
      <c r="B1" t="s">
        <v>3951</v>
      </c>
      <c r="C1" t="s">
        <v>1793</v>
      </c>
      <c r="D1" t="s">
        <v>3952</v>
      </c>
      <c r="E1" t="s">
        <v>8</v>
      </c>
      <c r="F1" t="s">
        <v>3953</v>
      </c>
      <c r="G1" s="1" t="s">
        <v>3954</v>
      </c>
      <c r="H1" t="s">
        <v>3955</v>
      </c>
      <c r="I1" t="s">
        <v>3956</v>
      </c>
      <c r="K1" t="s">
        <v>3957</v>
      </c>
      <c r="L1" t="s">
        <v>14</v>
      </c>
      <c r="M1" t="s">
        <v>3958</v>
      </c>
      <c r="N1" t="s">
        <v>3959</v>
      </c>
      <c r="O1" t="s">
        <v>3960</v>
      </c>
    </row>
    <row r="2" spans="1:19" x14ac:dyDescent="0.25">
      <c r="A2" t="s">
        <v>841</v>
      </c>
      <c r="B2" t="s">
        <v>842</v>
      </c>
      <c r="C2" t="s">
        <v>843</v>
      </c>
      <c r="D2" t="s">
        <v>844</v>
      </c>
      <c r="E2" t="s">
        <v>845</v>
      </c>
      <c r="F2">
        <v>6257</v>
      </c>
      <c r="G2" s="1">
        <v>44233</v>
      </c>
      <c r="H2">
        <v>285</v>
      </c>
      <c r="I2">
        <v>5.4</v>
      </c>
      <c r="J2" t="str">
        <f>REPLACE(TEXT(I2,"#,000"),FIND(",",TEXT(I2,"#,000"),1),1,".")</f>
        <v>5.400</v>
      </c>
      <c r="M2">
        <f>_xlfn.IFNA(VLOOKUP(H2,centro_costo_id_2!$A$2:$B$108,2,0),107)</f>
        <v>32</v>
      </c>
      <c r="N2">
        <f>_xlfn.IFNA(VLOOKUP(TRIM(D2),dominio_correos!$A$1:$B$31,2,0),29)</f>
        <v>14</v>
      </c>
      <c r="O2" t="str">
        <f>Hoja13!J1</f>
        <v>2021-02-06</v>
      </c>
      <c r="P2" t="str">
        <f>IF(K2="","null",YEAR(K2)&amp;"-"&amp;IF(VALUE(MONTH(K2))&lt;10,0&amp;VALUE(MONTH(K2)),VALUE(MONTH(K2)))&amp;"-"&amp;IF(VALUE(DAY(K2))&lt;10,0&amp;VALUE(DAY(K2)),VALUE(DAY(K2))))</f>
        <v>null</v>
      </c>
      <c r="Q2" t="str">
        <f>"['nombre' =&gt; '"&amp;A2&amp;"', 'apellido' =&gt; '"&amp;B2&amp;"', 'correo' =&gt; '"&amp;C2&amp;"', 'dominio' =&gt; "&amp;N2&amp;", 'estado' =&gt; '"&amp;E2&amp;"', 'ticket' =&gt; '"&amp;F2&amp;"',"</f>
        <v>['nombre' =&gt; 'Proyecto', 'apellido' =&gt; 'Acueducto', 'correo' =&gt; 'acueducto2@linktic.co', 'dominio' =&gt; 14, 'estado' =&gt; 'Eliminado', 'ticket' =&gt; '6257',</v>
      </c>
      <c r="R2" t="str">
        <f>" 'fecha_de_creacion' =&gt; '"&amp;O2&amp;"', 'centro_costos_id' =&gt; "&amp;M2&amp;", 'costo_dolares' =&gt; "&amp;J2&amp;", 'costo_pesos' =&gt; 0, 'trm' =&gt; 0, 'fecha_de_eliminacion' =&gt; "&amp;IF(P2="null","null","'"&amp;P2&amp;"'")&amp;", 'comentarios'  =&gt; '"&amp;L2&amp;"'],"</f>
        <v xml:space="preserve"> 'fecha_de_creacion' =&gt; '2021-02-06', 'centro_costos_id' =&gt; 32, 'costo_dolares' =&gt; 5.400, 'costo_pesos' =&gt; 0, 'trm' =&gt; 0, 'fecha_de_eliminacion' =&gt; null, 'comentarios'  =&gt; ''],</v>
      </c>
      <c r="S2" t="str">
        <f>Q2&amp;R2</f>
        <v>['nombre' =&gt; 'Proyecto', 'apellido' =&gt; 'Acueducto', 'correo' =&gt; 'acueducto2@linktic.co', 'dominio' =&gt; 14, 'estado' =&gt; 'Eliminado', 'ticket' =&gt; '6257', 'fecha_de_creacion' =&gt; '2021-02-06', 'centro_costos_id' =&gt; 32, 'costo_dolares' =&gt; 5.400, 'costo_pesos' =&gt; 0, 'trm' =&gt; 0, 'fecha_de_eliminacion' =&gt; null, 'comentarios'  =&gt; ''],</v>
      </c>
    </row>
    <row r="3" spans="1:19" x14ac:dyDescent="0.25">
      <c r="A3" t="s">
        <v>846</v>
      </c>
      <c r="B3" t="s">
        <v>847</v>
      </c>
      <c r="C3" t="s">
        <v>848</v>
      </c>
      <c r="D3" t="s">
        <v>844</v>
      </c>
      <c r="E3" t="s">
        <v>845</v>
      </c>
      <c r="F3">
        <v>6257</v>
      </c>
      <c r="G3" s="3" t="s">
        <v>849</v>
      </c>
      <c r="H3">
        <v>278</v>
      </c>
      <c r="I3">
        <v>5.4</v>
      </c>
      <c r="J3" t="str">
        <f t="shared" ref="J3:J66" si="0">REPLACE(TEXT(I3,"#,000"),FIND(",",TEXT(I3,"#,000"),1),1,".")</f>
        <v>5.400</v>
      </c>
      <c r="M3">
        <f>_xlfn.IFNA(VLOOKUP(H3,centro_costo_id_2!$A$2:$B$108,2,0),107)</f>
        <v>107</v>
      </c>
      <c r="N3">
        <f>_xlfn.IFNA(VLOOKUP(TRIM(D3),dominio_correos!$A$1:$B$31,2,0),29)</f>
        <v>14</v>
      </c>
      <c r="O3" t="str">
        <f>Hoja13!J2</f>
        <v>2021-02-18</v>
      </c>
      <c r="P3" t="str">
        <f t="shared" ref="P3:P66" si="1">IF(K3="","null",YEAR(K3)&amp;"-"&amp;IF(VALUE(MONTH(K3))&lt;10,0&amp;VALUE(MONTH(K3)),VALUE(MONTH(K3)))&amp;"-"&amp;IF(VALUE(DAY(K3))&lt;10,0&amp;VALUE(DAY(K3)),VALUE(DAY(K3))))</f>
        <v>null</v>
      </c>
      <c r="Q3" t="str">
        <f t="shared" ref="Q3:Q66" si="2">"['nombre' =&gt; '"&amp;A3&amp;"', 'apellido' =&gt; '"&amp;B3&amp;"', 'correo' =&gt; '"&amp;C3&amp;"', 'dominio' =&gt; "&amp;N3&amp;", 'estado' =&gt; '"&amp;E3&amp;"', 'ticket' =&gt; '"&amp;F3&amp;"',"</f>
        <v>['nombre' =&gt; 'Mayra Alejandra', 'apellido' =&gt; 'Carranza Mora', 'correo' =&gt; 'agente1@linktic.co', 'dominio' =&gt; 14, 'estado' =&gt; 'Eliminado', 'ticket' =&gt; '6257',</v>
      </c>
      <c r="R3" t="str">
        <f t="shared" ref="R3:R66" si="3">" 'fecha_de_creacion' =&gt; '"&amp;O3&amp;"', 'centro_costos_id' =&gt; "&amp;M3&amp;", 'costo_dolares' =&gt; "&amp;J3&amp;", 'costo_pesos' =&gt; 0, 'trm' =&gt; 0, 'fecha_de_eliminacion' =&gt; "&amp;IF(P3="null","null","'"&amp;P3&amp;"'")&amp;", 'comentarios'  =&gt; '"&amp;L3&amp;"'],"</f>
        <v xml:space="preserve"> 'fecha_de_creacion' =&gt; '2021-02-18', 'centro_costos_id' =&gt; 107, 'costo_dolares' =&gt; 5.400, 'costo_pesos' =&gt; 0, 'trm' =&gt; 0, 'fecha_de_eliminacion' =&gt; null, 'comentarios'  =&gt; ''],</v>
      </c>
      <c r="S3" t="str">
        <f t="shared" ref="S3:S66" si="4">Q3&amp;R3</f>
        <v>['nombre' =&gt; 'Mayra Alejandra', 'apellido' =&gt; 'Carranza Mora', 'correo' =&gt; 'agente1@linktic.co', 'dominio' =&gt; 14, 'estado' =&gt; 'Eliminado', 'ticket' =&gt; '6257', 'fecha_de_creacion' =&gt; '2021-02-18', 'centro_costos_id' =&gt; 107, 'costo_dolares' =&gt; 5.400, 'costo_pesos' =&gt; 0, 'trm' =&gt; 0, 'fecha_de_eliminacion' =&gt; null, 'comentarios'  =&gt; ''],</v>
      </c>
    </row>
    <row r="4" spans="1:19" x14ac:dyDescent="0.25">
      <c r="A4" t="s">
        <v>850</v>
      </c>
      <c r="B4" t="s">
        <v>851</v>
      </c>
      <c r="C4" t="s">
        <v>852</v>
      </c>
      <c r="D4" t="s">
        <v>853</v>
      </c>
      <c r="E4" t="s">
        <v>845</v>
      </c>
      <c r="F4">
        <v>6790</v>
      </c>
      <c r="G4" s="1" t="s">
        <v>854</v>
      </c>
      <c r="H4">
        <v>280</v>
      </c>
      <c r="I4">
        <v>44.417999999999999</v>
      </c>
      <c r="J4" t="str">
        <f t="shared" si="0"/>
        <v>44.418</v>
      </c>
      <c r="M4">
        <f>_xlfn.IFNA(VLOOKUP(H4,centro_costo_id_2!$A$2:$B$108,2,0),107)</f>
        <v>27</v>
      </c>
      <c r="N4">
        <f>_xlfn.IFNA(VLOOKUP(TRIM(D4),dominio_correos!$A$1:$B$31,2,0),29)</f>
        <v>26</v>
      </c>
      <c r="O4" t="str">
        <f>Hoja13!J3</f>
        <v>2021-03-17</v>
      </c>
      <c r="P4" t="str">
        <f t="shared" si="1"/>
        <v>null</v>
      </c>
      <c r="Q4" t="str">
        <f t="shared" si="2"/>
        <v>['nombre' =&gt; 'Diana', 'apellido' =&gt; 'Linares', 'correo' =&gt; 'agente10@vendeporinternet.co', 'dominio' =&gt; 26, 'estado' =&gt; 'Eliminado', 'ticket' =&gt; '6790',</v>
      </c>
      <c r="R4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4" t="str">
        <f t="shared" si="4"/>
        <v>['nombre' =&gt; 'Diana', 'apellido' =&gt; 'Linares', 'correo' =&gt; 'agente10@vendeporinternet.co',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5" spans="1:19" x14ac:dyDescent="0.25">
      <c r="A5" t="s">
        <v>855</v>
      </c>
      <c r="B5" t="s">
        <v>856</v>
      </c>
      <c r="C5" t="s">
        <v>857</v>
      </c>
      <c r="D5" t="s">
        <v>853</v>
      </c>
      <c r="E5" t="s">
        <v>845</v>
      </c>
      <c r="F5">
        <v>6790</v>
      </c>
      <c r="G5" s="1" t="s">
        <v>854</v>
      </c>
      <c r="H5">
        <v>280</v>
      </c>
      <c r="I5">
        <v>44.417999999999999</v>
      </c>
      <c r="J5" t="str">
        <f t="shared" si="0"/>
        <v>44.418</v>
      </c>
      <c r="M5">
        <f>_xlfn.IFNA(VLOOKUP(H5,centro_costo_id_2!$A$2:$B$108,2,0),107)</f>
        <v>27</v>
      </c>
      <c r="N5">
        <f>_xlfn.IFNA(VLOOKUP(TRIM(D5),dominio_correos!$A$1:$B$31,2,0),29)</f>
        <v>26</v>
      </c>
      <c r="O5" t="str">
        <f>Hoja13!J4</f>
        <v>2021-03-17</v>
      </c>
      <c r="P5" t="str">
        <f t="shared" si="1"/>
        <v>null</v>
      </c>
      <c r="Q5" t="str">
        <f t="shared" si="2"/>
        <v>['nombre' =&gt; 'Andrea', 'apellido' =&gt; 'Bejarano', 'correo' =&gt; 'agente11@vendeporinternet.co', 'dominio' =&gt; 26, 'estado' =&gt; 'Eliminado', 'ticket' =&gt; '6790',</v>
      </c>
      <c r="R5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5" t="str">
        <f t="shared" si="4"/>
        <v>['nombre' =&gt; 'Andrea', 'apellido' =&gt; 'Bejarano', 'correo' =&gt; 'agente11@vendeporinternet.co',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6" spans="1:19" x14ac:dyDescent="0.25">
      <c r="A6" t="s">
        <v>858</v>
      </c>
      <c r="B6" t="s">
        <v>859</v>
      </c>
      <c r="C6" t="s">
        <v>860</v>
      </c>
      <c r="D6" t="s">
        <v>853</v>
      </c>
      <c r="E6" t="s">
        <v>845</v>
      </c>
      <c r="F6">
        <v>6790</v>
      </c>
      <c r="G6" s="1" t="s">
        <v>861</v>
      </c>
      <c r="H6">
        <v>280</v>
      </c>
      <c r="I6">
        <v>44.417999999999999</v>
      </c>
      <c r="J6" t="str">
        <f t="shared" si="0"/>
        <v>44.418</v>
      </c>
      <c r="M6">
        <f>_xlfn.IFNA(VLOOKUP(H6,centro_costo_id_2!$A$2:$B$108,2,0),107)</f>
        <v>27</v>
      </c>
      <c r="N6">
        <f>_xlfn.IFNA(VLOOKUP(TRIM(D6),dominio_correos!$A$1:$B$31,2,0),29)</f>
        <v>26</v>
      </c>
      <c r="O6" t="str">
        <f>Hoja13!J5</f>
        <v>2021-06-18</v>
      </c>
      <c r="P6" t="str">
        <f t="shared" si="1"/>
        <v>null</v>
      </c>
      <c r="Q6" t="str">
        <f t="shared" si="2"/>
        <v>['nombre' =&gt; 'Sebastian', 'apellido' =&gt; 'Ávila', 'correo' =&gt; 'agente12@vendeporinternet.co', 'dominio' =&gt; 26, 'estado' =&gt; 'Eliminado', 'ticket' =&gt; '6790',</v>
      </c>
      <c r="R6" t="str">
        <f t="shared" si="3"/>
        <v xml:space="preserve"> 'fecha_de_creacion' =&gt; '2021-06-18', 'centro_costos_id' =&gt; 27, 'costo_dolares' =&gt; 44.418, 'costo_pesos' =&gt; 0, 'trm' =&gt; 0, 'fecha_de_eliminacion' =&gt; null, 'comentarios'  =&gt; ''],</v>
      </c>
      <c r="S6" t="str">
        <f t="shared" si="4"/>
        <v>['nombre' =&gt; 'Sebastian', 'apellido' =&gt; 'Ávila', 'correo' =&gt; 'agente12@vendeporinternet.co',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7" spans="1:19" x14ac:dyDescent="0.25">
      <c r="A7" t="s">
        <v>862</v>
      </c>
      <c r="B7" t="s">
        <v>863</v>
      </c>
      <c r="C7" t="s">
        <v>864</v>
      </c>
      <c r="D7" t="s">
        <v>853</v>
      </c>
      <c r="E7" t="s">
        <v>845</v>
      </c>
      <c r="F7">
        <v>6790</v>
      </c>
      <c r="G7" s="1" t="s">
        <v>854</v>
      </c>
      <c r="H7">
        <v>280</v>
      </c>
      <c r="I7">
        <v>44.417999999999999</v>
      </c>
      <c r="J7" t="str">
        <f t="shared" si="0"/>
        <v>44.418</v>
      </c>
      <c r="M7">
        <f>_xlfn.IFNA(VLOOKUP(H7,centro_costo_id_2!$A$2:$B$108,2,0),107)</f>
        <v>27</v>
      </c>
      <c r="N7">
        <f>_xlfn.IFNA(VLOOKUP(TRIM(D7),dominio_correos!$A$1:$B$31,2,0),29)</f>
        <v>26</v>
      </c>
      <c r="O7" t="str">
        <f>Hoja13!J6</f>
        <v>2021-03-17</v>
      </c>
      <c r="P7" t="str">
        <f t="shared" si="1"/>
        <v>null</v>
      </c>
      <c r="Q7" t="str">
        <f t="shared" si="2"/>
        <v>['nombre' =&gt; 'Ana', 'apellido' =&gt; 'Caro', 'correo' =&gt; 'agente13@vendeporinternet.co', 'dominio' =&gt; 26, 'estado' =&gt; 'Eliminado', 'ticket' =&gt; '6790',</v>
      </c>
      <c r="R7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7" t="str">
        <f t="shared" si="4"/>
        <v>['nombre' =&gt; 'Ana', 'apellido' =&gt; 'Caro', 'correo' =&gt; 'agente13@vendeporinternet.co',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8" spans="1:19" x14ac:dyDescent="0.25">
      <c r="A8" t="s">
        <v>865</v>
      </c>
      <c r="B8" t="s">
        <v>866</v>
      </c>
      <c r="C8" t="s">
        <v>867</v>
      </c>
      <c r="D8" t="s">
        <v>853</v>
      </c>
      <c r="E8" t="s">
        <v>845</v>
      </c>
      <c r="F8">
        <v>6790</v>
      </c>
      <c r="G8" s="1">
        <v>44320</v>
      </c>
      <c r="H8">
        <v>280</v>
      </c>
      <c r="I8">
        <v>44.417999999999999</v>
      </c>
      <c r="J8" t="str">
        <f t="shared" si="0"/>
        <v>44.418</v>
      </c>
      <c r="M8">
        <f>_xlfn.IFNA(VLOOKUP(H8,centro_costo_id_2!$A$2:$B$108,2,0),107)</f>
        <v>27</v>
      </c>
      <c r="N8">
        <f>_xlfn.IFNA(VLOOKUP(TRIM(D8),dominio_correos!$A$1:$B$31,2,0),29)</f>
        <v>26</v>
      </c>
      <c r="O8" t="str">
        <f>Hoja13!J7</f>
        <v>2021-05-04</v>
      </c>
      <c r="P8" t="str">
        <f t="shared" si="1"/>
        <v>null</v>
      </c>
      <c r="Q8" t="str">
        <f t="shared" si="2"/>
        <v>['nombre' =&gt; 'karen', 'apellido' =&gt; 'Lopez', 'correo' =&gt; 'agente14@vendeporinternet.co', 'dominio' =&gt; 26, 'estado' =&gt; 'Eliminado', 'ticket' =&gt; '6790',</v>
      </c>
      <c r="R8" t="str">
        <f t="shared" si="3"/>
        <v xml:space="preserve"> 'fecha_de_creacion' =&gt; '2021-05-04', 'centro_costos_id' =&gt; 27, 'costo_dolares' =&gt; 44.418, 'costo_pesos' =&gt; 0, 'trm' =&gt; 0, 'fecha_de_eliminacion' =&gt; null, 'comentarios'  =&gt; ''],</v>
      </c>
      <c r="S8" t="str">
        <f t="shared" si="4"/>
        <v>['nombre' =&gt; 'karen', 'apellido' =&gt; 'Lopez', 'correo' =&gt; 'agente14@vendeporinternet.co', 'dominio' =&gt; 26, 'estado' =&gt; 'Eliminado', 'ticket' =&gt; '6790', 'fecha_de_creacion' =&gt; '2021-05-04', 'centro_costos_id' =&gt; 27, 'costo_dolares' =&gt; 44.418, 'costo_pesos' =&gt; 0, 'trm' =&gt; 0, 'fecha_de_eliminacion' =&gt; null, 'comentarios'  =&gt; ''],</v>
      </c>
    </row>
    <row r="9" spans="1:19" x14ac:dyDescent="0.25">
      <c r="A9" t="s">
        <v>868</v>
      </c>
      <c r="B9" t="s">
        <v>869</v>
      </c>
      <c r="C9" t="s">
        <v>870</v>
      </c>
      <c r="D9" t="s">
        <v>853</v>
      </c>
      <c r="E9" t="s">
        <v>845</v>
      </c>
      <c r="F9">
        <v>6790</v>
      </c>
      <c r="G9" s="1">
        <v>44320</v>
      </c>
      <c r="H9">
        <v>280</v>
      </c>
      <c r="I9">
        <v>44.417999999999999</v>
      </c>
      <c r="J9" t="str">
        <f t="shared" si="0"/>
        <v>44.418</v>
      </c>
      <c r="M9">
        <f>_xlfn.IFNA(VLOOKUP(H9,centro_costo_id_2!$A$2:$B$108,2,0),107)</f>
        <v>27</v>
      </c>
      <c r="N9">
        <f>_xlfn.IFNA(VLOOKUP(TRIM(D9),dominio_correos!$A$1:$B$31,2,0),29)</f>
        <v>26</v>
      </c>
      <c r="O9" t="str">
        <f>Hoja13!J8</f>
        <v>2021-05-04</v>
      </c>
      <c r="P9" t="str">
        <f t="shared" si="1"/>
        <v>null</v>
      </c>
      <c r="Q9" t="str">
        <f t="shared" si="2"/>
        <v>['nombre' =&gt; 'Alexandra', 'apellido' =&gt; 'Madrigal', 'correo' =&gt; 'agente15@vendeporinternet.co', 'dominio' =&gt; 26, 'estado' =&gt; 'Eliminado', 'ticket' =&gt; '6790',</v>
      </c>
      <c r="R9" t="str">
        <f t="shared" si="3"/>
        <v xml:space="preserve"> 'fecha_de_creacion' =&gt; '2021-05-04', 'centro_costos_id' =&gt; 27, 'costo_dolares' =&gt; 44.418, 'costo_pesos' =&gt; 0, 'trm' =&gt; 0, 'fecha_de_eliminacion' =&gt; null, 'comentarios'  =&gt; ''],</v>
      </c>
      <c r="S9" t="str">
        <f t="shared" si="4"/>
        <v>['nombre' =&gt; 'Alexandra', 'apellido' =&gt; 'Madrigal', 'correo' =&gt; 'agente15@vendeporinternet.co', 'dominio' =&gt; 26, 'estado' =&gt; 'Eliminado', 'ticket' =&gt; '6790', 'fecha_de_creacion' =&gt; '2021-05-04', 'centro_costos_id' =&gt; 27, 'costo_dolares' =&gt; 44.418, 'costo_pesos' =&gt; 0, 'trm' =&gt; 0, 'fecha_de_eliminacion' =&gt; null, 'comentarios'  =&gt; ''],</v>
      </c>
    </row>
    <row r="10" spans="1:19" x14ac:dyDescent="0.25">
      <c r="A10" t="s">
        <v>871</v>
      </c>
      <c r="B10" t="s">
        <v>872</v>
      </c>
      <c r="C10" t="s">
        <v>873</v>
      </c>
      <c r="D10" t="s">
        <v>853</v>
      </c>
      <c r="E10" t="s">
        <v>845</v>
      </c>
      <c r="F10">
        <v>6790</v>
      </c>
      <c r="G10" s="1">
        <v>44320</v>
      </c>
      <c r="H10">
        <v>280</v>
      </c>
      <c r="I10">
        <v>44.417999999999999</v>
      </c>
      <c r="J10" t="str">
        <f t="shared" si="0"/>
        <v>44.418</v>
      </c>
      <c r="M10">
        <f>_xlfn.IFNA(VLOOKUP(H10,centro_costo_id_2!$A$2:$B$108,2,0),107)</f>
        <v>27</v>
      </c>
      <c r="N10">
        <f>_xlfn.IFNA(VLOOKUP(TRIM(D10),dominio_correos!$A$1:$B$31,2,0),29)</f>
        <v>26</v>
      </c>
      <c r="O10" t="str">
        <f>Hoja13!J9</f>
        <v>2021-05-04</v>
      </c>
      <c r="P10" t="str">
        <f t="shared" si="1"/>
        <v>null</v>
      </c>
      <c r="Q10" t="str">
        <f t="shared" si="2"/>
        <v>['nombre' =&gt; 'Catherin', 'apellido' =&gt; 'Ojeda', 'correo' =&gt; 'agente17@vendeporinternet.co', 'dominio' =&gt; 26, 'estado' =&gt; 'Eliminado', 'ticket' =&gt; '6790',</v>
      </c>
      <c r="R10" t="str">
        <f t="shared" si="3"/>
        <v xml:space="preserve"> 'fecha_de_creacion' =&gt; '2021-05-04', 'centro_costos_id' =&gt; 27, 'costo_dolares' =&gt; 44.418, 'costo_pesos' =&gt; 0, 'trm' =&gt; 0, 'fecha_de_eliminacion' =&gt; null, 'comentarios'  =&gt; ''],</v>
      </c>
      <c r="S10" t="str">
        <f t="shared" si="4"/>
        <v>['nombre' =&gt; 'Catherin', 'apellido' =&gt; 'Ojeda', 'correo' =&gt; 'agente17@vendeporinternet.co', 'dominio' =&gt; 26, 'estado' =&gt; 'Eliminado', 'ticket' =&gt; '6790', 'fecha_de_creacion' =&gt; '2021-05-04', 'centro_costos_id' =&gt; 27, 'costo_dolares' =&gt; 44.418, 'costo_pesos' =&gt; 0, 'trm' =&gt; 0, 'fecha_de_eliminacion' =&gt; null, 'comentarios'  =&gt; ''],</v>
      </c>
    </row>
    <row r="11" spans="1:19" x14ac:dyDescent="0.25">
      <c r="A11" t="s">
        <v>874</v>
      </c>
      <c r="B11" t="s">
        <v>875</v>
      </c>
      <c r="C11" t="s">
        <v>876</v>
      </c>
      <c r="D11" t="s">
        <v>853</v>
      </c>
      <c r="E11" t="s">
        <v>845</v>
      </c>
      <c r="F11">
        <v>6790</v>
      </c>
      <c r="G11" s="1">
        <v>44351</v>
      </c>
      <c r="H11">
        <v>280</v>
      </c>
      <c r="I11">
        <v>44.417999999999999</v>
      </c>
      <c r="J11" t="str">
        <f t="shared" si="0"/>
        <v>44.418</v>
      </c>
      <c r="M11">
        <f>_xlfn.IFNA(VLOOKUP(H11,centro_costo_id_2!$A$2:$B$108,2,0),107)</f>
        <v>27</v>
      </c>
      <c r="N11">
        <f>_xlfn.IFNA(VLOOKUP(TRIM(D11),dominio_correos!$A$1:$B$31,2,0),29)</f>
        <v>26</v>
      </c>
      <c r="O11" t="str">
        <f>Hoja13!J10</f>
        <v>2021-06-04</v>
      </c>
      <c r="P11" t="str">
        <f t="shared" si="1"/>
        <v>null</v>
      </c>
      <c r="Q11" t="str">
        <f t="shared" si="2"/>
        <v>['nombre' =&gt; 'Katherine', 'apellido' =&gt; 'Laverde', 'correo' =&gt; 'agente18@vendeporinternet.co', 'dominio' =&gt; 26, 'estado' =&gt; 'Eliminado', 'ticket' =&gt; '6790',</v>
      </c>
      <c r="R11" t="str">
        <f t="shared" si="3"/>
        <v xml:space="preserve"> 'fecha_de_creacion' =&gt; '2021-06-04', 'centro_costos_id' =&gt; 27, 'costo_dolares' =&gt; 44.418, 'costo_pesos' =&gt; 0, 'trm' =&gt; 0, 'fecha_de_eliminacion' =&gt; null, 'comentarios'  =&gt; ''],</v>
      </c>
      <c r="S11" t="str">
        <f t="shared" si="4"/>
        <v>['nombre' =&gt; 'Katherine', 'apellido' =&gt; 'Laverde', 'correo' =&gt; 'agente18@vendeporinternet.co', 'dominio' =&gt; 26, 'estado' =&gt; 'Eliminado', 'ticket' =&gt; '6790', 'fecha_de_creacion' =&gt; '2021-06-04', 'centro_costos_id' =&gt; 27, 'costo_dolares' =&gt; 44.418, 'costo_pesos' =&gt; 0, 'trm' =&gt; 0, 'fecha_de_eliminacion' =&gt; null, 'comentarios'  =&gt; ''],</v>
      </c>
    </row>
    <row r="12" spans="1:19" x14ac:dyDescent="0.25">
      <c r="A12" t="s">
        <v>877</v>
      </c>
      <c r="B12" t="s">
        <v>878</v>
      </c>
      <c r="C12" t="s">
        <v>879</v>
      </c>
      <c r="D12" t="s">
        <v>844</v>
      </c>
      <c r="E12" t="s">
        <v>845</v>
      </c>
      <c r="F12">
        <v>6257</v>
      </c>
      <c r="G12" s="1" t="s">
        <v>849</v>
      </c>
      <c r="H12">
        <v>278</v>
      </c>
      <c r="I12">
        <v>5.4</v>
      </c>
      <c r="J12" t="str">
        <f t="shared" si="0"/>
        <v>5.400</v>
      </c>
      <c r="M12">
        <f>_xlfn.IFNA(VLOOKUP(H12,centro_costo_id_2!$A$2:$B$108,2,0),107)</f>
        <v>107</v>
      </c>
      <c r="N12">
        <f>_xlfn.IFNA(VLOOKUP(TRIM(D12),dominio_correos!$A$1:$B$31,2,0),29)</f>
        <v>14</v>
      </c>
      <c r="O12" t="str">
        <f>Hoja13!J11</f>
        <v>2021-02-18</v>
      </c>
      <c r="P12" t="str">
        <f t="shared" si="1"/>
        <v>null</v>
      </c>
      <c r="Q12" t="str">
        <f t="shared" si="2"/>
        <v>['nombre' =&gt; 'Clara Patricia', 'apellido' =&gt; 'Sastoque Díaz', 'correo' =&gt; 'agente2@linktic.co', 'dominio' =&gt; 14, 'estado' =&gt; 'Eliminado', 'ticket' =&gt; '6257',</v>
      </c>
      <c r="R12" t="str">
        <f t="shared" si="3"/>
        <v xml:space="preserve"> 'fecha_de_creacion' =&gt; '2021-02-18', 'centro_costos_id' =&gt; 107, 'costo_dolares' =&gt; 5.400, 'costo_pesos' =&gt; 0, 'trm' =&gt; 0, 'fecha_de_eliminacion' =&gt; null, 'comentarios'  =&gt; ''],</v>
      </c>
      <c r="S12" t="str">
        <f t="shared" si="4"/>
        <v>['nombre' =&gt; 'Clara Patricia', 'apellido' =&gt; 'Sastoque Díaz', 'correo' =&gt; 'agente2@linktic.co', 'dominio' =&gt; 14, 'estado' =&gt; 'Eliminado', 'ticket' =&gt; '6257', 'fecha_de_creacion' =&gt; '2021-02-18', 'centro_costos_id' =&gt; 107, 'costo_dolares' =&gt; 5.400, 'costo_pesos' =&gt; 0, 'trm' =&gt; 0, 'fecha_de_eliminacion' =&gt; null, 'comentarios'  =&gt; ''],</v>
      </c>
    </row>
    <row r="13" spans="1:19" x14ac:dyDescent="0.25">
      <c r="A13" t="s">
        <v>880</v>
      </c>
      <c r="B13" t="s">
        <v>881</v>
      </c>
      <c r="C13" t="s">
        <v>882</v>
      </c>
      <c r="D13" t="s">
        <v>853</v>
      </c>
      <c r="E13" t="s">
        <v>845</v>
      </c>
      <c r="F13">
        <v>6790</v>
      </c>
      <c r="G13" s="1">
        <v>44351</v>
      </c>
      <c r="H13">
        <v>280</v>
      </c>
      <c r="I13">
        <v>44.417999999999999</v>
      </c>
      <c r="J13" t="str">
        <f t="shared" si="0"/>
        <v>44.418</v>
      </c>
      <c r="M13">
        <f>_xlfn.IFNA(VLOOKUP(H13,centro_costo_id_2!$A$2:$B$108,2,0),107)</f>
        <v>27</v>
      </c>
      <c r="N13">
        <f>_xlfn.IFNA(VLOOKUP(TRIM(D13),dominio_correos!$A$1:$B$31,2,0),29)</f>
        <v>26</v>
      </c>
      <c r="O13" t="str">
        <f>Hoja13!J12</f>
        <v>2021-06-04</v>
      </c>
      <c r="P13" t="str">
        <f t="shared" si="1"/>
        <v>null</v>
      </c>
      <c r="Q13" t="str">
        <f t="shared" si="2"/>
        <v>['nombre' =&gt; 'Miguel', 'apellido' =&gt; 'Ayala', 'correo' =&gt; 'agente20@vendeporinternet.co', 'dominio' =&gt; 26, 'estado' =&gt; 'Eliminado', 'ticket' =&gt; '6790',</v>
      </c>
      <c r="R13" t="str">
        <f t="shared" si="3"/>
        <v xml:space="preserve"> 'fecha_de_creacion' =&gt; '2021-06-04', 'centro_costos_id' =&gt; 27, 'costo_dolares' =&gt; 44.418, 'costo_pesos' =&gt; 0, 'trm' =&gt; 0, 'fecha_de_eliminacion' =&gt; null, 'comentarios'  =&gt; ''],</v>
      </c>
      <c r="S13" t="str">
        <f t="shared" si="4"/>
        <v>['nombre' =&gt; 'Miguel', 'apellido' =&gt; 'Ayala', 'correo' =&gt; 'agente20@vendeporinternet.co', 'dominio' =&gt; 26, 'estado' =&gt; 'Eliminado', 'ticket' =&gt; '6790', 'fecha_de_creacion' =&gt; '2021-06-04', 'centro_costos_id' =&gt; 27, 'costo_dolares' =&gt; 44.418, 'costo_pesos' =&gt; 0, 'trm' =&gt; 0, 'fecha_de_eliminacion' =&gt; null, 'comentarios'  =&gt; ''],</v>
      </c>
    </row>
    <row r="14" spans="1:19" x14ac:dyDescent="0.25">
      <c r="A14" t="s">
        <v>883</v>
      </c>
      <c r="B14" t="s">
        <v>884</v>
      </c>
      <c r="C14" t="s">
        <v>885</v>
      </c>
      <c r="D14" t="s">
        <v>853</v>
      </c>
      <c r="E14" t="s">
        <v>845</v>
      </c>
      <c r="F14">
        <v>6790</v>
      </c>
      <c r="G14" s="1">
        <v>44351</v>
      </c>
      <c r="H14">
        <v>280</v>
      </c>
      <c r="I14">
        <v>44.417999999999999</v>
      </c>
      <c r="J14" t="str">
        <f t="shared" si="0"/>
        <v>44.418</v>
      </c>
      <c r="M14">
        <f>_xlfn.IFNA(VLOOKUP(H14,centro_costo_id_2!$A$2:$B$108,2,0),107)</f>
        <v>27</v>
      </c>
      <c r="N14">
        <f>_xlfn.IFNA(VLOOKUP(TRIM(D14),dominio_correos!$A$1:$B$31,2,0),29)</f>
        <v>26</v>
      </c>
      <c r="O14" t="str">
        <f>Hoja13!J13</f>
        <v>2021-06-04</v>
      </c>
      <c r="P14" t="str">
        <f t="shared" si="1"/>
        <v>null</v>
      </c>
      <c r="Q14" t="str">
        <f t="shared" si="2"/>
        <v>['nombre' =&gt; 'Laura', 'apellido' =&gt; 'Ramirez', 'correo' =&gt; 'agente21@vendeporinternet.co', 'dominio' =&gt; 26, 'estado' =&gt; 'Eliminado', 'ticket' =&gt; '6790',</v>
      </c>
      <c r="R14" t="str">
        <f t="shared" si="3"/>
        <v xml:space="preserve"> 'fecha_de_creacion' =&gt; '2021-06-04', 'centro_costos_id' =&gt; 27, 'costo_dolares' =&gt; 44.418, 'costo_pesos' =&gt; 0, 'trm' =&gt; 0, 'fecha_de_eliminacion' =&gt; null, 'comentarios'  =&gt; ''],</v>
      </c>
      <c r="S14" t="str">
        <f t="shared" si="4"/>
        <v>['nombre' =&gt; 'Laura', 'apellido' =&gt; 'Ramirez', 'correo' =&gt; 'agente21@vendeporinternet.co', 'dominio' =&gt; 26, 'estado' =&gt; 'Eliminado', 'ticket' =&gt; '6790', 'fecha_de_creacion' =&gt; '2021-06-04', 'centro_costos_id' =&gt; 27, 'costo_dolares' =&gt; 44.418, 'costo_pesos' =&gt; 0, 'trm' =&gt; 0, 'fecha_de_eliminacion' =&gt; null, 'comentarios'  =&gt; ''],</v>
      </c>
    </row>
    <row r="15" spans="1:19" x14ac:dyDescent="0.25">
      <c r="A15" t="s">
        <v>883</v>
      </c>
      <c r="B15" t="s">
        <v>886</v>
      </c>
      <c r="C15" t="s">
        <v>887</v>
      </c>
      <c r="D15" t="s">
        <v>853</v>
      </c>
      <c r="E15" t="s">
        <v>845</v>
      </c>
      <c r="F15">
        <v>6790</v>
      </c>
      <c r="G15" s="1" t="s">
        <v>888</v>
      </c>
      <c r="H15">
        <v>280</v>
      </c>
      <c r="I15">
        <v>44.417999999999999</v>
      </c>
      <c r="J15" t="str">
        <f t="shared" si="0"/>
        <v>44.418</v>
      </c>
      <c r="M15">
        <f>_xlfn.IFNA(VLOOKUP(H15,centro_costo_id_2!$A$2:$B$108,2,0),107)</f>
        <v>27</v>
      </c>
      <c r="N15">
        <f>_xlfn.IFNA(VLOOKUP(TRIM(D15),dominio_correos!$A$1:$B$31,2,0),29)</f>
        <v>26</v>
      </c>
      <c r="O15" t="str">
        <f>Hoja13!J14</f>
        <v>2021-01-22</v>
      </c>
      <c r="P15" t="str">
        <f t="shared" si="1"/>
        <v>null</v>
      </c>
      <c r="Q15" t="str">
        <f t="shared" si="2"/>
        <v>['nombre' =&gt; 'Laura', 'apellido' =&gt; 'Prieto', 'correo' =&gt; 'agente5@vendeporinternet.co', 'dominio' =&gt; 26, 'estado' =&gt; 'Eliminado', 'ticket' =&gt; '6790',</v>
      </c>
      <c r="R15" t="str">
        <f t="shared" si="3"/>
        <v xml:space="preserve"> 'fecha_de_creacion' =&gt; '2021-01-22', 'centro_costos_id' =&gt; 27, 'costo_dolares' =&gt; 44.418, 'costo_pesos' =&gt; 0, 'trm' =&gt; 0, 'fecha_de_eliminacion' =&gt; null, 'comentarios'  =&gt; ''],</v>
      </c>
      <c r="S15" t="str">
        <f t="shared" si="4"/>
        <v>['nombre' =&gt; 'Laura', 'apellido' =&gt; 'Prieto', 'correo' =&gt; 'agente5@vendeporinternet.co', 'dominio' =&gt; 26, 'estado' =&gt; 'Eliminado', 'ticket' =&gt; '6790', 'fecha_de_creacion' =&gt; '2021-01-22', 'centro_costos_id' =&gt; 27, 'costo_dolares' =&gt; 44.418, 'costo_pesos' =&gt; 0, 'trm' =&gt; 0, 'fecha_de_eliminacion' =&gt; null, 'comentarios'  =&gt; ''],</v>
      </c>
    </row>
    <row r="16" spans="1:19" x14ac:dyDescent="0.25">
      <c r="A16" t="s">
        <v>889</v>
      </c>
      <c r="B16" t="s">
        <v>890</v>
      </c>
      <c r="C16" t="s">
        <v>891</v>
      </c>
      <c r="D16" t="s">
        <v>853</v>
      </c>
      <c r="E16" t="s">
        <v>845</v>
      </c>
      <c r="F16">
        <v>6790</v>
      </c>
      <c r="G16" s="1" t="s">
        <v>854</v>
      </c>
      <c r="H16">
        <v>280</v>
      </c>
      <c r="I16">
        <v>44.417999999999999</v>
      </c>
      <c r="J16" t="str">
        <f t="shared" si="0"/>
        <v>44.418</v>
      </c>
      <c r="M16">
        <f>_xlfn.IFNA(VLOOKUP(H16,centro_costo_id_2!$A$2:$B$108,2,0),107)</f>
        <v>27</v>
      </c>
      <c r="N16">
        <f>_xlfn.IFNA(VLOOKUP(TRIM(D16),dominio_correos!$A$1:$B$31,2,0),29)</f>
        <v>26</v>
      </c>
      <c r="O16" t="str">
        <f>Hoja13!J15</f>
        <v>2021-03-17</v>
      </c>
      <c r="P16" t="str">
        <f t="shared" si="1"/>
        <v>null</v>
      </c>
      <c r="Q16" t="str">
        <f t="shared" si="2"/>
        <v>['nombre' =&gt; 'Daniel', 'apellido' =&gt; 'Rivera', 'correo' =&gt; 'agente6@vendeporinternet.co', 'dominio' =&gt; 26, 'estado' =&gt; 'Eliminado', 'ticket' =&gt; '6790',</v>
      </c>
      <c r="R16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16" t="str">
        <f t="shared" si="4"/>
        <v>['nombre' =&gt; 'Daniel', 'apellido' =&gt; 'Rivera', 'correo' =&gt; 'agente6@vendeporinternet.co',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17" spans="1:19" x14ac:dyDescent="0.25">
      <c r="A17" t="s">
        <v>892</v>
      </c>
      <c r="B17" t="s">
        <v>893</v>
      </c>
      <c r="C17" t="s">
        <v>894</v>
      </c>
      <c r="D17" t="s">
        <v>853</v>
      </c>
      <c r="E17" t="s">
        <v>845</v>
      </c>
      <c r="F17">
        <v>6790</v>
      </c>
      <c r="G17" s="1" t="s">
        <v>854</v>
      </c>
      <c r="H17">
        <v>280</v>
      </c>
      <c r="I17">
        <v>44.417999999999999</v>
      </c>
      <c r="J17" t="str">
        <f t="shared" si="0"/>
        <v>44.418</v>
      </c>
      <c r="M17">
        <f>_xlfn.IFNA(VLOOKUP(H17,centro_costo_id_2!$A$2:$B$108,2,0),107)</f>
        <v>27</v>
      </c>
      <c r="N17">
        <f>_xlfn.IFNA(VLOOKUP(TRIM(D17),dominio_correos!$A$1:$B$31,2,0),29)</f>
        <v>26</v>
      </c>
      <c r="O17" t="str">
        <f>Hoja13!J16</f>
        <v>2021-03-17</v>
      </c>
      <c r="P17" t="str">
        <f t="shared" si="1"/>
        <v>null</v>
      </c>
      <c r="Q17" t="str">
        <f t="shared" si="2"/>
        <v>['nombre' =&gt; 'Carolina', 'apellido' =&gt; 'Guerrero', 'correo' =&gt; 'agente7@vendeporinternet.co', 'dominio' =&gt; 26, 'estado' =&gt; 'Eliminado', 'ticket' =&gt; '6790',</v>
      </c>
      <c r="R17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17" t="str">
        <f t="shared" si="4"/>
        <v>['nombre' =&gt; 'Carolina', 'apellido' =&gt; 'Guerrero', 'correo' =&gt; 'agente7@vendeporinternet.co',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18" spans="1:19" x14ac:dyDescent="0.25">
      <c r="A18" t="s">
        <v>880</v>
      </c>
      <c r="B18" t="s">
        <v>895</v>
      </c>
      <c r="C18" t="s">
        <v>896</v>
      </c>
      <c r="D18" t="s">
        <v>853</v>
      </c>
      <c r="E18" t="s">
        <v>845</v>
      </c>
      <c r="F18">
        <v>6790</v>
      </c>
      <c r="G18" s="1" t="s">
        <v>854</v>
      </c>
      <c r="H18">
        <v>280</v>
      </c>
      <c r="I18">
        <v>44.417999999999999</v>
      </c>
      <c r="J18" t="str">
        <f t="shared" si="0"/>
        <v>44.418</v>
      </c>
      <c r="M18">
        <f>_xlfn.IFNA(VLOOKUP(H18,centro_costo_id_2!$A$2:$B$108,2,0),107)</f>
        <v>27</v>
      </c>
      <c r="N18">
        <f>_xlfn.IFNA(VLOOKUP(TRIM(D18),dominio_correos!$A$1:$B$31,2,0),29)</f>
        <v>26</v>
      </c>
      <c r="O18" t="str">
        <f>Hoja13!J17</f>
        <v>2021-03-17</v>
      </c>
      <c r="P18" t="str">
        <f t="shared" si="1"/>
        <v>null</v>
      </c>
      <c r="Q18" t="str">
        <f t="shared" si="2"/>
        <v>['nombre' =&gt; 'Miguel', 'apellido' =&gt; 'Rodiguez', 'correo' =&gt; 'agente8@vendeporinternet.co', 'dominio' =&gt; 26, 'estado' =&gt; 'Eliminado', 'ticket' =&gt; '6790',</v>
      </c>
      <c r="R18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18" t="str">
        <f t="shared" si="4"/>
        <v>['nombre' =&gt; 'Miguel', 'apellido' =&gt; 'Rodiguez', 'correo' =&gt; 'agente8@vendeporinternet.co',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19" spans="1:19" x14ac:dyDescent="0.25">
      <c r="A19" t="s">
        <v>897</v>
      </c>
      <c r="B19" t="s">
        <v>884</v>
      </c>
      <c r="C19" t="s">
        <v>898</v>
      </c>
      <c r="D19" t="s">
        <v>853</v>
      </c>
      <c r="E19" t="s">
        <v>845</v>
      </c>
      <c r="F19">
        <v>6790</v>
      </c>
      <c r="G19" s="1" t="s">
        <v>854</v>
      </c>
      <c r="H19">
        <v>280</v>
      </c>
      <c r="I19">
        <v>44.417999999999999</v>
      </c>
      <c r="J19" t="str">
        <f t="shared" si="0"/>
        <v>44.418</v>
      </c>
      <c r="M19">
        <f>_xlfn.IFNA(VLOOKUP(H19,centro_costo_id_2!$A$2:$B$108,2,0),107)</f>
        <v>27</v>
      </c>
      <c r="N19">
        <f>_xlfn.IFNA(VLOOKUP(TRIM(D19),dominio_correos!$A$1:$B$31,2,0),29)</f>
        <v>26</v>
      </c>
      <c r="O19" t="str">
        <f>Hoja13!J18</f>
        <v>2021-03-17</v>
      </c>
      <c r="P19" t="str">
        <f t="shared" si="1"/>
        <v>null</v>
      </c>
      <c r="Q19" t="str">
        <f t="shared" si="2"/>
        <v>['nombre' =&gt; 'Alvaro', 'apellido' =&gt; 'Ramirez', 'correo' =&gt; 'agente9@vendeporinternet.co', 'dominio' =&gt; 26, 'estado' =&gt; 'Eliminado', 'ticket' =&gt; '6790',</v>
      </c>
      <c r="R19" t="str">
        <f t="shared" si="3"/>
        <v xml:space="preserve"> 'fecha_de_creacion' =&gt; '2021-03-17', 'centro_costos_id' =&gt; 27, 'costo_dolares' =&gt; 44.418, 'costo_pesos' =&gt; 0, 'trm' =&gt; 0, 'fecha_de_eliminacion' =&gt; null, 'comentarios'  =&gt; ''],</v>
      </c>
      <c r="S19" t="str">
        <f t="shared" si="4"/>
        <v>['nombre' =&gt; 'Alvaro', 'apellido' =&gt; 'Ramirez', 'correo' =&gt; 'agente9@vendeporinternet.co', 'dominio' =&gt; 26, 'estado' =&gt; 'Eliminado', 'ticket' =&gt; '6790', 'fecha_de_creacion' =&gt; '2021-03-17', 'centro_costos_id' =&gt; 27, 'costo_dolares' =&gt; 44.418, 'costo_pesos' =&gt; 0, 'trm' =&gt; 0, 'fecha_de_eliminacion' =&gt; null, 'comentarios'  =&gt; ''],</v>
      </c>
    </row>
    <row r="20" spans="1:19" x14ac:dyDescent="0.25">
      <c r="A20" t="s">
        <v>899</v>
      </c>
      <c r="B20" t="s">
        <v>893</v>
      </c>
      <c r="C20" t="s">
        <v>900</v>
      </c>
      <c r="D20" t="s">
        <v>844</v>
      </c>
      <c r="E20" t="s">
        <v>845</v>
      </c>
      <c r="F20">
        <v>8095</v>
      </c>
      <c r="G20" s="1" t="s">
        <v>901</v>
      </c>
      <c r="H20">
        <v>296</v>
      </c>
      <c r="I20">
        <v>5.4</v>
      </c>
      <c r="J20" t="str">
        <f t="shared" si="0"/>
        <v>5.400</v>
      </c>
      <c r="M20">
        <f>_xlfn.IFNA(VLOOKUP(H20,centro_costo_id_2!$A$2:$B$108,2,0),107)</f>
        <v>42</v>
      </c>
      <c r="N20">
        <f>_xlfn.IFNA(VLOOKUP(TRIM(D20),dominio_correos!$A$1:$B$31,2,0),29)</f>
        <v>14</v>
      </c>
      <c r="O20" t="str">
        <f>Hoja13!J19</f>
        <v>2021-09-15</v>
      </c>
      <c r="P20" t="str">
        <f t="shared" si="1"/>
        <v>null</v>
      </c>
      <c r="Q20" t="str">
        <f t="shared" si="2"/>
        <v>['nombre' =&gt; 'Alexander', 'apellido' =&gt; 'Guerrero', 'correo' =&gt; 'alexander.guerrero@linktic.co', 'dominio' =&gt; 14, 'estado' =&gt; 'Eliminado', 'ticket' =&gt; '8095',</v>
      </c>
      <c r="R20" t="str">
        <f t="shared" si="3"/>
        <v xml:space="preserve"> 'fecha_de_creacion' =&gt; '2021-09-15', 'centro_costos_id' =&gt; 42, 'costo_dolares' =&gt; 5.400, 'costo_pesos' =&gt; 0, 'trm' =&gt; 0, 'fecha_de_eliminacion' =&gt; null, 'comentarios'  =&gt; ''],</v>
      </c>
      <c r="S20" t="str">
        <f t="shared" si="4"/>
        <v>['nombre' =&gt; 'Alexander', 'apellido' =&gt; 'Guerrero', 'correo' =&gt; 'alexander.guerrero@linktic.co', 'dominio' =&gt; 14, 'estado' =&gt; 'Eliminado', 'ticket' =&gt; '8095', 'fecha_de_creacion' =&gt; '2021-09-15', 'centro_costos_id' =&gt; 42, 'costo_dolares' =&gt; 5.400, 'costo_pesos' =&gt; 0, 'trm' =&gt; 0, 'fecha_de_eliminacion' =&gt; null, 'comentarios'  =&gt; ''],</v>
      </c>
    </row>
    <row r="21" spans="1:19" x14ac:dyDescent="0.25">
      <c r="A21" t="s">
        <v>902</v>
      </c>
      <c r="B21" t="s">
        <v>903</v>
      </c>
      <c r="C21" t="s">
        <v>904</v>
      </c>
      <c r="D21" t="s">
        <v>844</v>
      </c>
      <c r="E21" t="s">
        <v>845</v>
      </c>
      <c r="F21">
        <v>7908</v>
      </c>
      <c r="G21" s="1">
        <v>44448</v>
      </c>
      <c r="H21">
        <v>296</v>
      </c>
      <c r="I21">
        <v>5.4</v>
      </c>
      <c r="J21" t="str">
        <f t="shared" si="0"/>
        <v>5.400</v>
      </c>
      <c r="M21">
        <f>_xlfn.IFNA(VLOOKUP(H21,centro_costo_id_2!$A$2:$B$108,2,0),107)</f>
        <v>42</v>
      </c>
      <c r="N21">
        <f>_xlfn.IFNA(VLOOKUP(TRIM(D21),dominio_correos!$A$1:$B$31,2,0),29)</f>
        <v>14</v>
      </c>
      <c r="O21" t="str">
        <f>Hoja13!J20</f>
        <v>2021-09-09</v>
      </c>
      <c r="P21" t="str">
        <f t="shared" si="1"/>
        <v>null</v>
      </c>
      <c r="Q21" t="str">
        <f t="shared" si="2"/>
        <v>['nombre' =&gt; 'Aleander', 'apellido' =&gt; 'Ospina', 'correo' =&gt; 'alexander.ospina@linktic.co', 'dominio' =&gt; 14, 'estado' =&gt; 'Eliminado', 'ticket' =&gt; '7908',</v>
      </c>
      <c r="R21" t="str">
        <f t="shared" si="3"/>
        <v xml:space="preserve"> 'fecha_de_creacion' =&gt; '2021-09-09', 'centro_costos_id' =&gt; 42, 'costo_dolares' =&gt; 5.400, 'costo_pesos' =&gt; 0, 'trm' =&gt; 0, 'fecha_de_eliminacion' =&gt; null, 'comentarios'  =&gt; ''],</v>
      </c>
      <c r="S21" t="str">
        <f t="shared" si="4"/>
        <v>['nombre' =&gt; 'Aleander', 'apellido' =&gt; 'Ospina', 'correo' =&gt; 'alexander.ospina@linktic.co', 'dominio' =&gt; 14, 'estado' =&gt; 'Eliminado', 'ticket' =&gt; '7908', 'fecha_de_creacion' =&gt; '2021-09-09', 'centro_costos_id' =&gt; 42, 'costo_dolares' =&gt; 5.400, 'costo_pesos' =&gt; 0, 'trm' =&gt; 0, 'fecha_de_eliminacion' =&gt; null, 'comentarios'  =&gt; ''],</v>
      </c>
    </row>
    <row r="22" spans="1:19" x14ac:dyDescent="0.25">
      <c r="A22" t="s">
        <v>905</v>
      </c>
      <c r="B22" t="s">
        <v>906</v>
      </c>
      <c r="C22" t="s">
        <v>907</v>
      </c>
      <c r="D22" t="s">
        <v>844</v>
      </c>
      <c r="E22" t="s">
        <v>845</v>
      </c>
      <c r="F22">
        <v>6257</v>
      </c>
      <c r="G22" s="1" t="s">
        <v>908</v>
      </c>
      <c r="H22">
        <v>278</v>
      </c>
      <c r="I22">
        <v>5.4</v>
      </c>
      <c r="J22" t="str">
        <f t="shared" si="0"/>
        <v>5.400</v>
      </c>
      <c r="M22">
        <f>_xlfn.IFNA(VLOOKUP(H22,centro_costo_id_2!$A$2:$B$108,2,0),107)</f>
        <v>107</v>
      </c>
      <c r="N22">
        <f>_xlfn.IFNA(VLOOKUP(TRIM(D22),dominio_correos!$A$1:$B$31,2,0),29)</f>
        <v>14</v>
      </c>
      <c r="O22" t="str">
        <f>Hoja13!J21</f>
        <v>2020-12-15</v>
      </c>
      <c r="P22" t="str">
        <f t="shared" si="1"/>
        <v>null</v>
      </c>
      <c r="Q22" t="str">
        <f t="shared" si="2"/>
        <v>['nombre' =&gt; 'Andres', 'apellido' =&gt; 'Vanegas', 'correo' =&gt; 'andres.vanegas@linktic.co', 'dominio' =&gt; 14, 'estado' =&gt; 'Eliminado', 'ticket' =&gt; '6257',</v>
      </c>
      <c r="R22" t="str">
        <f t="shared" si="3"/>
        <v xml:space="preserve"> 'fecha_de_creacion' =&gt; '2020-12-15', 'centro_costos_id' =&gt; 107, 'costo_dolares' =&gt; 5.400, 'costo_pesos' =&gt; 0, 'trm' =&gt; 0, 'fecha_de_eliminacion' =&gt; null, 'comentarios'  =&gt; ''],</v>
      </c>
      <c r="S22" t="str">
        <f t="shared" si="4"/>
        <v>['nombre' =&gt; 'Andres', 'apellido' =&gt; 'Vanegas', 'correo' =&gt; 'andres.vanegas@linktic.co', 'dominio' =&gt; 14, 'estado' =&gt; 'Eliminado', 'ticket' =&gt; '6257', 'fecha_de_creacion' =&gt; '2020-12-15', 'centro_costos_id' =&gt; 107, 'costo_dolares' =&gt; 5.400, 'costo_pesos' =&gt; 0, 'trm' =&gt; 0, 'fecha_de_eliminacion' =&gt; null, 'comentarios'  =&gt; ''],</v>
      </c>
    </row>
    <row r="23" spans="1:19" x14ac:dyDescent="0.25">
      <c r="A23" t="s">
        <v>909</v>
      </c>
      <c r="B23" t="s">
        <v>910</v>
      </c>
      <c r="C23" t="s">
        <v>911</v>
      </c>
      <c r="D23" t="s">
        <v>912</v>
      </c>
      <c r="E23" t="s">
        <v>845</v>
      </c>
      <c r="F23">
        <v>7842</v>
      </c>
      <c r="G23" s="1">
        <v>44447</v>
      </c>
      <c r="H23">
        <v>280</v>
      </c>
      <c r="I23">
        <v>44.290999999999997</v>
      </c>
      <c r="J23" t="str">
        <f t="shared" si="0"/>
        <v>44.291</v>
      </c>
      <c r="M23">
        <f>_xlfn.IFNA(VLOOKUP(H23,centro_costo_id_2!$A$2:$B$108,2,0),107)</f>
        <v>27</v>
      </c>
      <c r="N23">
        <f>_xlfn.IFNA(VLOOKUP(TRIM(D23),dominio_correos!$A$1:$B$31,2,0),29)</f>
        <v>10</v>
      </c>
      <c r="O23" t="str">
        <f>Hoja13!J22</f>
        <v>2021-09-08</v>
      </c>
      <c r="P23" t="str">
        <f t="shared" si="1"/>
        <v>null</v>
      </c>
      <c r="Q23" t="str">
        <f t="shared" si="2"/>
        <v>['nombre' =&gt; 'Angelica', 'apellido' =&gt; 'Herran', 'correo' =&gt; 'angelica.herran@hicome.co', 'dominio' =&gt; 10, 'estado' =&gt; 'Eliminado', 'ticket' =&gt; '7842',</v>
      </c>
      <c r="R23" t="str">
        <f t="shared" si="3"/>
        <v xml:space="preserve"> 'fecha_de_creacion' =&gt; '2021-09-08', 'centro_costos_id' =&gt; 27, 'costo_dolares' =&gt; 44.291, 'costo_pesos' =&gt; 0, 'trm' =&gt; 0, 'fecha_de_eliminacion' =&gt; null, 'comentarios'  =&gt; ''],</v>
      </c>
      <c r="S23" t="str">
        <f t="shared" si="4"/>
        <v>['nombre' =&gt; 'Angelica', 'apellido' =&gt; 'Herran', 'correo' =&gt; 'angelica.herran@hicome.co', 'dominio' =&gt; 10, 'estado' =&gt; 'Eliminado', 'ticket' =&gt; '7842', 'fecha_de_creacion' =&gt; '2021-09-08', 'centro_costos_id' =&gt; 27, 'costo_dolares' =&gt; 44.291, 'costo_pesos' =&gt; 0, 'trm' =&gt; 0, 'fecha_de_eliminacion' =&gt; null, 'comentarios'  =&gt; ''],</v>
      </c>
    </row>
    <row r="24" spans="1:19" x14ac:dyDescent="0.25">
      <c r="A24" t="s">
        <v>913</v>
      </c>
      <c r="B24" t="s">
        <v>914</v>
      </c>
      <c r="C24" t="s">
        <v>915</v>
      </c>
      <c r="D24" t="s">
        <v>844</v>
      </c>
      <c r="E24" t="s">
        <v>845</v>
      </c>
      <c r="F24">
        <v>6257</v>
      </c>
      <c r="G24" s="1">
        <v>44508</v>
      </c>
      <c r="H24">
        <v>201</v>
      </c>
      <c r="I24">
        <v>5.4</v>
      </c>
      <c r="J24" t="str">
        <f t="shared" si="0"/>
        <v>5.400</v>
      </c>
      <c r="M24">
        <f>_xlfn.IFNA(VLOOKUP(H24,centro_costo_id_2!$A$2:$B$108,2,0),107)</f>
        <v>107</v>
      </c>
      <c r="N24">
        <f>_xlfn.IFNA(VLOOKUP(TRIM(D24),dominio_correos!$A$1:$B$31,2,0),29)</f>
        <v>14</v>
      </c>
      <c r="O24" t="str">
        <f>Hoja13!J23</f>
        <v>2021-11-08</v>
      </c>
      <c r="P24" t="str">
        <f t="shared" si="1"/>
        <v>null</v>
      </c>
      <c r="Q24" t="str">
        <f t="shared" si="2"/>
        <v>['nombre' =&gt; 'Camila', 'apellido' =&gt; 'Niño', 'correo' =&gt; 'camila.nino@linktic.co', 'dominio' =&gt; 14, 'estado' =&gt; 'Eliminado', 'ticket' =&gt; '6257',</v>
      </c>
      <c r="R24" t="str">
        <f t="shared" si="3"/>
        <v xml:space="preserve"> 'fecha_de_creacion' =&gt; '2021-11-08', 'centro_costos_id' =&gt; 107, 'costo_dolares' =&gt; 5.400, 'costo_pesos' =&gt; 0, 'trm' =&gt; 0, 'fecha_de_eliminacion' =&gt; null, 'comentarios'  =&gt; ''],</v>
      </c>
      <c r="S24" t="str">
        <f t="shared" si="4"/>
        <v>['nombre' =&gt; 'Camila', 'apellido' =&gt; 'Niño', 'correo' =&gt; 'camila.nino@linktic.co', 'dominio' =&gt; 14, 'estado' =&gt; 'Eliminado', 'ticket' =&gt; '6257', 'fecha_de_creacion' =&gt; '2021-11-08', 'centro_costos_id' =&gt; 107, 'costo_dolares' =&gt; 5.400, 'costo_pesos' =&gt; 0, 'trm' =&gt; 0, 'fecha_de_eliminacion' =&gt; null, 'comentarios'  =&gt; ''],</v>
      </c>
    </row>
    <row r="25" spans="1:19" x14ac:dyDescent="0.25">
      <c r="A25" t="s">
        <v>916</v>
      </c>
      <c r="B25" t="s">
        <v>917</v>
      </c>
      <c r="C25" t="s">
        <v>918</v>
      </c>
      <c r="D25" t="s">
        <v>844</v>
      </c>
      <c r="E25" t="s">
        <v>845</v>
      </c>
      <c r="F25">
        <v>6257</v>
      </c>
      <c r="G25" s="1" t="s">
        <v>919</v>
      </c>
      <c r="H25">
        <v>279</v>
      </c>
      <c r="I25">
        <v>5.4</v>
      </c>
      <c r="J25" t="str">
        <f t="shared" si="0"/>
        <v>5.400</v>
      </c>
      <c r="M25">
        <f>_xlfn.IFNA(VLOOKUP(H25,centro_costo_id_2!$A$2:$B$108,2,0),107)</f>
        <v>107</v>
      </c>
      <c r="N25">
        <f>_xlfn.IFNA(VLOOKUP(TRIM(D25),dominio_correos!$A$1:$B$31,2,0),29)</f>
        <v>14</v>
      </c>
      <c r="O25" t="str">
        <f>Hoja13!J24</f>
        <v>2021-02-19</v>
      </c>
      <c r="P25" t="str">
        <f t="shared" si="1"/>
        <v>null</v>
      </c>
      <c r="Q25" t="str">
        <f t="shared" si="2"/>
        <v>['nombre' =&gt; 'Camilo', 'apellido' =&gt; 'Figueroa', 'correo' =&gt; 'camilo.figueroa@linktic.co', 'dominio' =&gt; 14, 'estado' =&gt; 'Eliminado', 'ticket' =&gt; '6257',</v>
      </c>
      <c r="R25" t="str">
        <f t="shared" si="3"/>
        <v xml:space="preserve"> 'fecha_de_creacion' =&gt; '2021-02-19', 'centro_costos_id' =&gt; 107, 'costo_dolares' =&gt; 5.400, 'costo_pesos' =&gt; 0, 'trm' =&gt; 0, 'fecha_de_eliminacion' =&gt; null, 'comentarios'  =&gt; ''],</v>
      </c>
      <c r="S25" t="str">
        <f t="shared" si="4"/>
        <v>['nombre' =&gt; 'Camilo', 'apellido' =&gt; 'Figueroa', 'correo' =&gt; 'camilo.figueroa@linktic.co', 'dominio' =&gt; 14, 'estado' =&gt; 'Eliminado', 'ticket' =&gt; '6257', 'fecha_de_creacion' =&gt; '2021-02-19', 'centro_costos_id' =&gt; 107, 'costo_dolares' =&gt; 5.400, 'costo_pesos' =&gt; 0, 'trm' =&gt; 0, 'fecha_de_eliminacion' =&gt; null, 'comentarios'  =&gt; ''],</v>
      </c>
    </row>
    <row r="26" spans="1:19" x14ac:dyDescent="0.25">
      <c r="A26" t="s">
        <v>920</v>
      </c>
      <c r="B26" t="s">
        <v>921</v>
      </c>
      <c r="C26" t="s">
        <v>922</v>
      </c>
      <c r="D26" t="s">
        <v>912</v>
      </c>
      <c r="E26" t="s">
        <v>845</v>
      </c>
      <c r="F26">
        <v>5662</v>
      </c>
      <c r="G26" s="1" t="s">
        <v>923</v>
      </c>
      <c r="H26">
        <v>146</v>
      </c>
      <c r="I26">
        <v>44.290999999999997</v>
      </c>
      <c r="J26" t="str">
        <f t="shared" si="0"/>
        <v>44.291</v>
      </c>
      <c r="M26">
        <f>_xlfn.IFNA(VLOOKUP(H26,centro_costo_id_2!$A$2:$B$108,2,0),107)</f>
        <v>107</v>
      </c>
      <c r="N26">
        <f>_xlfn.IFNA(VLOOKUP(TRIM(D26),dominio_correos!$A$1:$B$31,2,0),29)</f>
        <v>10</v>
      </c>
      <c r="O26" t="str">
        <f>Hoja13!J25</f>
        <v>2019-09-25</v>
      </c>
      <c r="P26" t="str">
        <f t="shared" si="1"/>
        <v>null</v>
      </c>
      <c r="Q26" t="str">
        <f t="shared" si="2"/>
        <v>['nombre' =&gt; 'Carmen', 'apellido' =&gt; 'Garcia', 'correo' =&gt; 'carmen.garcia@hicome.co', 'dominio' =&gt; 10, 'estado' =&gt; 'Eliminado', 'ticket' =&gt; '5662',</v>
      </c>
      <c r="R26" t="str">
        <f t="shared" si="3"/>
        <v xml:space="preserve"> 'fecha_de_creacion' =&gt; '2019-09-25', 'centro_costos_id' =&gt; 107, 'costo_dolares' =&gt; 44.291, 'costo_pesos' =&gt; 0, 'trm' =&gt; 0, 'fecha_de_eliminacion' =&gt; null, 'comentarios'  =&gt; ''],</v>
      </c>
      <c r="S26" t="str">
        <f t="shared" si="4"/>
        <v>['nombre' =&gt; 'Carmen', 'apellido' =&gt; 'Garcia', 'correo' =&gt; 'carmen.garcia@hicome.co', 'dominio' =&gt; 10, 'estado' =&gt; 'Eliminado', 'ticket' =&gt; '5662', 'fecha_de_creacion' =&gt; '2019-09-25', 'centro_costos_id' =&gt; 107, 'costo_dolares' =&gt; 44.291, 'costo_pesos' =&gt; 0, 'trm' =&gt; 0, 'fecha_de_eliminacion' =&gt; null, 'comentarios'  =&gt; ''],</v>
      </c>
    </row>
    <row r="27" spans="1:19" x14ac:dyDescent="0.25">
      <c r="A27" t="s">
        <v>924</v>
      </c>
      <c r="B27" t="s">
        <v>925</v>
      </c>
      <c r="C27" t="s">
        <v>926</v>
      </c>
      <c r="D27" t="s">
        <v>844</v>
      </c>
      <c r="E27" t="s">
        <v>845</v>
      </c>
      <c r="F27">
        <v>6257</v>
      </c>
      <c r="G27" s="1">
        <v>44411</v>
      </c>
      <c r="H27">
        <v>593</v>
      </c>
      <c r="I27">
        <v>5.4</v>
      </c>
      <c r="J27" t="str">
        <f t="shared" si="0"/>
        <v>5.400</v>
      </c>
      <c r="M27">
        <f>_xlfn.IFNA(VLOOKUP(H27,centro_costo_id_2!$A$2:$B$108,2,0),107)</f>
        <v>107</v>
      </c>
      <c r="N27">
        <f>_xlfn.IFNA(VLOOKUP(TRIM(D27),dominio_correos!$A$1:$B$31,2,0),29)</f>
        <v>14</v>
      </c>
      <c r="O27" t="str">
        <f>Hoja13!J26</f>
        <v>2021-08-03</v>
      </c>
      <c r="P27" t="str">
        <f t="shared" si="1"/>
        <v>null</v>
      </c>
      <c r="Q27" t="str">
        <f t="shared" si="2"/>
        <v>['nombre' =&gt; 'Catalina', 'apellido' =&gt; 'Orozco', 'correo' =&gt; 'catalina.orozco@linktic.co', 'dominio' =&gt; 14, 'estado' =&gt; 'Eliminado', 'ticket' =&gt; '6257',</v>
      </c>
      <c r="R27" t="str">
        <f t="shared" si="3"/>
        <v xml:space="preserve"> 'fecha_de_creacion' =&gt; '2021-08-03', 'centro_costos_id' =&gt; 107, 'costo_dolares' =&gt; 5.400, 'costo_pesos' =&gt; 0, 'trm' =&gt; 0, 'fecha_de_eliminacion' =&gt; null, 'comentarios'  =&gt; ''],</v>
      </c>
      <c r="S27" t="str">
        <f t="shared" si="4"/>
        <v>['nombre' =&gt; 'Catalina', 'apellido' =&gt; 'Orozco', 'correo' =&gt; 'catalina.orozco@linktic.co', 'dominio' =&gt; 14, 'estado' =&gt; 'Eliminado', 'ticket' =&gt; '6257', 'fecha_de_creacion' =&gt; '2021-08-03', 'centro_costos_id' =&gt; 107, 'costo_dolares' =&gt; 5.400, 'costo_pesos' =&gt; 0, 'trm' =&gt; 0, 'fecha_de_eliminacion' =&gt; null, 'comentarios'  =&gt; ''],</v>
      </c>
    </row>
    <row r="28" spans="1:19" x14ac:dyDescent="0.25">
      <c r="A28" t="s">
        <v>927</v>
      </c>
      <c r="B28" t="s">
        <v>928</v>
      </c>
      <c r="C28" t="s">
        <v>929</v>
      </c>
      <c r="D28" t="s">
        <v>912</v>
      </c>
      <c r="E28" t="s">
        <v>845</v>
      </c>
      <c r="F28">
        <v>5662</v>
      </c>
      <c r="G28" s="1" t="s">
        <v>930</v>
      </c>
      <c r="H28">
        <v>146</v>
      </c>
      <c r="I28">
        <v>44.290999999999997</v>
      </c>
      <c r="J28" t="str">
        <f t="shared" si="0"/>
        <v>44.291</v>
      </c>
      <c r="M28">
        <f>_xlfn.IFNA(VLOOKUP(H28,centro_costo_id_2!$A$2:$B$108,2,0),107)</f>
        <v>107</v>
      </c>
      <c r="N28">
        <f>_xlfn.IFNA(VLOOKUP(TRIM(D28),dominio_correos!$A$1:$B$31,2,0),29)</f>
        <v>10</v>
      </c>
      <c r="O28" t="str">
        <f>Hoja13!J27</f>
        <v>2021-07-15</v>
      </c>
      <c r="P28" t="str">
        <f t="shared" si="1"/>
        <v>null</v>
      </c>
      <c r="Q28" t="str">
        <f t="shared" si="2"/>
        <v>['nombre' =&gt; 'Caterin', 'apellido' =&gt; 'Velasquez', 'correo' =&gt; 'caterin.velasquez@hicome.co', 'dominio' =&gt; 10, 'estado' =&gt; 'Eliminado', 'ticket' =&gt; '5662',</v>
      </c>
      <c r="R28" t="str">
        <f t="shared" si="3"/>
        <v xml:space="preserve"> 'fecha_de_creacion' =&gt; '2021-07-15', 'centro_costos_id' =&gt; 107, 'costo_dolares' =&gt; 44.291, 'costo_pesos' =&gt; 0, 'trm' =&gt; 0, 'fecha_de_eliminacion' =&gt; null, 'comentarios'  =&gt; ''],</v>
      </c>
      <c r="S28" t="str">
        <f t="shared" si="4"/>
        <v>['nombre' =&gt; 'Caterin', 'apellido' =&gt; 'Velasquez', 'correo' =&gt; 'caterin.velasquez@hicome.co', 'dominio' =&gt; 10, 'estado' =&gt; 'Eliminado', 'ticket' =&gt; '5662', 'fecha_de_creacion' =&gt; '2021-07-15', 'centro_costos_id' =&gt; 107, 'costo_dolares' =&gt; 44.291, 'costo_pesos' =&gt; 0, 'trm' =&gt; 0, 'fecha_de_eliminacion' =&gt; null, 'comentarios'  =&gt; ''],</v>
      </c>
    </row>
    <row r="29" spans="1:19" x14ac:dyDescent="0.25">
      <c r="A29" t="s">
        <v>931</v>
      </c>
      <c r="B29" t="s">
        <v>932</v>
      </c>
      <c r="C29" t="s">
        <v>933</v>
      </c>
      <c r="D29" t="s">
        <v>844</v>
      </c>
      <c r="E29" t="s">
        <v>845</v>
      </c>
      <c r="F29">
        <v>8003</v>
      </c>
      <c r="G29" s="1">
        <v>44478</v>
      </c>
      <c r="H29">
        <v>296</v>
      </c>
      <c r="I29">
        <v>5.4</v>
      </c>
      <c r="J29" t="str">
        <f t="shared" si="0"/>
        <v>5.400</v>
      </c>
      <c r="M29">
        <f>_xlfn.IFNA(VLOOKUP(H29,centro_costo_id_2!$A$2:$B$108,2,0),107)</f>
        <v>42</v>
      </c>
      <c r="N29">
        <f>_xlfn.IFNA(VLOOKUP(TRIM(D29),dominio_correos!$A$1:$B$31,2,0),29)</f>
        <v>14</v>
      </c>
      <c r="O29" t="str">
        <f>Hoja13!J28</f>
        <v>2021-10-09</v>
      </c>
      <c r="P29" t="str">
        <f t="shared" si="1"/>
        <v>null</v>
      </c>
      <c r="Q29" t="str">
        <f t="shared" si="2"/>
        <v>['nombre' =&gt; 'Delio', 'apellido' =&gt; 'Diaz', 'correo' =&gt; 'delio.diaz@linktic.co', 'dominio' =&gt; 14, 'estado' =&gt; 'Eliminado', 'ticket' =&gt; '8003',</v>
      </c>
      <c r="R29" t="str">
        <f t="shared" si="3"/>
        <v xml:space="preserve"> 'fecha_de_creacion' =&gt; '2021-10-09', 'centro_costos_id' =&gt; 42, 'costo_dolares' =&gt; 5.400, 'costo_pesos' =&gt; 0, 'trm' =&gt; 0, 'fecha_de_eliminacion' =&gt; null, 'comentarios'  =&gt; ''],</v>
      </c>
      <c r="S29" t="str">
        <f t="shared" si="4"/>
        <v>['nombre' =&gt; 'Delio', 'apellido' =&gt; 'Diaz', 'correo' =&gt; 'delio.diaz@linktic.co', 'dominio' =&gt; 14, 'estado' =&gt; 'Eliminado', 'ticket' =&gt; '8003', 'fecha_de_creacion' =&gt; '2021-10-09', 'centro_costos_id' =&gt; 42, 'costo_dolares' =&gt; 5.400, 'costo_pesos' =&gt; 0, 'trm' =&gt; 0, 'fecha_de_eliminacion' =&gt; null, 'comentarios'  =&gt; ''],</v>
      </c>
    </row>
    <row r="30" spans="1:19" x14ac:dyDescent="0.25">
      <c r="A30" t="s">
        <v>934</v>
      </c>
      <c r="B30" t="s">
        <v>935</v>
      </c>
      <c r="C30" t="s">
        <v>936</v>
      </c>
      <c r="D30" t="s">
        <v>844</v>
      </c>
      <c r="E30" t="s">
        <v>845</v>
      </c>
      <c r="F30">
        <v>8191</v>
      </c>
      <c r="G30" s="1">
        <v>44510</v>
      </c>
      <c r="H30">
        <v>242</v>
      </c>
      <c r="I30">
        <v>5.4</v>
      </c>
      <c r="J30" t="str">
        <f t="shared" si="0"/>
        <v>5.400</v>
      </c>
      <c r="M30">
        <f>_xlfn.IFNA(VLOOKUP(H30,centro_costo_id_2!$A$2:$B$108,2,0),107)</f>
        <v>107</v>
      </c>
      <c r="N30">
        <f>_xlfn.IFNA(VLOOKUP(TRIM(D30),dominio_correos!$A$1:$B$31,2,0),29)</f>
        <v>14</v>
      </c>
      <c r="O30" t="str">
        <f>Hoja13!J29</f>
        <v>2021-11-10</v>
      </c>
      <c r="P30" t="str">
        <f t="shared" si="1"/>
        <v>null</v>
      </c>
      <c r="Q30" t="str">
        <f t="shared" si="2"/>
        <v>['nombre' =&gt; 'Diego', 'apellido' =&gt; 'Rueda', 'correo' =&gt; 'diego.rueda@linktic.co', 'dominio' =&gt; 14, 'estado' =&gt; 'Eliminado', 'ticket' =&gt; '8191',</v>
      </c>
      <c r="R30" t="str">
        <f t="shared" si="3"/>
        <v xml:space="preserve"> 'fecha_de_creacion' =&gt; '2021-11-10', 'centro_costos_id' =&gt; 107, 'costo_dolares' =&gt; 5.400, 'costo_pesos' =&gt; 0, 'trm' =&gt; 0, 'fecha_de_eliminacion' =&gt; null, 'comentarios'  =&gt; ''],</v>
      </c>
      <c r="S30" t="str">
        <f t="shared" si="4"/>
        <v>['nombre' =&gt; 'Diego', 'apellido' =&gt; 'Rueda', 'correo' =&gt; 'diego.rueda@linktic.co', 'dominio' =&gt; 14, 'estado' =&gt; 'Eliminado', 'ticket' =&gt; '8191', 'fecha_de_creacion' =&gt; '2021-11-10', 'centro_costos_id' =&gt; 107, 'costo_dolares' =&gt; 5.400, 'costo_pesos' =&gt; 0, 'trm' =&gt; 0, 'fecha_de_eliminacion' =&gt; null, 'comentarios'  =&gt; ''],</v>
      </c>
    </row>
    <row r="31" spans="1:19" x14ac:dyDescent="0.25">
      <c r="A31" t="s">
        <v>937</v>
      </c>
      <c r="B31" t="s">
        <v>938</v>
      </c>
      <c r="C31" t="s">
        <v>939</v>
      </c>
      <c r="D31" t="s">
        <v>844</v>
      </c>
      <c r="E31" t="s">
        <v>845</v>
      </c>
      <c r="F31">
        <v>6257</v>
      </c>
      <c r="G31" s="1" t="s">
        <v>940</v>
      </c>
      <c r="H31">
        <v>255</v>
      </c>
      <c r="I31">
        <v>5.4</v>
      </c>
      <c r="J31" t="str">
        <f t="shared" si="0"/>
        <v>5.400</v>
      </c>
      <c r="M31">
        <f>_xlfn.IFNA(VLOOKUP(H31,centro_costo_id_2!$A$2:$B$108,2,0),107)</f>
        <v>17</v>
      </c>
      <c r="N31">
        <f>_xlfn.IFNA(VLOOKUP(TRIM(D31),dominio_correos!$A$1:$B$31,2,0),29)</f>
        <v>14</v>
      </c>
      <c r="O31" t="str">
        <f>Hoja13!J30</f>
        <v>2020-05-21</v>
      </c>
      <c r="P31" t="str">
        <f t="shared" si="1"/>
        <v>null</v>
      </c>
      <c r="Q31" t="str">
        <f t="shared" si="2"/>
        <v>['nombre' =&gt; 'Adriana Marcela', 'apellido' =&gt; 'Acevedo González', 'correo' =&gt; 'diseno.linktic@linktic.co', 'dominio' =&gt; 14, 'estado' =&gt; 'Eliminado', 'ticket' =&gt; '6257',</v>
      </c>
      <c r="R31" t="str">
        <f t="shared" si="3"/>
        <v xml:space="preserve"> 'fecha_de_creacion' =&gt; '2020-05-21', 'centro_costos_id' =&gt; 17, 'costo_dolares' =&gt; 5.400, 'costo_pesos' =&gt; 0, 'trm' =&gt; 0, 'fecha_de_eliminacion' =&gt; null, 'comentarios'  =&gt; ''],</v>
      </c>
      <c r="S31" t="str">
        <f t="shared" si="4"/>
        <v>['nombre' =&gt; 'Adriana Marcela', 'apellido' =&gt; 'Acevedo González', 'correo' =&gt; 'diseno.linktic@linktic.co', 'dominio' =&gt; 14, 'estado' =&gt; 'Eliminado', 'ticket' =&gt; '6257', 'fecha_de_creacion' =&gt; '2020-05-21', 'centro_costos_id' =&gt; 17, 'costo_dolares' =&gt; 5.400, 'costo_pesos' =&gt; 0, 'trm' =&gt; 0, 'fecha_de_eliminacion' =&gt; null, 'comentarios'  =&gt; ''],</v>
      </c>
    </row>
    <row r="32" spans="1:19" x14ac:dyDescent="0.25">
      <c r="A32" t="s">
        <v>941</v>
      </c>
      <c r="B32" t="s">
        <v>942</v>
      </c>
      <c r="C32" t="s">
        <v>943</v>
      </c>
      <c r="D32" t="s">
        <v>944</v>
      </c>
      <c r="E32" t="s">
        <v>845</v>
      </c>
      <c r="F32">
        <v>6011</v>
      </c>
      <c r="H32">
        <v>1</v>
      </c>
      <c r="I32">
        <v>12</v>
      </c>
      <c r="J32" t="str">
        <f t="shared" si="0"/>
        <v>12.000</v>
      </c>
      <c r="M32">
        <f>_xlfn.IFNA(VLOOKUP(H32,centro_costo_id_2!$A$2:$B$108,2,0),107)</f>
        <v>100</v>
      </c>
      <c r="N32">
        <f>_xlfn.IFNA(VLOOKUP(TRIM(D32),dominio_correos!$A$1:$B$31,2,0),29)</f>
        <v>27</v>
      </c>
      <c r="O32" t="str">
        <f>Hoja13!J31</f>
        <v>null</v>
      </c>
      <c r="P32" t="str">
        <f t="shared" si="1"/>
        <v>null</v>
      </c>
      <c r="Q32" t="str">
        <f t="shared" si="2"/>
        <v>['nombre' =&gt; 'Ecommerce', 'apellido' =&gt; 'Wimbu', 'correo' =&gt; 'ecommerce@wimbu.co', 'dominio' =&gt; 27, 'estado' =&gt; 'Eliminado', 'ticket' =&gt; '6011',</v>
      </c>
      <c r="R32" t="str">
        <f t="shared" si="3"/>
        <v xml:space="preserve"> 'fecha_de_creacion' =&gt; 'null', 'centro_costos_id' =&gt; 100, 'costo_dolares' =&gt; 12.000, 'costo_pesos' =&gt; 0, 'trm' =&gt; 0, 'fecha_de_eliminacion' =&gt; null, 'comentarios'  =&gt; ''],</v>
      </c>
      <c r="S32" t="str">
        <f t="shared" si="4"/>
        <v>['nombre' =&gt; 'Ecommerce', 'apellido' =&gt; 'Wimbu', 'correo' =&gt; 'ecommerce@wimbu.co', 'dominio' =&gt; 27, 'estado' =&gt; 'Eliminado', 'ticket' =&gt; '6011', 'fecha_de_creacion' =&gt; 'null', 'centro_costos_id' =&gt; 100, 'costo_dolares' =&gt; 12.000, 'costo_pesos' =&gt; 0, 'trm' =&gt; 0, 'fecha_de_eliminacion' =&gt; null, 'comentarios'  =&gt; ''],</v>
      </c>
    </row>
    <row r="33" spans="1:19" x14ac:dyDescent="0.25">
      <c r="A33" t="s">
        <v>945</v>
      </c>
      <c r="B33" t="s">
        <v>946</v>
      </c>
      <c r="C33" t="s">
        <v>947</v>
      </c>
      <c r="D33" t="s">
        <v>844</v>
      </c>
      <c r="E33" t="s">
        <v>845</v>
      </c>
      <c r="F33">
        <v>7910</v>
      </c>
      <c r="G33" s="1" t="s">
        <v>948</v>
      </c>
      <c r="H33">
        <v>296</v>
      </c>
      <c r="I33">
        <v>5.4</v>
      </c>
      <c r="J33" t="str">
        <f t="shared" si="0"/>
        <v>5.400</v>
      </c>
      <c r="M33">
        <f>_xlfn.IFNA(VLOOKUP(H33,centro_costo_id_2!$A$2:$B$108,2,0),107)</f>
        <v>42</v>
      </c>
      <c r="N33">
        <f>_xlfn.IFNA(VLOOKUP(TRIM(D33),dominio_correos!$A$1:$B$31,2,0),29)</f>
        <v>14</v>
      </c>
      <c r="O33" t="str">
        <f>Hoja13!J32</f>
        <v>2021-09-27</v>
      </c>
      <c r="P33" t="str">
        <f t="shared" si="1"/>
        <v>null</v>
      </c>
      <c r="Q33" t="str">
        <f t="shared" si="2"/>
        <v>['nombre' =&gt; 'Edgar', 'apellido' =&gt; 'Reina', 'correo' =&gt; 'edgar.reina@linktic.co', 'dominio' =&gt; 14, 'estado' =&gt; 'Eliminado', 'ticket' =&gt; '7910',</v>
      </c>
      <c r="R33" t="str">
        <f t="shared" si="3"/>
        <v xml:space="preserve"> 'fecha_de_creacion' =&gt; '2021-09-27', 'centro_costos_id' =&gt; 42, 'costo_dolares' =&gt; 5.400, 'costo_pesos' =&gt; 0, 'trm' =&gt; 0, 'fecha_de_eliminacion' =&gt; null, 'comentarios'  =&gt; ''],</v>
      </c>
      <c r="S33" t="str">
        <f t="shared" si="4"/>
        <v>['nombre' =&gt; 'Edgar', 'apellido' =&gt; 'Reina', 'correo' =&gt; 'edgar.reina@linktic.co', 'dominio' =&gt; 14, 'estado' =&gt; 'Eliminado', 'ticket' =&gt; '7910', 'fecha_de_creacion' =&gt; '2021-09-27', 'centro_costos_id' =&gt; 42, 'costo_dolares' =&gt; 5.400, 'costo_pesos' =&gt; 0, 'trm' =&gt; 0, 'fecha_de_eliminacion' =&gt; null, 'comentarios'  =&gt; ''],</v>
      </c>
    </row>
    <row r="34" spans="1:19" x14ac:dyDescent="0.25">
      <c r="A34" t="s">
        <v>949</v>
      </c>
      <c r="B34" t="s">
        <v>950</v>
      </c>
      <c r="C34" t="s">
        <v>951</v>
      </c>
      <c r="D34" t="s">
        <v>844</v>
      </c>
      <c r="E34" t="s">
        <v>845</v>
      </c>
      <c r="F34">
        <v>6257</v>
      </c>
      <c r="G34" s="1" t="s">
        <v>952</v>
      </c>
      <c r="H34">
        <v>281</v>
      </c>
      <c r="I34">
        <v>5.4</v>
      </c>
      <c r="J34" t="str">
        <f t="shared" si="0"/>
        <v>5.400</v>
      </c>
      <c r="M34">
        <f>_xlfn.IFNA(VLOOKUP(H34,centro_costo_id_2!$A$2:$B$108,2,0),107)</f>
        <v>28</v>
      </c>
      <c r="N34">
        <f>_xlfn.IFNA(VLOOKUP(TRIM(D34),dominio_correos!$A$1:$B$31,2,0),29)</f>
        <v>14</v>
      </c>
      <c r="O34" t="str">
        <f>Hoja13!J33</f>
        <v>2021-01-19</v>
      </c>
      <c r="P34" t="str">
        <f t="shared" si="1"/>
        <v>null</v>
      </c>
      <c r="Q34" t="str">
        <f t="shared" si="2"/>
        <v>['nombre' =&gt; 'Fabio', 'apellido' =&gt; 'Avelino', 'correo' =&gt; 'emailmarketing@linktic.co', 'dominio' =&gt; 14, 'estado' =&gt; 'Eliminado', 'ticket' =&gt; '6257',</v>
      </c>
      <c r="R34" t="str">
        <f t="shared" si="3"/>
        <v xml:space="preserve"> 'fecha_de_creacion' =&gt; '2021-01-19', 'centro_costos_id' =&gt; 28, 'costo_dolares' =&gt; 5.400, 'costo_pesos' =&gt; 0, 'trm' =&gt; 0, 'fecha_de_eliminacion' =&gt; null, 'comentarios'  =&gt; ''],</v>
      </c>
      <c r="S34" t="str">
        <f t="shared" si="4"/>
        <v>['nombre' =&gt; 'Fabio', 'apellido' =&gt; 'Avelino', 'correo' =&gt; 'emailmarketing@linktic.co', 'dominio' =&gt; 14, 'estado' =&gt; 'Eliminado', 'ticket' =&gt; '6257', 'fecha_de_creacion' =&gt; '2021-01-19', 'centro_costos_id' =&gt; 28, 'costo_dolares' =&gt; 5.400, 'costo_pesos' =&gt; 0, 'trm' =&gt; 0, 'fecha_de_eliminacion' =&gt; null, 'comentarios'  =&gt; ''],</v>
      </c>
    </row>
    <row r="35" spans="1:19" x14ac:dyDescent="0.25">
      <c r="A35" t="s">
        <v>953</v>
      </c>
      <c r="B35" t="s">
        <v>954</v>
      </c>
      <c r="C35" t="s">
        <v>955</v>
      </c>
      <c r="D35" t="s">
        <v>844</v>
      </c>
      <c r="E35" t="s">
        <v>845</v>
      </c>
      <c r="F35">
        <v>6257</v>
      </c>
      <c r="G35" s="1" t="s">
        <v>956</v>
      </c>
      <c r="H35">
        <v>278</v>
      </c>
      <c r="I35">
        <v>5.4</v>
      </c>
      <c r="J35" t="str">
        <f t="shared" si="0"/>
        <v>5.400</v>
      </c>
      <c r="M35">
        <f>_xlfn.IFNA(VLOOKUP(H35,centro_costo_id_2!$A$2:$B$108,2,0),107)</f>
        <v>107</v>
      </c>
      <c r="N35">
        <f>_xlfn.IFNA(VLOOKUP(TRIM(D35),dominio_correos!$A$1:$B$31,2,0),29)</f>
        <v>14</v>
      </c>
      <c r="O35" t="str">
        <f>Hoja13!J34</f>
        <v>2021-01-16</v>
      </c>
      <c r="P35" t="str">
        <f t="shared" si="1"/>
        <v>null</v>
      </c>
      <c r="Q35" t="str">
        <f t="shared" si="2"/>
        <v>['nombre' =&gt; 'Eugenio', 'apellido' =&gt; 'Bernal', 'correo' =&gt; 'eugenio.bernal@linktic.co', 'dominio' =&gt; 14, 'estado' =&gt; 'Eliminado', 'ticket' =&gt; '6257',</v>
      </c>
      <c r="R35" t="str">
        <f t="shared" si="3"/>
        <v xml:space="preserve"> 'fecha_de_creacion' =&gt; '2021-01-16', 'centro_costos_id' =&gt; 107, 'costo_dolares' =&gt; 5.400, 'costo_pesos' =&gt; 0, 'trm' =&gt; 0, 'fecha_de_eliminacion' =&gt; null, 'comentarios'  =&gt; ''],</v>
      </c>
      <c r="S35" t="str">
        <f t="shared" si="4"/>
        <v>['nombre' =&gt; 'Eugenio', 'apellido' =&gt; 'Bernal', 'correo' =&gt; 'eugenio.bernal@linktic.co', 'dominio' =&gt; 14, 'estado' =&gt; 'Eliminado', 'ticket' =&gt; '6257', 'fecha_de_creacion' =&gt; '2021-01-16', 'centro_costos_id' =&gt; 107, 'costo_dolares' =&gt; 5.400, 'costo_pesos' =&gt; 0, 'trm' =&gt; 0, 'fecha_de_eliminacion' =&gt; null, 'comentarios'  =&gt; ''],</v>
      </c>
    </row>
    <row r="36" spans="1:19" x14ac:dyDescent="0.25">
      <c r="A36" t="s">
        <v>957</v>
      </c>
      <c r="B36" t="s">
        <v>958</v>
      </c>
      <c r="C36" t="s">
        <v>959</v>
      </c>
      <c r="D36" t="s">
        <v>912</v>
      </c>
      <c r="E36" t="s">
        <v>845</v>
      </c>
      <c r="F36">
        <v>5662</v>
      </c>
      <c r="G36" s="1" t="s">
        <v>960</v>
      </c>
      <c r="H36">
        <v>146</v>
      </c>
      <c r="I36">
        <v>44.290999999999997</v>
      </c>
      <c r="J36" t="str">
        <f t="shared" si="0"/>
        <v>44.291</v>
      </c>
      <c r="M36">
        <f>_xlfn.IFNA(VLOOKUP(H36,centro_costo_id_2!$A$2:$B$108,2,0),107)</f>
        <v>107</v>
      </c>
      <c r="N36">
        <f>_xlfn.IFNA(VLOOKUP(TRIM(D36),dominio_correos!$A$1:$B$31,2,0),29)</f>
        <v>10</v>
      </c>
      <c r="O36" t="str">
        <f>Hoja13!J35</f>
        <v>2021-07-19</v>
      </c>
      <c r="P36" t="str">
        <f t="shared" si="1"/>
        <v>null</v>
      </c>
      <c r="Q36" t="str">
        <f t="shared" si="2"/>
        <v>['nombre' =&gt; 'Evelyn Paola', 'apellido' =&gt; 'Barbosa', 'correo' =&gt; 'evelyn.barbosa@hicome.co', 'dominio' =&gt; 10, 'estado' =&gt; 'Eliminado', 'ticket' =&gt; '5662',</v>
      </c>
      <c r="R36" t="str">
        <f t="shared" si="3"/>
        <v xml:space="preserve"> 'fecha_de_creacion' =&gt; '2021-07-19', 'centro_costos_id' =&gt; 107, 'costo_dolares' =&gt; 44.291, 'costo_pesos' =&gt; 0, 'trm' =&gt; 0, 'fecha_de_eliminacion' =&gt; null, 'comentarios'  =&gt; ''],</v>
      </c>
      <c r="S36" t="str">
        <f t="shared" si="4"/>
        <v>['nombre' =&gt; 'Evelyn Paola', 'apellido' =&gt; 'Barbosa', 'correo' =&gt; 'evelyn.barbosa@hicome.co', 'dominio' =&gt; 10, 'estado' =&gt; 'Eliminado', 'ticket' =&gt; '5662', 'fecha_de_creacion' =&gt; '2021-07-19', 'centro_costos_id' =&gt; 107, 'costo_dolares' =&gt; 44.291, 'costo_pesos' =&gt; 0, 'trm' =&gt; 0, 'fecha_de_eliminacion' =&gt; null, 'comentarios'  =&gt; ''],</v>
      </c>
    </row>
    <row r="37" spans="1:19" x14ac:dyDescent="0.25">
      <c r="A37" t="s">
        <v>957</v>
      </c>
      <c r="B37" t="s">
        <v>958</v>
      </c>
      <c r="C37" t="s">
        <v>961</v>
      </c>
      <c r="D37" t="s">
        <v>844</v>
      </c>
      <c r="E37" t="s">
        <v>845</v>
      </c>
      <c r="F37">
        <v>6257</v>
      </c>
      <c r="G37" s="1" t="s">
        <v>962</v>
      </c>
      <c r="H37">
        <v>146</v>
      </c>
      <c r="I37">
        <v>5.4</v>
      </c>
      <c r="J37" t="str">
        <f t="shared" si="0"/>
        <v>5.400</v>
      </c>
      <c r="M37">
        <f>_xlfn.IFNA(VLOOKUP(H37,centro_costo_id_2!$A$2:$B$108,2,0),107)</f>
        <v>107</v>
      </c>
      <c r="N37">
        <f>_xlfn.IFNA(VLOOKUP(TRIM(D37),dominio_correos!$A$1:$B$31,2,0),29)</f>
        <v>14</v>
      </c>
      <c r="O37" t="str">
        <f>Hoja13!J36</f>
        <v>2021-07-16</v>
      </c>
      <c r="P37" t="str">
        <f t="shared" si="1"/>
        <v>null</v>
      </c>
      <c r="Q37" t="str">
        <f t="shared" si="2"/>
        <v>['nombre' =&gt; 'Evelyn Paola', 'apellido' =&gt; 'Barbosa', 'correo' =&gt; 'evelyn.barbosa@linktic.co', 'dominio' =&gt; 14, 'estado' =&gt; 'Eliminado', 'ticket' =&gt; '6257',</v>
      </c>
      <c r="R37" t="str">
        <f t="shared" si="3"/>
        <v xml:space="preserve"> 'fecha_de_creacion' =&gt; '2021-07-16', 'centro_costos_id' =&gt; 107, 'costo_dolares' =&gt; 5.400, 'costo_pesos' =&gt; 0, 'trm' =&gt; 0, 'fecha_de_eliminacion' =&gt; null, 'comentarios'  =&gt; ''],</v>
      </c>
      <c r="S37" t="str">
        <f t="shared" si="4"/>
        <v>['nombre' =&gt; 'Evelyn Paola', 'apellido' =&gt; 'Barbosa', 'correo' =&gt; 'evelyn.barbosa@linktic.co', 'dominio' =&gt; 14, 'estado' =&gt; 'Eliminado', 'ticket' =&gt; '6257', 'fecha_de_creacion' =&gt; '2021-07-16', 'centro_costos_id' =&gt; 107, 'costo_dolares' =&gt; 5.400, 'costo_pesos' =&gt; 0, 'trm' =&gt; 0, 'fecha_de_eliminacion' =&gt; null, 'comentarios'  =&gt; ''],</v>
      </c>
    </row>
    <row r="38" spans="1:19" x14ac:dyDescent="0.25">
      <c r="A38" t="s">
        <v>963</v>
      </c>
      <c r="B38" t="s">
        <v>964</v>
      </c>
      <c r="C38" t="s">
        <v>965</v>
      </c>
      <c r="D38" t="s">
        <v>966</v>
      </c>
      <c r="E38" t="s">
        <v>845</v>
      </c>
      <c r="F38">
        <v>7838</v>
      </c>
      <c r="G38" s="1" t="s">
        <v>967</v>
      </c>
      <c r="H38">
        <v>210</v>
      </c>
      <c r="I38">
        <v>6</v>
      </c>
      <c r="J38" t="str">
        <f t="shared" si="0"/>
        <v>6.000</v>
      </c>
      <c r="M38">
        <f>_xlfn.IFNA(VLOOKUP(H38,centro_costo_id_2!$A$2:$B$108,2,0),107)</f>
        <v>107</v>
      </c>
      <c r="N38">
        <f>_xlfn.IFNA(VLOOKUP(TRIM(D38),dominio_correos!$A$1:$B$31,2,0),29)</f>
        <v>1</v>
      </c>
      <c r="O38" t="str">
        <f>Hoja13!J37</f>
        <v>2021-07-28</v>
      </c>
      <c r="P38" t="str">
        <f t="shared" si="1"/>
        <v>null</v>
      </c>
      <c r="Q38" t="str">
        <f t="shared" si="2"/>
        <v>['nombre' =&gt; 'Guillermo', 'apellido' =&gt; 'Prada', 'correo' =&gt; 'guillermo.prada@3tcapital.co', 'dominio' =&gt; 1, 'estado' =&gt; 'Eliminado', 'ticket' =&gt; '7838',</v>
      </c>
      <c r="R38" t="str">
        <f t="shared" si="3"/>
        <v xml:space="preserve"> 'fecha_de_creacion' =&gt; '2021-07-28', 'centro_costos_id' =&gt; 107, 'costo_dolares' =&gt; 6.000, 'costo_pesos' =&gt; 0, 'trm' =&gt; 0, 'fecha_de_eliminacion' =&gt; null, 'comentarios'  =&gt; ''],</v>
      </c>
      <c r="S38" t="str">
        <f t="shared" si="4"/>
        <v>['nombre' =&gt; 'Guillermo', 'apellido' =&gt; 'Prada', 'correo' =&gt; 'guillermo.prada@3tcapital.co', 'dominio' =&gt; 1, 'estado' =&gt; 'Eliminado', 'ticket' =&gt; '7838', 'fecha_de_creacion' =&gt; '2021-07-28', 'centro_costos_id' =&gt; 107, 'costo_dolares' =&gt; 6.000, 'costo_pesos' =&gt; 0, 'trm' =&gt; 0, 'fecha_de_eliminacion' =&gt; null, 'comentarios'  =&gt; ''],</v>
      </c>
    </row>
    <row r="39" spans="1:19" x14ac:dyDescent="0.25">
      <c r="A39" t="s">
        <v>968</v>
      </c>
      <c r="B39" t="s">
        <v>969</v>
      </c>
      <c r="C39" t="s">
        <v>970</v>
      </c>
      <c r="D39" t="s">
        <v>844</v>
      </c>
      <c r="E39" t="s">
        <v>845</v>
      </c>
      <c r="F39">
        <v>6257</v>
      </c>
      <c r="G39" s="1">
        <v>44229</v>
      </c>
      <c r="H39">
        <v>605</v>
      </c>
      <c r="I39">
        <v>5.4</v>
      </c>
      <c r="J39" t="str">
        <f t="shared" si="0"/>
        <v>5.400</v>
      </c>
      <c r="M39">
        <f>_xlfn.IFNA(VLOOKUP(H39,centro_costo_id_2!$A$2:$B$108,2,0),107)</f>
        <v>107</v>
      </c>
      <c r="N39">
        <f>_xlfn.IFNA(VLOOKUP(TRIM(D39),dominio_correos!$A$1:$B$31,2,0),29)</f>
        <v>14</v>
      </c>
      <c r="O39" t="str">
        <f>Hoja13!J38</f>
        <v>2021-02-02</v>
      </c>
      <c r="P39" t="str">
        <f t="shared" si="1"/>
        <v>null</v>
      </c>
      <c r="Q39" t="str">
        <f t="shared" si="2"/>
        <v>['nombre' =&gt; 'Hadith', 'apellido' =&gt; 'Palmezano', 'correo' =&gt; 'hadit.palmezano@linktic.co', 'dominio' =&gt; 14, 'estado' =&gt; 'Eliminado', 'ticket' =&gt; '6257',</v>
      </c>
      <c r="R39" t="str">
        <f t="shared" si="3"/>
        <v xml:space="preserve"> 'fecha_de_creacion' =&gt; '2021-02-02', 'centro_costos_id' =&gt; 107, 'costo_dolares' =&gt; 5.400, 'costo_pesos' =&gt; 0, 'trm' =&gt; 0, 'fecha_de_eliminacion' =&gt; null, 'comentarios'  =&gt; ''],</v>
      </c>
      <c r="S39" t="str">
        <f t="shared" si="4"/>
        <v>['nombre' =&gt; 'Hadith', 'apellido' =&gt; 'Palmezano', 'correo' =&gt; 'hadit.palmezano@linktic.co', 'dominio' =&gt; 14, 'estado' =&gt; 'Eliminado', 'ticket' =&gt; '6257', 'fecha_de_creacion' =&gt; '2021-02-02', 'centro_costos_id' =&gt; 107, 'costo_dolares' =&gt; 5.400, 'costo_pesos' =&gt; 0, 'trm' =&gt; 0, 'fecha_de_eliminacion' =&gt; null, 'comentarios'  =&gt; ''],</v>
      </c>
    </row>
    <row r="40" spans="1:19" x14ac:dyDescent="0.25">
      <c r="A40" t="s">
        <v>971</v>
      </c>
      <c r="B40" t="s">
        <v>972</v>
      </c>
      <c r="C40" t="s">
        <v>973</v>
      </c>
      <c r="D40" t="s">
        <v>912</v>
      </c>
      <c r="E40" t="s">
        <v>974</v>
      </c>
      <c r="F40">
        <v>5662</v>
      </c>
      <c r="G40" s="1" t="s">
        <v>923</v>
      </c>
      <c r="H40">
        <v>146</v>
      </c>
      <c r="I40">
        <v>44.658999999999999</v>
      </c>
      <c r="J40" t="str">
        <f t="shared" si="0"/>
        <v>44.659</v>
      </c>
      <c r="M40">
        <f>_xlfn.IFNA(VLOOKUP(H40,centro_costo_id_2!$A$2:$B$108,2,0),107)</f>
        <v>107</v>
      </c>
      <c r="N40">
        <f>_xlfn.IFNA(VLOOKUP(TRIM(D40),dominio_correos!$A$1:$B$31,2,0),29)</f>
        <v>10</v>
      </c>
      <c r="O40" t="str">
        <f>Hoja13!J39</f>
        <v>2019-09-25</v>
      </c>
      <c r="P40" t="str">
        <f t="shared" si="1"/>
        <v>null</v>
      </c>
      <c r="Q40" t="str">
        <f t="shared" si="2"/>
        <v>['nombre' =&gt; 'Info', 'apellido' =&gt; 'Hicome', 'correo' =&gt; 'info@hicome.co', 'dominio' =&gt; 10, 'estado' =&gt; 'Activo', 'ticket' =&gt; '5662',</v>
      </c>
      <c r="R40" t="str">
        <f t="shared" si="3"/>
        <v xml:space="preserve"> 'fecha_de_creacion' =&gt; '2019-09-25', 'centro_costos_id' =&gt; 107, 'costo_dolares' =&gt; 44.659, 'costo_pesos' =&gt; 0, 'trm' =&gt; 0, 'fecha_de_eliminacion' =&gt; null, 'comentarios'  =&gt; ''],</v>
      </c>
      <c r="S40" t="str">
        <f t="shared" si="4"/>
        <v>['nombre' =&gt; 'Info', 'apellido' =&gt; 'Hicome', 'correo' =&gt; 'info@hicome.co', 'dominio' =&gt; 10, 'estado' =&gt; 'Activo', 'ticket' =&gt; '5662', 'fecha_de_creacion' =&gt; '2019-09-25', 'centro_costos_id' =&gt; 107, 'costo_dolares' =&gt; 44.659, 'costo_pesos' =&gt; 0, 'trm' =&gt; 0, 'fecha_de_eliminacion' =&gt; null, 'comentarios'  =&gt; ''],</v>
      </c>
    </row>
    <row r="41" spans="1:19" x14ac:dyDescent="0.25">
      <c r="A41" t="s">
        <v>971</v>
      </c>
      <c r="B41" t="s">
        <v>975</v>
      </c>
      <c r="C41" t="s">
        <v>976</v>
      </c>
      <c r="D41" t="s">
        <v>977</v>
      </c>
      <c r="E41" t="s">
        <v>845</v>
      </c>
      <c r="F41">
        <v>7153</v>
      </c>
      <c r="G41" s="1" t="s">
        <v>978</v>
      </c>
      <c r="H41">
        <v>279</v>
      </c>
      <c r="I41">
        <v>10.8</v>
      </c>
      <c r="J41" t="str">
        <f t="shared" si="0"/>
        <v>10.800</v>
      </c>
      <c r="K41">
        <v>45029</v>
      </c>
      <c r="M41">
        <f>_xlfn.IFNA(VLOOKUP(H41,centro_costo_id_2!$A$2:$B$108,2,0),107)</f>
        <v>107</v>
      </c>
      <c r="N41">
        <f>_xlfn.IFNA(VLOOKUP(TRIM(D41),dominio_correos!$A$1:$B$31,2,0),29)</f>
        <v>21</v>
      </c>
      <c r="O41" t="str">
        <f>Hoja13!J40</f>
        <v>2021-01-21</v>
      </c>
      <c r="P41" t="str">
        <f t="shared" si="1"/>
        <v>2023-04-13</v>
      </c>
      <c r="Q41" t="str">
        <f t="shared" si="2"/>
        <v>['nombre' =&gt; 'Info', 'apellido' =&gt; 'quierovenderenlinea', 'correo' =&gt; 'info@quierovenderenlinea.co', 'dominio' =&gt; 21, 'estado' =&gt; 'Eliminado', 'ticket' =&gt; '7153',</v>
      </c>
      <c r="R41" t="str">
        <f t="shared" si="3"/>
        <v xml:space="preserve"> 'fecha_de_creacion' =&gt; '2021-01-21', 'centro_costos_id' =&gt; 107, 'costo_dolares' =&gt; 10.800, 'costo_pesos' =&gt; 0, 'trm' =&gt; 0, 'fecha_de_eliminacion' =&gt; '2023-04-13', 'comentarios'  =&gt; ''],</v>
      </c>
      <c r="S41" t="str">
        <f t="shared" si="4"/>
        <v>['nombre' =&gt; 'Info', 'apellido' =&gt; 'quierovenderenlinea', 'correo' =&gt; 'info@quierovenderenlinea.co', 'dominio' =&gt; 21, 'estado' =&gt; 'Eliminado', 'ticket' =&gt; '7153', 'fecha_de_creacion' =&gt; '2021-01-21', 'centro_costos_id' =&gt; 107, 'costo_dolares' =&gt; 10.800, 'costo_pesos' =&gt; 0, 'trm' =&gt; 0, 'fecha_de_eliminacion' =&gt; '2023-04-13', 'comentarios'  =&gt; ''],</v>
      </c>
    </row>
    <row r="42" spans="1:19" x14ac:dyDescent="0.25">
      <c r="A42" t="s">
        <v>979</v>
      </c>
      <c r="B42" t="s">
        <v>980</v>
      </c>
      <c r="C42" t="s">
        <v>981</v>
      </c>
      <c r="D42" t="s">
        <v>844</v>
      </c>
      <c r="E42" t="s">
        <v>845</v>
      </c>
      <c r="F42">
        <v>6257</v>
      </c>
      <c r="G42" s="1">
        <v>44263</v>
      </c>
      <c r="H42">
        <v>291</v>
      </c>
      <c r="I42">
        <v>5.4</v>
      </c>
      <c r="J42" t="str">
        <f t="shared" si="0"/>
        <v>5.400</v>
      </c>
      <c r="M42">
        <f>_xlfn.IFNA(VLOOKUP(H42,centro_costo_id_2!$A$2:$B$108,2,0),107)</f>
        <v>37</v>
      </c>
      <c r="N42">
        <f>_xlfn.IFNA(VLOOKUP(TRIM(D42),dominio_correos!$A$1:$B$31,2,0),29)</f>
        <v>14</v>
      </c>
      <c r="O42" t="str">
        <f>Hoja13!J41</f>
        <v>2021-03-08</v>
      </c>
      <c r="P42" t="str">
        <f t="shared" si="1"/>
        <v>null</v>
      </c>
      <c r="Q42" t="str">
        <f t="shared" si="2"/>
        <v>['nombre' =&gt; 'Jennifer', 'apellido' =&gt; 'Tenori', 'correo' =&gt; 'jennifer.tenori@linktic.co', 'dominio' =&gt; 14, 'estado' =&gt; 'Eliminado', 'ticket' =&gt; '6257',</v>
      </c>
      <c r="R42" t="str">
        <f t="shared" si="3"/>
        <v xml:space="preserve"> 'fecha_de_creacion' =&gt; '2021-03-08', 'centro_costos_id' =&gt; 37, 'costo_dolares' =&gt; 5.400, 'costo_pesos' =&gt; 0, 'trm' =&gt; 0, 'fecha_de_eliminacion' =&gt; null, 'comentarios'  =&gt; ''],</v>
      </c>
      <c r="S42" t="str">
        <f t="shared" si="4"/>
        <v>['nombre' =&gt; 'Jennifer', 'apellido' =&gt; 'Tenori', 'correo' =&gt; 'jennifer.tenori@linktic.co', 'dominio' =&gt; 14, 'estado' =&gt; 'Eliminado', 'ticket' =&gt; '6257', 'fecha_de_creacion' =&gt; '2021-03-08', 'centro_costos_id' =&gt; 37, 'costo_dolares' =&gt; 5.400, 'costo_pesos' =&gt; 0, 'trm' =&gt; 0, 'fecha_de_eliminacion' =&gt; null, 'comentarios'  =&gt; ''],</v>
      </c>
    </row>
    <row r="43" spans="1:19" x14ac:dyDescent="0.25">
      <c r="A43" t="s">
        <v>982</v>
      </c>
      <c r="B43" t="s">
        <v>983</v>
      </c>
      <c r="C43" t="s">
        <v>984</v>
      </c>
      <c r="D43" t="s">
        <v>853</v>
      </c>
      <c r="E43" t="s">
        <v>845</v>
      </c>
      <c r="F43">
        <v>6790</v>
      </c>
      <c r="G43" s="1" t="s">
        <v>888</v>
      </c>
      <c r="H43">
        <v>280</v>
      </c>
      <c r="I43">
        <v>44.417999999999999</v>
      </c>
      <c r="J43" t="str">
        <f t="shared" si="0"/>
        <v>44.418</v>
      </c>
      <c r="M43">
        <f>_xlfn.IFNA(VLOOKUP(H43,centro_costo_id_2!$A$2:$B$108,2,0),107)</f>
        <v>27</v>
      </c>
      <c r="N43">
        <f>_xlfn.IFNA(VLOOKUP(TRIM(D43),dominio_correos!$A$1:$B$31,2,0),29)</f>
        <v>26</v>
      </c>
      <c r="O43" t="str">
        <f>Hoja13!J42</f>
        <v>2021-01-22</v>
      </c>
      <c r="P43" t="str">
        <f t="shared" si="1"/>
        <v>null</v>
      </c>
      <c r="Q43" t="str">
        <f t="shared" si="2"/>
        <v>['nombre' =&gt; 'Jesus', 'apellido' =&gt; 'Leon', 'correo' =&gt; 'jesus.leon@vendeporinternet.co', 'dominio' =&gt; 26, 'estado' =&gt; 'Eliminado', 'ticket' =&gt; '6790',</v>
      </c>
      <c r="R43" t="str">
        <f t="shared" si="3"/>
        <v xml:space="preserve"> 'fecha_de_creacion' =&gt; '2021-01-22', 'centro_costos_id' =&gt; 27, 'costo_dolares' =&gt; 44.418, 'costo_pesos' =&gt; 0, 'trm' =&gt; 0, 'fecha_de_eliminacion' =&gt; null, 'comentarios'  =&gt; ''],</v>
      </c>
      <c r="S43" t="str">
        <f t="shared" si="4"/>
        <v>['nombre' =&gt; 'Jesus', 'apellido' =&gt; 'Leon', 'correo' =&gt; 'jesus.leon@vendeporinternet.co', 'dominio' =&gt; 26, 'estado' =&gt; 'Eliminado', 'ticket' =&gt; '6790', 'fecha_de_creacion' =&gt; '2021-01-22', 'centro_costos_id' =&gt; 27, 'costo_dolares' =&gt; 44.418, 'costo_pesos' =&gt; 0, 'trm' =&gt; 0, 'fecha_de_eliminacion' =&gt; null, 'comentarios'  =&gt; ''],</v>
      </c>
    </row>
    <row r="44" spans="1:19" x14ac:dyDescent="0.25">
      <c r="A44" t="s">
        <v>985</v>
      </c>
      <c r="B44" t="s">
        <v>986</v>
      </c>
      <c r="C44" t="s">
        <v>987</v>
      </c>
      <c r="D44" t="s">
        <v>912</v>
      </c>
      <c r="E44" t="s">
        <v>845</v>
      </c>
      <c r="F44">
        <v>5662</v>
      </c>
      <c r="G44" s="1" t="s">
        <v>923</v>
      </c>
      <c r="H44">
        <v>146</v>
      </c>
      <c r="I44">
        <v>44.290999999999997</v>
      </c>
      <c r="J44" t="str">
        <f t="shared" si="0"/>
        <v>44.291</v>
      </c>
      <c r="M44">
        <f>_xlfn.IFNA(VLOOKUP(H44,centro_costo_id_2!$A$2:$B$108,2,0),107)</f>
        <v>107</v>
      </c>
      <c r="N44">
        <f>_xlfn.IFNA(VLOOKUP(TRIM(D44),dominio_correos!$A$1:$B$31,2,0),29)</f>
        <v>10</v>
      </c>
      <c r="O44" t="str">
        <f>Hoja13!J43</f>
        <v>2019-09-25</v>
      </c>
      <c r="P44" t="str">
        <f t="shared" si="1"/>
        <v>null</v>
      </c>
      <c r="Q44" t="str">
        <f t="shared" si="2"/>
        <v>['nombre' =&gt; 'Joaquin', 'apellido' =&gt; 'Medina', 'correo' =&gt; 'joaquin.medina@hicome.co', 'dominio' =&gt; 10, 'estado' =&gt; 'Eliminado', 'ticket' =&gt; '5662',</v>
      </c>
      <c r="R44" t="str">
        <f t="shared" si="3"/>
        <v xml:space="preserve"> 'fecha_de_creacion' =&gt; '2019-09-25', 'centro_costos_id' =&gt; 107, 'costo_dolares' =&gt; 44.291, 'costo_pesos' =&gt; 0, 'trm' =&gt; 0, 'fecha_de_eliminacion' =&gt; null, 'comentarios'  =&gt; ''],</v>
      </c>
      <c r="S44" t="str">
        <f t="shared" si="4"/>
        <v>['nombre' =&gt; 'Joaquin', 'apellido' =&gt; 'Medina', 'correo' =&gt; 'joaquin.medina@hicome.co', 'dominio' =&gt; 10, 'estado' =&gt; 'Eliminado', 'ticket' =&gt; '5662', 'fecha_de_creacion' =&gt; '2019-09-25', 'centro_costos_id' =&gt; 107, 'costo_dolares' =&gt; 44.291, 'costo_pesos' =&gt; 0, 'trm' =&gt; 0, 'fecha_de_eliminacion' =&gt; null, 'comentarios'  =&gt; ''],</v>
      </c>
    </row>
    <row r="45" spans="1:19" x14ac:dyDescent="0.25">
      <c r="A45" t="s">
        <v>874</v>
      </c>
      <c r="B45" t="s">
        <v>988</v>
      </c>
      <c r="C45" t="s">
        <v>989</v>
      </c>
      <c r="D45" t="s">
        <v>844</v>
      </c>
      <c r="E45" t="s">
        <v>845</v>
      </c>
      <c r="F45">
        <v>7906</v>
      </c>
      <c r="G45" s="1">
        <v>44448</v>
      </c>
      <c r="H45">
        <v>296</v>
      </c>
      <c r="I45">
        <v>5.4</v>
      </c>
      <c r="J45" t="str">
        <f t="shared" si="0"/>
        <v>5.400</v>
      </c>
      <c r="M45">
        <f>_xlfn.IFNA(VLOOKUP(H45,centro_costo_id_2!$A$2:$B$108,2,0),107)</f>
        <v>42</v>
      </c>
      <c r="N45">
        <f>_xlfn.IFNA(VLOOKUP(TRIM(D45),dominio_correos!$A$1:$B$31,2,0),29)</f>
        <v>14</v>
      </c>
      <c r="O45" t="str">
        <f>Hoja13!J44</f>
        <v>2021-09-09</v>
      </c>
      <c r="P45" t="str">
        <f t="shared" si="1"/>
        <v>null</v>
      </c>
      <c r="Q45" t="str">
        <f t="shared" si="2"/>
        <v>['nombre' =&gt; 'Katherine', 'apellido' =&gt; 'Yara', 'correo' =&gt; 'katherine.yara@linktic.co', 'dominio' =&gt; 14, 'estado' =&gt; 'Eliminado', 'ticket' =&gt; '7906',</v>
      </c>
      <c r="R45" t="str">
        <f t="shared" si="3"/>
        <v xml:space="preserve"> 'fecha_de_creacion' =&gt; '2021-09-09', 'centro_costos_id' =&gt; 42, 'costo_dolares' =&gt; 5.400, 'costo_pesos' =&gt; 0, 'trm' =&gt; 0, 'fecha_de_eliminacion' =&gt; null, 'comentarios'  =&gt; ''],</v>
      </c>
      <c r="S45" t="str">
        <f t="shared" si="4"/>
        <v>['nombre' =&gt; 'Katherine', 'apellido' =&gt; 'Yara', 'correo' =&gt; 'katherine.yara@linktic.co', 'dominio' =&gt; 14, 'estado' =&gt; 'Eliminado', 'ticket' =&gt; '7906', 'fecha_de_creacion' =&gt; '2021-09-09', 'centro_costos_id' =&gt; 42, 'costo_dolares' =&gt; 5.400, 'costo_pesos' =&gt; 0, 'trm' =&gt; 0, 'fecha_de_eliminacion' =&gt; null, 'comentarios'  =&gt; ''],</v>
      </c>
    </row>
    <row r="46" spans="1:19" x14ac:dyDescent="0.25">
      <c r="A46" t="s">
        <v>883</v>
      </c>
      <c r="B46" t="s">
        <v>990</v>
      </c>
      <c r="C46" t="s">
        <v>991</v>
      </c>
      <c r="D46" t="s">
        <v>844</v>
      </c>
      <c r="E46" t="s">
        <v>845</v>
      </c>
      <c r="F46">
        <v>6257</v>
      </c>
      <c r="G46" s="1" t="s">
        <v>992</v>
      </c>
      <c r="H46">
        <v>202</v>
      </c>
      <c r="I46">
        <v>5.4</v>
      </c>
      <c r="J46" t="str">
        <f t="shared" si="0"/>
        <v>5.400</v>
      </c>
      <c r="M46">
        <f>_xlfn.IFNA(VLOOKUP(H46,centro_costo_id_2!$A$2:$B$108,2,0),107)</f>
        <v>107</v>
      </c>
      <c r="N46">
        <f>_xlfn.IFNA(VLOOKUP(TRIM(D46),dominio_correos!$A$1:$B$31,2,0),29)</f>
        <v>14</v>
      </c>
      <c r="O46" t="str">
        <f>Hoja13!J45</f>
        <v>2021-07-29</v>
      </c>
      <c r="P46" t="str">
        <f t="shared" si="1"/>
        <v>null</v>
      </c>
      <c r="Q46" t="str">
        <f t="shared" si="2"/>
        <v>['nombre' =&gt; 'Laura', 'apellido' =&gt; 'Moreno', 'correo' =&gt; 'laura.moreno@linktic.co', 'dominio' =&gt; 14, 'estado' =&gt; 'Eliminado', 'ticket' =&gt; '6257',</v>
      </c>
      <c r="R46" t="str">
        <f t="shared" si="3"/>
        <v xml:space="preserve"> 'fecha_de_creacion' =&gt; '2021-07-29', 'centro_costos_id' =&gt; 107, 'costo_dolares' =&gt; 5.400, 'costo_pesos' =&gt; 0, 'trm' =&gt; 0, 'fecha_de_eliminacion' =&gt; null, 'comentarios'  =&gt; ''],</v>
      </c>
      <c r="S46" t="str">
        <f t="shared" si="4"/>
        <v>['nombre' =&gt; 'Laura', 'apellido' =&gt; 'Moreno', 'correo' =&gt; 'laura.moreno@linktic.co', 'dominio' =&gt; 14, 'estado' =&gt; 'Eliminado', 'ticket' =&gt; '6257', 'fecha_de_creacion' =&gt; '2021-07-29', 'centro_costos_id' =&gt; 107, 'costo_dolares' =&gt; 5.400, 'costo_pesos' =&gt; 0, 'trm' =&gt; 0, 'fecha_de_eliminacion' =&gt; null, 'comentarios'  =&gt; ''],</v>
      </c>
    </row>
    <row r="47" spans="1:19" x14ac:dyDescent="0.25">
      <c r="A47" t="s">
        <v>993</v>
      </c>
      <c r="B47" t="s">
        <v>994</v>
      </c>
      <c r="C47" t="s">
        <v>995</v>
      </c>
      <c r="D47" t="s">
        <v>844</v>
      </c>
      <c r="E47" t="s">
        <v>845</v>
      </c>
      <c r="F47">
        <v>7963</v>
      </c>
      <c r="G47" s="1" t="s">
        <v>996</v>
      </c>
      <c r="H47">
        <v>146</v>
      </c>
      <c r="I47">
        <v>5.4</v>
      </c>
      <c r="J47" t="str">
        <f t="shared" si="0"/>
        <v>5.400</v>
      </c>
      <c r="M47">
        <f>_xlfn.IFNA(VLOOKUP(H47,centro_costo_id_2!$A$2:$B$108,2,0),107)</f>
        <v>107</v>
      </c>
      <c r="N47">
        <f>_xlfn.IFNA(VLOOKUP(TRIM(D47),dominio_correos!$A$1:$B$31,2,0),29)</f>
        <v>14</v>
      </c>
      <c r="O47" t="str">
        <f>Hoja13!J46</f>
        <v>2021-09-16</v>
      </c>
      <c r="P47" t="str">
        <f t="shared" si="1"/>
        <v>null</v>
      </c>
      <c r="Q47" t="str">
        <f t="shared" si="2"/>
        <v>['nombre' =&gt; 'Ludwring', 'apellido' =&gt; 'Liccien', 'correo' =&gt; 'ludwring.liccien@linktic.co', 'dominio' =&gt; 14, 'estado' =&gt; 'Eliminado', 'ticket' =&gt; '7963',</v>
      </c>
      <c r="R47" t="str">
        <f t="shared" si="3"/>
        <v xml:space="preserve"> 'fecha_de_creacion' =&gt; '2021-09-16', 'centro_costos_id' =&gt; 107, 'costo_dolares' =&gt; 5.400, 'costo_pesos' =&gt; 0, 'trm' =&gt; 0, 'fecha_de_eliminacion' =&gt; null, 'comentarios'  =&gt; ''],</v>
      </c>
      <c r="S47" t="str">
        <f t="shared" si="4"/>
        <v>['nombre' =&gt; 'Ludwring', 'apellido' =&gt; 'Liccien', 'correo' =&gt; 'ludwring.liccien@linktic.co', 'dominio' =&gt; 14, 'estado' =&gt; 'Eliminado', 'ticket' =&gt; '7963', 'fecha_de_creacion' =&gt; '2021-09-16', 'centro_costos_id' =&gt; 107, 'costo_dolares' =&gt; 5.400, 'costo_pesos' =&gt; 0, 'trm' =&gt; 0, 'fecha_de_eliminacion' =&gt; null, 'comentarios'  =&gt; ''],</v>
      </c>
    </row>
    <row r="48" spans="1:19" x14ac:dyDescent="0.25">
      <c r="A48" t="s">
        <v>997</v>
      </c>
      <c r="B48" t="s">
        <v>998</v>
      </c>
      <c r="C48" t="s">
        <v>999</v>
      </c>
      <c r="D48" t="s">
        <v>844</v>
      </c>
      <c r="E48" t="s">
        <v>845</v>
      </c>
      <c r="F48">
        <v>6257</v>
      </c>
      <c r="G48" s="1" t="s">
        <v>967</v>
      </c>
      <c r="H48">
        <v>291</v>
      </c>
      <c r="I48">
        <v>5.4</v>
      </c>
      <c r="J48" t="str">
        <f t="shared" si="0"/>
        <v>5.400</v>
      </c>
      <c r="M48">
        <f>_xlfn.IFNA(VLOOKUP(H48,centro_costo_id_2!$A$2:$B$108,2,0),107)</f>
        <v>37</v>
      </c>
      <c r="N48">
        <f>_xlfn.IFNA(VLOOKUP(TRIM(D48),dominio_correos!$A$1:$B$31,2,0),29)</f>
        <v>14</v>
      </c>
      <c r="O48" t="str">
        <f>Hoja13!J47</f>
        <v>2021-07-28</v>
      </c>
      <c r="P48" t="str">
        <f t="shared" si="1"/>
        <v>null</v>
      </c>
      <c r="Q48" t="str">
        <f t="shared" si="2"/>
        <v>['nombre' =&gt; 'Marco', 'apellido' =&gt; 'Lasso', 'correo' =&gt; 'marco.lasso@linktic.co', 'dominio' =&gt; 14, 'estado' =&gt; 'Eliminado', 'ticket' =&gt; '6257',</v>
      </c>
      <c r="R48" t="str">
        <f t="shared" si="3"/>
        <v xml:space="preserve"> 'fecha_de_creacion' =&gt; '2021-07-28', 'centro_costos_id' =&gt; 37, 'costo_dolares' =&gt; 5.400, 'costo_pesos' =&gt; 0, 'trm' =&gt; 0, 'fecha_de_eliminacion' =&gt; null, 'comentarios'  =&gt; ''],</v>
      </c>
      <c r="S48" t="str">
        <f t="shared" si="4"/>
        <v>['nombre' =&gt; 'Marco', 'apellido' =&gt; 'Lasso', 'correo' =&gt; 'marco.lasso@linktic.co', 'dominio' =&gt; 14, 'estado' =&gt; 'Eliminado', 'ticket' =&gt; '6257', 'fecha_de_creacion' =&gt; '2021-07-28', 'centro_costos_id' =&gt; 37, 'costo_dolares' =&gt; 5.400, 'costo_pesos' =&gt; 0, 'trm' =&gt; 0, 'fecha_de_eliminacion' =&gt; null, 'comentarios'  =&gt; ''],</v>
      </c>
    </row>
    <row r="49" spans="1:19" x14ac:dyDescent="0.25">
      <c r="A49" t="s">
        <v>1000</v>
      </c>
      <c r="B49" t="s">
        <v>856</v>
      </c>
      <c r="C49" t="s">
        <v>1001</v>
      </c>
      <c r="D49" t="s">
        <v>844</v>
      </c>
      <c r="E49" t="s">
        <v>845</v>
      </c>
      <c r="F49">
        <v>6257</v>
      </c>
      <c r="G49" s="1" t="s">
        <v>1002</v>
      </c>
      <c r="H49">
        <v>204</v>
      </c>
      <c r="I49">
        <v>5.4</v>
      </c>
      <c r="J49" t="str">
        <f t="shared" si="0"/>
        <v>5.400</v>
      </c>
      <c r="M49">
        <f>_xlfn.IFNA(VLOOKUP(H49,centro_costo_id_2!$A$2:$B$108,2,0),107)</f>
        <v>107</v>
      </c>
      <c r="N49">
        <f>_xlfn.IFNA(VLOOKUP(TRIM(D49),dominio_correos!$A$1:$B$31,2,0),29)</f>
        <v>14</v>
      </c>
      <c r="O49" t="str">
        <f>Hoja13!J48</f>
        <v>2021-08-13</v>
      </c>
      <c r="P49" t="str">
        <f t="shared" si="1"/>
        <v>null</v>
      </c>
      <c r="Q49" t="str">
        <f t="shared" si="2"/>
        <v>['nombre' =&gt; 'Maria', 'apellido' =&gt; 'Bejarano', 'correo' =&gt; 'maria.bejarano@linktic.co', 'dominio' =&gt; 14, 'estado' =&gt; 'Eliminado', 'ticket' =&gt; '6257',</v>
      </c>
      <c r="R49" t="str">
        <f t="shared" si="3"/>
        <v xml:space="preserve"> 'fecha_de_creacion' =&gt; '2021-08-13', 'centro_costos_id' =&gt; 107, 'costo_dolares' =&gt; 5.400, 'costo_pesos' =&gt; 0, 'trm' =&gt; 0, 'fecha_de_eliminacion' =&gt; null, 'comentarios'  =&gt; ''],</v>
      </c>
      <c r="S49" t="str">
        <f t="shared" si="4"/>
        <v>['nombre' =&gt; 'Maria', 'apellido' =&gt; 'Bejarano', 'correo' =&gt; 'maria.bejarano@linktic.co', 'dominio' =&gt; 14, 'estado' =&gt; 'Eliminado', 'ticket' =&gt; '6257', 'fecha_de_creacion' =&gt; '2021-08-13', 'centro_costos_id' =&gt; 107, 'costo_dolares' =&gt; 5.400, 'costo_pesos' =&gt; 0, 'trm' =&gt; 0, 'fecha_de_eliminacion' =&gt; null, 'comentarios'  =&gt; ''],</v>
      </c>
    </row>
    <row r="50" spans="1:19" x14ac:dyDescent="0.25">
      <c r="A50" t="s">
        <v>1003</v>
      </c>
      <c r="B50" t="s">
        <v>1004</v>
      </c>
      <c r="C50" t="s">
        <v>1005</v>
      </c>
      <c r="D50" t="s">
        <v>1006</v>
      </c>
      <c r="E50" t="s">
        <v>845</v>
      </c>
      <c r="G50" s="1" t="s">
        <v>1007</v>
      </c>
      <c r="H50">
        <v>242</v>
      </c>
      <c r="I50">
        <v>0</v>
      </c>
      <c r="J50" t="str">
        <f t="shared" si="0"/>
        <v>.000</v>
      </c>
      <c r="M50">
        <f>_xlfn.IFNA(VLOOKUP(H50,centro_costo_id_2!$A$2:$B$108,2,0),107)</f>
        <v>107</v>
      </c>
      <c r="N50">
        <f>_xlfn.IFNA(VLOOKUP(TRIM(D50),dominio_correos!$A$1:$B$31,2,0),29)</f>
        <v>15</v>
      </c>
      <c r="O50" t="str">
        <f>Hoja13!J49</f>
        <v>2020-12-23</v>
      </c>
      <c r="P50" t="str">
        <f t="shared" si="1"/>
        <v>null</v>
      </c>
      <c r="Q50" t="str">
        <f t="shared" si="2"/>
        <v>['nombre' =&gt; 'Mayerson', 'apellido' =&gt; 'Jimenez', 'correo' =&gt; 'mayerson.jimenez@linktic.com', 'dominio' =&gt; 15, 'estado' =&gt; 'Eliminado', 'ticket' =&gt; '',</v>
      </c>
      <c r="R50" t="str">
        <f t="shared" si="3"/>
        <v xml:space="preserve"> 'fecha_de_creacion' =&gt; '2020-12-23', 'centro_costos_id' =&gt; 107, 'costo_dolares' =&gt; .000, 'costo_pesos' =&gt; 0, 'trm' =&gt; 0, 'fecha_de_eliminacion' =&gt; null, 'comentarios'  =&gt; ''],</v>
      </c>
      <c r="S50" t="str">
        <f t="shared" si="4"/>
        <v>['nombre' =&gt; 'Mayerson', 'apellido' =&gt; 'Jimenez', 'correo' =&gt; 'mayerson.jimenez@linktic.com', 'dominio' =&gt; 15, 'estado' =&gt; 'Eliminado', 'ticket' =&gt; '', 'fecha_de_creacion' =&gt; '2020-12-23', 'centro_costos_id' =&gt; 107, 'costo_dolares' =&gt; .000, 'costo_pesos' =&gt; 0, 'trm' =&gt; 0, 'fecha_de_eliminacion' =&gt; null, 'comentarios'  =&gt; ''],</v>
      </c>
    </row>
    <row r="51" spans="1:19" x14ac:dyDescent="0.25">
      <c r="A51" t="s">
        <v>1008</v>
      </c>
      <c r="B51" t="s">
        <v>1009</v>
      </c>
      <c r="C51" t="s">
        <v>1010</v>
      </c>
      <c r="D51" t="s">
        <v>1011</v>
      </c>
      <c r="E51" t="s">
        <v>845</v>
      </c>
      <c r="F51">
        <v>5662</v>
      </c>
      <c r="G51" s="1" t="s">
        <v>923</v>
      </c>
      <c r="H51">
        <v>146</v>
      </c>
      <c r="I51">
        <v>44.290999999999997</v>
      </c>
      <c r="J51" t="str">
        <f t="shared" si="0"/>
        <v>44.291</v>
      </c>
      <c r="M51">
        <f>_xlfn.IFNA(VLOOKUP(H51,centro_costo_id_2!$A$2:$B$108,2,0),107)</f>
        <v>107</v>
      </c>
      <c r="N51">
        <f>_xlfn.IFNA(VLOOKUP(TRIM(D51),dominio_correos!$A$1:$B$31,2,0),29)</f>
        <v>17</v>
      </c>
      <c r="O51" t="str">
        <f>Hoja13!J50</f>
        <v>2019-09-25</v>
      </c>
      <c r="P51" t="str">
        <f t="shared" si="1"/>
        <v>null</v>
      </c>
      <c r="Q51" t="str">
        <f t="shared" si="2"/>
        <v>['nombre' =&gt; 'Mesa', 'apellido' =&gt; 'de Ayuda', 'correo' =&gt; 'mesadeayuda@mas57.co', 'dominio' =&gt; 17, 'estado' =&gt; 'Eliminado', 'ticket' =&gt; '5662',</v>
      </c>
      <c r="R51" t="str">
        <f t="shared" si="3"/>
        <v xml:space="preserve"> 'fecha_de_creacion' =&gt; '2019-09-25', 'centro_costos_id' =&gt; 107, 'costo_dolares' =&gt; 44.291, 'costo_pesos' =&gt; 0, 'trm' =&gt; 0, 'fecha_de_eliminacion' =&gt; null, 'comentarios'  =&gt; ''],</v>
      </c>
      <c r="S51" t="str">
        <f t="shared" si="4"/>
        <v>['nombre' =&gt; 'Mesa', 'apellido' =&gt; 'de Ayuda', 'correo' =&gt; 'mesadeayuda@mas57.co', 'dominio' =&gt; 17, 'estado' =&gt; 'Eliminado', 'ticket' =&gt; '5662', 'fecha_de_creacion' =&gt; '2019-09-25', 'centro_costos_id' =&gt; 107, 'costo_dolares' =&gt; 44.291, 'costo_pesos' =&gt; 0, 'trm' =&gt; 0, 'fecha_de_eliminacion' =&gt; null, 'comentarios'  =&gt; ''],</v>
      </c>
    </row>
    <row r="52" spans="1:19" x14ac:dyDescent="0.25">
      <c r="A52" t="s">
        <v>1012</v>
      </c>
      <c r="B52" t="s">
        <v>1013</v>
      </c>
      <c r="C52" t="s">
        <v>1014</v>
      </c>
      <c r="D52" t="s">
        <v>966</v>
      </c>
      <c r="E52" t="s">
        <v>845</v>
      </c>
      <c r="F52">
        <v>7838</v>
      </c>
      <c r="G52" s="1" t="s">
        <v>967</v>
      </c>
      <c r="H52">
        <v>210</v>
      </c>
      <c r="I52">
        <v>6</v>
      </c>
      <c r="J52" t="str">
        <f t="shared" si="0"/>
        <v>6.000</v>
      </c>
      <c r="M52">
        <f>_xlfn.IFNA(VLOOKUP(H52,centro_costo_id_2!$A$2:$B$108,2,0),107)</f>
        <v>107</v>
      </c>
      <c r="N52">
        <f>_xlfn.IFNA(VLOOKUP(TRIM(D52),dominio_correos!$A$1:$B$31,2,0),29)</f>
        <v>1</v>
      </c>
      <c r="O52" t="str">
        <f>Hoja13!J51</f>
        <v>2021-07-28</v>
      </c>
      <c r="P52" t="str">
        <f t="shared" si="1"/>
        <v>null</v>
      </c>
      <c r="Q52" t="str">
        <f t="shared" si="2"/>
        <v>['nombre' =&gt; 'Oscar', 'apellido' =&gt; 'Parra', 'correo' =&gt; 'oscar.parra@3tcapital.co', 'dominio' =&gt; 1, 'estado' =&gt; 'Eliminado', 'ticket' =&gt; '7838',</v>
      </c>
      <c r="R52" t="str">
        <f t="shared" si="3"/>
        <v xml:space="preserve"> 'fecha_de_creacion' =&gt; '2021-07-28', 'centro_costos_id' =&gt; 107, 'costo_dolares' =&gt; 6.000, 'costo_pesos' =&gt; 0, 'trm' =&gt; 0, 'fecha_de_eliminacion' =&gt; null, 'comentarios'  =&gt; ''],</v>
      </c>
      <c r="S52" t="str">
        <f t="shared" si="4"/>
        <v>['nombre' =&gt; 'Oscar', 'apellido' =&gt; 'Parra', 'correo' =&gt; 'oscar.parra@3tcapital.co', 'dominio' =&gt; 1, 'estado' =&gt; 'Eliminado', 'ticket' =&gt; '7838', 'fecha_de_creacion' =&gt; '2021-07-28', 'centro_costos_id' =&gt; 107, 'costo_dolares' =&gt; 6.000, 'costo_pesos' =&gt; 0, 'trm' =&gt; 0, 'fecha_de_eliminacion' =&gt; null, 'comentarios'  =&gt; ''],</v>
      </c>
    </row>
    <row r="53" spans="1:19" x14ac:dyDescent="0.25">
      <c r="A53" t="s">
        <v>1012</v>
      </c>
      <c r="B53" t="s">
        <v>1015</v>
      </c>
      <c r="C53" t="s">
        <v>1016</v>
      </c>
      <c r="D53" t="s">
        <v>844</v>
      </c>
      <c r="E53" t="s">
        <v>845</v>
      </c>
      <c r="F53">
        <v>8288</v>
      </c>
      <c r="G53" s="1" t="s">
        <v>1017</v>
      </c>
      <c r="H53">
        <v>286</v>
      </c>
      <c r="I53">
        <v>5.4</v>
      </c>
      <c r="J53" t="str">
        <f t="shared" si="0"/>
        <v>5.400</v>
      </c>
      <c r="M53">
        <f>_xlfn.IFNA(VLOOKUP(H53,centro_costo_id_2!$A$2:$B$108,2,0),107)</f>
        <v>33</v>
      </c>
      <c r="N53">
        <f>_xlfn.IFNA(VLOOKUP(TRIM(D53),dominio_correos!$A$1:$B$31,2,0),29)</f>
        <v>14</v>
      </c>
      <c r="O53" t="str">
        <f>Hoja13!J52</f>
        <v>2021-10-20</v>
      </c>
      <c r="P53" t="str">
        <f t="shared" si="1"/>
        <v>null</v>
      </c>
      <c r="Q53" t="str">
        <f t="shared" si="2"/>
        <v>['nombre' =&gt; 'Oscar', 'apellido' =&gt; 'Sosa', 'correo' =&gt; 'oscar.sosa@linktic.co', 'dominio' =&gt; 14, 'estado' =&gt; 'Eliminado', 'ticket' =&gt; '8288',</v>
      </c>
      <c r="R53" t="str">
        <f t="shared" si="3"/>
        <v xml:space="preserve"> 'fecha_de_creacion' =&gt; '2021-10-20', 'centro_costos_id' =&gt; 33, 'costo_dolares' =&gt; 5.400, 'costo_pesos' =&gt; 0, 'trm' =&gt; 0, 'fecha_de_eliminacion' =&gt; null, 'comentarios'  =&gt; ''],</v>
      </c>
      <c r="S53" t="str">
        <f t="shared" si="4"/>
        <v>['nombre' =&gt; 'Oscar', 'apellido' =&gt; 'Sosa', 'correo' =&gt; 'oscar.sosa@linktic.co', 'dominio' =&gt; 14, 'estado' =&gt; 'Eliminado', 'ticket' =&gt; '8288', 'fecha_de_creacion' =&gt; '2021-10-20', 'centro_costos_id' =&gt; 33, 'costo_dolares' =&gt; 5.400, 'costo_pesos' =&gt; 0, 'trm' =&gt; 0, 'fecha_de_eliminacion' =&gt; null, 'comentarios'  =&gt; ''],</v>
      </c>
    </row>
    <row r="54" spans="1:19" x14ac:dyDescent="0.25">
      <c r="A54" t="s">
        <v>1018</v>
      </c>
      <c r="B54" t="s">
        <v>1019</v>
      </c>
      <c r="C54" t="s">
        <v>1020</v>
      </c>
      <c r="D54" t="s">
        <v>844</v>
      </c>
      <c r="E54" t="s">
        <v>845</v>
      </c>
      <c r="F54">
        <v>6257</v>
      </c>
      <c r="G54" s="1" t="s">
        <v>919</v>
      </c>
      <c r="H54">
        <v>279</v>
      </c>
      <c r="I54">
        <v>5.4</v>
      </c>
      <c r="J54" t="str">
        <f t="shared" si="0"/>
        <v>5.400</v>
      </c>
      <c r="M54">
        <f>_xlfn.IFNA(VLOOKUP(H54,centro_costo_id_2!$A$2:$B$108,2,0),107)</f>
        <v>107</v>
      </c>
      <c r="N54">
        <f>_xlfn.IFNA(VLOOKUP(TRIM(D54),dominio_correos!$A$1:$B$31,2,0),29)</f>
        <v>14</v>
      </c>
      <c r="O54" t="str">
        <f>Hoja13!J53</f>
        <v>2021-02-19</v>
      </c>
      <c r="P54" t="str">
        <f t="shared" si="1"/>
        <v>null</v>
      </c>
      <c r="Q54" t="str">
        <f t="shared" si="2"/>
        <v>['nombre' =&gt; 'Sara Maria', 'apellido' =&gt; 'Escobar', 'correo' =&gt; 'sara.escobar@linktic.co', 'dominio' =&gt; 14, 'estado' =&gt; 'Eliminado', 'ticket' =&gt; '6257',</v>
      </c>
      <c r="R54" t="str">
        <f t="shared" si="3"/>
        <v xml:space="preserve"> 'fecha_de_creacion' =&gt; '2021-02-19', 'centro_costos_id' =&gt; 107, 'costo_dolares' =&gt; 5.400, 'costo_pesos' =&gt; 0, 'trm' =&gt; 0, 'fecha_de_eliminacion' =&gt; null, 'comentarios'  =&gt; ''],</v>
      </c>
      <c r="S54" t="str">
        <f t="shared" si="4"/>
        <v>['nombre' =&gt; 'Sara Maria', 'apellido' =&gt; 'Escobar', 'correo' =&gt; 'sara.escobar@linktic.co', 'dominio' =&gt; 14, 'estado' =&gt; 'Eliminado', 'ticket' =&gt; '6257', 'fecha_de_creacion' =&gt; '2021-02-19', 'centro_costos_id' =&gt; 107, 'costo_dolares' =&gt; 5.400, 'costo_pesos' =&gt; 0, 'trm' =&gt; 0, 'fecha_de_eliminacion' =&gt; null, 'comentarios'  =&gt; ''],</v>
      </c>
    </row>
    <row r="55" spans="1:19" x14ac:dyDescent="0.25">
      <c r="A55" t="s">
        <v>1021</v>
      </c>
      <c r="B55" t="s">
        <v>1022</v>
      </c>
      <c r="C55" t="s">
        <v>1023</v>
      </c>
      <c r="D55" t="s">
        <v>944</v>
      </c>
      <c r="E55" t="s">
        <v>845</v>
      </c>
      <c r="F55">
        <v>6011</v>
      </c>
      <c r="G55" s="1" t="s">
        <v>940</v>
      </c>
      <c r="H55">
        <v>1</v>
      </c>
      <c r="I55">
        <v>12</v>
      </c>
      <c r="J55" t="str">
        <f t="shared" si="0"/>
        <v>12.000</v>
      </c>
      <c r="M55">
        <f>_xlfn.IFNA(VLOOKUP(H55,centro_costo_id_2!$A$2:$B$108,2,0),107)</f>
        <v>100</v>
      </c>
      <c r="N55">
        <f>_xlfn.IFNA(VLOOKUP(TRIM(D55),dominio_correos!$A$1:$B$31,2,0),29)</f>
        <v>27</v>
      </c>
      <c r="O55" t="str">
        <f>Hoja13!J54</f>
        <v>2020-05-21</v>
      </c>
      <c r="P55" t="str">
        <f t="shared" si="1"/>
        <v>null</v>
      </c>
      <c r="Q55" t="str">
        <f t="shared" si="2"/>
        <v>['nombre' =&gt; 'Scheneider Dubraska', 'apellido' =&gt; 'Prada Moreno', 'correo' =&gt; 'scheneider.prada@wimbu.co', 'dominio' =&gt; 27, 'estado' =&gt; 'Eliminado', 'ticket' =&gt; '6011',</v>
      </c>
      <c r="R55" t="str">
        <f t="shared" si="3"/>
        <v xml:space="preserve"> 'fecha_de_creacion' =&gt; '2020-05-21', 'centro_costos_id' =&gt; 100, 'costo_dolares' =&gt; 12.000, 'costo_pesos' =&gt; 0, 'trm' =&gt; 0, 'fecha_de_eliminacion' =&gt; null, 'comentarios'  =&gt; ''],</v>
      </c>
      <c r="S55" t="str">
        <f t="shared" si="4"/>
        <v>['nombre' =&gt; 'Scheneider Dubraska', 'apellido' =&gt; 'Prada Moreno', 'correo' =&gt; 'scheneider.prada@wimbu.co', 'dominio' =&gt; 27, 'estado' =&gt; 'Eliminado', 'ticket' =&gt; '6011', 'fecha_de_creacion' =&gt; '2020-05-21', 'centro_costos_id' =&gt; 100, 'costo_dolares' =&gt; 12.000, 'costo_pesos' =&gt; 0, 'trm' =&gt; 0, 'fecha_de_eliminacion' =&gt; null, 'comentarios'  =&gt; ''],</v>
      </c>
    </row>
    <row r="56" spans="1:19" x14ac:dyDescent="0.25">
      <c r="A56" t="s">
        <v>916</v>
      </c>
      <c r="B56" t="s">
        <v>1024</v>
      </c>
      <c r="C56" t="s">
        <v>1025</v>
      </c>
      <c r="D56" t="s">
        <v>853</v>
      </c>
      <c r="E56" t="s">
        <v>845</v>
      </c>
      <c r="F56">
        <v>6790</v>
      </c>
      <c r="G56" s="1" t="s">
        <v>861</v>
      </c>
      <c r="H56">
        <v>280</v>
      </c>
      <c r="I56">
        <v>44.417999999999999</v>
      </c>
      <c r="J56" t="str">
        <f t="shared" si="0"/>
        <v>44.418</v>
      </c>
      <c r="M56">
        <f>_xlfn.IFNA(VLOOKUP(H56,centro_costo_id_2!$A$2:$B$108,2,0),107)</f>
        <v>27</v>
      </c>
      <c r="N56">
        <f>_xlfn.IFNA(VLOOKUP(TRIM(D56),dominio_correos!$A$1:$B$31,2,0),29)</f>
        <v>26</v>
      </c>
      <c r="O56" t="str">
        <f>Hoja13!J55</f>
        <v>2021-06-18</v>
      </c>
      <c r="P56" t="str">
        <f t="shared" si="1"/>
        <v>null</v>
      </c>
      <c r="Q56" t="str">
        <f t="shared" si="2"/>
        <v>['nombre' =&gt; 'Camilo', 'apellido' =&gt; 'Ballesteros', 'correo' =&gt; 'tutor08@vendeporinternet.co', 'dominio' =&gt; 26, 'estado' =&gt; 'Eliminado', 'ticket' =&gt; '6790',</v>
      </c>
      <c r="R56" t="str">
        <f t="shared" si="3"/>
        <v xml:space="preserve"> 'fecha_de_creacion' =&gt; '2021-06-18', 'centro_costos_id' =&gt; 27, 'costo_dolares' =&gt; 44.418, 'costo_pesos' =&gt; 0, 'trm' =&gt; 0, 'fecha_de_eliminacion' =&gt; null, 'comentarios'  =&gt; ''],</v>
      </c>
      <c r="S56" t="str">
        <f t="shared" si="4"/>
        <v>['nombre' =&gt; 'Camilo', 'apellido' =&gt; 'Ballesteros', 'correo' =&gt; 'tutor08@vendeporinternet.co',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57" spans="1:19" x14ac:dyDescent="0.25">
      <c r="A57" t="s">
        <v>1026</v>
      </c>
      <c r="B57" t="s">
        <v>1027</v>
      </c>
      <c r="C57" t="s">
        <v>1028</v>
      </c>
      <c r="D57" t="s">
        <v>853</v>
      </c>
      <c r="E57" t="s">
        <v>845</v>
      </c>
      <c r="F57">
        <v>6790</v>
      </c>
      <c r="G57" s="1" t="s">
        <v>861</v>
      </c>
      <c r="H57">
        <v>280</v>
      </c>
      <c r="I57">
        <v>44.417999999999999</v>
      </c>
      <c r="J57" t="str">
        <f t="shared" si="0"/>
        <v>44.418</v>
      </c>
      <c r="M57">
        <f>_xlfn.IFNA(VLOOKUP(H57,centro_costo_id_2!$A$2:$B$108,2,0),107)</f>
        <v>27</v>
      </c>
      <c r="N57">
        <f>_xlfn.IFNA(VLOOKUP(TRIM(D57),dominio_correos!$A$1:$B$31,2,0),29)</f>
        <v>26</v>
      </c>
      <c r="O57" t="str">
        <f>Hoja13!J56</f>
        <v>2021-06-18</v>
      </c>
      <c r="P57" t="str">
        <f t="shared" si="1"/>
        <v>null</v>
      </c>
      <c r="Q57" t="str">
        <f t="shared" si="2"/>
        <v>['nombre' =&gt; 'Anyi', 'apellido' =&gt; 'Rojas', 'correo' =&gt; 'tutor31@vendeporinternet.co', 'dominio' =&gt; 26, 'estado' =&gt; 'Eliminado', 'ticket' =&gt; '6790',</v>
      </c>
      <c r="R57" t="str">
        <f t="shared" si="3"/>
        <v xml:space="preserve"> 'fecha_de_creacion' =&gt; '2021-06-18', 'centro_costos_id' =&gt; 27, 'costo_dolares' =&gt; 44.418, 'costo_pesos' =&gt; 0, 'trm' =&gt; 0, 'fecha_de_eliminacion' =&gt; null, 'comentarios'  =&gt; ''],</v>
      </c>
      <c r="S57" t="str">
        <f t="shared" si="4"/>
        <v>['nombre' =&gt; 'Anyi', 'apellido' =&gt; 'Rojas', 'correo' =&gt; 'tutor31@vendeporinternet.co',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58" spans="1:19" x14ac:dyDescent="0.25">
      <c r="A58" t="s">
        <v>1029</v>
      </c>
      <c r="B58" t="s">
        <v>1030</v>
      </c>
      <c r="C58" t="s">
        <v>1031</v>
      </c>
      <c r="D58" t="s">
        <v>853</v>
      </c>
      <c r="E58" t="s">
        <v>845</v>
      </c>
      <c r="F58">
        <v>6790</v>
      </c>
      <c r="G58" s="1" t="s">
        <v>861</v>
      </c>
      <c r="H58">
        <v>280</v>
      </c>
      <c r="I58">
        <v>44.417999999999999</v>
      </c>
      <c r="J58" t="str">
        <f t="shared" si="0"/>
        <v>44.418</v>
      </c>
      <c r="M58">
        <f>_xlfn.IFNA(VLOOKUP(H58,centro_costo_id_2!$A$2:$B$108,2,0),107)</f>
        <v>27</v>
      </c>
      <c r="N58">
        <f>_xlfn.IFNA(VLOOKUP(TRIM(D58),dominio_correos!$A$1:$B$31,2,0),29)</f>
        <v>26</v>
      </c>
      <c r="O58" t="str">
        <f>Hoja13!J57</f>
        <v>2021-06-18</v>
      </c>
      <c r="P58" t="str">
        <f t="shared" si="1"/>
        <v>null</v>
      </c>
      <c r="Q58" t="str">
        <f t="shared" si="2"/>
        <v>['nombre' =&gt; 'Carlos', 'apellido' =&gt; 'Gomez', 'correo' =&gt; 'tutor35@vendeporinternet.co', 'dominio' =&gt; 26, 'estado' =&gt; 'Eliminado', 'ticket' =&gt; '6790',</v>
      </c>
      <c r="R58" t="str">
        <f t="shared" si="3"/>
        <v xml:space="preserve"> 'fecha_de_creacion' =&gt; '2021-06-18', 'centro_costos_id' =&gt; 27, 'costo_dolares' =&gt; 44.418, 'costo_pesos' =&gt; 0, 'trm' =&gt; 0, 'fecha_de_eliminacion' =&gt; null, 'comentarios'  =&gt; ''],</v>
      </c>
      <c r="S58" t="str">
        <f t="shared" si="4"/>
        <v>['nombre' =&gt; 'Carlos', 'apellido' =&gt; 'Gomez', 'correo' =&gt; 'tutor35@vendeporinternet.co',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59" spans="1:19" x14ac:dyDescent="0.25">
      <c r="A59" t="s">
        <v>897</v>
      </c>
      <c r="B59" t="s">
        <v>1027</v>
      </c>
      <c r="C59" t="s">
        <v>1032</v>
      </c>
      <c r="D59" t="s">
        <v>853</v>
      </c>
      <c r="E59" t="s">
        <v>845</v>
      </c>
      <c r="F59">
        <v>7796</v>
      </c>
      <c r="G59" s="1" t="s">
        <v>960</v>
      </c>
      <c r="H59">
        <v>280</v>
      </c>
      <c r="I59">
        <v>44.417999999999999</v>
      </c>
      <c r="J59" t="str">
        <f t="shared" si="0"/>
        <v>44.418</v>
      </c>
      <c r="M59">
        <f>_xlfn.IFNA(VLOOKUP(H59,centro_costo_id_2!$A$2:$B$108,2,0),107)</f>
        <v>27</v>
      </c>
      <c r="N59">
        <f>_xlfn.IFNA(VLOOKUP(TRIM(D59),dominio_correos!$A$1:$B$31,2,0),29)</f>
        <v>26</v>
      </c>
      <c r="O59" t="str">
        <f>Hoja13!J58</f>
        <v>2021-07-19</v>
      </c>
      <c r="P59" t="str">
        <f t="shared" si="1"/>
        <v>null</v>
      </c>
      <c r="Q59" t="str">
        <f t="shared" si="2"/>
        <v>['nombre' =&gt; 'Alvaro', 'apellido' =&gt; 'Rojas', 'correo' =&gt; 'tutor43@vendeporinternet.co', 'dominio' =&gt; 26, 'estado' =&gt; 'Eliminado', 'ticket' =&gt; '7796',</v>
      </c>
      <c r="R59" t="str">
        <f t="shared" si="3"/>
        <v xml:space="preserve"> 'fecha_de_creacion' =&gt; '2021-07-19', 'centro_costos_id' =&gt; 27, 'costo_dolares' =&gt; 44.418, 'costo_pesos' =&gt; 0, 'trm' =&gt; 0, 'fecha_de_eliminacion' =&gt; null, 'comentarios'  =&gt; ''],</v>
      </c>
      <c r="S59" t="str">
        <f t="shared" si="4"/>
        <v>['nombre' =&gt; 'Alvaro', 'apellido' =&gt; 'Rojas', 'correo' =&gt; 'tutor43@vendeporinternet.co',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60" spans="1:19" x14ac:dyDescent="0.25">
      <c r="A60" t="s">
        <v>1033</v>
      </c>
      <c r="B60" t="s">
        <v>1034</v>
      </c>
      <c r="C60" t="s">
        <v>1035</v>
      </c>
      <c r="D60" t="s">
        <v>853</v>
      </c>
      <c r="E60" t="s">
        <v>845</v>
      </c>
      <c r="F60">
        <v>7796</v>
      </c>
      <c r="G60" s="1" t="s">
        <v>1036</v>
      </c>
      <c r="H60">
        <v>280</v>
      </c>
      <c r="I60">
        <v>44.417999999999999</v>
      </c>
      <c r="J60" t="str">
        <f t="shared" si="0"/>
        <v>44.418</v>
      </c>
      <c r="M60">
        <f>_xlfn.IFNA(VLOOKUP(H60,centro_costo_id_2!$A$2:$B$108,2,0),107)</f>
        <v>27</v>
      </c>
      <c r="N60">
        <f>_xlfn.IFNA(VLOOKUP(TRIM(D60),dominio_correos!$A$1:$B$31,2,0),29)</f>
        <v>26</v>
      </c>
      <c r="O60" t="str">
        <f>Hoja13!J59</f>
        <v>2021-07-22</v>
      </c>
      <c r="P60" t="str">
        <f t="shared" si="1"/>
        <v>null</v>
      </c>
      <c r="Q60" t="str">
        <f t="shared" si="2"/>
        <v>['nombre' =&gt; 'JORGE MARIO', 'apellido' =&gt; 'GONZALEZ DIAZ', 'correo' =&gt; 'tutor50@vendeporinternet.co', 'dominio' =&gt; 26, 'estado' =&gt; 'Eliminado', 'ticket' =&gt; '7796',</v>
      </c>
      <c r="R60" t="str">
        <f t="shared" si="3"/>
        <v xml:space="preserve"> 'fecha_de_creacion' =&gt; '2021-07-22', 'centro_costos_id' =&gt; 27, 'costo_dolares' =&gt; 44.418, 'costo_pesos' =&gt; 0, 'trm' =&gt; 0, 'fecha_de_eliminacion' =&gt; null, 'comentarios'  =&gt; ''],</v>
      </c>
      <c r="S60" t="str">
        <f t="shared" si="4"/>
        <v>['nombre' =&gt; 'JORGE MARIO', 'apellido' =&gt; 'GONZALEZ DIAZ', 'correo' =&gt; 'tutor50@vendeporinternet.co',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61" spans="1:19" x14ac:dyDescent="0.25">
      <c r="A61" t="s">
        <v>1037</v>
      </c>
      <c r="B61" t="s">
        <v>1038</v>
      </c>
      <c r="C61" t="s">
        <v>1039</v>
      </c>
      <c r="D61" t="s">
        <v>853</v>
      </c>
      <c r="E61" t="s">
        <v>845</v>
      </c>
      <c r="F61">
        <v>7796</v>
      </c>
      <c r="G61" s="1" t="s">
        <v>1036</v>
      </c>
      <c r="H61">
        <v>280</v>
      </c>
      <c r="I61">
        <v>44.417999999999999</v>
      </c>
      <c r="J61" t="str">
        <f t="shared" si="0"/>
        <v>44.418</v>
      </c>
      <c r="M61">
        <f>_xlfn.IFNA(VLOOKUP(H61,centro_costo_id_2!$A$2:$B$108,2,0),107)</f>
        <v>27</v>
      </c>
      <c r="N61">
        <f>_xlfn.IFNA(VLOOKUP(TRIM(D61),dominio_correos!$A$1:$B$31,2,0),29)</f>
        <v>26</v>
      </c>
      <c r="O61" t="str">
        <f>Hoja13!J60</f>
        <v>2021-07-22</v>
      </c>
      <c r="P61" t="str">
        <f t="shared" si="1"/>
        <v>null</v>
      </c>
      <c r="Q61" t="str">
        <f t="shared" si="2"/>
        <v>['nombre' =&gt; 'PAOLA ANDREA', 'apellido' =&gt; 'LORA', 'correo' =&gt; 'tutor52@vendeporinternet.co', 'dominio' =&gt; 26, 'estado' =&gt; 'Eliminado', 'ticket' =&gt; '7796',</v>
      </c>
      <c r="R61" t="str">
        <f t="shared" si="3"/>
        <v xml:space="preserve"> 'fecha_de_creacion' =&gt; '2021-07-22', 'centro_costos_id' =&gt; 27, 'costo_dolares' =&gt; 44.418, 'costo_pesos' =&gt; 0, 'trm' =&gt; 0, 'fecha_de_eliminacion' =&gt; null, 'comentarios'  =&gt; ''],</v>
      </c>
      <c r="S61" t="str">
        <f t="shared" si="4"/>
        <v>['nombre' =&gt; 'PAOLA ANDREA', 'apellido' =&gt; 'LORA', 'correo' =&gt; 'tutor52@vendeporinternet.co',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62" spans="1:19" x14ac:dyDescent="0.25">
      <c r="A62" t="s">
        <v>1040</v>
      </c>
      <c r="B62">
        <v>1</v>
      </c>
      <c r="C62" t="s">
        <v>1041</v>
      </c>
      <c r="D62" t="s">
        <v>977</v>
      </c>
      <c r="E62" t="s">
        <v>845</v>
      </c>
      <c r="F62">
        <v>7153</v>
      </c>
      <c r="G62" s="1" t="s">
        <v>1042</v>
      </c>
      <c r="H62">
        <v>279</v>
      </c>
      <c r="I62">
        <v>44.417999999999999</v>
      </c>
      <c r="J62" t="str">
        <f t="shared" si="0"/>
        <v>44.418</v>
      </c>
      <c r="M62">
        <f>_xlfn.IFNA(VLOOKUP(H62,centro_costo_id_2!$A$2:$B$108,2,0),107)</f>
        <v>107</v>
      </c>
      <c r="N62">
        <f>_xlfn.IFNA(VLOOKUP(TRIM(D62),dominio_correos!$A$1:$B$31,2,0),29)</f>
        <v>21</v>
      </c>
      <c r="O62" t="str">
        <f>Hoja13!J61</f>
        <v>2021-03-31</v>
      </c>
      <c r="P62" t="str">
        <f t="shared" si="1"/>
        <v>null</v>
      </c>
      <c r="Q62" t="str">
        <f t="shared" si="2"/>
        <v>['nombre' =&gt; 'Tutores', 'apellido' =&gt; '1', 'correo' =&gt; 'tutores1@quierovenderenlinea.co', 'dominio' =&gt; 21, 'estado' =&gt; 'Eliminado', 'ticket' =&gt; '7153',</v>
      </c>
      <c r="R62" t="str">
        <f t="shared" si="3"/>
        <v xml:space="preserve"> 'fecha_de_creacion' =&gt; '2021-03-31', 'centro_costos_id' =&gt; 107, 'costo_dolares' =&gt; 44.418, 'costo_pesos' =&gt; 0, 'trm' =&gt; 0, 'fecha_de_eliminacion' =&gt; null, 'comentarios'  =&gt; ''],</v>
      </c>
      <c r="S62" t="str">
        <f t="shared" si="4"/>
        <v>['nombre' =&gt; 'Tutores', 'apellido' =&gt; '1', 'correo' =&gt; 'tutores1@quierovenderenlinea.co', 'dominio' =&gt; 21, 'estado' =&gt; 'Eliminado', 'ticket' =&gt; '7153', 'fecha_de_creacion' =&gt; '2021-03-31', 'centro_costos_id' =&gt; 107, 'costo_dolares' =&gt; 44.418, 'costo_pesos' =&gt; 0, 'trm' =&gt; 0, 'fecha_de_eliminacion' =&gt; null, 'comentarios'  =&gt; ''],</v>
      </c>
    </row>
    <row r="63" spans="1:19" x14ac:dyDescent="0.25">
      <c r="A63" t="s">
        <v>1040</v>
      </c>
      <c r="B63">
        <v>2</v>
      </c>
      <c r="C63" t="s">
        <v>1043</v>
      </c>
      <c r="D63" t="s">
        <v>977</v>
      </c>
      <c r="E63" t="s">
        <v>845</v>
      </c>
      <c r="F63">
        <v>7153</v>
      </c>
      <c r="G63" s="1" t="s">
        <v>1042</v>
      </c>
      <c r="H63">
        <v>279</v>
      </c>
      <c r="I63">
        <v>44.417999999999999</v>
      </c>
      <c r="J63" t="str">
        <f t="shared" si="0"/>
        <v>44.418</v>
      </c>
      <c r="M63">
        <f>_xlfn.IFNA(VLOOKUP(H63,centro_costo_id_2!$A$2:$B$108,2,0),107)</f>
        <v>107</v>
      </c>
      <c r="N63">
        <f>_xlfn.IFNA(VLOOKUP(TRIM(D63),dominio_correos!$A$1:$B$31,2,0),29)</f>
        <v>21</v>
      </c>
      <c r="O63" t="str">
        <f>Hoja13!J62</f>
        <v>2021-03-31</v>
      </c>
      <c r="P63" t="str">
        <f t="shared" si="1"/>
        <v>null</v>
      </c>
      <c r="Q63" t="str">
        <f t="shared" si="2"/>
        <v>['nombre' =&gt; 'Tutores', 'apellido' =&gt; '2', 'correo' =&gt; 'tutores2@quierovenderenlinea.co', 'dominio' =&gt; 21, 'estado' =&gt; 'Eliminado', 'ticket' =&gt; '7153',</v>
      </c>
      <c r="R63" t="str">
        <f t="shared" si="3"/>
        <v xml:space="preserve"> 'fecha_de_creacion' =&gt; '2021-03-31', 'centro_costos_id' =&gt; 107, 'costo_dolares' =&gt; 44.418, 'costo_pesos' =&gt; 0, 'trm' =&gt; 0, 'fecha_de_eliminacion' =&gt; null, 'comentarios'  =&gt; ''],</v>
      </c>
      <c r="S63" t="str">
        <f t="shared" si="4"/>
        <v>['nombre' =&gt; 'Tutores', 'apellido' =&gt; '2', 'correo' =&gt; 'tutores2@quierovenderenlinea.co', 'dominio' =&gt; 21, 'estado' =&gt; 'Eliminado', 'ticket' =&gt; '7153', 'fecha_de_creacion' =&gt; '2021-03-31', 'centro_costos_id' =&gt; 107, 'costo_dolares' =&gt; 44.418, 'costo_pesos' =&gt; 0, 'trm' =&gt; 0, 'fecha_de_eliminacion' =&gt; null, 'comentarios'  =&gt; ''],</v>
      </c>
    </row>
    <row r="64" spans="1:19" x14ac:dyDescent="0.25">
      <c r="A64" t="s">
        <v>1040</v>
      </c>
      <c r="B64">
        <v>3</v>
      </c>
      <c r="C64" t="s">
        <v>1044</v>
      </c>
      <c r="D64" t="s">
        <v>977</v>
      </c>
      <c r="E64" t="s">
        <v>845</v>
      </c>
      <c r="F64">
        <v>7153</v>
      </c>
      <c r="G64" s="1" t="s">
        <v>1042</v>
      </c>
      <c r="H64">
        <v>279</v>
      </c>
      <c r="I64">
        <v>44.417999999999999</v>
      </c>
      <c r="J64" t="str">
        <f t="shared" si="0"/>
        <v>44.418</v>
      </c>
      <c r="M64">
        <f>_xlfn.IFNA(VLOOKUP(H64,centro_costo_id_2!$A$2:$B$108,2,0),107)</f>
        <v>107</v>
      </c>
      <c r="N64">
        <f>_xlfn.IFNA(VLOOKUP(TRIM(D64),dominio_correos!$A$1:$B$31,2,0),29)</f>
        <v>21</v>
      </c>
      <c r="O64" t="str">
        <f>Hoja13!J63</f>
        <v>2021-03-31</v>
      </c>
      <c r="P64" t="str">
        <f t="shared" si="1"/>
        <v>null</v>
      </c>
      <c r="Q64" t="str">
        <f t="shared" si="2"/>
        <v>['nombre' =&gt; 'Tutores', 'apellido' =&gt; '3', 'correo' =&gt; 'tutores3@quierovenderenlinea.co', 'dominio' =&gt; 21, 'estado' =&gt; 'Eliminado', 'ticket' =&gt; '7153',</v>
      </c>
      <c r="R64" t="str">
        <f t="shared" si="3"/>
        <v xml:space="preserve"> 'fecha_de_creacion' =&gt; '2021-03-31', 'centro_costos_id' =&gt; 107, 'costo_dolares' =&gt; 44.418, 'costo_pesos' =&gt; 0, 'trm' =&gt; 0, 'fecha_de_eliminacion' =&gt; null, 'comentarios'  =&gt; ''],</v>
      </c>
      <c r="S64" t="str">
        <f t="shared" si="4"/>
        <v>['nombre' =&gt; 'Tutores', 'apellido' =&gt; '3', 'correo' =&gt; 'tutores3@quierovenderenlinea.co', 'dominio' =&gt; 21, 'estado' =&gt; 'Eliminado', 'ticket' =&gt; '7153', 'fecha_de_creacion' =&gt; '2021-03-31', 'centro_costos_id' =&gt; 107, 'costo_dolares' =&gt; 44.418, 'costo_pesos' =&gt; 0, 'trm' =&gt; 0, 'fecha_de_eliminacion' =&gt; null, 'comentarios'  =&gt; ''],</v>
      </c>
    </row>
    <row r="65" spans="1:19" x14ac:dyDescent="0.25">
      <c r="A65" t="s">
        <v>1040</v>
      </c>
      <c r="B65">
        <v>4</v>
      </c>
      <c r="C65" t="s">
        <v>1045</v>
      </c>
      <c r="D65" t="s">
        <v>977</v>
      </c>
      <c r="E65" t="s">
        <v>845</v>
      </c>
      <c r="F65">
        <v>7153</v>
      </c>
      <c r="G65" s="1" t="s">
        <v>1042</v>
      </c>
      <c r="H65">
        <v>279</v>
      </c>
      <c r="I65">
        <v>44.417999999999999</v>
      </c>
      <c r="J65" t="str">
        <f t="shared" si="0"/>
        <v>44.418</v>
      </c>
      <c r="M65">
        <f>_xlfn.IFNA(VLOOKUP(H65,centro_costo_id_2!$A$2:$B$108,2,0),107)</f>
        <v>107</v>
      </c>
      <c r="N65">
        <f>_xlfn.IFNA(VLOOKUP(TRIM(D65),dominio_correos!$A$1:$B$31,2,0),29)</f>
        <v>21</v>
      </c>
      <c r="O65" t="str">
        <f>Hoja13!J64</f>
        <v>2021-03-31</v>
      </c>
      <c r="P65" t="str">
        <f t="shared" si="1"/>
        <v>null</v>
      </c>
      <c r="Q65" t="str">
        <f t="shared" si="2"/>
        <v>['nombre' =&gt; 'Tutores', 'apellido' =&gt; '4', 'correo' =&gt; 'tutores4@quierovenderenlinea.co', 'dominio' =&gt; 21, 'estado' =&gt; 'Eliminado', 'ticket' =&gt; '7153',</v>
      </c>
      <c r="R65" t="str">
        <f t="shared" si="3"/>
        <v xml:space="preserve"> 'fecha_de_creacion' =&gt; '2021-03-31', 'centro_costos_id' =&gt; 107, 'costo_dolares' =&gt; 44.418, 'costo_pesos' =&gt; 0, 'trm' =&gt; 0, 'fecha_de_eliminacion' =&gt; null, 'comentarios'  =&gt; ''],</v>
      </c>
      <c r="S65" t="str">
        <f t="shared" si="4"/>
        <v>['nombre' =&gt; 'Tutores', 'apellido' =&gt; '4', 'correo' =&gt; 'tutores4@quierovenderenlinea.co', 'dominio' =&gt; 21, 'estado' =&gt; 'Eliminado', 'ticket' =&gt; '7153', 'fecha_de_creacion' =&gt; '2021-03-31', 'centro_costos_id' =&gt; 107, 'costo_dolares' =&gt; 44.418, 'costo_pesos' =&gt; 0, 'trm' =&gt; 0, 'fecha_de_eliminacion' =&gt; null, 'comentarios'  =&gt; ''],</v>
      </c>
    </row>
    <row r="66" spans="1:19" x14ac:dyDescent="0.25">
      <c r="A66" t="s">
        <v>1046</v>
      </c>
      <c r="B66" t="s">
        <v>990</v>
      </c>
      <c r="C66" t="s">
        <v>1047</v>
      </c>
      <c r="D66" t="s">
        <v>1006</v>
      </c>
      <c r="E66" t="s">
        <v>974</v>
      </c>
      <c r="F66">
        <v>8234</v>
      </c>
      <c r="G66" s="1" t="s">
        <v>1048</v>
      </c>
      <c r="H66">
        <v>203</v>
      </c>
      <c r="I66">
        <v>44.686</v>
      </c>
      <c r="J66" t="str">
        <f t="shared" si="0"/>
        <v>44.686</v>
      </c>
      <c r="M66">
        <f>_xlfn.IFNA(VLOOKUP(H66,centro_costo_id_2!$A$2:$B$108,2,0),107)</f>
        <v>107</v>
      </c>
      <c r="N66">
        <f>_xlfn.IFNA(VLOOKUP(TRIM(D66),dominio_correos!$A$1:$B$31,2,0),29)</f>
        <v>15</v>
      </c>
      <c r="O66" t="str">
        <f>Hoja13!J65</f>
        <v>2021-07-21</v>
      </c>
      <c r="P66" t="str">
        <f t="shared" si="1"/>
        <v>null</v>
      </c>
      <c r="Q66" t="str">
        <f t="shared" si="2"/>
        <v>['nombre' =&gt; 'Alejandra', 'apellido' =&gt; 'Moreno', 'correo' =&gt; 'alejandra.moreno@linktic.com', 'dominio' =&gt; 15, 'estado' =&gt; 'Activo', 'ticket' =&gt; '8234',</v>
      </c>
      <c r="R66" t="str">
        <f t="shared" si="3"/>
        <v xml:space="preserve"> 'fecha_de_creacion' =&gt; '2021-07-21', 'centro_costos_id' =&gt; 107, 'costo_dolares' =&gt; 44.686, 'costo_pesos' =&gt; 0, 'trm' =&gt; 0, 'fecha_de_eliminacion' =&gt; null, 'comentarios'  =&gt; ''],</v>
      </c>
      <c r="S66" t="str">
        <f t="shared" si="4"/>
        <v>['nombre' =&gt; 'Alejandra', 'apellido' =&gt; 'Moreno', 'correo' =&gt; 'alejandra.moreno@linktic.com', 'dominio' =&gt; 15, 'estado' =&gt; 'Activo', 'ticket' =&gt; '8234', 'fecha_de_creacion' =&gt; '2021-07-21', 'centro_costos_id' =&gt; 107, 'costo_dolares' =&gt; 44.686, 'costo_pesos' =&gt; 0, 'trm' =&gt; 0, 'fecha_de_eliminacion' =&gt; null, 'comentarios'  =&gt; ''],</v>
      </c>
    </row>
    <row r="67" spans="1:19" x14ac:dyDescent="0.25">
      <c r="A67" t="s">
        <v>1040</v>
      </c>
      <c r="B67">
        <v>5</v>
      </c>
      <c r="C67" t="s">
        <v>1049</v>
      </c>
      <c r="D67" t="s">
        <v>977</v>
      </c>
      <c r="E67" t="s">
        <v>845</v>
      </c>
      <c r="F67">
        <v>7153</v>
      </c>
      <c r="G67" s="1" t="s">
        <v>1042</v>
      </c>
      <c r="H67">
        <v>279</v>
      </c>
      <c r="I67">
        <v>44.417999999999999</v>
      </c>
      <c r="J67" t="str">
        <f t="shared" ref="J67:J130" si="5">REPLACE(TEXT(I67,"#,000"),FIND(",",TEXT(I67,"#,000"),1),1,".")</f>
        <v>44.418</v>
      </c>
      <c r="M67">
        <f>_xlfn.IFNA(VLOOKUP(H67,centro_costo_id_2!$A$2:$B$108,2,0),107)</f>
        <v>107</v>
      </c>
      <c r="N67">
        <f>_xlfn.IFNA(VLOOKUP(TRIM(D67),dominio_correos!$A$1:$B$31,2,0),29)</f>
        <v>21</v>
      </c>
      <c r="O67" t="str">
        <f>Hoja13!J66</f>
        <v>2021-03-31</v>
      </c>
      <c r="P67" t="str">
        <f t="shared" ref="P67:P130" si="6">IF(K67="","null",YEAR(K67)&amp;"-"&amp;IF(VALUE(MONTH(K67))&lt;10,0&amp;VALUE(MONTH(K67)),VALUE(MONTH(K67)))&amp;"-"&amp;IF(VALUE(DAY(K67))&lt;10,0&amp;VALUE(DAY(K67)),VALUE(DAY(K67))))</f>
        <v>null</v>
      </c>
      <c r="Q67" t="str">
        <f t="shared" ref="Q67:Q130" si="7">"['nombre' =&gt; '"&amp;A67&amp;"', 'apellido' =&gt; '"&amp;B67&amp;"', 'correo' =&gt; '"&amp;C67&amp;"', 'dominio' =&gt; "&amp;N67&amp;", 'estado' =&gt; '"&amp;E67&amp;"', 'ticket' =&gt; '"&amp;F67&amp;"',"</f>
        <v>['nombre' =&gt; 'Tutores', 'apellido' =&gt; '5', 'correo' =&gt; 'tutores5@quierovenderenlinea.co', 'dominio' =&gt; 21, 'estado' =&gt; 'Eliminado', 'ticket' =&gt; '7153',</v>
      </c>
      <c r="R67" t="str">
        <f t="shared" ref="R67:R130" si="8">" 'fecha_de_creacion' =&gt; '"&amp;O67&amp;"', 'centro_costos_id' =&gt; "&amp;M67&amp;", 'costo_dolares' =&gt; "&amp;J67&amp;", 'costo_pesos' =&gt; 0, 'trm' =&gt; 0, 'fecha_de_eliminacion' =&gt; "&amp;IF(P67="null","null","'"&amp;P67&amp;"'")&amp;", 'comentarios'  =&gt; '"&amp;L67&amp;"'],"</f>
        <v xml:space="preserve"> 'fecha_de_creacion' =&gt; '2021-03-31', 'centro_costos_id' =&gt; 107, 'costo_dolares' =&gt; 44.418, 'costo_pesos' =&gt; 0, 'trm' =&gt; 0, 'fecha_de_eliminacion' =&gt; null, 'comentarios'  =&gt; ''],</v>
      </c>
      <c r="S67" t="str">
        <f t="shared" ref="S67:S130" si="9">Q67&amp;R67</f>
        <v>['nombre' =&gt; 'Tutores', 'apellido' =&gt; '5', 'correo' =&gt; 'tutores5@quierovenderenlinea.co', 'dominio' =&gt; 21, 'estado' =&gt; 'Eliminado', 'ticket' =&gt; '7153', 'fecha_de_creacion' =&gt; '2021-03-31', 'centro_costos_id' =&gt; 107, 'costo_dolares' =&gt; 44.418, 'costo_pesos' =&gt; 0, 'trm' =&gt; 0, 'fecha_de_eliminacion' =&gt; null, 'comentarios'  =&gt; ''],</v>
      </c>
    </row>
    <row r="68" spans="1:19" x14ac:dyDescent="0.25">
      <c r="A68" t="s">
        <v>953</v>
      </c>
      <c r="B68" t="s">
        <v>954</v>
      </c>
      <c r="C68" t="s">
        <v>955</v>
      </c>
      <c r="D68" t="s">
        <v>844</v>
      </c>
      <c r="E68" t="s">
        <v>845</v>
      </c>
      <c r="F68">
        <v>6257</v>
      </c>
      <c r="G68" s="1" t="s">
        <v>956</v>
      </c>
      <c r="H68">
        <v>278</v>
      </c>
      <c r="I68">
        <v>5.4</v>
      </c>
      <c r="J68" t="str">
        <f t="shared" si="5"/>
        <v>5.400</v>
      </c>
      <c r="M68">
        <f>_xlfn.IFNA(VLOOKUP(H68,centro_costo_id_2!$A$2:$B$108,2,0),107)</f>
        <v>107</v>
      </c>
      <c r="N68">
        <f>_xlfn.IFNA(VLOOKUP(TRIM(D68),dominio_correos!$A$1:$B$31,2,0),29)</f>
        <v>14</v>
      </c>
      <c r="O68" t="str">
        <f>Hoja13!J67</f>
        <v>2021-01-16</v>
      </c>
      <c r="P68" t="str">
        <f t="shared" si="6"/>
        <v>null</v>
      </c>
      <c r="Q68" t="str">
        <f t="shared" si="7"/>
        <v>['nombre' =&gt; 'Eugenio', 'apellido' =&gt; 'Bernal', 'correo' =&gt; 'eugenio.bernal@linktic.co', 'dominio' =&gt; 14, 'estado' =&gt; 'Eliminado', 'ticket' =&gt; '6257',</v>
      </c>
      <c r="R68" t="str">
        <f t="shared" si="8"/>
        <v xml:space="preserve"> 'fecha_de_creacion' =&gt; '2021-01-16', 'centro_costos_id' =&gt; 107, 'costo_dolares' =&gt; 5.400, 'costo_pesos' =&gt; 0, 'trm' =&gt; 0, 'fecha_de_eliminacion' =&gt; null, 'comentarios'  =&gt; ''],</v>
      </c>
      <c r="S68" t="str">
        <f t="shared" si="9"/>
        <v>['nombre' =&gt; 'Eugenio', 'apellido' =&gt; 'Bernal', 'correo' =&gt; 'eugenio.bernal@linktic.co', 'dominio' =&gt; 14, 'estado' =&gt; 'Eliminado', 'ticket' =&gt; '6257', 'fecha_de_creacion' =&gt; '2021-01-16', 'centro_costos_id' =&gt; 107, 'costo_dolares' =&gt; 5.400, 'costo_pesos' =&gt; 0, 'trm' =&gt; 0, 'fecha_de_eliminacion' =&gt; null, 'comentarios'  =&gt; ''],</v>
      </c>
    </row>
    <row r="69" spans="1:19" x14ac:dyDescent="0.25">
      <c r="A69" t="s">
        <v>883</v>
      </c>
      <c r="B69" t="s">
        <v>1050</v>
      </c>
      <c r="C69" t="s">
        <v>1051</v>
      </c>
      <c r="D69" t="s">
        <v>844</v>
      </c>
      <c r="E69" t="s">
        <v>845</v>
      </c>
      <c r="F69">
        <v>7978</v>
      </c>
      <c r="G69" s="1" t="s">
        <v>1052</v>
      </c>
      <c r="H69">
        <v>204</v>
      </c>
      <c r="I69">
        <v>5.4</v>
      </c>
      <c r="J69" t="str">
        <f t="shared" si="5"/>
        <v>5.400</v>
      </c>
      <c r="M69">
        <f>_xlfn.IFNA(VLOOKUP(H69,centro_costo_id_2!$A$2:$B$108,2,0),107)</f>
        <v>107</v>
      </c>
      <c r="N69">
        <f>_xlfn.IFNA(VLOOKUP(TRIM(D69),dominio_correos!$A$1:$B$31,2,0),29)</f>
        <v>14</v>
      </c>
      <c r="O69" t="str">
        <f>Hoja13!J68</f>
        <v>2021-08-25</v>
      </c>
      <c r="P69" t="str">
        <f t="shared" si="6"/>
        <v>null</v>
      </c>
      <c r="Q69" t="str">
        <f t="shared" si="7"/>
        <v>['nombre' =&gt; 'Laura', 'apellido' =&gt; 'Poveda', 'correo' =&gt; 'laura.poveda@linktic.co', 'dominio' =&gt; 14, 'estado' =&gt; 'Eliminado', 'ticket' =&gt; '7978',</v>
      </c>
      <c r="R69" t="str">
        <f t="shared" si="8"/>
        <v xml:space="preserve"> 'fecha_de_creacion' =&gt; '2021-08-25', 'centro_costos_id' =&gt; 107, 'costo_dolares' =&gt; 5.400, 'costo_pesos' =&gt; 0, 'trm' =&gt; 0, 'fecha_de_eliminacion' =&gt; null, 'comentarios'  =&gt; ''],</v>
      </c>
      <c r="S69" t="str">
        <f t="shared" si="9"/>
        <v>['nombre' =&gt; 'Laura', 'apellido' =&gt; 'Poveda', 'correo' =&gt; 'laura.poveda@linktic.co', 'dominio' =&gt; 14, 'estado' =&gt; 'Eliminado', 'ticket' =&gt; '7978', 'fecha_de_creacion' =&gt; '2021-08-25', 'centro_costos_id' =&gt; 107, 'costo_dolares' =&gt; 5.400, 'costo_pesos' =&gt; 0, 'trm' =&gt; 0, 'fecha_de_eliminacion' =&gt; null, 'comentarios'  =&gt; ''],</v>
      </c>
    </row>
    <row r="70" spans="1:19" x14ac:dyDescent="0.25">
      <c r="A70" t="s">
        <v>1053</v>
      </c>
      <c r="B70" t="s">
        <v>1054</v>
      </c>
      <c r="C70" t="s">
        <v>1055</v>
      </c>
      <c r="D70" t="s">
        <v>966</v>
      </c>
      <c r="E70" t="s">
        <v>974</v>
      </c>
      <c r="F70">
        <v>7838</v>
      </c>
      <c r="G70" s="1">
        <v>44538</v>
      </c>
      <c r="H70">
        <v>210</v>
      </c>
      <c r="I70">
        <v>6</v>
      </c>
      <c r="J70" t="str">
        <f t="shared" si="5"/>
        <v>6.000</v>
      </c>
      <c r="M70">
        <f>_xlfn.IFNA(VLOOKUP(H70,centro_costo_id_2!$A$2:$B$108,2,0),107)</f>
        <v>107</v>
      </c>
      <c r="N70">
        <f>_xlfn.IFNA(VLOOKUP(TRIM(D70),dominio_correos!$A$1:$B$31,2,0),29)</f>
        <v>1</v>
      </c>
      <c r="O70" t="str">
        <f>Hoja13!J69</f>
        <v>2021-12-08</v>
      </c>
      <c r="P70" t="str">
        <f t="shared" si="6"/>
        <v>null</v>
      </c>
      <c r="Q70" t="str">
        <f t="shared" si="7"/>
        <v>['nombre' =&gt; 'Asistente', 'apellido' =&gt; 'Contable', 'correo' =&gt; 'a.contable@3tcapital.co', 'dominio' =&gt; 1, 'estado' =&gt; 'Activo', 'ticket' =&gt; '7838',</v>
      </c>
      <c r="R70" t="str">
        <f t="shared" si="8"/>
        <v xml:space="preserve"> 'fecha_de_creacion' =&gt; '2021-12-08', 'centro_costos_id' =&gt; 107, 'costo_dolares' =&gt; 6.000, 'costo_pesos' =&gt; 0, 'trm' =&gt; 0, 'fecha_de_eliminacion' =&gt; null, 'comentarios'  =&gt; ''],</v>
      </c>
      <c r="S70" t="str">
        <f t="shared" si="9"/>
        <v>['nombre' =&gt; 'Asistente', 'apellido' =&gt; 'Contable', 'correo' =&gt; 'a.contable@3tcapital.co', 'dominio' =&gt; 1, 'estado' =&gt; 'Activo', 'ticket' =&gt; '7838', 'fecha_de_creacion' =&gt; '2021-12-08', 'centro_costos_id' =&gt; 107, 'costo_dolares' =&gt; 6.000, 'costo_pesos' =&gt; 0, 'trm' =&gt; 0, 'fecha_de_eliminacion' =&gt; null, 'comentarios'  =&gt; ''],</v>
      </c>
    </row>
    <row r="71" spans="1:19" x14ac:dyDescent="0.25">
      <c r="A71" t="s">
        <v>1056</v>
      </c>
      <c r="B71" t="s">
        <v>1057</v>
      </c>
      <c r="C71" t="s">
        <v>1058</v>
      </c>
      <c r="D71" t="s">
        <v>912</v>
      </c>
      <c r="E71" t="s">
        <v>974</v>
      </c>
      <c r="F71">
        <v>5662</v>
      </c>
      <c r="G71" s="1">
        <v>44535</v>
      </c>
      <c r="H71">
        <v>146</v>
      </c>
      <c r="I71">
        <v>44.658999999999999</v>
      </c>
      <c r="J71" t="str">
        <f t="shared" si="5"/>
        <v>44.659</v>
      </c>
      <c r="M71">
        <f>_xlfn.IFNA(VLOOKUP(H71,centro_costo_id_2!$A$2:$B$108,2,0),107)</f>
        <v>107</v>
      </c>
      <c r="N71">
        <f>_xlfn.IFNA(VLOOKUP(TRIM(D71),dominio_correos!$A$1:$B$31,2,0),29)</f>
        <v>10</v>
      </c>
      <c r="O71" t="str">
        <f>Hoja13!J70</f>
        <v>2021-12-05</v>
      </c>
      <c r="P71" t="str">
        <f t="shared" si="6"/>
        <v>null</v>
      </c>
      <c r="Q71" t="str">
        <f t="shared" si="7"/>
        <v>['nombre' =&gt; 'Dayana', 'apellido' =&gt; 'Morales', 'correo' =&gt; 'a.contable@hicome.co', 'dominio' =&gt; 10, 'estado' =&gt; 'Activo', 'ticket' =&gt; '5662',</v>
      </c>
      <c r="R71" t="str">
        <f t="shared" si="8"/>
        <v xml:space="preserve"> 'fecha_de_creacion' =&gt; '2021-12-05', 'centro_costos_id' =&gt; 107, 'costo_dolares' =&gt; 44.659, 'costo_pesos' =&gt; 0, 'trm' =&gt; 0, 'fecha_de_eliminacion' =&gt; null, 'comentarios'  =&gt; ''],</v>
      </c>
      <c r="S71" t="str">
        <f t="shared" si="9"/>
        <v>['nombre' =&gt; 'Dayana', 'apellido' =&gt; 'Morales', 'correo' =&gt; 'a.contable@hicome.co', 'dominio' =&gt; 10, 'estado' =&gt; 'Activo', 'ticket' =&gt; '5662', 'fecha_de_creacion' =&gt; '2021-12-05', 'centro_costos_id' =&gt; 107, 'costo_dolares' =&gt; 44.659, 'costo_pesos' =&gt; 0, 'trm' =&gt; 0, 'fecha_de_eliminacion' =&gt; null, 'comentarios'  =&gt; ''],</v>
      </c>
    </row>
    <row r="72" spans="1:19" x14ac:dyDescent="0.25">
      <c r="A72" t="s">
        <v>1056</v>
      </c>
      <c r="B72" t="s">
        <v>1057</v>
      </c>
      <c r="C72" t="s">
        <v>1059</v>
      </c>
      <c r="D72" t="s">
        <v>1006</v>
      </c>
      <c r="E72" t="s">
        <v>974</v>
      </c>
      <c r="G72" s="1" t="s">
        <v>1060</v>
      </c>
      <c r="H72">
        <v>208</v>
      </c>
      <c r="I72">
        <v>44.598999999999997</v>
      </c>
      <c r="J72" t="str">
        <f t="shared" si="5"/>
        <v>44.599</v>
      </c>
      <c r="M72">
        <f>_xlfn.IFNA(VLOOKUP(H72,centro_costo_id_2!$A$2:$B$108,2,0),107)</f>
        <v>107</v>
      </c>
      <c r="N72">
        <f>_xlfn.IFNA(VLOOKUP(TRIM(D72),dominio_correos!$A$1:$B$31,2,0),29)</f>
        <v>15</v>
      </c>
      <c r="O72" t="str">
        <f>Hoja13!J71</f>
        <v>2015-09-22</v>
      </c>
      <c r="P72" t="str">
        <f t="shared" si="6"/>
        <v>null</v>
      </c>
      <c r="Q72" t="str">
        <f t="shared" si="7"/>
        <v>['nombre' =&gt; 'Dayana', 'apellido' =&gt; 'Morales', 'correo' =&gt; 'a.contable@linktic.com', 'dominio' =&gt; 15, 'estado' =&gt; 'Activo', 'ticket' =&gt; '',</v>
      </c>
      <c r="R72" t="str">
        <f t="shared" si="8"/>
        <v xml:space="preserve"> 'fecha_de_creacion' =&gt; '2015-09-22', 'centro_costos_id' =&gt; 107, 'costo_dolares' =&gt; 44.599, 'costo_pesos' =&gt; 0, 'trm' =&gt; 0, 'fecha_de_eliminacion' =&gt; null, 'comentarios'  =&gt; ''],</v>
      </c>
      <c r="S72" t="str">
        <f t="shared" si="9"/>
        <v>['nombre' =&gt; 'Dayana', 'apellido' =&gt; 'Morales', 'correo' =&gt; 'a.contable@linktic.com', 'dominio' =&gt; 15, 'estado' =&gt; 'Activo', 'ticket' =&gt; '', 'fecha_de_creacion' =&gt; '2015-09-22', 'centro_costos_id' =&gt; 107, 'costo_dolares' =&gt; 44.599, 'costo_pesos' =&gt; 0, 'trm' =&gt; 0, 'fecha_de_eliminacion' =&gt; null, 'comentarios'  =&gt; ''],</v>
      </c>
    </row>
    <row r="73" spans="1:19" x14ac:dyDescent="0.25">
      <c r="A73" t="s">
        <v>1056</v>
      </c>
      <c r="B73" t="s">
        <v>1057</v>
      </c>
      <c r="C73" t="s">
        <v>1061</v>
      </c>
      <c r="D73" t="s">
        <v>944</v>
      </c>
      <c r="E73" t="s">
        <v>974</v>
      </c>
      <c r="F73">
        <v>6011</v>
      </c>
      <c r="G73" s="1">
        <v>44535</v>
      </c>
      <c r="H73">
        <v>1</v>
      </c>
      <c r="I73">
        <v>12</v>
      </c>
      <c r="J73" t="str">
        <f t="shared" si="5"/>
        <v>12.000</v>
      </c>
      <c r="M73">
        <f>_xlfn.IFNA(VLOOKUP(H73,centro_costo_id_2!$A$2:$B$108,2,0),107)</f>
        <v>100</v>
      </c>
      <c r="N73">
        <f>_xlfn.IFNA(VLOOKUP(TRIM(D73),dominio_correos!$A$1:$B$31,2,0),29)</f>
        <v>27</v>
      </c>
      <c r="O73" t="str">
        <f>Hoja13!J72</f>
        <v>2021-12-05</v>
      </c>
      <c r="P73" t="str">
        <f t="shared" si="6"/>
        <v>null</v>
      </c>
      <c r="Q73" t="str">
        <f t="shared" si="7"/>
        <v>['nombre' =&gt; 'Dayana', 'apellido' =&gt; 'Morales', 'correo' =&gt; 'a.contable@wimbu.co', 'dominio' =&gt; 27, 'estado' =&gt; 'Activo', 'ticket' =&gt; '6011',</v>
      </c>
      <c r="R73" t="str">
        <f t="shared" si="8"/>
        <v xml:space="preserve"> 'fecha_de_creacion' =&gt; '2021-12-05', 'centro_costos_id' =&gt; 100, 'costo_dolares' =&gt; 12.000, 'costo_pesos' =&gt; 0, 'trm' =&gt; 0, 'fecha_de_eliminacion' =&gt; null, 'comentarios'  =&gt; ''],</v>
      </c>
      <c r="S73" t="str">
        <f t="shared" si="9"/>
        <v>['nombre' =&gt; 'Dayana', 'apellido' =&gt; 'Morales', 'correo' =&gt; 'a.contable@wimbu.co', 'dominio' =&gt; 27, 'estado' =&gt; 'Activo', 'ticket' =&gt; '6011', 'fecha_de_creacion' =&gt; '2021-12-05', 'centro_costos_id' =&gt; 100, 'costo_dolares' =&gt; 12.000, 'costo_pesos' =&gt; 0, 'trm' =&gt; 0, 'fecha_de_eliminacion' =&gt; null, 'comentarios'  =&gt; ''],</v>
      </c>
    </row>
    <row r="74" spans="1:19" x14ac:dyDescent="0.25">
      <c r="A74" t="s">
        <v>1054</v>
      </c>
      <c r="B74" t="s">
        <v>1062</v>
      </c>
      <c r="C74" t="s">
        <v>1063</v>
      </c>
      <c r="D74" t="s">
        <v>1006</v>
      </c>
      <c r="E74" t="s">
        <v>974</v>
      </c>
      <c r="G74" s="1">
        <v>44292</v>
      </c>
      <c r="H74">
        <v>208</v>
      </c>
      <c r="I74">
        <v>44.598999999999997</v>
      </c>
      <c r="J74" t="str">
        <f t="shared" si="5"/>
        <v>44.599</v>
      </c>
      <c r="M74">
        <f>_xlfn.IFNA(VLOOKUP(H74,centro_costo_id_2!$A$2:$B$108,2,0),107)</f>
        <v>107</v>
      </c>
      <c r="N74">
        <f>_xlfn.IFNA(VLOOKUP(TRIM(D74),dominio_correos!$A$1:$B$31,2,0),29)</f>
        <v>15</v>
      </c>
      <c r="O74" t="str">
        <f>Hoja13!J73</f>
        <v>2021-04-06</v>
      </c>
      <c r="P74" t="str">
        <f t="shared" si="6"/>
        <v>null</v>
      </c>
      <c r="Q74" t="str">
        <f t="shared" si="7"/>
        <v>['nombre' =&gt; 'Contable', 'apellido' =&gt; 'Consorcio', 'correo' =&gt; 'a.contableconsorcio@linktic.com', 'dominio' =&gt; 15, 'estado' =&gt; 'Activo', 'ticket' =&gt; '',</v>
      </c>
      <c r="R74" t="str">
        <f t="shared" si="8"/>
        <v xml:space="preserve"> 'fecha_de_creacion' =&gt; '2021-04-06', 'centro_costos_id' =&gt; 107, 'costo_dolares' =&gt; 44.599, 'costo_pesos' =&gt; 0, 'trm' =&gt; 0, 'fecha_de_eliminacion' =&gt; null, 'comentarios'  =&gt; ''],</v>
      </c>
      <c r="S74" t="str">
        <f t="shared" si="9"/>
        <v>['nombre' =&gt; 'Contable', 'apellido' =&gt; 'Consorcio', 'correo' =&gt; 'a.contableconsorcio@linktic.com', 'dominio' =&gt; 15, 'estado' =&gt; 'Activo', 'ticket' =&gt; '', 'fecha_de_creacion' =&gt; '2021-04-06', 'centro_costos_id' =&gt; 107, 'costo_dolares' =&gt; 44.599, 'costo_pesos' =&gt; 0, 'trm' =&gt; 0, 'fecha_de_eliminacion' =&gt; null, 'comentarios'  =&gt; ''],</v>
      </c>
    </row>
    <row r="75" spans="1:19" x14ac:dyDescent="0.25">
      <c r="A75" t="s">
        <v>1064</v>
      </c>
      <c r="B75" t="s">
        <v>1065</v>
      </c>
      <c r="C75" t="s">
        <v>1066</v>
      </c>
      <c r="D75" t="s">
        <v>1006</v>
      </c>
      <c r="E75" t="s">
        <v>974</v>
      </c>
      <c r="F75">
        <v>6257</v>
      </c>
      <c r="G75" s="1">
        <v>44472</v>
      </c>
      <c r="H75">
        <v>204</v>
      </c>
      <c r="I75">
        <v>44.598999999999997</v>
      </c>
      <c r="J75" t="str">
        <f t="shared" si="5"/>
        <v>44.599</v>
      </c>
      <c r="M75">
        <f>_xlfn.IFNA(VLOOKUP(H75,centro_costo_id_2!$A$2:$B$108,2,0),107)</f>
        <v>107</v>
      </c>
      <c r="N75">
        <f>_xlfn.IFNA(VLOOKUP(TRIM(D75),dominio_correos!$A$1:$B$31,2,0),29)</f>
        <v>15</v>
      </c>
      <c r="O75" t="str">
        <f>Hoja13!J74</f>
        <v>2021-10-03</v>
      </c>
      <c r="P75" t="str">
        <f t="shared" si="6"/>
        <v>null</v>
      </c>
      <c r="Q75" t="str">
        <f t="shared" si="7"/>
        <v>['nombre' =&gt; 'Luisa', 'apellido' =&gt; 'Alfonso', 'correo' =&gt; 'a.diseno@linktic.com', 'dominio' =&gt; 15, 'estado' =&gt; 'Activo', 'ticket' =&gt; '6257',</v>
      </c>
      <c r="R75" t="str">
        <f t="shared" si="8"/>
        <v xml:space="preserve"> 'fecha_de_creacion' =&gt; '2021-10-03', 'centro_costos_id' =&gt; 107, 'costo_dolares' =&gt; 44.599, 'costo_pesos' =&gt; 0, 'trm' =&gt; 0, 'fecha_de_eliminacion' =&gt; null, 'comentarios'  =&gt; ''],</v>
      </c>
      <c r="S75" t="str">
        <f t="shared" si="9"/>
        <v>['nombre' =&gt; 'Luisa', 'apellido' =&gt; 'Alfonso', 'correo' =&gt; 'a.diseno@linktic.com', 'dominio' =&gt; 15, 'estado' =&gt; 'Activo', 'ticket' =&gt; '6257', 'fecha_de_creacion' =&gt; '2021-10-03', 'centro_costos_id' =&gt; 107, 'costo_dolares' =&gt; 44.599, 'costo_pesos' =&gt; 0, 'trm' =&gt; 0, 'fecha_de_eliminacion' =&gt; null, 'comentarios'  =&gt; ''],</v>
      </c>
    </row>
    <row r="76" spans="1:19" x14ac:dyDescent="0.25">
      <c r="A76" t="s">
        <v>1067</v>
      </c>
      <c r="B76" t="s">
        <v>928</v>
      </c>
      <c r="C76" t="s">
        <v>1068</v>
      </c>
      <c r="D76" t="s">
        <v>1006</v>
      </c>
      <c r="E76" t="s">
        <v>974</v>
      </c>
      <c r="G76" s="1">
        <v>43222</v>
      </c>
      <c r="H76">
        <v>208</v>
      </c>
      <c r="I76">
        <v>44.598999999999997</v>
      </c>
      <c r="J76" t="str">
        <f t="shared" si="5"/>
        <v>44.599</v>
      </c>
      <c r="M76">
        <f>_xlfn.IFNA(VLOOKUP(H76,centro_costo_id_2!$A$2:$B$108,2,0),107)</f>
        <v>107</v>
      </c>
      <c r="N76">
        <f>_xlfn.IFNA(VLOOKUP(TRIM(D76),dominio_correos!$A$1:$B$31,2,0),29)</f>
        <v>15</v>
      </c>
      <c r="O76" t="str">
        <f>Hoja13!J75</f>
        <v>2018-05-02</v>
      </c>
      <c r="P76" t="str">
        <f t="shared" si="6"/>
        <v>null</v>
      </c>
      <c r="Q76" t="str">
        <f t="shared" si="7"/>
        <v>['nombre' =&gt; 'Angela', 'apellido' =&gt; 'Velasquez', 'correo' =&gt; 'a.financiero@linktic.com', 'dominio' =&gt; 15, 'estado' =&gt; 'Activo', 'ticket' =&gt; '',</v>
      </c>
      <c r="R76" t="str">
        <f t="shared" si="8"/>
        <v xml:space="preserve"> 'fecha_de_creacion' =&gt; '2018-05-02', 'centro_costos_id' =&gt; 107, 'costo_dolares' =&gt; 44.599, 'costo_pesos' =&gt; 0, 'trm' =&gt; 0, 'fecha_de_eliminacion' =&gt; null, 'comentarios'  =&gt; ''],</v>
      </c>
      <c r="S76" t="str">
        <f t="shared" si="9"/>
        <v>['nombre' =&gt; 'Angela', 'apellido' =&gt; 'Velasquez', 'correo' =&gt; 'a.financiero@linktic.com', 'dominio' =&gt; 15, 'estado' =&gt; 'Activo', 'ticket' =&gt; '', 'fecha_de_creacion' =&gt; '2018-05-02', 'centro_costos_id' =&gt; 107, 'costo_dolares' =&gt; 44.599, 'costo_pesos' =&gt; 0, 'trm' =&gt; 0, 'fecha_de_eliminacion' =&gt; null, 'comentarios'  =&gt; ''],</v>
      </c>
    </row>
    <row r="77" spans="1:19" x14ac:dyDescent="0.25">
      <c r="A77" t="s">
        <v>1069</v>
      </c>
      <c r="B77" t="s">
        <v>1070</v>
      </c>
      <c r="C77" t="s">
        <v>1071</v>
      </c>
      <c r="D77" t="s">
        <v>1006</v>
      </c>
      <c r="E77" t="s">
        <v>974</v>
      </c>
      <c r="G77" s="1" t="s">
        <v>1072</v>
      </c>
      <c r="H77">
        <v>202</v>
      </c>
      <c r="I77">
        <v>44.598999999999997</v>
      </c>
      <c r="J77" t="str">
        <f t="shared" si="5"/>
        <v>44.599</v>
      </c>
      <c r="M77">
        <f>_xlfn.IFNA(VLOOKUP(H77,centro_costo_id_2!$A$2:$B$108,2,0),107)</f>
        <v>107</v>
      </c>
      <c r="N77">
        <f>_xlfn.IFNA(VLOOKUP(TRIM(D77),dominio_correos!$A$1:$B$31,2,0),29)</f>
        <v>15</v>
      </c>
      <c r="O77" t="str">
        <f>Hoja13!J76</f>
        <v>2020-05-14</v>
      </c>
      <c r="P77" t="str">
        <f t="shared" si="6"/>
        <v>null</v>
      </c>
      <c r="Q77" t="str">
        <f t="shared" si="7"/>
        <v>['nombre' =&gt; 'Onis', 'apellido' =&gt; 'Estrada', 'correo' =&gt; 'a.licitaciones@linktic.com', 'dominio' =&gt; 15, 'estado' =&gt; 'Activo', 'ticket' =&gt; '',</v>
      </c>
      <c r="R77" t="str">
        <f t="shared" si="8"/>
        <v xml:space="preserve"> 'fecha_de_creacion' =&gt; '2020-05-14', 'centro_costos_id' =&gt; 107, 'costo_dolares' =&gt; 44.599, 'costo_pesos' =&gt; 0, 'trm' =&gt; 0, 'fecha_de_eliminacion' =&gt; null, 'comentarios'  =&gt; ''],</v>
      </c>
      <c r="S77" t="str">
        <f t="shared" si="9"/>
        <v>['nombre' =&gt; 'Onis', 'apellido' =&gt; 'Estrada', 'correo' =&gt; 'a.licitaciones@linktic.com', 'dominio' =&gt; 15, 'estado' =&gt; 'Activo', 'ticket' =&gt; '', 'fecha_de_creacion' =&gt; '2020-05-14', 'centro_costos_id' =&gt; 107, 'costo_dolares' =&gt; 44.599, 'costo_pesos' =&gt; 0, 'trm' =&gt; 0, 'fecha_de_eliminacion' =&gt; null, 'comentarios'  =&gt; ''],</v>
      </c>
    </row>
    <row r="78" spans="1:19" x14ac:dyDescent="0.25">
      <c r="A78" t="s">
        <v>920</v>
      </c>
      <c r="B78" t="s">
        <v>921</v>
      </c>
      <c r="C78" t="s">
        <v>1073</v>
      </c>
      <c r="D78" t="s">
        <v>1006</v>
      </c>
      <c r="E78" t="s">
        <v>974</v>
      </c>
      <c r="G78" s="1" t="s">
        <v>1074</v>
      </c>
      <c r="H78">
        <v>206</v>
      </c>
      <c r="I78">
        <v>44.598999999999997</v>
      </c>
      <c r="J78" t="str">
        <f t="shared" si="5"/>
        <v>44.599</v>
      </c>
      <c r="M78">
        <f>_xlfn.IFNA(VLOOKUP(H78,centro_costo_id_2!$A$2:$B$108,2,0),107)</f>
        <v>107</v>
      </c>
      <c r="N78">
        <f>_xlfn.IFNA(VLOOKUP(TRIM(D78),dominio_correos!$A$1:$B$31,2,0),29)</f>
        <v>15</v>
      </c>
      <c r="O78" t="str">
        <f>Hoja13!J77</f>
        <v>2018-03-26</v>
      </c>
      <c r="P78" t="str">
        <f t="shared" si="6"/>
        <v>null</v>
      </c>
      <c r="Q78" t="str">
        <f t="shared" si="7"/>
        <v>['nombre' =&gt; 'Carmen', 'apellido' =&gt; 'Garcia', 'correo' =&gt; 'a.talento@linktic.com', 'dominio' =&gt; 15, 'estado' =&gt; 'Activo', 'ticket' =&gt; '',</v>
      </c>
      <c r="R78" t="str">
        <f t="shared" si="8"/>
        <v xml:space="preserve"> 'fecha_de_creacion' =&gt; '2018-03-26', 'centro_costos_id' =&gt; 107, 'costo_dolares' =&gt; 44.599, 'costo_pesos' =&gt; 0, 'trm' =&gt; 0, 'fecha_de_eliminacion' =&gt; null, 'comentarios'  =&gt; ''],</v>
      </c>
      <c r="S78" t="str">
        <f t="shared" si="9"/>
        <v>['nombre' =&gt; 'Carmen', 'apellido' =&gt; 'Garcia', 'correo' =&gt; 'a.talento@linktic.com', 'dominio' =&gt; 15, 'estado' =&gt; 'Activo', 'ticket' =&gt; '', 'fecha_de_creacion' =&gt; '2018-03-26', 'centro_costos_id' =&gt; 107, 'costo_dolares' =&gt; 44.599, 'costo_pesos' =&gt; 0, 'trm' =&gt; 0, 'fecha_de_eliminacion' =&gt; null, 'comentarios'  =&gt; ''],</v>
      </c>
    </row>
    <row r="79" spans="1:19" x14ac:dyDescent="0.25">
      <c r="A79" t="s">
        <v>841</v>
      </c>
      <c r="B79" t="s">
        <v>842</v>
      </c>
      <c r="C79" t="s">
        <v>1075</v>
      </c>
      <c r="D79" t="s">
        <v>1006</v>
      </c>
      <c r="E79" t="s">
        <v>974</v>
      </c>
      <c r="F79">
        <v>6257</v>
      </c>
      <c r="G79" s="1">
        <v>44233</v>
      </c>
      <c r="H79">
        <v>285</v>
      </c>
      <c r="I79">
        <v>44.598999999999997</v>
      </c>
      <c r="J79" t="str">
        <f t="shared" si="5"/>
        <v>44.599</v>
      </c>
      <c r="M79">
        <f>_xlfn.IFNA(VLOOKUP(H79,centro_costo_id_2!$A$2:$B$108,2,0),107)</f>
        <v>32</v>
      </c>
      <c r="N79">
        <f>_xlfn.IFNA(VLOOKUP(TRIM(D79),dominio_correos!$A$1:$B$31,2,0),29)</f>
        <v>15</v>
      </c>
      <c r="O79" t="str">
        <f>Hoja13!J78</f>
        <v>2021-02-06</v>
      </c>
      <c r="P79" t="str">
        <f t="shared" si="6"/>
        <v>null</v>
      </c>
      <c r="Q79" t="str">
        <f t="shared" si="7"/>
        <v>['nombre' =&gt; 'Proyecto', 'apellido' =&gt; 'Acueducto', 'correo' =&gt; 'acueducto@linktic.com', 'dominio' =&gt; 15, 'estado' =&gt; 'Activo', 'ticket' =&gt; '6257',</v>
      </c>
      <c r="R79" t="str">
        <f t="shared" si="8"/>
        <v xml:space="preserve"> 'fecha_de_creacion' =&gt; '2021-02-06', 'centro_costos_id' =&gt; 32, 'costo_dolares' =&gt; 44.599, 'costo_pesos' =&gt; 0, 'trm' =&gt; 0, 'fecha_de_eliminacion' =&gt; null, 'comentarios'  =&gt; ''],</v>
      </c>
      <c r="S79" t="str">
        <f t="shared" si="9"/>
        <v>['nombre' =&gt; 'Proyecto', 'apellido' =&gt; 'Acueducto', 'correo' =&gt; 'acueducto@linktic.com', 'dominio' =&gt; 15, 'estado' =&gt; 'Activo', 'ticket' =&gt; '6257', 'fecha_de_creacion' =&gt; '2021-02-06', 'centro_costos_id' =&gt; 32, 'costo_dolares' =&gt; 44.599, 'costo_pesos' =&gt; 0, 'trm' =&gt; 0, 'fecha_de_eliminacion' =&gt; null, 'comentarios'  =&gt; ''],</v>
      </c>
    </row>
    <row r="80" spans="1:19" x14ac:dyDescent="0.25">
      <c r="A80" t="s">
        <v>1076</v>
      </c>
      <c r="B80" t="s">
        <v>1077</v>
      </c>
      <c r="C80" t="s">
        <v>1078</v>
      </c>
      <c r="D80" t="s">
        <v>1079</v>
      </c>
      <c r="E80" t="s">
        <v>845</v>
      </c>
      <c r="F80">
        <v>7103</v>
      </c>
      <c r="G80" s="1">
        <v>44443</v>
      </c>
      <c r="H80">
        <v>282</v>
      </c>
      <c r="I80">
        <v>44.290999999999997</v>
      </c>
      <c r="J80" t="str">
        <f t="shared" si="5"/>
        <v>44.291</v>
      </c>
      <c r="K80">
        <v>44622</v>
      </c>
      <c r="M80">
        <f>_xlfn.IFNA(VLOOKUP(H80,centro_costo_id_2!$A$2:$B$108,2,0),107)</f>
        <v>29</v>
      </c>
      <c r="N80">
        <f>_xlfn.IFNA(VLOOKUP(TRIM(D80),dominio_correos!$A$1:$B$31,2,0),29)</f>
        <v>9</v>
      </c>
      <c r="O80" t="str">
        <f>Hoja13!J79</f>
        <v>2021-09-04</v>
      </c>
      <c r="P80" t="str">
        <f t="shared" si="6"/>
        <v>2022-03-02</v>
      </c>
      <c r="Q80" t="str">
        <f t="shared" si="7"/>
        <v>['nombre' =&gt; 'admi', 'apellido' =&gt; 'fincar', 'correo' =&gt; 'admin@fincarsas.com', 'dominio' =&gt; 9, 'estado' =&gt; 'Eliminado', 'ticket' =&gt; '7103',</v>
      </c>
      <c r="R80" t="str">
        <f t="shared" si="8"/>
        <v xml:space="preserve"> 'fecha_de_creacion' =&gt; '2021-09-04', 'centro_costos_id' =&gt; 29, 'costo_dolares' =&gt; 44.291, 'costo_pesos' =&gt; 0, 'trm' =&gt; 0, 'fecha_de_eliminacion' =&gt; '2022-03-02', 'comentarios'  =&gt; ''],</v>
      </c>
      <c r="S80" t="str">
        <f t="shared" si="9"/>
        <v>['nombre' =&gt; 'admi', 'apellido' =&gt; 'fincar', 'correo' =&gt; 'admin@fincarsas.com', 'dominio' =&gt; 9, 'estado' =&gt; 'Eliminado', 'ticket' =&gt; '7103', 'fecha_de_creacion' =&gt; '2021-09-04', 'centro_costos_id' =&gt; 29, 'costo_dolares' =&gt; 44.291, 'costo_pesos' =&gt; 0, 'trm' =&gt; 0, 'fecha_de_eliminacion' =&gt; '2022-03-02', 'comentarios'  =&gt; ''],</v>
      </c>
    </row>
    <row r="81" spans="1:19" x14ac:dyDescent="0.25">
      <c r="A81" t="s">
        <v>1080</v>
      </c>
      <c r="B81" t="s">
        <v>1081</v>
      </c>
      <c r="C81" t="s">
        <v>1082</v>
      </c>
      <c r="D81" t="s">
        <v>966</v>
      </c>
      <c r="E81" t="s">
        <v>974</v>
      </c>
      <c r="F81">
        <v>7838</v>
      </c>
      <c r="G81" s="1" t="s">
        <v>967</v>
      </c>
      <c r="H81">
        <v>210</v>
      </c>
      <c r="I81">
        <v>6</v>
      </c>
      <c r="J81" t="str">
        <f t="shared" si="5"/>
        <v>6.000</v>
      </c>
      <c r="M81">
        <f>_xlfn.IFNA(VLOOKUP(H81,centro_costo_id_2!$A$2:$B$108,2,0),107)</f>
        <v>107</v>
      </c>
      <c r="N81">
        <f>_xlfn.IFNA(VLOOKUP(TRIM(D81),dominio_correos!$A$1:$B$31,2,0),29)</f>
        <v>1</v>
      </c>
      <c r="O81" t="str">
        <f>Hoja13!J80</f>
        <v>2021-07-28</v>
      </c>
      <c r="P81" t="str">
        <f t="shared" si="6"/>
        <v>null</v>
      </c>
      <c r="Q81" t="str">
        <f t="shared" si="7"/>
        <v>['nombre' =&gt; 'Admin', 'apellido' =&gt; '3TCAPITAL', 'correo' =&gt; 'admin@3tcapital.co', 'dominio' =&gt; 1, 'estado' =&gt; 'Activo', 'ticket' =&gt; '7838',</v>
      </c>
      <c r="R81" t="str">
        <f t="shared" si="8"/>
        <v xml:space="preserve"> 'fecha_de_creacion' =&gt; '2021-07-28', 'centro_costos_id' =&gt; 107, 'costo_dolares' =&gt; 6.000, 'costo_pesos' =&gt; 0, 'trm' =&gt; 0, 'fecha_de_eliminacion' =&gt; null, 'comentarios'  =&gt; ''],</v>
      </c>
      <c r="S81" t="str">
        <f t="shared" si="9"/>
        <v>['nombre' =&gt; 'Admin', 'apellido' =&gt; '3TCAPITAL', 'correo' =&gt; 'admin@3tcapital.co', 'dominio' =&gt; 1, 'estado' =&gt; 'Activo', 'ticket' =&gt; '7838', 'fecha_de_creacion' =&gt; '2021-07-28', 'centro_costos_id' =&gt; 107, 'costo_dolares' =&gt; 6.000, 'costo_pesos' =&gt; 0, 'trm' =&gt; 0, 'fecha_de_eliminacion' =&gt; null, 'comentarios'  =&gt; ''],</v>
      </c>
    </row>
    <row r="82" spans="1:19" x14ac:dyDescent="0.25">
      <c r="A82" t="s">
        <v>1083</v>
      </c>
      <c r="B82" t="s">
        <v>1084</v>
      </c>
      <c r="C82" t="s">
        <v>1085</v>
      </c>
      <c r="D82" t="s">
        <v>1086</v>
      </c>
      <c r="E82" t="s">
        <v>974</v>
      </c>
      <c r="F82">
        <v>7505</v>
      </c>
      <c r="G82" s="1" t="s">
        <v>1087</v>
      </c>
      <c r="H82">
        <v>210</v>
      </c>
      <c r="I82">
        <v>6</v>
      </c>
      <c r="J82" t="str">
        <f t="shared" si="5"/>
        <v>6.000</v>
      </c>
      <c r="M82">
        <f>_xlfn.IFNA(VLOOKUP(H82,centro_costo_id_2!$A$2:$B$108,2,0),107)</f>
        <v>107</v>
      </c>
      <c r="N82">
        <f>_xlfn.IFNA(VLOOKUP(TRIM(D82),dominio_correos!$A$1:$B$31,2,0),29)</f>
        <v>2</v>
      </c>
      <c r="O82" t="str">
        <f>Hoja13!J81</f>
        <v>2021-05-27</v>
      </c>
      <c r="P82" t="str">
        <f t="shared" si="6"/>
        <v>null</v>
      </c>
      <c r="Q82" t="str">
        <f t="shared" si="7"/>
        <v>['nombre' =&gt; 'admin', 'apellido' =&gt; 'andres forero', 'correo' =&gt; 'admin@andresforero.co', 'dominio' =&gt; 2, 'estado' =&gt; 'Activo', 'ticket' =&gt; '7505',</v>
      </c>
      <c r="R82" t="str">
        <f t="shared" si="8"/>
        <v xml:space="preserve"> 'fecha_de_creacion' =&gt; '2021-05-27', 'centro_costos_id' =&gt; 107, 'costo_dolares' =&gt; 6.000, 'costo_pesos' =&gt; 0, 'trm' =&gt; 0, 'fecha_de_eliminacion' =&gt; null, 'comentarios'  =&gt; ''],</v>
      </c>
      <c r="S82" t="str">
        <f t="shared" si="9"/>
        <v>['nombre' =&gt; 'admin', 'apellido' =&gt; 'andres forero', 'correo' =&gt; 'admin@andresforero.co', 'dominio' =&gt; 2,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83" spans="1:19" x14ac:dyDescent="0.25">
      <c r="A83" t="s">
        <v>1088</v>
      </c>
      <c r="B83" t="s">
        <v>1089</v>
      </c>
      <c r="C83" t="s">
        <v>1090</v>
      </c>
      <c r="D83" t="s">
        <v>1091</v>
      </c>
      <c r="E83" t="s">
        <v>974</v>
      </c>
      <c r="F83">
        <v>7505</v>
      </c>
      <c r="G83" s="1" t="s">
        <v>1092</v>
      </c>
      <c r="H83">
        <v>210</v>
      </c>
      <c r="I83">
        <v>6</v>
      </c>
      <c r="J83" t="str">
        <f t="shared" si="5"/>
        <v>6.000</v>
      </c>
      <c r="M83">
        <f>_xlfn.IFNA(VLOOKUP(H83,centro_costo_id_2!$A$2:$B$108,2,0),107)</f>
        <v>107</v>
      </c>
      <c r="N83">
        <f>_xlfn.IFNA(VLOOKUP(TRIM(D83),dominio_correos!$A$1:$B$31,2,0),29)</f>
        <v>12</v>
      </c>
      <c r="O83" t="str">
        <f>Hoja13!J82</f>
        <v>2021-07-13</v>
      </c>
      <c r="P83" t="str">
        <f t="shared" si="6"/>
        <v>null</v>
      </c>
      <c r="Q83" t="str">
        <f t="shared" si="7"/>
        <v>['nombre' =&gt; 'info', 'apellido' =&gt; 'jose correa', 'correo' =&gt; 'admin@joseluiscorrea.co', 'dominio' =&gt; 12, 'estado' =&gt; 'Activo', 'ticket' =&gt; '7505',</v>
      </c>
      <c r="R83" t="str">
        <f t="shared" si="8"/>
        <v xml:space="preserve"> 'fecha_de_creacion' =&gt; '2021-07-13', 'centro_costos_id' =&gt; 107, 'costo_dolares' =&gt; 6.000, 'costo_pesos' =&gt; 0, 'trm' =&gt; 0, 'fecha_de_eliminacion' =&gt; null, 'comentarios'  =&gt; ''],</v>
      </c>
      <c r="S83" t="str">
        <f t="shared" si="9"/>
        <v>['nombre' =&gt; 'info', 'apellido' =&gt; 'jose correa', 'correo' =&gt; 'admin@joseluiscorrea.co', 'dominio' =&gt; 12, 'estado' =&gt; 'Activo', 'ticket' =&gt; '7505', 'fecha_de_creacion' =&gt; '2021-07-13', 'centro_costos_id' =&gt; 107, 'costo_dolares' =&gt; 6.000, 'costo_pesos' =&gt; 0, 'trm' =&gt; 0, 'fecha_de_eliminacion' =&gt; null, 'comentarios'  =&gt; ''],</v>
      </c>
    </row>
    <row r="84" spans="1:19" x14ac:dyDescent="0.25">
      <c r="A84" t="s">
        <v>1083</v>
      </c>
      <c r="B84" t="s">
        <v>1093</v>
      </c>
      <c r="C84" t="s">
        <v>1094</v>
      </c>
      <c r="D84" t="s">
        <v>1095</v>
      </c>
      <c r="E84" t="s">
        <v>974</v>
      </c>
      <c r="F84">
        <v>7505</v>
      </c>
      <c r="G84" s="1" t="s">
        <v>1087</v>
      </c>
      <c r="H84">
        <v>210</v>
      </c>
      <c r="I84">
        <v>6</v>
      </c>
      <c r="J84" t="str">
        <f t="shared" si="5"/>
        <v>6.000</v>
      </c>
      <c r="M84">
        <f>_xlfn.IFNA(VLOOKUP(H84,centro_costo_id_2!$A$2:$B$108,2,0),107)</f>
        <v>107</v>
      </c>
      <c r="N84">
        <f>_xlfn.IFNA(VLOOKUP(TRIM(D84),dominio_correos!$A$1:$B$31,2,0),29)</f>
        <v>18</v>
      </c>
      <c r="O84" t="str">
        <f>Hoja13!J83</f>
        <v>2021-05-27</v>
      </c>
      <c r="P84" t="str">
        <f t="shared" si="6"/>
        <v>null</v>
      </c>
      <c r="Q84" t="str">
        <f t="shared" si="7"/>
        <v>['nombre' =&gt; 'admin', 'apellido' =&gt; 'miguel gutierrez', 'correo' =&gt; 'admin@miguelgutierrez.com.co', 'dominio' =&gt; 18, 'estado' =&gt; 'Activo', 'ticket' =&gt; '7505',</v>
      </c>
      <c r="R84" t="str">
        <f t="shared" si="8"/>
        <v xml:space="preserve"> 'fecha_de_creacion' =&gt; '2021-05-27', 'centro_costos_id' =&gt; 107, 'costo_dolares' =&gt; 6.000, 'costo_pesos' =&gt; 0, 'trm' =&gt; 0, 'fecha_de_eliminacion' =&gt; null, 'comentarios'  =&gt; ''],</v>
      </c>
      <c r="S84" t="str">
        <f t="shared" si="9"/>
        <v>['nombre' =&gt; 'admin', 'apellido' =&gt; 'miguel gutierrez', 'correo' =&gt; 'admin@miguelgutierrez.com.co', 'dominio' =&gt; 18,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85" spans="1:19" x14ac:dyDescent="0.25">
      <c r="A85" t="s">
        <v>1083</v>
      </c>
      <c r="B85" t="s">
        <v>1096</v>
      </c>
      <c r="C85" t="s">
        <v>1097</v>
      </c>
      <c r="D85" t="s">
        <v>1098</v>
      </c>
      <c r="E85" t="s">
        <v>974</v>
      </c>
      <c r="F85">
        <v>7505</v>
      </c>
      <c r="G85" s="1" t="s">
        <v>1087</v>
      </c>
      <c r="H85">
        <v>210</v>
      </c>
      <c r="I85">
        <v>6</v>
      </c>
      <c r="J85" t="str">
        <f t="shared" si="5"/>
        <v>6.000</v>
      </c>
      <c r="M85">
        <f>_xlfn.IFNA(VLOOKUP(H85,centro_costo_id_2!$A$2:$B$108,2,0),107)</f>
        <v>107</v>
      </c>
      <c r="N85">
        <f>_xlfn.IFNA(VLOOKUP(TRIM(D85),dominio_correos!$A$1:$B$31,2,0),29)</f>
        <v>19</v>
      </c>
      <c r="O85" t="str">
        <f>Hoja13!J84</f>
        <v>2021-05-27</v>
      </c>
      <c r="P85" t="str">
        <f t="shared" si="6"/>
        <v>null</v>
      </c>
      <c r="Q85" t="str">
        <f t="shared" si="7"/>
        <v>['nombre' =&gt; 'admin', 'apellido' =&gt; 'natalia bedoya', 'correo' =&gt; 'admin@nataliabedoya.com.co', 'dominio' =&gt; 19, 'estado' =&gt; 'Activo', 'ticket' =&gt; '7505',</v>
      </c>
      <c r="R85" t="str">
        <f t="shared" si="8"/>
        <v xml:space="preserve"> 'fecha_de_creacion' =&gt; '2021-05-27', 'centro_costos_id' =&gt; 107, 'costo_dolares' =&gt; 6.000, 'costo_pesos' =&gt; 0, 'trm' =&gt; 0, 'fecha_de_eliminacion' =&gt; null, 'comentarios'  =&gt; ''],</v>
      </c>
      <c r="S85" t="str">
        <f t="shared" si="9"/>
        <v>['nombre' =&gt; 'admin', 'apellido' =&gt; 'natalia bedoya', 'correo' =&gt; 'admin@nataliabedoya.com.co', 'dominio' =&gt; 19,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86" spans="1:19" x14ac:dyDescent="0.25">
      <c r="A86" t="s">
        <v>1099</v>
      </c>
      <c r="B86" t="s">
        <v>1100</v>
      </c>
      <c r="C86" t="s">
        <v>1101</v>
      </c>
      <c r="D86" t="s">
        <v>1006</v>
      </c>
      <c r="E86" t="s">
        <v>974</v>
      </c>
      <c r="F86">
        <v>6257</v>
      </c>
      <c r="G86" s="1">
        <v>44508</v>
      </c>
      <c r="H86">
        <v>277</v>
      </c>
      <c r="I86">
        <v>44.686</v>
      </c>
      <c r="J86" t="str">
        <f t="shared" si="5"/>
        <v>44.686</v>
      </c>
      <c r="M86">
        <f>_xlfn.IFNA(VLOOKUP(H86,centro_costo_id_2!$A$2:$B$108,2,0),107)</f>
        <v>26</v>
      </c>
      <c r="N86">
        <f>_xlfn.IFNA(VLOOKUP(TRIM(D86),dominio_correos!$A$1:$B$31,2,0),29)</f>
        <v>15</v>
      </c>
      <c r="O86" t="str">
        <f>Hoja13!J85</f>
        <v>2021-11-08</v>
      </c>
      <c r="P86" t="str">
        <f t="shared" si="6"/>
        <v>null</v>
      </c>
      <c r="Q86" t="str">
        <f t="shared" si="7"/>
        <v>['nombre' =&gt; 'Adriana', 'apellido' =&gt; 'Vallejo', 'correo' =&gt; 'adriana.vallejo@linktic.com', 'dominio' =&gt; 15, 'estado' =&gt; 'Activo', 'ticket' =&gt; '6257',</v>
      </c>
      <c r="R86" t="str">
        <f t="shared" si="8"/>
        <v xml:space="preserve"> 'fecha_de_creacion' =&gt; '2021-11-08', 'centro_costos_id' =&gt; 26, 'costo_dolares' =&gt; 44.686, 'costo_pesos' =&gt; 0, 'trm' =&gt; 0, 'fecha_de_eliminacion' =&gt; null, 'comentarios'  =&gt; ''],</v>
      </c>
      <c r="S86" t="str">
        <f t="shared" si="9"/>
        <v>['nombre' =&gt; 'Adriana', 'apellido' =&gt; 'Vallejo', 'correo' =&gt; 'adriana.vallejo@linktic.com', 'dominio' =&gt; 15, 'estado' =&gt; 'Activo', 'ticket' =&gt; '6257', 'fecha_de_creacion' =&gt; '2021-11-08', 'centro_costos_id' =&gt; 26, 'costo_dolares' =&gt; 44.686, 'costo_pesos' =&gt; 0, 'trm' =&gt; 0, 'fecha_de_eliminacion' =&gt; null, 'comentarios'  =&gt; ''],</v>
      </c>
    </row>
    <row r="87" spans="1:19" x14ac:dyDescent="0.25">
      <c r="A87" t="s">
        <v>1102</v>
      </c>
      <c r="B87" t="s">
        <v>921</v>
      </c>
      <c r="C87" t="s">
        <v>1103</v>
      </c>
      <c r="D87" t="s">
        <v>853</v>
      </c>
      <c r="E87" t="s">
        <v>845</v>
      </c>
      <c r="F87">
        <v>6790</v>
      </c>
      <c r="G87" s="1" t="s">
        <v>888</v>
      </c>
      <c r="H87">
        <v>280</v>
      </c>
      <c r="I87">
        <v>44.417999999999999</v>
      </c>
      <c r="J87" t="str">
        <f t="shared" si="5"/>
        <v>44.418</v>
      </c>
      <c r="K87">
        <v>44601</v>
      </c>
      <c r="M87">
        <f>_xlfn.IFNA(VLOOKUP(H87,centro_costo_id_2!$A$2:$B$108,2,0),107)</f>
        <v>27</v>
      </c>
      <c r="N87">
        <f>_xlfn.IFNA(VLOOKUP(TRIM(D87),dominio_correos!$A$1:$B$31,2,0),29)</f>
        <v>26</v>
      </c>
      <c r="O87" t="str">
        <f>Hoja13!J86</f>
        <v>2021-01-22</v>
      </c>
      <c r="P87" t="str">
        <f t="shared" si="6"/>
        <v>2022-02-09</v>
      </c>
      <c r="Q87" t="str">
        <f t="shared" si="7"/>
        <v>['nombre' =&gt; 'Valeria', 'apellido' =&gt; 'Garcia', 'correo' =&gt; 'agente1@vendeporinternet.co', 'dominio' =&gt; 26, 'estado' =&gt; 'Eliminado', 'ticket' =&gt; '6790',</v>
      </c>
      <c r="R87" t="str">
        <f t="shared" si="8"/>
        <v xml:space="preserve"> 'fecha_de_creacion' =&gt; '2021-01-22', 'centro_costos_id' =&gt; 27, 'costo_dolares' =&gt; 44.418, 'costo_pesos' =&gt; 0, 'trm' =&gt; 0, 'fecha_de_eliminacion' =&gt; '2022-02-09', 'comentarios'  =&gt; ''],</v>
      </c>
      <c r="S87" t="str">
        <f t="shared" si="9"/>
        <v>['nombre' =&gt; 'Valeria', 'apellido' =&gt; 'Garcia', 'correo' =&gt; 'agente1@vendeporinternet.co', 'dominio' =&gt; 26, 'estado' =&gt; 'Eliminado', 'ticket' =&gt; '6790', 'fecha_de_creacion' =&gt; '2021-01-22', 'centro_costos_id' =&gt; 27, 'costo_dolares' =&gt; 44.418, 'costo_pesos' =&gt; 0, 'trm' =&gt; 0, 'fecha_de_eliminacion' =&gt; '2022-02-09', 'comentarios'  =&gt; ''],</v>
      </c>
    </row>
    <row r="88" spans="1:19" x14ac:dyDescent="0.25">
      <c r="A88" t="s">
        <v>1104</v>
      </c>
      <c r="B88" t="s">
        <v>1105</v>
      </c>
      <c r="C88" t="s">
        <v>1106</v>
      </c>
      <c r="D88" t="s">
        <v>853</v>
      </c>
      <c r="E88" t="s">
        <v>845</v>
      </c>
      <c r="F88">
        <v>6790</v>
      </c>
      <c r="G88" s="1" t="s">
        <v>861</v>
      </c>
      <c r="H88">
        <v>280</v>
      </c>
      <c r="I88">
        <v>44.417999999999999</v>
      </c>
      <c r="J88" t="str">
        <f t="shared" si="5"/>
        <v>44.418</v>
      </c>
      <c r="K88">
        <v>44601</v>
      </c>
      <c r="M88">
        <f>_xlfn.IFNA(VLOOKUP(H88,centro_costo_id_2!$A$2:$B$108,2,0),107)</f>
        <v>27</v>
      </c>
      <c r="N88">
        <f>_xlfn.IFNA(VLOOKUP(TRIM(D88),dominio_correos!$A$1:$B$31,2,0),29)</f>
        <v>26</v>
      </c>
      <c r="O88" t="str">
        <f>Hoja13!J87</f>
        <v>2021-06-18</v>
      </c>
      <c r="P88" t="str">
        <f t="shared" si="6"/>
        <v>2022-02-09</v>
      </c>
      <c r="Q88" t="str">
        <f t="shared" si="7"/>
        <v>['nombre' =&gt; 'Tatiana', 'apellido' =&gt; 'Oyola', 'correo' =&gt; 'agente16@vendeporinternet.co', 'dominio' =&gt; 26, 'estado' =&gt; 'Eliminado', 'ticket' =&gt; '6790',</v>
      </c>
      <c r="R88" t="str">
        <f t="shared" si="8"/>
        <v xml:space="preserve"> 'fecha_de_creacion' =&gt; '2021-06-18', 'centro_costos_id' =&gt; 27, 'costo_dolares' =&gt; 44.418, 'costo_pesos' =&gt; 0, 'trm' =&gt; 0, 'fecha_de_eliminacion' =&gt; '2022-02-09', 'comentarios'  =&gt; ''],</v>
      </c>
      <c r="S88" t="str">
        <f t="shared" si="9"/>
        <v>['nombre' =&gt; 'Tatiana', 'apellido' =&gt; 'Oyola', 'correo' =&gt; 'agente16@vendeporinternet.co',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89" spans="1:19" x14ac:dyDescent="0.25">
      <c r="A89" t="s">
        <v>1107</v>
      </c>
      <c r="B89" t="s">
        <v>1108</v>
      </c>
      <c r="C89" t="s">
        <v>1109</v>
      </c>
      <c r="D89" t="s">
        <v>853</v>
      </c>
      <c r="E89" t="s">
        <v>845</v>
      </c>
      <c r="F89">
        <v>6790</v>
      </c>
      <c r="G89" s="1">
        <v>44351</v>
      </c>
      <c r="H89">
        <v>280</v>
      </c>
      <c r="I89">
        <v>44.417999999999999</v>
      </c>
      <c r="J89" t="str">
        <f t="shared" si="5"/>
        <v>44.418</v>
      </c>
      <c r="K89">
        <v>44601</v>
      </c>
      <c r="M89">
        <f>_xlfn.IFNA(VLOOKUP(H89,centro_costo_id_2!$A$2:$B$108,2,0),107)</f>
        <v>27</v>
      </c>
      <c r="N89">
        <f>_xlfn.IFNA(VLOOKUP(TRIM(D89),dominio_correos!$A$1:$B$31,2,0),29)</f>
        <v>26</v>
      </c>
      <c r="O89" t="str">
        <f>Hoja13!J88</f>
        <v>2021-06-04</v>
      </c>
      <c r="P89" t="str">
        <f t="shared" si="6"/>
        <v>2022-02-09</v>
      </c>
      <c r="Q89" t="str">
        <f t="shared" si="7"/>
        <v>['nombre' =&gt; 'Kimberly', 'apellido' =&gt; 'Zambrano', 'correo' =&gt; 'agente19@vendeporinternet.co', 'dominio' =&gt; 26, 'estado' =&gt; 'Eliminado', 'ticket' =&gt; '6790',</v>
      </c>
      <c r="R89" t="str">
        <f t="shared" si="8"/>
        <v xml:space="preserve"> 'fecha_de_creacion' =&gt; '2021-06-04', 'centro_costos_id' =&gt; 27, 'costo_dolares' =&gt; 44.418, 'costo_pesos' =&gt; 0, 'trm' =&gt; 0, 'fecha_de_eliminacion' =&gt; '2022-02-09', 'comentarios'  =&gt; ''],</v>
      </c>
      <c r="S89" t="str">
        <f t="shared" si="9"/>
        <v>['nombre' =&gt; 'Kimberly', 'apellido' =&gt; 'Zambrano', 'correo' =&gt; 'agente19@vendeporinternet.co', 'dominio' =&gt; 26, 'estado' =&gt; 'Eliminado', 'ticket' =&gt; '6790', 'fecha_de_creacion' =&gt; '2021-06-04', 'centro_costos_id' =&gt; 27, 'costo_dolares' =&gt; 44.418, 'costo_pesos' =&gt; 0, 'trm' =&gt; 0, 'fecha_de_eliminacion' =&gt; '2022-02-09', 'comentarios'  =&gt; ''],</v>
      </c>
    </row>
    <row r="90" spans="1:19" x14ac:dyDescent="0.25">
      <c r="A90" t="s">
        <v>1110</v>
      </c>
      <c r="B90" t="s">
        <v>921</v>
      </c>
      <c r="C90" t="s">
        <v>1111</v>
      </c>
      <c r="D90" t="s">
        <v>853</v>
      </c>
      <c r="E90" t="s">
        <v>845</v>
      </c>
      <c r="F90">
        <v>6790</v>
      </c>
      <c r="G90" s="1" t="s">
        <v>888</v>
      </c>
      <c r="H90">
        <v>280</v>
      </c>
      <c r="I90">
        <v>44.417999999999999</v>
      </c>
      <c r="J90" t="str">
        <f t="shared" si="5"/>
        <v>44.418</v>
      </c>
      <c r="K90">
        <v>44601</v>
      </c>
      <c r="M90">
        <f>_xlfn.IFNA(VLOOKUP(H90,centro_costo_id_2!$A$2:$B$108,2,0),107)</f>
        <v>27</v>
      </c>
      <c r="N90">
        <f>_xlfn.IFNA(VLOOKUP(TRIM(D90),dominio_correos!$A$1:$B$31,2,0),29)</f>
        <v>26</v>
      </c>
      <c r="O90" t="str">
        <f>Hoja13!J89</f>
        <v>2021-01-22</v>
      </c>
      <c r="P90" t="str">
        <f t="shared" si="6"/>
        <v>2022-02-09</v>
      </c>
      <c r="Q90" t="str">
        <f t="shared" si="7"/>
        <v>['nombre' =&gt; 'Jose', 'apellido' =&gt; 'Garcia', 'correo' =&gt; 'agente2@vendeporinternet.co', 'dominio' =&gt; 26, 'estado' =&gt; 'Eliminado', 'ticket' =&gt; '6790',</v>
      </c>
      <c r="R90" t="str">
        <f t="shared" si="8"/>
        <v xml:space="preserve"> 'fecha_de_creacion' =&gt; '2021-01-22', 'centro_costos_id' =&gt; 27, 'costo_dolares' =&gt; 44.418, 'costo_pesos' =&gt; 0, 'trm' =&gt; 0, 'fecha_de_eliminacion' =&gt; '2022-02-09', 'comentarios'  =&gt; ''],</v>
      </c>
      <c r="S90" t="str">
        <f t="shared" si="9"/>
        <v>['nombre' =&gt; 'Jose', 'apellido' =&gt; 'Garcia', 'correo' =&gt; 'agente2@vendeporinternet.co', 'dominio' =&gt; 26, 'estado' =&gt; 'Eliminado', 'ticket' =&gt; '6790', 'fecha_de_creacion' =&gt; '2021-01-22', 'centro_costos_id' =&gt; 27, 'costo_dolares' =&gt; 44.418, 'costo_pesos' =&gt; 0, 'trm' =&gt; 0, 'fecha_de_eliminacion' =&gt; '2022-02-09', 'comentarios'  =&gt; ''],</v>
      </c>
    </row>
    <row r="91" spans="1:19" x14ac:dyDescent="0.25">
      <c r="A91" t="s">
        <v>1112</v>
      </c>
      <c r="B91" t="s">
        <v>1113</v>
      </c>
      <c r="C91" t="s">
        <v>1114</v>
      </c>
      <c r="D91" t="s">
        <v>853</v>
      </c>
      <c r="E91" t="s">
        <v>845</v>
      </c>
      <c r="F91">
        <v>6790</v>
      </c>
      <c r="G91" s="1" t="s">
        <v>888</v>
      </c>
      <c r="H91">
        <v>280</v>
      </c>
      <c r="I91">
        <v>44.417999999999999</v>
      </c>
      <c r="J91" t="str">
        <f t="shared" si="5"/>
        <v>44.418</v>
      </c>
      <c r="K91">
        <v>44601</v>
      </c>
      <c r="M91">
        <f>_xlfn.IFNA(VLOOKUP(H91,centro_costo_id_2!$A$2:$B$108,2,0),107)</f>
        <v>27</v>
      </c>
      <c r="N91">
        <f>_xlfn.IFNA(VLOOKUP(TRIM(D91),dominio_correos!$A$1:$B$31,2,0),29)</f>
        <v>26</v>
      </c>
      <c r="O91" t="str">
        <f>Hoja13!J90</f>
        <v>2021-01-22</v>
      </c>
      <c r="P91" t="str">
        <f t="shared" si="6"/>
        <v>2022-02-09</v>
      </c>
      <c r="Q91" t="str">
        <f t="shared" si="7"/>
        <v>['nombre' =&gt; 'Jesica', 'apellido' =&gt; 'Basallo', 'correo' =&gt; 'agente3@vendeporinternet.co', 'dominio' =&gt; 26, 'estado' =&gt; 'Eliminado', 'ticket' =&gt; '6790',</v>
      </c>
      <c r="R91" t="str">
        <f t="shared" si="8"/>
        <v xml:space="preserve"> 'fecha_de_creacion' =&gt; '2021-01-22', 'centro_costos_id' =&gt; 27, 'costo_dolares' =&gt; 44.418, 'costo_pesos' =&gt; 0, 'trm' =&gt; 0, 'fecha_de_eliminacion' =&gt; '2022-02-09', 'comentarios'  =&gt; ''],</v>
      </c>
      <c r="S91" t="str">
        <f t="shared" si="9"/>
        <v>['nombre' =&gt; 'Jesica', 'apellido' =&gt; 'Basallo', 'correo' =&gt; 'agente3@vendeporinternet.co', 'dominio' =&gt; 26, 'estado' =&gt; 'Eliminado', 'ticket' =&gt; '6790', 'fecha_de_creacion' =&gt; '2021-01-22', 'centro_costos_id' =&gt; 27, 'costo_dolares' =&gt; 44.418, 'costo_pesos' =&gt; 0, 'trm' =&gt; 0, 'fecha_de_eliminacion' =&gt; '2022-02-09', 'comentarios'  =&gt; ''],</v>
      </c>
    </row>
    <row r="92" spans="1:19" x14ac:dyDescent="0.25">
      <c r="A92" t="s">
        <v>874</v>
      </c>
      <c r="B92" t="s">
        <v>986</v>
      </c>
      <c r="C92" t="s">
        <v>1115</v>
      </c>
      <c r="D92" t="s">
        <v>853</v>
      </c>
      <c r="E92" t="s">
        <v>845</v>
      </c>
      <c r="F92">
        <v>6790</v>
      </c>
      <c r="G92" s="1" t="s">
        <v>888</v>
      </c>
      <c r="H92">
        <v>280</v>
      </c>
      <c r="I92">
        <v>44.417999999999999</v>
      </c>
      <c r="J92" t="str">
        <f t="shared" si="5"/>
        <v>44.418</v>
      </c>
      <c r="K92">
        <v>44627</v>
      </c>
      <c r="M92">
        <f>_xlfn.IFNA(VLOOKUP(H92,centro_costo_id_2!$A$2:$B$108,2,0),107)</f>
        <v>27</v>
      </c>
      <c r="N92">
        <f>_xlfn.IFNA(VLOOKUP(TRIM(D92),dominio_correos!$A$1:$B$31,2,0),29)</f>
        <v>26</v>
      </c>
      <c r="O92" t="str">
        <f>Hoja13!J91</f>
        <v>2021-01-22</v>
      </c>
      <c r="P92" t="str">
        <f t="shared" si="6"/>
        <v>2022-03-07</v>
      </c>
      <c r="Q92" t="str">
        <f t="shared" si="7"/>
        <v>['nombre' =&gt; 'Katherine', 'apellido' =&gt; 'Medina', 'correo' =&gt; 'agente4@vendeporinternet.co', 'dominio' =&gt; 26, 'estado' =&gt; 'Eliminado', 'ticket' =&gt; '6790',</v>
      </c>
      <c r="R92" t="str">
        <f t="shared" si="8"/>
        <v xml:space="preserve"> 'fecha_de_creacion' =&gt; '2021-01-22', 'centro_costos_id' =&gt; 27, 'costo_dolares' =&gt; 44.418, 'costo_pesos' =&gt; 0, 'trm' =&gt; 0, 'fecha_de_eliminacion' =&gt; '2022-03-07', 'comentarios'  =&gt; ''],</v>
      </c>
      <c r="S92" t="str">
        <f t="shared" si="9"/>
        <v>['nombre' =&gt; 'Katherine', 'apellido' =&gt; 'Medina', 'correo' =&gt; 'agente4@vendeporinternet.co', 'dominio' =&gt; 26, 'estado' =&gt; 'Eliminado', 'ticket' =&gt; '6790', 'fecha_de_creacion' =&gt; '2021-01-22', 'centro_costos_id' =&gt; 27, 'costo_dolares' =&gt; 44.418, 'costo_pesos' =&gt; 0, 'trm' =&gt; 0, 'fecha_de_eliminacion' =&gt; '2022-03-07', 'comentarios'  =&gt; ''],</v>
      </c>
    </row>
    <row r="93" spans="1:19" x14ac:dyDescent="0.25">
      <c r="A93" t="s">
        <v>1116</v>
      </c>
      <c r="B93" t="s">
        <v>1117</v>
      </c>
      <c r="C93" t="s">
        <v>1118</v>
      </c>
      <c r="D93" t="s">
        <v>1006</v>
      </c>
      <c r="E93" t="s">
        <v>974</v>
      </c>
      <c r="F93">
        <v>7497</v>
      </c>
      <c r="G93" s="1">
        <v>44205</v>
      </c>
      <c r="H93">
        <v>342</v>
      </c>
      <c r="I93">
        <v>44.598999999999997</v>
      </c>
      <c r="J93" t="str">
        <f t="shared" si="5"/>
        <v>44.599</v>
      </c>
      <c r="M93">
        <f>_xlfn.IFNA(VLOOKUP(H93,centro_costo_id_2!$A$2:$B$108,2,0),107)</f>
        <v>89</v>
      </c>
      <c r="N93">
        <f>_xlfn.IFNA(VLOOKUP(TRIM(D93),dominio_correos!$A$1:$B$31,2,0),29)</f>
        <v>15</v>
      </c>
      <c r="O93" t="str">
        <f>Hoja13!J92</f>
        <v>2021-01-09</v>
      </c>
      <c r="P93" t="str">
        <f t="shared" si="6"/>
        <v>null</v>
      </c>
      <c r="Q93" t="str">
        <f t="shared" si="7"/>
        <v>['nombre' =&gt; 'Luz stella', 'apellido' =&gt; 'Forero Reyes', 'correo' =&gt; 'luz.forero@linktic.com', 'dominio' =&gt; 15, 'estado' =&gt; 'Activo', 'ticket' =&gt; '7497',</v>
      </c>
      <c r="R93" t="str">
        <f t="shared" si="8"/>
        <v xml:space="preserve"> 'fecha_de_creacion' =&gt; '2021-01-09', 'centro_costos_id' =&gt; 89, 'costo_dolares' =&gt; 44.599, 'costo_pesos' =&gt; 0, 'trm' =&gt; 0, 'fecha_de_eliminacion' =&gt; null, 'comentarios'  =&gt; ''],</v>
      </c>
      <c r="S93" t="str">
        <f t="shared" si="9"/>
        <v>['nombre' =&gt; 'Luz stella', 'apellido' =&gt; 'Forero Reyes', 'correo' =&gt; 'luz.forero@linktic.com', 'dominio' =&gt; 15, 'estado' =&gt; 'Activo', 'ticket' =&gt; '7497', 'fecha_de_creacion' =&gt; '2021-01-09', 'centro_costos_id' =&gt; 89, 'costo_dolares' =&gt; 44.599, 'costo_pesos' =&gt; 0, 'trm' =&gt; 0, 'fecha_de_eliminacion' =&gt; null, 'comentarios'  =&gt; ''],</v>
      </c>
    </row>
    <row r="94" spans="1:19" x14ac:dyDescent="0.25">
      <c r="A94" t="s">
        <v>1119</v>
      </c>
      <c r="B94" t="s">
        <v>1120</v>
      </c>
      <c r="C94" t="s">
        <v>1121</v>
      </c>
      <c r="D94" t="s">
        <v>1006</v>
      </c>
      <c r="E94" t="s">
        <v>974</v>
      </c>
      <c r="F94">
        <v>6257</v>
      </c>
      <c r="G94" s="1">
        <v>44384</v>
      </c>
      <c r="H94">
        <v>291</v>
      </c>
      <c r="I94">
        <v>44.686</v>
      </c>
      <c r="J94" t="str">
        <f t="shared" si="5"/>
        <v>44.686</v>
      </c>
      <c r="M94">
        <f>_xlfn.IFNA(VLOOKUP(H94,centro_costo_id_2!$A$2:$B$108,2,0),107)</f>
        <v>37</v>
      </c>
      <c r="N94">
        <f>_xlfn.IFNA(VLOOKUP(TRIM(D94),dominio_correos!$A$1:$B$31,2,0),29)</f>
        <v>15</v>
      </c>
      <c r="O94" t="str">
        <f>Hoja13!J93</f>
        <v>2021-07-07</v>
      </c>
      <c r="P94" t="str">
        <f t="shared" si="6"/>
        <v>null</v>
      </c>
      <c r="Q94" t="str">
        <f t="shared" si="7"/>
        <v>['nombre' =&gt; 'Nenny Alejandra', 'apellido' =&gt; 'Saenz Gomez', 'correo' =&gt; 'alejandra.saenz@linktic.com', 'dominio' =&gt; 15, 'estado' =&gt; 'Activo', 'ticket' =&gt; '6257',</v>
      </c>
      <c r="R94" t="str">
        <f t="shared" si="8"/>
        <v xml:space="preserve"> 'fecha_de_creacion' =&gt; '2021-07-07', 'centro_costos_id' =&gt; 37, 'costo_dolares' =&gt; 44.686, 'costo_pesos' =&gt; 0, 'trm' =&gt; 0, 'fecha_de_eliminacion' =&gt; null, 'comentarios'  =&gt; ''],</v>
      </c>
      <c r="S94" t="str">
        <f t="shared" si="9"/>
        <v>['nombre' =&gt; 'Nenny Alejandra', 'apellido' =&gt; 'Saenz Gomez', 'correo' =&gt; 'alejandra.saenz@linktic.com', 'dominio' =&gt; 15, 'estado' =&gt; 'Activo', 'ticket' =&gt; '6257', 'fecha_de_creacion' =&gt; '2021-07-07', 'centro_costos_id' =&gt; 37, 'costo_dolares' =&gt; 44.686, 'costo_pesos' =&gt; 0, 'trm' =&gt; 0, 'fecha_de_eliminacion' =&gt; null, 'comentarios'  =&gt; ''],</v>
      </c>
    </row>
    <row r="95" spans="1:19" x14ac:dyDescent="0.25">
      <c r="A95" t="s">
        <v>1122</v>
      </c>
      <c r="B95" t="s">
        <v>1123</v>
      </c>
      <c r="C95" t="s">
        <v>1124</v>
      </c>
      <c r="D95" t="s">
        <v>1006</v>
      </c>
      <c r="E95" t="s">
        <v>974</v>
      </c>
      <c r="G95" s="1">
        <v>40603</v>
      </c>
      <c r="H95">
        <v>201</v>
      </c>
      <c r="I95">
        <v>44.598999999999997</v>
      </c>
      <c r="J95" t="str">
        <f t="shared" si="5"/>
        <v>44.599</v>
      </c>
      <c r="M95">
        <f>_xlfn.IFNA(VLOOKUP(H95,centro_costo_id_2!$A$2:$B$108,2,0),107)</f>
        <v>107</v>
      </c>
      <c r="N95">
        <f>_xlfn.IFNA(VLOOKUP(TRIM(D95),dominio_correos!$A$1:$B$31,2,0),29)</f>
        <v>15</v>
      </c>
      <c r="O95" t="str">
        <f>Hoja13!J94</f>
        <v>2011-03-01</v>
      </c>
      <c r="P95" t="str">
        <f t="shared" si="6"/>
        <v>null</v>
      </c>
      <c r="Q95" t="str">
        <f t="shared" si="7"/>
        <v>['nombre' =&gt; 'Alejandro', 'apellido' =&gt; 'Posada', 'correo' =&gt; 'alejandro.posada@linktic.com', 'dominio' =&gt; 15, 'estado' =&gt; 'Activo', 'ticket' =&gt; '',</v>
      </c>
      <c r="R95" t="str">
        <f t="shared" si="8"/>
        <v xml:space="preserve"> 'fecha_de_creacion' =&gt; '2011-03-01', 'centro_costos_id' =&gt; 107, 'costo_dolares' =&gt; 44.599, 'costo_pesos' =&gt; 0, 'trm' =&gt; 0, 'fecha_de_eliminacion' =&gt; null, 'comentarios'  =&gt; ''],</v>
      </c>
      <c r="S95" t="str">
        <f t="shared" si="9"/>
        <v>['nombre' =&gt; 'Alejandro', 'apellido' =&gt; 'Posada', 'correo' =&gt; 'alejandro.posada@linktic.com', 'dominio' =&gt; 15, 'estado' =&gt; 'Activo', 'ticket' =&gt; '', 'fecha_de_creacion' =&gt; '2011-03-01', 'centro_costos_id' =&gt; 107, 'costo_dolares' =&gt; 44.599, 'costo_pesos' =&gt; 0, 'trm' =&gt; 0, 'fecha_de_eliminacion' =&gt; null, 'comentarios'  =&gt; ''],</v>
      </c>
    </row>
    <row r="96" spans="1:19" x14ac:dyDescent="0.25">
      <c r="A96" t="s">
        <v>1122</v>
      </c>
      <c r="B96" t="s">
        <v>1125</v>
      </c>
      <c r="C96" t="s">
        <v>1126</v>
      </c>
      <c r="D96" t="s">
        <v>1006</v>
      </c>
      <c r="E96" t="s">
        <v>845</v>
      </c>
      <c r="F96">
        <v>6257</v>
      </c>
      <c r="G96" s="1" t="s">
        <v>1127</v>
      </c>
      <c r="H96">
        <v>209</v>
      </c>
      <c r="I96">
        <v>44.686</v>
      </c>
      <c r="J96" t="str">
        <f t="shared" si="5"/>
        <v>44.686</v>
      </c>
      <c r="K96">
        <v>44986</v>
      </c>
      <c r="M96">
        <f>_xlfn.IFNA(VLOOKUP(H96,centro_costo_id_2!$A$2:$B$108,2,0),107)</f>
        <v>107</v>
      </c>
      <c r="N96">
        <f>_xlfn.IFNA(VLOOKUP(TRIM(D96),dominio_correos!$A$1:$B$31,2,0),29)</f>
        <v>15</v>
      </c>
      <c r="O96" t="str">
        <f>Hoja13!J95</f>
        <v>2021-03-15</v>
      </c>
      <c r="P96" t="str">
        <f t="shared" si="6"/>
        <v>2023-03-01</v>
      </c>
      <c r="Q96" t="str">
        <f t="shared" si="7"/>
        <v>['nombre' =&gt; 'Alejandro', 'apellido' =&gt; 'Quitian', 'correo' =&gt; 'alejandro.quitian@linktic.com', 'dominio' =&gt; 15, 'estado' =&gt; 'Eliminado', 'ticket' =&gt; '6257',</v>
      </c>
      <c r="R96" t="str">
        <f t="shared" si="8"/>
        <v xml:space="preserve"> 'fecha_de_creacion' =&gt; '2021-03-15', 'centro_costos_id' =&gt; 107, 'costo_dolares' =&gt; 44.686, 'costo_pesos' =&gt; 0, 'trm' =&gt; 0, 'fecha_de_eliminacion' =&gt; '2023-03-01', 'comentarios'  =&gt; ''],</v>
      </c>
      <c r="S96" t="str">
        <f t="shared" si="9"/>
        <v>['nombre' =&gt; 'Alejandro', 'apellido' =&gt; 'Quitian', 'correo' =&gt; 'alejandro.quitian@linktic.com', 'dominio' =&gt; 15, 'estado' =&gt; 'Eliminado', 'ticket' =&gt; '6257', 'fecha_de_creacion' =&gt; '2021-03-15', 'centro_costos_id' =&gt; 107, 'costo_dolares' =&gt; 44.686, 'costo_pesos' =&gt; 0, 'trm' =&gt; 0, 'fecha_de_eliminacion' =&gt; '2023-03-01', 'comentarios'  =&gt; ''],</v>
      </c>
    </row>
    <row r="97" spans="1:19" x14ac:dyDescent="0.25">
      <c r="A97" t="s">
        <v>899</v>
      </c>
      <c r="B97" t="s">
        <v>921</v>
      </c>
      <c r="C97" t="s">
        <v>1128</v>
      </c>
      <c r="D97" t="s">
        <v>1006</v>
      </c>
      <c r="E97" t="s">
        <v>974</v>
      </c>
      <c r="F97">
        <v>8244</v>
      </c>
      <c r="G97" s="1" t="s">
        <v>1129</v>
      </c>
      <c r="H97">
        <v>303</v>
      </c>
      <c r="I97">
        <v>44.686</v>
      </c>
      <c r="J97" t="str">
        <f t="shared" si="5"/>
        <v>44.686</v>
      </c>
      <c r="M97">
        <f>_xlfn.IFNA(VLOOKUP(H97,centro_costo_id_2!$A$2:$B$108,2,0),107)</f>
        <v>46</v>
      </c>
      <c r="N97">
        <f>_xlfn.IFNA(VLOOKUP(TRIM(D97),dominio_correos!$A$1:$B$31,2,0),29)</f>
        <v>15</v>
      </c>
      <c r="O97" t="str">
        <f>Hoja13!J96</f>
        <v>2021-10-22</v>
      </c>
      <c r="P97" t="str">
        <f t="shared" si="6"/>
        <v>null</v>
      </c>
      <c r="Q97" t="str">
        <f t="shared" si="7"/>
        <v>['nombre' =&gt; 'Alexander', 'apellido' =&gt; 'Garcia', 'correo' =&gt; 'alexander.garcia@linktic.com', 'dominio' =&gt; 15, 'estado' =&gt; 'Activo', 'ticket' =&gt; '8244',</v>
      </c>
      <c r="R97" t="str">
        <f t="shared" si="8"/>
        <v xml:space="preserve"> 'fecha_de_creacion' =&gt; '2021-10-22', 'centro_costos_id' =&gt; 46, 'costo_dolares' =&gt; 44.686, 'costo_pesos' =&gt; 0, 'trm' =&gt; 0, 'fecha_de_eliminacion' =&gt; null, 'comentarios'  =&gt; ''],</v>
      </c>
      <c r="S97" t="str">
        <f t="shared" si="9"/>
        <v>['nombre' =&gt; 'Alexander', 'apellido' =&gt; 'Garcia', 'correo' =&gt; 'alexander.garcia@linktic.com', 'dominio' =&gt; 15, 'estado' =&gt; 'Activo', 'ticket' =&gt; '8244', 'fecha_de_creacion' =&gt; '2021-10-22', 'centro_costos_id' =&gt; 46, 'costo_dolares' =&gt; 44.686, 'costo_pesos' =&gt; 0, 'trm' =&gt; 0, 'fecha_de_eliminacion' =&gt; null, 'comentarios'  =&gt; ''],</v>
      </c>
    </row>
    <row r="98" spans="1:19" x14ac:dyDescent="0.25">
      <c r="A98" t="s">
        <v>1065</v>
      </c>
      <c r="B98" t="s">
        <v>1130</v>
      </c>
      <c r="C98" t="s">
        <v>1131</v>
      </c>
      <c r="D98" t="s">
        <v>1006</v>
      </c>
      <c r="E98" t="s">
        <v>974</v>
      </c>
      <c r="F98">
        <v>6257</v>
      </c>
      <c r="G98" s="1">
        <v>44263</v>
      </c>
      <c r="H98">
        <v>291</v>
      </c>
      <c r="I98">
        <v>44.598999999999997</v>
      </c>
      <c r="J98" t="str">
        <f t="shared" si="5"/>
        <v>44.599</v>
      </c>
      <c r="M98">
        <f>_xlfn.IFNA(VLOOKUP(H98,centro_costo_id_2!$A$2:$B$108,2,0),107)</f>
        <v>37</v>
      </c>
      <c r="N98">
        <f>_xlfn.IFNA(VLOOKUP(TRIM(D98),dominio_correos!$A$1:$B$31,2,0),29)</f>
        <v>15</v>
      </c>
      <c r="O98" t="str">
        <f>Hoja13!J97</f>
        <v>2021-03-08</v>
      </c>
      <c r="P98" t="str">
        <f t="shared" si="6"/>
        <v>null</v>
      </c>
      <c r="Q98" t="str">
        <f t="shared" si="7"/>
        <v>['nombre' =&gt; 'Alfonso', 'apellido' =&gt; 'Borre', 'correo' =&gt; 'alfonso.borre@linktic.com', 'dominio' =&gt; 15, 'estado' =&gt; 'Activo', 'ticket' =&gt; '6257',</v>
      </c>
      <c r="R98" t="str">
        <f t="shared" si="8"/>
        <v xml:space="preserve"> 'fecha_de_creacion' =&gt; '2021-03-08', 'centro_costos_id' =&gt; 37, 'costo_dolares' =&gt; 44.599, 'costo_pesos' =&gt; 0, 'trm' =&gt; 0, 'fecha_de_eliminacion' =&gt; null, 'comentarios'  =&gt; ''],</v>
      </c>
      <c r="S98" t="str">
        <f t="shared" si="9"/>
        <v>['nombre' =&gt; 'Alfonso', 'apellido' =&gt; 'Borre', 'correo' =&gt; 'alfonso.borre@linktic.com', 'dominio' =&gt; 15, 'estado' =&gt; 'Activo', 'ticket' =&gt; '6257', 'fecha_de_creacion' =&gt; '2021-03-08', 'centro_costos_id' =&gt; 37, 'costo_dolares' =&gt; 44.599, 'costo_pesos' =&gt; 0, 'trm' =&gt; 0, 'fecha_de_eliminacion' =&gt; null, 'comentarios'  =&gt; ''],</v>
      </c>
    </row>
    <row r="99" spans="1:19" x14ac:dyDescent="0.25">
      <c r="A99" t="s">
        <v>862</v>
      </c>
      <c r="B99" t="s">
        <v>1132</v>
      </c>
      <c r="C99" t="s">
        <v>1133</v>
      </c>
      <c r="D99" t="s">
        <v>1006</v>
      </c>
      <c r="E99" t="s">
        <v>974</v>
      </c>
      <c r="F99">
        <v>6257</v>
      </c>
      <c r="G99" s="1">
        <v>44317</v>
      </c>
      <c r="H99">
        <v>278</v>
      </c>
      <c r="I99">
        <v>44.598999999999997</v>
      </c>
      <c r="J99" t="str">
        <f t="shared" si="5"/>
        <v>44.599</v>
      </c>
      <c r="M99">
        <f>_xlfn.IFNA(VLOOKUP(H99,centro_costo_id_2!$A$2:$B$108,2,0),107)</f>
        <v>107</v>
      </c>
      <c r="N99">
        <f>_xlfn.IFNA(VLOOKUP(TRIM(D99),dominio_correos!$A$1:$B$31,2,0),29)</f>
        <v>15</v>
      </c>
      <c r="O99" t="str">
        <f>Hoja13!J98</f>
        <v>2021-05-01</v>
      </c>
      <c r="P99" t="str">
        <f t="shared" si="6"/>
        <v>null</v>
      </c>
      <c r="Q99" t="str">
        <f t="shared" si="7"/>
        <v>['nombre' =&gt; 'Ana', 'apellido' =&gt; 'Guerra', 'correo' =&gt; 'ana.guerra@linktic.com', 'dominio' =&gt; 15, 'estado' =&gt; 'Activo', 'ticket' =&gt; '6257',</v>
      </c>
      <c r="R99" t="str">
        <f t="shared" si="8"/>
        <v xml:space="preserve"> 'fecha_de_creacion' =&gt; '2021-05-01', 'centro_costos_id' =&gt; 107, 'costo_dolares' =&gt; 44.599, 'costo_pesos' =&gt; 0, 'trm' =&gt; 0, 'fecha_de_eliminacion' =&gt; null, 'comentarios'  =&gt; ''],</v>
      </c>
      <c r="S99" t="str">
        <f t="shared" si="9"/>
        <v>['nombre' =&gt; 'Ana', 'apellido' =&gt; 'Guerra', 'correo' =&gt; 'ana.guerra@linktic.com', 'dominio' =&gt; 15, 'estado' =&gt; 'Activo', 'ticket' =&gt; '6257', 'fecha_de_creacion' =&gt; '2021-05-01', 'centro_costos_id' =&gt; 107, 'costo_dolares' =&gt; 44.599, 'costo_pesos' =&gt; 0, 'trm' =&gt; 0, 'fecha_de_eliminacion' =&gt; null, 'comentarios'  =&gt; ''],</v>
      </c>
    </row>
    <row r="100" spans="1:19" x14ac:dyDescent="0.25">
      <c r="A100" t="s">
        <v>1134</v>
      </c>
      <c r="B100" t="s">
        <v>1135</v>
      </c>
      <c r="C100" t="s">
        <v>1136</v>
      </c>
      <c r="D100" t="s">
        <v>912</v>
      </c>
      <c r="E100" t="s">
        <v>845</v>
      </c>
      <c r="F100">
        <v>8463</v>
      </c>
      <c r="G100" s="1" t="s">
        <v>1137</v>
      </c>
      <c r="H100">
        <v>280</v>
      </c>
      <c r="I100">
        <v>44.290999999999997</v>
      </c>
      <c r="J100" t="str">
        <f t="shared" si="5"/>
        <v>44.291</v>
      </c>
      <c r="M100">
        <f>_xlfn.IFNA(VLOOKUP(H100,centro_costo_id_2!$A$2:$B$108,2,0),107)</f>
        <v>27</v>
      </c>
      <c r="N100">
        <f>_xlfn.IFNA(VLOOKUP(TRIM(D100),dominio_correos!$A$1:$B$31,2,0),29)</f>
        <v>10</v>
      </c>
      <c r="O100" t="str">
        <f>Hoja13!J99</f>
        <v>2021-11-25</v>
      </c>
      <c r="P100" t="str">
        <f t="shared" si="6"/>
        <v>null</v>
      </c>
      <c r="Q100" t="str">
        <f t="shared" si="7"/>
        <v>['nombre' =&gt; 'Dario', 'apellido' =&gt; 'Grisales', 'correo' =&gt; 'analista.financiero@hicome.co', 'dominio' =&gt; 10, 'estado' =&gt; 'Eliminado', 'ticket' =&gt; '8463',</v>
      </c>
      <c r="R100" t="str">
        <f t="shared" si="8"/>
        <v xml:space="preserve"> 'fecha_de_creacion' =&gt; '2021-11-25', 'centro_costos_id' =&gt; 27, 'costo_dolares' =&gt; 44.291, 'costo_pesos' =&gt; 0, 'trm' =&gt; 0, 'fecha_de_eliminacion' =&gt; null, 'comentarios'  =&gt; ''],</v>
      </c>
      <c r="S100" t="str">
        <f t="shared" si="9"/>
        <v>['nombre' =&gt; 'Dario', 'apellido' =&gt; 'Grisales', 'correo' =&gt; 'analista.financiero@hicome.co', 'dominio' =&gt; 10, 'estado' =&gt; 'Eliminado', 'ticket' =&gt; '8463', 'fecha_de_creacion' =&gt; '2021-11-25', 'centro_costos_id' =&gt; 27, 'costo_dolares' =&gt; 44.291, 'costo_pesos' =&gt; 0, 'trm' =&gt; 0, 'fecha_de_eliminacion' =&gt; null, 'comentarios'  =&gt; ''],</v>
      </c>
    </row>
    <row r="101" spans="1:19" x14ac:dyDescent="0.25">
      <c r="A101" t="s">
        <v>1138</v>
      </c>
      <c r="B101" t="s">
        <v>1139</v>
      </c>
      <c r="C101" t="s">
        <v>1140</v>
      </c>
      <c r="D101" t="s">
        <v>1006</v>
      </c>
      <c r="E101" t="s">
        <v>974</v>
      </c>
      <c r="G101" s="1">
        <v>44446</v>
      </c>
      <c r="H101">
        <v>206</v>
      </c>
      <c r="I101">
        <v>44.686</v>
      </c>
      <c r="J101" t="str">
        <f t="shared" si="5"/>
        <v>44.686</v>
      </c>
      <c r="M101">
        <f>_xlfn.IFNA(VLOOKUP(H101,centro_costo_id_2!$A$2:$B$108,2,0),107)</f>
        <v>107</v>
      </c>
      <c r="N101">
        <f>_xlfn.IFNA(VLOOKUP(TRIM(D101),dominio_correos!$A$1:$B$31,2,0),29)</f>
        <v>15</v>
      </c>
      <c r="O101" t="str">
        <f>Hoja13!J100</f>
        <v>2021-09-07</v>
      </c>
      <c r="P101" t="str">
        <f t="shared" si="6"/>
        <v>null</v>
      </c>
      <c r="Q101" t="str">
        <f t="shared" si="7"/>
        <v>['nombre' =&gt; 'Daniela', 'apellido' =&gt; 'Jimenez Rivera', 'correo' =&gt; 'profesional.seleccion@linktic.com', 'dominio' =&gt; 15, 'estado' =&gt; 'Activo', 'ticket' =&gt; '',</v>
      </c>
      <c r="R101" t="str">
        <f t="shared" si="8"/>
        <v xml:space="preserve"> 'fecha_de_creacion' =&gt; '2021-09-07', 'centro_costos_id' =&gt; 107, 'costo_dolares' =&gt; 44.686, 'costo_pesos' =&gt; 0, 'trm' =&gt; 0, 'fecha_de_eliminacion' =&gt; null, 'comentarios'  =&gt; ''],</v>
      </c>
      <c r="S101" t="str">
        <f t="shared" si="9"/>
        <v>['nombre' =&gt; 'Daniela', 'apellido' =&gt; 'Jimenez Rivera', 'correo' =&gt; 'profesional.seleccion@linktic.com', 'dominio' =&gt; 15, 'estado' =&gt; 'Activo', 'ticket' =&gt; '', 'fecha_de_creacion' =&gt; '2021-09-07', 'centro_costos_id' =&gt; 107, 'costo_dolares' =&gt; 44.686, 'costo_pesos' =&gt; 0, 'trm' =&gt; 0, 'fecha_de_eliminacion' =&gt; null, 'comentarios'  =&gt; ''],</v>
      </c>
    </row>
    <row r="102" spans="1:19" x14ac:dyDescent="0.25">
      <c r="A102" t="s">
        <v>855</v>
      </c>
      <c r="B102" t="s">
        <v>1141</v>
      </c>
      <c r="C102" t="s">
        <v>1142</v>
      </c>
      <c r="D102" t="s">
        <v>844</v>
      </c>
      <c r="E102" t="s">
        <v>845</v>
      </c>
      <c r="F102">
        <v>6257</v>
      </c>
      <c r="G102" s="1">
        <v>44294</v>
      </c>
      <c r="H102">
        <v>280</v>
      </c>
      <c r="I102">
        <v>5.4</v>
      </c>
      <c r="J102" t="str">
        <f t="shared" si="5"/>
        <v>5.400</v>
      </c>
      <c r="M102">
        <f>_xlfn.IFNA(VLOOKUP(H102,centro_costo_id_2!$A$2:$B$108,2,0),107)</f>
        <v>27</v>
      </c>
      <c r="N102">
        <f>_xlfn.IFNA(VLOOKUP(TRIM(D102),dominio_correos!$A$1:$B$31,2,0),29)</f>
        <v>14</v>
      </c>
      <c r="O102" t="str">
        <f>Hoja13!J101</f>
        <v>2021-04-08</v>
      </c>
      <c r="P102" t="str">
        <f t="shared" si="6"/>
        <v>null</v>
      </c>
      <c r="Q102" t="str">
        <f t="shared" si="7"/>
        <v>['nombre' =&gt; 'Andrea', 'apellido' =&gt; 'Pachon', 'correo' =&gt; 'andrea.pachon@linktic.co', 'dominio' =&gt; 14, 'estado' =&gt; 'Eliminado', 'ticket' =&gt; '6257',</v>
      </c>
      <c r="R102" t="str">
        <f t="shared" si="8"/>
        <v xml:space="preserve"> 'fecha_de_creacion' =&gt; '2021-04-08', 'centro_costos_id' =&gt; 27, 'costo_dolares' =&gt; 5.400, 'costo_pesos' =&gt; 0, 'trm' =&gt; 0, 'fecha_de_eliminacion' =&gt; null, 'comentarios'  =&gt; ''],</v>
      </c>
      <c r="S102" t="str">
        <f t="shared" si="9"/>
        <v>['nombre' =&gt; 'Andrea', 'apellido' =&gt; 'Pachon', 'correo' =&gt; 'andrea.pachon@linktic.co', 'dominio' =&gt; 14, 'estado' =&gt; 'Eliminado', 'ticket' =&gt; '6257', 'fecha_de_creacion' =&gt; '2021-04-08', 'centro_costos_id' =&gt; 27, 'costo_dolares' =&gt; 5.400, 'costo_pesos' =&gt; 0, 'trm' =&gt; 0, 'fecha_de_eliminacion' =&gt; null, 'comentarios'  =&gt; ''],</v>
      </c>
    </row>
    <row r="103" spans="1:19" x14ac:dyDescent="0.25">
      <c r="A103" t="s">
        <v>855</v>
      </c>
      <c r="B103" t="s">
        <v>1143</v>
      </c>
      <c r="C103" t="s">
        <v>1144</v>
      </c>
      <c r="D103" t="s">
        <v>1006</v>
      </c>
      <c r="E103" t="s">
        <v>974</v>
      </c>
      <c r="G103" s="1">
        <v>44531</v>
      </c>
      <c r="H103">
        <v>204</v>
      </c>
      <c r="I103">
        <v>44.598999999999997</v>
      </c>
      <c r="J103" t="str">
        <f t="shared" si="5"/>
        <v>44.599</v>
      </c>
      <c r="M103">
        <f>_xlfn.IFNA(VLOOKUP(H103,centro_costo_id_2!$A$2:$B$108,2,0),107)</f>
        <v>107</v>
      </c>
      <c r="N103">
        <f>_xlfn.IFNA(VLOOKUP(TRIM(D103),dominio_correos!$A$1:$B$31,2,0),29)</f>
        <v>15</v>
      </c>
      <c r="O103" t="str">
        <f>Hoja13!J102</f>
        <v>2021-12-01</v>
      </c>
      <c r="P103" t="str">
        <f t="shared" si="6"/>
        <v>null</v>
      </c>
      <c r="Q103" t="str">
        <f t="shared" si="7"/>
        <v>['nombre' =&gt; 'Andrea', 'apellido' =&gt; 'Rios', 'correo' =&gt; 'andrea.rios@linktic.com', 'dominio' =&gt; 15, 'estado' =&gt; 'Activo', 'ticket' =&gt; '',</v>
      </c>
      <c r="R103" t="str">
        <f t="shared" si="8"/>
        <v xml:space="preserve"> 'fecha_de_creacion' =&gt; '2021-12-01', 'centro_costos_id' =&gt; 107, 'costo_dolares' =&gt; 44.599, 'costo_pesos' =&gt; 0, 'trm' =&gt; 0, 'fecha_de_eliminacion' =&gt; null, 'comentarios'  =&gt; ''],</v>
      </c>
      <c r="S103" t="str">
        <f t="shared" si="9"/>
        <v>['nombre' =&gt; 'Andrea', 'apellido' =&gt; 'Rios', 'correo' =&gt; 'andrea.rios@linktic.com', 'dominio' =&gt; 15, 'estado' =&gt; 'Activo', 'ticket' =&gt; '', 'fecha_de_creacion' =&gt; '2021-12-01', 'centro_costos_id' =&gt; 107, 'costo_dolares' =&gt; 44.599, 'costo_pesos' =&gt; 0, 'trm' =&gt; 0, 'fecha_de_eliminacion' =&gt; null, 'comentarios'  =&gt; ''],</v>
      </c>
    </row>
    <row r="104" spans="1:19" x14ac:dyDescent="0.25">
      <c r="A104" t="s">
        <v>1145</v>
      </c>
      <c r="B104" t="s">
        <v>1146</v>
      </c>
      <c r="C104" t="s">
        <v>1147</v>
      </c>
      <c r="D104" t="s">
        <v>844</v>
      </c>
      <c r="E104" t="s">
        <v>845</v>
      </c>
      <c r="F104">
        <v>8419</v>
      </c>
      <c r="G104" s="1" t="s">
        <v>1148</v>
      </c>
      <c r="H104">
        <v>242</v>
      </c>
      <c r="I104">
        <v>5.4</v>
      </c>
      <c r="J104" t="str">
        <f t="shared" si="5"/>
        <v>5.400</v>
      </c>
      <c r="M104">
        <f>_xlfn.IFNA(VLOOKUP(H104,centro_costo_id_2!$A$2:$B$108,2,0),107)</f>
        <v>107</v>
      </c>
      <c r="N104">
        <f>_xlfn.IFNA(VLOOKUP(TRIM(D104),dominio_correos!$A$1:$B$31,2,0),29)</f>
        <v>14</v>
      </c>
      <c r="O104" t="str">
        <f>Hoja13!J103</f>
        <v>2021-11-17</v>
      </c>
      <c r="P104" t="str">
        <f t="shared" si="6"/>
        <v>null</v>
      </c>
      <c r="Q104" t="str">
        <f t="shared" si="7"/>
        <v>['nombre' =&gt; 'Andrei', 'apellido' =&gt; 'Luna', 'correo' =&gt; 'andrei.luna@linktic.co', 'dominio' =&gt; 14, 'estado' =&gt; 'Eliminado', 'ticket' =&gt; '8419',</v>
      </c>
      <c r="R104" t="str">
        <f t="shared" si="8"/>
        <v xml:space="preserve"> 'fecha_de_creacion' =&gt; '2021-11-17', 'centro_costos_id' =&gt; 107, 'costo_dolares' =&gt; 5.400, 'costo_pesos' =&gt; 0, 'trm' =&gt; 0, 'fecha_de_eliminacion' =&gt; null, 'comentarios'  =&gt; ''],</v>
      </c>
      <c r="S104" t="str">
        <f t="shared" si="9"/>
        <v>['nombre' =&gt; 'Andrei', 'apellido' =&gt; 'Luna', 'correo' =&gt; 'andrei.luna@linktic.co', 'dominio' =&gt; 14, 'estado' =&gt; 'Eliminado', 'ticket' =&gt; '8419', 'fecha_de_creacion' =&gt; '2021-11-17', 'centro_costos_id' =&gt; 107, 'costo_dolares' =&gt; 5.400, 'costo_pesos' =&gt; 0, 'trm' =&gt; 0, 'fecha_de_eliminacion' =&gt; null, 'comentarios'  =&gt; ''],</v>
      </c>
    </row>
    <row r="105" spans="1:19" x14ac:dyDescent="0.25">
      <c r="A105" t="s">
        <v>905</v>
      </c>
      <c r="B105" t="s">
        <v>1149</v>
      </c>
      <c r="C105" t="s">
        <v>1150</v>
      </c>
      <c r="D105" t="s">
        <v>1006</v>
      </c>
      <c r="E105" t="s">
        <v>974</v>
      </c>
      <c r="F105">
        <v>6257</v>
      </c>
      <c r="G105" s="1">
        <v>44234</v>
      </c>
      <c r="H105">
        <v>291</v>
      </c>
      <c r="I105">
        <v>44.697000000000003</v>
      </c>
      <c r="J105" t="str">
        <f t="shared" si="5"/>
        <v>44.697</v>
      </c>
      <c r="M105">
        <f>_xlfn.IFNA(VLOOKUP(H105,centro_costo_id_2!$A$2:$B$108,2,0),107)</f>
        <v>37</v>
      </c>
      <c r="N105">
        <f>_xlfn.IFNA(VLOOKUP(TRIM(D105),dominio_correos!$A$1:$B$31,2,0),29)</f>
        <v>15</v>
      </c>
      <c r="O105" t="str">
        <f>Hoja13!J104</f>
        <v>2021-02-07</v>
      </c>
      <c r="P105" t="str">
        <f t="shared" si="6"/>
        <v>null</v>
      </c>
      <c r="Q105" t="str">
        <f t="shared" si="7"/>
        <v>['nombre' =&gt; 'Andres', 'apellido' =&gt; 'Amaya', 'correo' =&gt; 'andres.amaya@linktic.com', 'dominio' =&gt; 15, 'estado' =&gt; 'Activo', 'ticket' =&gt; '6257',</v>
      </c>
      <c r="R105" t="str">
        <f t="shared" si="8"/>
        <v xml:space="preserve"> 'fecha_de_creacion' =&gt; '2021-02-07', 'centro_costos_id' =&gt; 37, 'costo_dolares' =&gt; 44.697, 'costo_pesos' =&gt; 0, 'trm' =&gt; 0, 'fecha_de_eliminacion' =&gt; null, 'comentarios'  =&gt; ''],</v>
      </c>
      <c r="S105" t="str">
        <f t="shared" si="9"/>
        <v>['nombre' =&gt; 'Andres', 'apellido' =&gt; 'Amaya', 'correo' =&gt; 'andres.amaya@linktic.com', 'dominio' =&gt; 15, 'estado' =&gt; 'Activo', 'ticket' =&gt; '6257', 'fecha_de_creacion' =&gt; '2021-02-07', 'centro_costos_id' =&gt; 37, 'costo_dolares' =&gt; 44.697, 'costo_pesos' =&gt; 0, 'trm' =&gt; 0, 'fecha_de_eliminacion' =&gt; null, 'comentarios'  =&gt; ''],</v>
      </c>
    </row>
    <row r="106" spans="1:19" x14ac:dyDescent="0.25">
      <c r="A106" t="s">
        <v>1151</v>
      </c>
      <c r="B106" t="s">
        <v>1152</v>
      </c>
      <c r="C106" t="s">
        <v>1153</v>
      </c>
      <c r="D106" t="s">
        <v>1006</v>
      </c>
      <c r="E106" t="s">
        <v>974</v>
      </c>
      <c r="G106" s="1" t="s">
        <v>1154</v>
      </c>
      <c r="H106">
        <v>200</v>
      </c>
      <c r="I106">
        <v>45.051000000000002</v>
      </c>
      <c r="J106" t="str">
        <f t="shared" si="5"/>
        <v>45.051</v>
      </c>
      <c r="M106">
        <f>_xlfn.IFNA(VLOOKUP(H106,centro_costo_id_2!$A$2:$B$108,2,0),107)</f>
        <v>107</v>
      </c>
      <c r="N106">
        <f>_xlfn.IFNA(VLOOKUP(TRIM(D106),dominio_correos!$A$1:$B$31,2,0),29)</f>
        <v>15</v>
      </c>
      <c r="O106" t="str">
        <f>Hoja13!J105</f>
        <v>2019-05-16</v>
      </c>
      <c r="P106" t="str">
        <f t="shared" si="6"/>
        <v>null</v>
      </c>
      <c r="Q106" t="str">
        <f t="shared" si="7"/>
        <v>['nombre' =&gt; 'Zully', 'apellido' =&gt; 'Perdomo', 'correo' =&gt; 'zully.perdomo@linktic.com', 'dominio' =&gt; 15, 'estado' =&gt; 'Activo', 'ticket' =&gt; '',</v>
      </c>
      <c r="R106" t="str">
        <f t="shared" si="8"/>
        <v xml:space="preserve"> 'fecha_de_creacion' =&gt; '2019-05-16', 'centro_costos_id' =&gt; 107, 'costo_dolares' =&gt; 45.051, 'costo_pesos' =&gt; 0, 'trm' =&gt; 0, 'fecha_de_eliminacion' =&gt; null, 'comentarios'  =&gt; ''],</v>
      </c>
      <c r="S106" t="str">
        <f t="shared" si="9"/>
        <v>['nombre' =&gt; 'Zully', 'apellido' =&gt; 'Perdomo', 'correo' =&gt; 'zully.perdomo@linktic.com', 'dominio' =&gt; 15, 'estado' =&gt; 'Activo', 'ticket' =&gt; '', 'fecha_de_creacion' =&gt; '2019-05-16', 'centro_costos_id' =&gt; 107, 'costo_dolares' =&gt; 45.051, 'costo_pesos' =&gt; 0, 'trm' =&gt; 0, 'fecha_de_eliminacion' =&gt; null, 'comentarios'  =&gt; ''],</v>
      </c>
    </row>
    <row r="107" spans="1:19" x14ac:dyDescent="0.25">
      <c r="A107" t="s">
        <v>909</v>
      </c>
      <c r="B107" t="s">
        <v>910</v>
      </c>
      <c r="C107" t="s">
        <v>1155</v>
      </c>
      <c r="D107" t="s">
        <v>844</v>
      </c>
      <c r="E107" t="s">
        <v>845</v>
      </c>
      <c r="F107">
        <v>8518</v>
      </c>
      <c r="G107" s="1">
        <v>44239</v>
      </c>
      <c r="H107">
        <v>298</v>
      </c>
      <c r="I107">
        <v>5.4</v>
      </c>
      <c r="J107" t="str">
        <f t="shared" si="5"/>
        <v>5.400</v>
      </c>
      <c r="M107">
        <f>_xlfn.IFNA(VLOOKUP(H107,centro_costo_id_2!$A$2:$B$108,2,0),107)</f>
        <v>44</v>
      </c>
      <c r="N107">
        <f>_xlfn.IFNA(VLOOKUP(TRIM(D107),dominio_correos!$A$1:$B$31,2,0),29)</f>
        <v>14</v>
      </c>
      <c r="O107" t="str">
        <f>Hoja13!J106</f>
        <v>2021-02-12</v>
      </c>
      <c r="P107" t="str">
        <f t="shared" si="6"/>
        <v>null</v>
      </c>
      <c r="Q107" t="str">
        <f t="shared" si="7"/>
        <v>['nombre' =&gt; 'Angelica', 'apellido' =&gt; 'Herran', 'correo' =&gt; 'angelica.herran@linktic.co', 'dominio' =&gt; 14, 'estado' =&gt; 'Eliminado', 'ticket' =&gt; '8518',</v>
      </c>
      <c r="R107" t="str">
        <f t="shared" si="8"/>
        <v xml:space="preserve"> 'fecha_de_creacion' =&gt; '2021-02-12', 'centro_costos_id' =&gt; 44, 'costo_dolares' =&gt; 5.400, 'costo_pesos' =&gt; 0, 'trm' =&gt; 0, 'fecha_de_eliminacion' =&gt; null, 'comentarios'  =&gt; ''],</v>
      </c>
      <c r="S107" t="str">
        <f t="shared" si="9"/>
        <v>['nombre' =&gt; 'Angelica', 'apellido' =&gt; 'Herran', 'correo' =&gt; 'angelica.herran@linktic.co', 'dominio' =&gt; 14, 'estado' =&gt; 'Eliminado', 'ticket' =&gt; '8518', 'fecha_de_creacion' =&gt; '2021-02-12', 'centro_costos_id' =&gt; 44, 'costo_dolares' =&gt; 5.400, 'costo_pesos' =&gt; 0, 'trm' =&gt; 0, 'fecha_de_eliminacion' =&gt; null, 'comentarios'  =&gt; ''],</v>
      </c>
    </row>
    <row r="108" spans="1:19" x14ac:dyDescent="0.25">
      <c r="A108" t="s">
        <v>909</v>
      </c>
      <c r="B108" t="s">
        <v>935</v>
      </c>
      <c r="C108" t="s">
        <v>1156</v>
      </c>
      <c r="D108" t="s">
        <v>1006</v>
      </c>
      <c r="E108" t="s">
        <v>974</v>
      </c>
      <c r="F108">
        <v>6257</v>
      </c>
      <c r="G108" s="1">
        <v>44384</v>
      </c>
      <c r="H108">
        <v>291</v>
      </c>
      <c r="I108">
        <v>44.598999999999997</v>
      </c>
      <c r="J108" t="str">
        <f t="shared" si="5"/>
        <v>44.599</v>
      </c>
      <c r="M108">
        <f>_xlfn.IFNA(VLOOKUP(H108,centro_costo_id_2!$A$2:$B$108,2,0),107)</f>
        <v>37</v>
      </c>
      <c r="N108">
        <f>_xlfn.IFNA(VLOOKUP(TRIM(D108),dominio_correos!$A$1:$B$31,2,0),29)</f>
        <v>15</v>
      </c>
      <c r="O108" t="str">
        <f>Hoja13!J107</f>
        <v>2021-07-07</v>
      </c>
      <c r="P108" t="str">
        <f t="shared" si="6"/>
        <v>null</v>
      </c>
      <c r="Q108" t="str">
        <f t="shared" si="7"/>
        <v>['nombre' =&gt; 'Angelica', 'apellido' =&gt; 'Rueda', 'correo' =&gt; 'angelica.rueda@linktic.com', 'dominio' =&gt; 15, 'estado' =&gt; 'Activo', 'ticket' =&gt; '6257',</v>
      </c>
      <c r="R108" t="str">
        <f t="shared" si="8"/>
        <v xml:space="preserve"> 'fecha_de_creacion' =&gt; '2021-07-07', 'centro_costos_id' =&gt; 37, 'costo_dolares' =&gt; 44.599, 'costo_pesos' =&gt; 0, 'trm' =&gt; 0, 'fecha_de_eliminacion' =&gt; null, 'comentarios'  =&gt; ''],</v>
      </c>
      <c r="S108" t="str">
        <f t="shared" si="9"/>
        <v>['nombre' =&gt; 'Angelica', 'apellido' =&gt; 'Rueda', 'correo' =&gt; 'angelica.rueda@linktic.com', 'dominio' =&gt; 15, 'estado' =&gt; 'Activo', 'ticket' =&gt; '6257', 'fecha_de_creacion' =&gt; '2021-07-07', 'centro_costos_id' =&gt; 37, 'costo_dolares' =&gt; 44.599, 'costo_pesos' =&gt; 0, 'trm' =&gt; 0, 'fecha_de_eliminacion' =&gt; null, 'comentarios'  =&gt; ''],</v>
      </c>
    </row>
    <row r="109" spans="1:19" x14ac:dyDescent="0.25">
      <c r="A109" t="s">
        <v>1157</v>
      </c>
      <c r="B109" t="s">
        <v>1158</v>
      </c>
      <c r="C109" t="s">
        <v>1159</v>
      </c>
      <c r="D109" t="s">
        <v>1006</v>
      </c>
      <c r="E109" t="s">
        <v>974</v>
      </c>
      <c r="F109">
        <v>8443</v>
      </c>
      <c r="G109" s="1" t="s">
        <v>1160</v>
      </c>
      <c r="H109">
        <v>298</v>
      </c>
      <c r="I109">
        <v>44.598999999999997</v>
      </c>
      <c r="J109" t="str">
        <f t="shared" si="5"/>
        <v>44.599</v>
      </c>
      <c r="M109">
        <f>_xlfn.IFNA(VLOOKUP(H109,centro_costo_id_2!$A$2:$B$108,2,0),107)</f>
        <v>44</v>
      </c>
      <c r="N109">
        <f>_xlfn.IFNA(VLOOKUP(TRIM(D109),dominio_correos!$A$1:$B$31,2,0),29)</f>
        <v>15</v>
      </c>
      <c r="O109" t="str">
        <f>Hoja13!J108</f>
        <v>2021-11-22</v>
      </c>
      <c r="P109" t="str">
        <f t="shared" si="6"/>
        <v>null</v>
      </c>
      <c r="Q109" t="str">
        <f t="shared" si="7"/>
        <v>['nombre' =&gt; 'Angie', 'apellido' =&gt; 'Cruz', 'correo' =&gt; 'angie.cruz@linktic.com', 'dominio' =&gt; 15, 'estado' =&gt; 'Activo', 'ticket' =&gt; '8443',</v>
      </c>
      <c r="R109" t="str">
        <f t="shared" si="8"/>
        <v xml:space="preserve"> 'fecha_de_creacion' =&gt; '2021-11-22', 'centro_costos_id' =&gt; 44, 'costo_dolares' =&gt; 44.599, 'costo_pesos' =&gt; 0, 'trm' =&gt; 0, 'fecha_de_eliminacion' =&gt; null, 'comentarios'  =&gt; ''],</v>
      </c>
      <c r="S109" t="str">
        <f t="shared" si="9"/>
        <v>['nombre' =&gt; 'Angie', 'apellido' =&gt; 'Cruz', 'correo' =&gt; 'angie.cruz@linktic.com', 'dominio' =&gt; 15, 'estado' =&gt; 'Activo', 'ticket' =&gt; '8443', 'fecha_de_creacion' =&gt; '2021-11-22', 'centro_costos_id' =&gt; 44, 'costo_dolares' =&gt; 44.599, 'costo_pesos' =&gt; 0, 'trm' =&gt; 0, 'fecha_de_eliminacion' =&gt; null, 'comentarios'  =&gt; ''],</v>
      </c>
    </row>
    <row r="110" spans="1:19" x14ac:dyDescent="0.25">
      <c r="A110" t="s">
        <v>1161</v>
      </c>
      <c r="B110" t="s">
        <v>1162</v>
      </c>
      <c r="C110" t="s">
        <v>1163</v>
      </c>
      <c r="D110" t="s">
        <v>1006</v>
      </c>
      <c r="E110" t="s">
        <v>974</v>
      </c>
      <c r="F110">
        <v>6257</v>
      </c>
      <c r="G110" s="1">
        <v>44176</v>
      </c>
      <c r="H110">
        <v>605</v>
      </c>
      <c r="I110">
        <v>44.598999999999997</v>
      </c>
      <c r="J110" t="str">
        <f t="shared" si="5"/>
        <v>44.599</v>
      </c>
      <c r="M110">
        <f>_xlfn.IFNA(VLOOKUP(H110,centro_costo_id_2!$A$2:$B$108,2,0),107)</f>
        <v>107</v>
      </c>
      <c r="N110">
        <f>_xlfn.IFNA(VLOOKUP(TRIM(D110),dominio_correos!$A$1:$B$31,2,0),29)</f>
        <v>15</v>
      </c>
      <c r="O110" t="str">
        <f>Hoja13!J109</f>
        <v>2020-12-11</v>
      </c>
      <c r="P110" t="str">
        <f t="shared" si="6"/>
        <v>null</v>
      </c>
      <c r="Q110" t="str">
        <f t="shared" si="7"/>
        <v>['nombre' =&gt; 'Lucciani', 'apellido' =&gt; 'Bossa', 'correo' =&gt; 'lucciani.bossa@linktic.com', 'dominio' =&gt; 15, 'estado' =&gt; 'Activo', 'ticket' =&gt; '6257',</v>
      </c>
      <c r="R110" t="str">
        <f t="shared" si="8"/>
        <v xml:space="preserve"> 'fecha_de_creacion' =&gt; '2020-12-11', 'centro_costos_id' =&gt; 107, 'costo_dolares' =&gt; 44.599, 'costo_pesos' =&gt; 0, 'trm' =&gt; 0, 'fecha_de_eliminacion' =&gt; null, 'comentarios'  =&gt; ''],</v>
      </c>
      <c r="S110" t="str">
        <f t="shared" si="9"/>
        <v>['nombre' =&gt; 'Lucciani', 'apellido' =&gt; 'Bossa', 'correo' =&gt; 'lucciani.bossa@linktic.com', 'dominio' =&gt; 15, 'estado' =&gt; 'Activo', 'ticket' =&gt; '6257', 'fecha_de_creacion' =&gt; '2020-12-11', 'centro_costos_id' =&gt; 107, 'costo_dolares' =&gt; 44.599, 'costo_pesos' =&gt; 0, 'trm' =&gt; 0, 'fecha_de_eliminacion' =&gt; null, 'comentarios'  =&gt; ''],</v>
      </c>
    </row>
    <row r="111" spans="1:19" x14ac:dyDescent="0.25">
      <c r="A111" t="s">
        <v>1026</v>
      </c>
      <c r="B111" t="s">
        <v>1027</v>
      </c>
      <c r="C111" t="s">
        <v>1164</v>
      </c>
      <c r="D111" t="s">
        <v>844</v>
      </c>
      <c r="E111" t="s">
        <v>1165</v>
      </c>
      <c r="F111">
        <v>8018</v>
      </c>
      <c r="G111" s="1">
        <v>44264</v>
      </c>
      <c r="H111">
        <v>202</v>
      </c>
      <c r="I111">
        <v>5.4</v>
      </c>
      <c r="J111" t="str">
        <f t="shared" si="5"/>
        <v>5.400</v>
      </c>
      <c r="K111">
        <v>44797</v>
      </c>
      <c r="M111">
        <f>_xlfn.IFNA(VLOOKUP(H111,centro_costo_id_2!$A$2:$B$108,2,0),107)</f>
        <v>107</v>
      </c>
      <c r="N111">
        <f>_xlfn.IFNA(VLOOKUP(TRIM(D111),dominio_correos!$A$1:$B$31,2,0),29)</f>
        <v>14</v>
      </c>
      <c r="O111" t="str">
        <f>Hoja13!J110</f>
        <v>2021-03-09</v>
      </c>
      <c r="P111" t="str">
        <f t="shared" si="6"/>
        <v>2022-08-24</v>
      </c>
      <c r="Q111" t="str">
        <f t="shared" si="7"/>
        <v>['nombre' =&gt; 'Anyi', 'apellido' =&gt; 'Rojas', 'correo' =&gt; 'anyi.rojas@linktic.co', 'dominio' =&gt; 14, 'estado' =&gt; 'eliminado', 'ticket' =&gt; '8018',</v>
      </c>
      <c r="R111" t="str">
        <f t="shared" si="8"/>
        <v xml:space="preserve"> 'fecha_de_creacion' =&gt; '2021-03-09', 'centro_costos_id' =&gt; 107, 'costo_dolares' =&gt; 5.400, 'costo_pesos' =&gt; 0, 'trm' =&gt; 0, 'fecha_de_eliminacion' =&gt; '2022-08-24', 'comentarios'  =&gt; ''],</v>
      </c>
      <c r="S111" t="str">
        <f t="shared" si="9"/>
        <v>['nombre' =&gt; 'Anyi', 'apellido' =&gt; 'Rojas', 'correo' =&gt; 'anyi.rojas@linktic.co', 'dominio' =&gt; 14, 'estado' =&gt; 'eliminado', 'ticket' =&gt; '8018', 'fecha_de_creacion' =&gt; '2021-03-09', 'centro_costos_id' =&gt; 107, 'costo_dolares' =&gt; 5.400, 'costo_pesos' =&gt; 0, 'trm' =&gt; 0, 'fecha_de_eliminacion' =&gt; '2022-08-24', 'comentarios'  =&gt; ''],</v>
      </c>
    </row>
    <row r="112" spans="1:19" x14ac:dyDescent="0.25">
      <c r="A112" t="s">
        <v>1166</v>
      </c>
      <c r="B112" t="s">
        <v>1167</v>
      </c>
      <c r="C112" t="s">
        <v>1168</v>
      </c>
      <c r="D112" t="s">
        <v>1006</v>
      </c>
      <c r="E112" t="s">
        <v>1165</v>
      </c>
      <c r="F112">
        <v>8013</v>
      </c>
      <c r="G112" s="1">
        <v>44386</v>
      </c>
      <c r="H112">
        <v>296</v>
      </c>
      <c r="I112">
        <v>44.598999999999997</v>
      </c>
      <c r="J112" t="str">
        <f t="shared" si="5"/>
        <v>44.599</v>
      </c>
      <c r="K112">
        <v>44937</v>
      </c>
      <c r="M112">
        <f>_xlfn.IFNA(VLOOKUP(H112,centro_costo_id_2!$A$2:$B$108,2,0),107)</f>
        <v>42</v>
      </c>
      <c r="N112">
        <f>_xlfn.IFNA(VLOOKUP(TRIM(D112),dominio_correos!$A$1:$B$31,2,0),29)</f>
        <v>15</v>
      </c>
      <c r="O112" t="str">
        <f>Hoja13!J111</f>
        <v>2021-07-09</v>
      </c>
      <c r="P112" t="str">
        <f t="shared" si="6"/>
        <v>2023-01-11</v>
      </c>
      <c r="Q112" t="str">
        <f t="shared" si="7"/>
        <v>['nombre' =&gt; 'Armando', 'apellido' =&gt; 'Fonseca', 'correo' =&gt; 'armando.fonseca@linktic.com', 'dominio' =&gt; 15, 'estado' =&gt; 'eliminado', 'ticket' =&gt; '8013',</v>
      </c>
      <c r="R112" t="str">
        <f t="shared" si="8"/>
        <v xml:space="preserve"> 'fecha_de_creacion' =&gt; '2021-07-09', 'centro_costos_id' =&gt; 42, 'costo_dolares' =&gt; 44.599, 'costo_pesos' =&gt; 0, 'trm' =&gt; 0, 'fecha_de_eliminacion' =&gt; '2023-01-11', 'comentarios'  =&gt; ''],</v>
      </c>
      <c r="S112" t="str">
        <f t="shared" si="9"/>
        <v>['nombre' =&gt; 'Armando', 'apellido' =&gt; 'Fonseca', 'correo' =&gt; 'armando.fonseca@linktic.com', 'dominio' =&gt; 15, 'estado' =&gt; 'eliminado', 'ticket' =&gt; '8013', 'fecha_de_creacion' =&gt; '2021-07-09', 'centro_costos_id' =&gt; 42, 'costo_dolares' =&gt; 44.599, 'costo_pesos' =&gt; 0, 'trm' =&gt; 0, 'fecha_de_eliminacion' =&gt; '2023-01-11', 'comentarios'  =&gt; ''],</v>
      </c>
    </row>
    <row r="113" spans="1:19" x14ac:dyDescent="0.25">
      <c r="A113" t="s">
        <v>1169</v>
      </c>
      <c r="B113" t="s">
        <v>1170</v>
      </c>
      <c r="C113" t="s">
        <v>1171</v>
      </c>
      <c r="D113" t="s">
        <v>1172</v>
      </c>
      <c r="E113" t="s">
        <v>974</v>
      </c>
      <c r="F113">
        <v>8308</v>
      </c>
      <c r="G113" s="1" t="s">
        <v>1173</v>
      </c>
      <c r="H113">
        <v>258</v>
      </c>
      <c r="I113">
        <v>6</v>
      </c>
      <c r="J113" t="str">
        <f t="shared" si="5"/>
        <v>6.000</v>
      </c>
      <c r="M113">
        <f>_xlfn.IFNA(VLOOKUP(H113,centro_costo_id_2!$A$2:$B$108,2,0),107)</f>
        <v>107</v>
      </c>
      <c r="N113">
        <f>_xlfn.IFNA(VLOOKUP(TRIM(D113),dominio_correos!$A$1:$B$31,2,0),29)</f>
        <v>23</v>
      </c>
      <c r="O113" t="str">
        <f>Hoja13!J112</f>
        <v>2021-10-21</v>
      </c>
      <c r="P113" t="str">
        <f t="shared" si="6"/>
        <v>null</v>
      </c>
      <c r="Q113" t="str">
        <f t="shared" si="7"/>
        <v>['nombre' =&gt; 'Aula', 'apellido' =&gt; 'Tictur', 'correo' =&gt; 'aula@tictur.org', 'dominio' =&gt; 23, 'estado' =&gt; 'Activo', 'ticket' =&gt; '8308',</v>
      </c>
      <c r="R113" t="str">
        <f t="shared" si="8"/>
        <v xml:space="preserve"> 'fecha_de_creacion' =&gt; '2021-10-21', 'centro_costos_id' =&gt; 107, 'costo_dolares' =&gt; 6.000, 'costo_pesos' =&gt; 0, 'trm' =&gt; 0, 'fecha_de_eliminacion' =&gt; null, 'comentarios'  =&gt; ''],</v>
      </c>
      <c r="S113" t="str">
        <f t="shared" si="9"/>
        <v>['nombre' =&gt; 'Aula', 'apellido' =&gt; 'Tictur', 'correo' =&gt; 'aula@tictur.org', 'dominio' =&gt; 23, 'estado' =&gt; 'Activo', 'ticket' =&gt; '8308', 'fecha_de_creacion' =&gt; '2021-10-21', 'centro_costos_id' =&gt; 107, 'costo_dolares' =&gt; 6.000, 'costo_pesos' =&gt; 0, 'trm' =&gt; 0, 'fecha_de_eliminacion' =&gt; null, 'comentarios'  =&gt; ''],</v>
      </c>
    </row>
    <row r="114" spans="1:19" x14ac:dyDescent="0.25">
      <c r="A114" t="s">
        <v>1174</v>
      </c>
      <c r="B114" t="s">
        <v>1175</v>
      </c>
      <c r="C114" t="s">
        <v>1176</v>
      </c>
      <c r="D114" t="s">
        <v>1006</v>
      </c>
      <c r="E114" t="s">
        <v>1165</v>
      </c>
      <c r="F114">
        <v>6257</v>
      </c>
      <c r="G114" s="1" t="s">
        <v>1177</v>
      </c>
      <c r="H114">
        <v>200</v>
      </c>
      <c r="I114">
        <v>5.4</v>
      </c>
      <c r="J114" t="str">
        <f t="shared" si="5"/>
        <v>5.400</v>
      </c>
      <c r="M114">
        <f>_xlfn.IFNA(VLOOKUP(H114,centro_costo_id_2!$A$2:$B$108,2,0),107)</f>
        <v>107</v>
      </c>
      <c r="N114">
        <f>_xlfn.IFNA(VLOOKUP(TRIM(D114),dominio_correos!$A$1:$B$31,2,0),29)</f>
        <v>15</v>
      </c>
      <c r="O114" t="str">
        <f>Hoja13!J113</f>
        <v>2020-10-22</v>
      </c>
      <c r="P114" t="str">
        <f t="shared" si="6"/>
        <v>null</v>
      </c>
      <c r="Q114" t="str">
        <f t="shared" si="7"/>
        <v>['nombre' =&gt; 'AWS', 'apellido' =&gt; 'Linktic', 'correo' =&gt; 'aws@linktic.com', 'dominio' =&gt; 15, 'estado' =&gt; 'eliminado', 'ticket' =&gt; '6257',</v>
      </c>
      <c r="R114" t="str">
        <f t="shared" si="8"/>
        <v xml:space="preserve"> 'fecha_de_creacion' =&gt; '2020-10-22', 'centro_costos_id' =&gt; 107, 'costo_dolares' =&gt; 5.400, 'costo_pesos' =&gt; 0, 'trm' =&gt; 0, 'fecha_de_eliminacion' =&gt; null, 'comentarios'  =&gt; ''],</v>
      </c>
      <c r="S114" t="str">
        <f t="shared" si="9"/>
        <v>['nombre' =&gt; 'AWS', 'apellido' =&gt; 'Linktic', 'correo' =&gt; 'aws@linktic.com', 'dominio' =&gt; 15, 'estado' =&gt; 'eliminado', 'ticket' =&gt; '6257', 'fecha_de_creacion' =&gt; '2020-10-22', 'centro_costos_id' =&gt; 107, 'costo_dolares' =&gt; 5.400, 'costo_pesos' =&gt; 0, 'trm' =&gt; 0, 'fecha_de_eliminacion' =&gt; null, 'comentarios'  =&gt; ''],</v>
      </c>
    </row>
    <row r="115" spans="1:19" x14ac:dyDescent="0.25">
      <c r="A115" t="s">
        <v>1174</v>
      </c>
      <c r="B115" t="s">
        <v>1178</v>
      </c>
      <c r="C115" t="s">
        <v>1179</v>
      </c>
      <c r="D115" t="s">
        <v>1006</v>
      </c>
      <c r="E115" t="s">
        <v>974</v>
      </c>
      <c r="G115" s="1" t="s">
        <v>1180</v>
      </c>
      <c r="H115">
        <v>200</v>
      </c>
      <c r="I115">
        <v>44.598999999999997</v>
      </c>
      <c r="J115" t="str">
        <f t="shared" si="5"/>
        <v>44.599</v>
      </c>
      <c r="M115">
        <f>_xlfn.IFNA(VLOOKUP(H115,centro_costo_id_2!$A$2:$B$108,2,0),107)</f>
        <v>107</v>
      </c>
      <c r="N115">
        <f>_xlfn.IFNA(VLOOKUP(TRIM(D115),dominio_correos!$A$1:$B$31,2,0),29)</f>
        <v>15</v>
      </c>
      <c r="O115" t="str">
        <f>Hoja13!J114</f>
        <v>2019-11-29</v>
      </c>
      <c r="P115" t="str">
        <f t="shared" si="6"/>
        <v>null</v>
      </c>
      <c r="Q115" t="str">
        <f t="shared" si="7"/>
        <v>['nombre' =&gt; 'AWS', 'apellido' =&gt; 'FAC', 'correo' =&gt; 'awsfac@linktic.com', 'dominio' =&gt; 15, 'estado' =&gt; 'Activo', 'ticket' =&gt; '',</v>
      </c>
      <c r="R115" t="str">
        <f t="shared" si="8"/>
        <v xml:space="preserve"> 'fecha_de_creacion' =&gt; '2019-11-29', 'centro_costos_id' =&gt; 107, 'costo_dolares' =&gt; 44.599, 'costo_pesos' =&gt; 0, 'trm' =&gt; 0, 'fecha_de_eliminacion' =&gt; null, 'comentarios'  =&gt; ''],</v>
      </c>
      <c r="S115" t="str">
        <f t="shared" si="9"/>
        <v>['nombre' =&gt; 'AWS', 'apellido' =&gt; 'FAC', 'correo' =&gt; 'awsfac@linktic.com', 'dominio' =&gt; 15, 'estado' =&gt; 'Activo', 'ticket' =&gt; '', 'fecha_de_creacion' =&gt; '2019-11-29', 'centro_costos_id' =&gt; 107, 'costo_dolares' =&gt; 44.599, 'costo_pesos' =&gt; 0, 'trm' =&gt; 0, 'fecha_de_eliminacion' =&gt; null, 'comentarios'  =&gt; ''],</v>
      </c>
    </row>
    <row r="116" spans="1:19" x14ac:dyDescent="0.25">
      <c r="A116" t="s">
        <v>1181</v>
      </c>
      <c r="B116" t="s">
        <v>986</v>
      </c>
      <c r="C116" t="s">
        <v>1182</v>
      </c>
      <c r="D116" t="s">
        <v>912</v>
      </c>
      <c r="E116" t="s">
        <v>974</v>
      </c>
      <c r="F116">
        <v>7964</v>
      </c>
      <c r="G116" s="1">
        <v>44205</v>
      </c>
      <c r="H116">
        <v>280</v>
      </c>
      <c r="I116">
        <v>44.658999999999999</v>
      </c>
      <c r="J116" t="str">
        <f t="shared" si="5"/>
        <v>44.659</v>
      </c>
      <c r="M116">
        <f>_xlfn.IFNA(VLOOKUP(H116,centro_costo_id_2!$A$2:$B$108,2,0),107)</f>
        <v>27</v>
      </c>
      <c r="N116">
        <f>_xlfn.IFNA(VLOOKUP(TRIM(D116),dominio_correos!$A$1:$B$31,2,0),29)</f>
        <v>10</v>
      </c>
      <c r="O116" t="str">
        <f>Hoja13!J115</f>
        <v>2021-01-09</v>
      </c>
      <c r="P116" t="str">
        <f t="shared" si="6"/>
        <v>null</v>
      </c>
      <c r="Q116" t="str">
        <f t="shared" si="7"/>
        <v>['nombre' =&gt; 'Benjamin', 'apellido' =&gt; 'Medina', 'correo' =&gt; 'benjamin.medina@hicome.co', 'dominio' =&gt; 10, 'estado' =&gt; 'Activo', 'ticket' =&gt; '7964',</v>
      </c>
      <c r="R116" t="str">
        <f t="shared" si="8"/>
        <v xml:space="preserve"> 'fecha_de_creacion' =&gt; '2021-01-09', 'centro_costos_id' =&gt; 27, 'costo_dolares' =&gt; 44.659, 'costo_pesos' =&gt; 0, 'trm' =&gt; 0, 'fecha_de_eliminacion' =&gt; null, 'comentarios'  =&gt; ''],</v>
      </c>
      <c r="S116" t="str">
        <f t="shared" si="9"/>
        <v>['nombre' =&gt; 'Benjamin', 'apellido' =&gt; 'Medina', 'correo' =&gt; 'benjamin.medina@hicome.co', 'dominio' =&gt; 10, 'estado' =&gt; 'Activo', 'ticket' =&gt; '7964', 'fecha_de_creacion' =&gt; '2021-01-09', 'centro_costos_id' =&gt; 27, 'costo_dolares' =&gt; 44.659, 'costo_pesos' =&gt; 0, 'trm' =&gt; 0, 'fecha_de_eliminacion' =&gt; null, 'comentarios'  =&gt; ''],</v>
      </c>
    </row>
    <row r="117" spans="1:19" x14ac:dyDescent="0.25">
      <c r="A117" t="s">
        <v>1088</v>
      </c>
      <c r="B117" t="s">
        <v>1183</v>
      </c>
      <c r="C117" t="s">
        <v>1184</v>
      </c>
      <c r="D117" t="s">
        <v>1185</v>
      </c>
      <c r="E117" t="s">
        <v>1186</v>
      </c>
      <c r="F117">
        <v>6840</v>
      </c>
      <c r="G117" s="1" t="s">
        <v>1187</v>
      </c>
      <c r="H117">
        <v>210</v>
      </c>
      <c r="I117">
        <v>44.290999999999997</v>
      </c>
      <c r="J117" t="str">
        <f t="shared" si="5"/>
        <v>44.291</v>
      </c>
      <c r="M117">
        <f>_xlfn.IFNA(VLOOKUP(H117,centro_costo_id_2!$A$2:$B$108,2,0),107)</f>
        <v>107</v>
      </c>
      <c r="N117">
        <f>_xlfn.IFNA(VLOOKUP(TRIM(D117),dominio_correos!$A$1:$B$31,2,0),29)</f>
        <v>16</v>
      </c>
      <c r="O117" t="str">
        <f>Hoja13!J116</f>
        <v>2021-01-27</v>
      </c>
      <c r="P117" t="str">
        <f t="shared" si="6"/>
        <v>null</v>
      </c>
      <c r="Q117" t="str">
        <f t="shared" si="7"/>
        <v>['nombre' =&gt; 'info', 'apellido' =&gt; 'mafe carrascal', 'correo' =&gt; 'bogota@mafecarrascal.com', 'dominio' =&gt; 16, 'estado' =&gt; 'Entregado', 'ticket' =&gt; '6840',</v>
      </c>
      <c r="R117" t="str">
        <f t="shared" si="8"/>
        <v xml:space="preserve"> 'fecha_de_creacion' =&gt; '2021-01-27', 'centro_costos_id' =&gt; 107, 'costo_dolares' =&gt; 44.291, 'costo_pesos' =&gt; 0, 'trm' =&gt; 0, 'fecha_de_eliminacion' =&gt; null, 'comentarios'  =&gt; ''],</v>
      </c>
      <c r="S117" t="str">
        <f t="shared" si="9"/>
        <v>['nombre' =&gt; 'info', 'apellido' =&gt; 'mafe carrascal', 'correo' =&gt; 'bogota@mafecarrascal.com', 'dominio' =&gt; 16, 'estado' =&gt; 'Entregado', 'ticket' =&gt; '6840', 'fecha_de_creacion' =&gt; '2021-01-27', 'centro_costos_id' =&gt; 107, 'costo_dolares' =&gt; 44.291, 'costo_pesos' =&gt; 0, 'trm' =&gt; 0, 'fecha_de_eliminacion' =&gt; null, 'comentarios'  =&gt; ''],</v>
      </c>
    </row>
    <row r="118" spans="1:19" x14ac:dyDescent="0.25">
      <c r="A118" t="s">
        <v>1188</v>
      </c>
      <c r="B118" t="s">
        <v>1189</v>
      </c>
      <c r="C118" t="s">
        <v>1190</v>
      </c>
      <c r="D118" t="s">
        <v>912</v>
      </c>
      <c r="E118" t="s">
        <v>845</v>
      </c>
      <c r="F118">
        <v>8508</v>
      </c>
      <c r="G118" s="1" t="s">
        <v>1191</v>
      </c>
      <c r="H118">
        <v>204</v>
      </c>
      <c r="I118">
        <v>44.290999999999997</v>
      </c>
      <c r="J118" t="str">
        <f t="shared" si="5"/>
        <v>44.291</v>
      </c>
      <c r="K118">
        <v>44688</v>
      </c>
      <c r="M118">
        <f>_xlfn.IFNA(VLOOKUP(H118,centro_costo_id_2!$A$2:$B$108,2,0),107)</f>
        <v>107</v>
      </c>
      <c r="N118">
        <f>_xlfn.IFNA(VLOOKUP(TRIM(D118),dominio_correos!$A$1:$B$31,2,0),29)</f>
        <v>10</v>
      </c>
      <c r="O118" t="str">
        <f>Hoja13!J117</f>
        <v>2021-11-29</v>
      </c>
      <c r="P118" t="str">
        <f t="shared" si="6"/>
        <v>2022-05-07</v>
      </c>
      <c r="Q118" t="str">
        <f t="shared" si="7"/>
        <v>['nombre' =&gt; 'Brian David', 'apellido' =&gt; 'Orrego Montenegro', 'correo' =&gt; 'brian.orrego@hicome.co', 'dominio' =&gt; 10, 'estado' =&gt; 'Eliminado', 'ticket' =&gt; '8508',</v>
      </c>
      <c r="R118" t="str">
        <f t="shared" si="8"/>
        <v xml:space="preserve"> 'fecha_de_creacion' =&gt; '2021-11-29', 'centro_costos_id' =&gt; 107, 'costo_dolares' =&gt; 44.291, 'costo_pesos' =&gt; 0, 'trm' =&gt; 0, 'fecha_de_eliminacion' =&gt; '2022-05-07', 'comentarios'  =&gt; ''],</v>
      </c>
      <c r="S118" t="str">
        <f t="shared" si="9"/>
        <v>['nombre' =&gt; 'Brian David', 'apellido' =&gt; 'Orrego Montenegro', 'correo' =&gt; 'brian.orrego@hicome.co', 'dominio' =&gt; 10, 'estado' =&gt; 'Eliminado', 'ticket' =&gt; '8508', 'fecha_de_creacion' =&gt; '2021-11-29', 'centro_costos_id' =&gt; 107, 'costo_dolares' =&gt; 44.291, 'costo_pesos' =&gt; 0, 'trm' =&gt; 0, 'fecha_de_eliminacion' =&gt; '2022-05-07', 'comentarios'  =&gt; ''],</v>
      </c>
    </row>
    <row r="119" spans="1:19" x14ac:dyDescent="0.25">
      <c r="A119" t="s">
        <v>1192</v>
      </c>
      <c r="B119" t="s">
        <v>1193</v>
      </c>
      <c r="C119" t="s">
        <v>1194</v>
      </c>
      <c r="D119" t="s">
        <v>844</v>
      </c>
      <c r="E119" t="s">
        <v>845</v>
      </c>
      <c r="F119">
        <v>8284</v>
      </c>
      <c r="G119" s="1">
        <v>44419</v>
      </c>
      <c r="H119">
        <v>296</v>
      </c>
      <c r="I119">
        <v>5.4</v>
      </c>
      <c r="J119" t="str">
        <f t="shared" si="5"/>
        <v>5.400</v>
      </c>
      <c r="K119">
        <v>44609</v>
      </c>
      <c r="M119">
        <f>_xlfn.IFNA(VLOOKUP(H119,centro_costo_id_2!$A$2:$B$108,2,0),107)</f>
        <v>42</v>
      </c>
      <c r="N119">
        <f>_xlfn.IFNA(VLOOKUP(TRIM(D119),dominio_correos!$A$1:$B$31,2,0),29)</f>
        <v>14</v>
      </c>
      <c r="O119" t="str">
        <f>Hoja13!J118</f>
        <v>2021-08-11</v>
      </c>
      <c r="P119" t="str">
        <f t="shared" si="6"/>
        <v>2022-02-17</v>
      </c>
      <c r="Q119" t="str">
        <f t="shared" si="7"/>
        <v>['nombre' =&gt; 'Bryan', 'apellido' =&gt; 'Vera', 'correo' =&gt; 'bryan.vera@linktic.co', 'dominio' =&gt; 14, 'estado' =&gt; 'Eliminado', 'ticket' =&gt; '8284',</v>
      </c>
      <c r="R119" t="str">
        <f t="shared" si="8"/>
        <v xml:space="preserve"> 'fecha_de_creacion' =&gt; '2021-08-11', 'centro_costos_id' =&gt; 42, 'costo_dolares' =&gt; 5.400, 'costo_pesos' =&gt; 0, 'trm' =&gt; 0, 'fecha_de_eliminacion' =&gt; '2022-02-17', 'comentarios'  =&gt; ''],</v>
      </c>
      <c r="S119" t="str">
        <f t="shared" si="9"/>
        <v>['nombre' =&gt; 'Bryan', 'apellido' =&gt; 'Vera', 'correo' =&gt; 'bryan.vera@linktic.co', 'dominio' =&gt; 14, 'estado' =&gt; 'Eliminado', 'ticket' =&gt; '8284', 'fecha_de_creacion' =&gt; '2021-08-11', 'centro_costos_id' =&gt; 42, 'costo_dolares' =&gt; 5.400, 'costo_pesos' =&gt; 0, 'trm' =&gt; 0, 'fecha_de_eliminacion' =&gt; '2022-02-17', 'comentarios'  =&gt; ''],</v>
      </c>
    </row>
    <row r="120" spans="1:19" x14ac:dyDescent="0.25">
      <c r="A120" t="s">
        <v>1195</v>
      </c>
      <c r="B120" t="s">
        <v>1196</v>
      </c>
      <c r="C120" t="s">
        <v>1197</v>
      </c>
      <c r="D120" t="s">
        <v>912</v>
      </c>
      <c r="E120" t="s">
        <v>974</v>
      </c>
      <c r="F120">
        <v>5662</v>
      </c>
      <c r="G120" s="1">
        <v>44415</v>
      </c>
      <c r="H120">
        <v>146</v>
      </c>
      <c r="I120">
        <v>44.658999999999999</v>
      </c>
      <c r="J120" t="str">
        <f t="shared" si="5"/>
        <v>44.659</v>
      </c>
      <c r="M120">
        <f>_xlfn.IFNA(VLOOKUP(H120,centro_costo_id_2!$A$2:$B$108,2,0),107)</f>
        <v>107</v>
      </c>
      <c r="N120">
        <f>_xlfn.IFNA(VLOOKUP(TRIM(D120),dominio_correos!$A$1:$B$31,2,0),29)</f>
        <v>10</v>
      </c>
      <c r="O120" t="str">
        <f>Hoja13!J119</f>
        <v>2021-08-07</v>
      </c>
      <c r="P120" t="str">
        <f t="shared" si="6"/>
        <v>null</v>
      </c>
      <c r="Q120" t="str">
        <f t="shared" si="7"/>
        <v>['nombre' =&gt; 'Nicol', 'apellido' =&gt; 'Franco', 'correo' =&gt; 'calidad@hicome.co', 'dominio' =&gt; 10, 'estado' =&gt; 'Activo', 'ticket' =&gt; '5662',</v>
      </c>
      <c r="R120" t="str">
        <f t="shared" si="8"/>
        <v xml:space="preserve"> 'fecha_de_creacion' =&gt; '2021-08-07', 'centro_costos_id' =&gt; 107, 'costo_dolares' =&gt; 44.659, 'costo_pesos' =&gt; 0, 'trm' =&gt; 0, 'fecha_de_eliminacion' =&gt; null, 'comentarios'  =&gt; ''],</v>
      </c>
      <c r="S120" t="str">
        <f t="shared" si="9"/>
        <v>['nombre' =&gt; 'Nicol', 'apellido' =&gt; 'Franco', 'correo' =&gt; 'calidad@hicome.co', 'dominio' =&gt; 10, 'estado' =&gt; 'Activo', 'ticket' =&gt; '5662', 'fecha_de_creacion' =&gt; '2021-08-07', 'centro_costos_id' =&gt; 107, 'costo_dolares' =&gt; 44.659, 'costo_pesos' =&gt; 0, 'trm' =&gt; 0, 'fecha_de_eliminacion' =&gt; null, 'comentarios'  =&gt; ''],</v>
      </c>
    </row>
    <row r="121" spans="1:19" x14ac:dyDescent="0.25">
      <c r="A121" t="s">
        <v>1198</v>
      </c>
      <c r="B121" t="s">
        <v>1199</v>
      </c>
      <c r="C121" t="s">
        <v>1200</v>
      </c>
      <c r="D121" t="s">
        <v>1006</v>
      </c>
      <c r="E121" t="s">
        <v>974</v>
      </c>
      <c r="G121" s="1">
        <v>43473</v>
      </c>
      <c r="H121">
        <v>207</v>
      </c>
      <c r="I121">
        <v>45.051000000000002</v>
      </c>
      <c r="J121" t="str">
        <f t="shared" si="5"/>
        <v>45.051</v>
      </c>
      <c r="M121">
        <f>_xlfn.IFNA(VLOOKUP(H121,centro_costo_id_2!$A$2:$B$108,2,0),107)</f>
        <v>107</v>
      </c>
      <c r="N121">
        <f>_xlfn.IFNA(VLOOKUP(TRIM(D121),dominio_correos!$A$1:$B$31,2,0),29)</f>
        <v>15</v>
      </c>
      <c r="O121" t="str">
        <f>Hoja13!J120</f>
        <v>2019-01-08</v>
      </c>
      <c r="P121" t="str">
        <f t="shared" si="6"/>
        <v>null</v>
      </c>
      <c r="Q121" t="str">
        <f t="shared" si="7"/>
        <v>['nombre' =&gt; 'Juan', 'apellido' =&gt; 'Guarin', 'correo' =&gt; 'calidad@linktic.com', 'dominio' =&gt; 15, 'estado' =&gt; 'Activo', 'ticket' =&gt; '',</v>
      </c>
      <c r="R121" t="str">
        <f t="shared" si="8"/>
        <v xml:space="preserve"> 'fecha_de_creacion' =&gt; '2019-01-08', 'centro_costos_id' =&gt; 107, 'costo_dolares' =&gt; 45.051, 'costo_pesos' =&gt; 0, 'trm' =&gt; 0, 'fecha_de_eliminacion' =&gt; null, 'comentarios'  =&gt; ''],</v>
      </c>
      <c r="S121" t="str">
        <f t="shared" si="9"/>
        <v>['nombre' =&gt; 'Juan', 'apellido' =&gt; 'Guarin', 'correo' =&gt; 'calidad@linktic.com', 'dominio' =&gt; 15, 'estado' =&gt; 'Activo', 'ticket' =&gt; '', 'fecha_de_creacion' =&gt; '2019-01-08', 'centro_costos_id' =&gt; 107, 'costo_dolares' =&gt; 45.051, 'costo_pesos' =&gt; 0, 'trm' =&gt; 0, 'fecha_de_eliminacion' =&gt; null, 'comentarios'  =&gt; ''],</v>
      </c>
    </row>
    <row r="122" spans="1:19" x14ac:dyDescent="0.25">
      <c r="A122" t="s">
        <v>916</v>
      </c>
      <c r="B122" t="s">
        <v>1201</v>
      </c>
      <c r="C122" t="s">
        <v>1202</v>
      </c>
      <c r="D122" t="s">
        <v>1006</v>
      </c>
      <c r="E122" t="s">
        <v>974</v>
      </c>
      <c r="F122">
        <v>7970</v>
      </c>
      <c r="G122" s="1">
        <v>44236</v>
      </c>
      <c r="H122">
        <v>297</v>
      </c>
      <c r="I122">
        <v>44.598999999999997</v>
      </c>
      <c r="J122" t="str">
        <f t="shared" si="5"/>
        <v>44.599</v>
      </c>
      <c r="M122">
        <f>_xlfn.IFNA(VLOOKUP(H122,centro_costo_id_2!$A$2:$B$108,2,0),107)</f>
        <v>43</v>
      </c>
      <c r="N122">
        <f>_xlfn.IFNA(VLOOKUP(TRIM(D122),dominio_correos!$A$1:$B$31,2,0),29)</f>
        <v>15</v>
      </c>
      <c r="O122" t="str">
        <f>Hoja13!J121</f>
        <v>2021-02-09</v>
      </c>
      <c r="P122" t="str">
        <f t="shared" si="6"/>
        <v>null</v>
      </c>
      <c r="Q122" t="str">
        <f t="shared" si="7"/>
        <v>['nombre' =&gt; 'Camilo', 'apellido' =&gt; 'Birnachera', 'correo' =&gt; 'camilo.bornachera@linktic.com', 'dominio' =&gt; 15, 'estado' =&gt; 'Activo', 'ticket' =&gt; '7970',</v>
      </c>
      <c r="R122" t="str">
        <f t="shared" si="8"/>
        <v xml:space="preserve"> 'fecha_de_creacion' =&gt; '2021-02-09', 'centro_costos_id' =&gt; 43, 'costo_dolares' =&gt; 44.599, 'costo_pesos' =&gt; 0, 'trm' =&gt; 0, 'fecha_de_eliminacion' =&gt; null, 'comentarios'  =&gt; ''],</v>
      </c>
      <c r="S122" t="str">
        <f t="shared" si="9"/>
        <v>['nombre' =&gt; 'Camilo', 'apellido' =&gt; 'Birnachera', 'correo' =&gt; 'camilo.bornachera@linktic.com', 'dominio' =&gt; 15, 'estado' =&gt; 'Activo', 'ticket' =&gt; '7970', 'fecha_de_creacion' =&gt; '2021-02-09', 'centro_costos_id' =&gt; 43, 'costo_dolares' =&gt; 44.599, 'costo_pesos' =&gt; 0, 'trm' =&gt; 0, 'fecha_de_eliminacion' =&gt; null, 'comentarios'  =&gt; ''],</v>
      </c>
    </row>
    <row r="123" spans="1:19" x14ac:dyDescent="0.25">
      <c r="A123" t="s">
        <v>1203</v>
      </c>
      <c r="B123" t="s">
        <v>1204</v>
      </c>
      <c r="C123" t="s">
        <v>1205</v>
      </c>
      <c r="D123" t="s">
        <v>1006</v>
      </c>
      <c r="E123" t="s">
        <v>974</v>
      </c>
      <c r="F123">
        <v>6257</v>
      </c>
      <c r="G123" s="1">
        <v>44384</v>
      </c>
      <c r="H123">
        <v>291</v>
      </c>
      <c r="I123">
        <v>44.686</v>
      </c>
      <c r="J123" t="str">
        <f t="shared" si="5"/>
        <v>44.686</v>
      </c>
      <c r="M123">
        <f>_xlfn.IFNA(VLOOKUP(H123,centro_costo_id_2!$A$2:$B$108,2,0),107)</f>
        <v>37</v>
      </c>
      <c r="N123">
        <f>_xlfn.IFNA(VLOOKUP(TRIM(D123),dominio_correos!$A$1:$B$31,2,0),29)</f>
        <v>15</v>
      </c>
      <c r="O123" t="str">
        <f>Hoja13!J122</f>
        <v>2021-07-07</v>
      </c>
      <c r="P123" t="str">
        <f t="shared" si="6"/>
        <v>null</v>
      </c>
      <c r="Q123" t="str">
        <f t="shared" si="7"/>
        <v>['nombre' =&gt; 'Carlos Mario', 'apellido' =&gt; 'Serna', 'correo' =&gt; 'carlos.serna@linktic.com', 'dominio' =&gt; 15, 'estado' =&gt; 'Activo', 'ticket' =&gt; '6257',</v>
      </c>
      <c r="R123" t="str">
        <f t="shared" si="8"/>
        <v xml:space="preserve"> 'fecha_de_creacion' =&gt; '2021-07-07', 'centro_costos_id' =&gt; 37, 'costo_dolares' =&gt; 44.686, 'costo_pesos' =&gt; 0, 'trm' =&gt; 0, 'fecha_de_eliminacion' =&gt; null, 'comentarios'  =&gt; ''],</v>
      </c>
      <c r="S123" t="str">
        <f t="shared" si="9"/>
        <v>['nombre' =&gt; 'Carlos Mario', 'apellido' =&gt; 'Serna', 'correo' =&gt; 'carlos.serna@linktic.com', 'dominio' =&gt; 15, 'estado' =&gt; 'Activo', 'ticket' =&gt; '6257', 'fecha_de_creacion' =&gt; '2021-07-07', 'centro_costos_id' =&gt; 37, 'costo_dolares' =&gt; 44.686, 'costo_pesos' =&gt; 0, 'trm' =&gt; 0, 'fecha_de_eliminacion' =&gt; null, 'comentarios'  =&gt; ''],</v>
      </c>
    </row>
    <row r="124" spans="1:19" x14ac:dyDescent="0.25">
      <c r="A124" t="s">
        <v>1029</v>
      </c>
      <c r="B124" t="s">
        <v>1206</v>
      </c>
      <c r="C124" t="s">
        <v>1207</v>
      </c>
      <c r="D124" t="s">
        <v>844</v>
      </c>
      <c r="E124" t="s">
        <v>845</v>
      </c>
      <c r="F124">
        <v>8397</v>
      </c>
      <c r="G124" s="1" t="s">
        <v>1137</v>
      </c>
      <c r="H124">
        <v>296</v>
      </c>
      <c r="I124">
        <v>5.4</v>
      </c>
      <c r="J124" t="str">
        <f t="shared" si="5"/>
        <v>5.400</v>
      </c>
      <c r="K124">
        <v>44697</v>
      </c>
      <c r="M124">
        <f>_xlfn.IFNA(VLOOKUP(H124,centro_costo_id_2!$A$2:$B$108,2,0),107)</f>
        <v>42</v>
      </c>
      <c r="N124">
        <f>_xlfn.IFNA(VLOOKUP(TRIM(D124),dominio_correos!$A$1:$B$31,2,0),29)</f>
        <v>14</v>
      </c>
      <c r="O124" t="str">
        <f>Hoja13!J123</f>
        <v>2021-11-25</v>
      </c>
      <c r="P124" t="str">
        <f t="shared" si="6"/>
        <v>2022-05-16</v>
      </c>
      <c r="Q124" t="str">
        <f t="shared" si="7"/>
        <v>['nombre' =&gt; 'Carlos', 'apellido' =&gt; 'Turriago', 'correo' =&gt; 'carlos.turriago@linktic.co', 'dominio' =&gt; 14, 'estado' =&gt; 'Eliminado', 'ticket' =&gt; '8397',</v>
      </c>
      <c r="R124" t="str">
        <f t="shared" si="8"/>
        <v xml:space="preserve"> 'fecha_de_creacion' =&gt; '2021-11-25', 'centro_costos_id' =&gt; 42, 'costo_dolares' =&gt; 5.400, 'costo_pesos' =&gt; 0, 'trm' =&gt; 0, 'fecha_de_eliminacion' =&gt; '2022-05-16', 'comentarios'  =&gt; ''],</v>
      </c>
      <c r="S124" t="str">
        <f t="shared" si="9"/>
        <v>['nombre' =&gt; 'Carlos', 'apellido' =&gt; 'Turriago', 'correo' =&gt; 'carlos.turriago@linktic.co', 'dominio' =&gt; 14, 'estado' =&gt; 'Eliminado', 'ticket' =&gt; '8397', 'fecha_de_creacion' =&gt; '2021-11-25', 'centro_costos_id' =&gt; 42, 'costo_dolares' =&gt; 5.400, 'costo_pesos' =&gt; 0, 'trm' =&gt; 0, 'fecha_de_eliminacion' =&gt; '2022-05-16', 'comentarios'  =&gt; ''],</v>
      </c>
    </row>
    <row r="125" spans="1:19" x14ac:dyDescent="0.25">
      <c r="A125" t="s">
        <v>892</v>
      </c>
      <c r="B125" t="s">
        <v>1208</v>
      </c>
      <c r="C125" t="s">
        <v>1209</v>
      </c>
      <c r="D125" t="s">
        <v>844</v>
      </c>
      <c r="E125" t="s">
        <v>845</v>
      </c>
      <c r="F125">
        <v>6257</v>
      </c>
      <c r="G125" s="1" t="s">
        <v>1210</v>
      </c>
      <c r="H125">
        <v>291</v>
      </c>
      <c r="I125">
        <v>5.4</v>
      </c>
      <c r="J125" t="str">
        <f t="shared" si="5"/>
        <v>5.400</v>
      </c>
      <c r="K125">
        <v>44778</v>
      </c>
      <c r="M125">
        <f>_xlfn.IFNA(VLOOKUP(H125,centro_costo_id_2!$A$2:$B$108,2,0),107)</f>
        <v>37</v>
      </c>
      <c r="N125">
        <f>_xlfn.IFNA(VLOOKUP(TRIM(D125),dominio_correos!$A$1:$B$31,2,0),29)</f>
        <v>14</v>
      </c>
      <c r="O125" t="str">
        <f>Hoja13!J124</f>
        <v>2021-07-14</v>
      </c>
      <c r="P125" t="str">
        <f t="shared" si="6"/>
        <v>2022-08-05</v>
      </c>
      <c r="Q125" t="str">
        <f t="shared" si="7"/>
        <v>['nombre' =&gt; 'Carolina', 'apellido' =&gt; 'Herrera', 'correo' =&gt; 'carolina.herrera@linktic.co', 'dominio' =&gt; 14, 'estado' =&gt; 'Eliminado', 'ticket' =&gt; '6257',</v>
      </c>
      <c r="R125" t="str">
        <f t="shared" si="8"/>
        <v xml:space="preserve"> 'fecha_de_creacion' =&gt; '2021-07-14', 'centro_costos_id' =&gt; 37, 'costo_dolares' =&gt; 5.400, 'costo_pesos' =&gt; 0, 'trm' =&gt; 0, 'fecha_de_eliminacion' =&gt; '2022-08-05', 'comentarios'  =&gt; ''],</v>
      </c>
      <c r="S125" t="str">
        <f t="shared" si="9"/>
        <v>['nombre' =&gt; 'Carolina', 'apellido' =&gt; 'Herrera', 'correo' =&gt; 'carolina.herrera@linktic.co', 'dominio' =&gt; 14, 'estado' =&gt; 'Eliminado', 'ticket' =&gt; '6257', 'fecha_de_creacion' =&gt; '2021-07-14', 'centro_costos_id' =&gt; 37, 'costo_dolares' =&gt; 5.400, 'costo_pesos' =&gt; 0, 'trm' =&gt; 0, 'fecha_de_eliminacion' =&gt; '2022-08-05', 'comentarios'  =&gt; ''],</v>
      </c>
    </row>
    <row r="126" spans="1:19" x14ac:dyDescent="0.25">
      <c r="A126" t="s">
        <v>892</v>
      </c>
      <c r="B126" t="s">
        <v>1211</v>
      </c>
      <c r="C126" t="s">
        <v>1212</v>
      </c>
      <c r="D126" t="s">
        <v>1006</v>
      </c>
      <c r="E126" t="s">
        <v>974</v>
      </c>
      <c r="F126">
        <v>8724</v>
      </c>
      <c r="G126" s="1" t="s">
        <v>1213</v>
      </c>
      <c r="H126">
        <v>280</v>
      </c>
      <c r="I126">
        <v>44.598999999999997</v>
      </c>
      <c r="J126" t="str">
        <f t="shared" si="5"/>
        <v>44.599</v>
      </c>
      <c r="M126">
        <f>_xlfn.IFNA(VLOOKUP(H126,centro_costo_id_2!$A$2:$B$108,2,0),107)</f>
        <v>27</v>
      </c>
      <c r="N126">
        <f>_xlfn.IFNA(VLOOKUP(TRIM(D126),dominio_correos!$A$1:$B$31,2,0),29)</f>
        <v>15</v>
      </c>
      <c r="O126" t="str">
        <f>Hoja13!J125</f>
        <v>2021-06-22</v>
      </c>
      <c r="P126" t="str">
        <f t="shared" si="6"/>
        <v>null</v>
      </c>
      <c r="Q126" t="str">
        <f t="shared" si="7"/>
        <v>['nombre' =&gt; 'Carolina', 'apellido' =&gt; 'Rubiano', 'correo' =&gt; 'carolina.rubiano@linktic.com', 'dominio' =&gt; 15, 'estado' =&gt; 'Activo', 'ticket' =&gt; '8724',</v>
      </c>
      <c r="R126" t="str">
        <f t="shared" si="8"/>
        <v xml:space="preserve"> 'fecha_de_creacion' =&gt; '2021-06-22', 'centro_costos_id' =&gt; 27, 'costo_dolares' =&gt; 44.599, 'costo_pesos' =&gt; 0, 'trm' =&gt; 0, 'fecha_de_eliminacion' =&gt; null, 'comentarios'  =&gt; ''],</v>
      </c>
      <c r="S126" t="str">
        <f t="shared" si="9"/>
        <v>['nombre' =&gt; 'Carolina', 'apellido' =&gt; 'Rubiano', 'correo' =&gt; 'carolina.rubiano@linktic.com', 'dominio' =&gt; 15, 'estado' =&gt; 'Activo', 'ticket' =&gt; '8724', 'fecha_de_creacion' =&gt; '2021-06-22', 'centro_costos_id' =&gt; 27, 'costo_dolares' =&gt; 44.599, 'costo_pesos' =&gt; 0, 'trm' =&gt; 0, 'fecha_de_eliminacion' =&gt; null, 'comentarios'  =&gt; ''],</v>
      </c>
    </row>
    <row r="127" spans="1:19" x14ac:dyDescent="0.25">
      <c r="A127" t="s">
        <v>1214</v>
      </c>
      <c r="B127" t="s">
        <v>1215</v>
      </c>
      <c r="C127" t="s">
        <v>1216</v>
      </c>
      <c r="D127" t="s">
        <v>844</v>
      </c>
      <c r="E127" t="s">
        <v>845</v>
      </c>
      <c r="F127">
        <v>8055</v>
      </c>
      <c r="G127" s="1" t="s">
        <v>996</v>
      </c>
      <c r="H127">
        <v>291</v>
      </c>
      <c r="I127">
        <v>5.4</v>
      </c>
      <c r="J127" t="str">
        <f t="shared" si="5"/>
        <v>5.400</v>
      </c>
      <c r="K127">
        <v>44608</v>
      </c>
      <c r="M127">
        <f>_xlfn.IFNA(VLOOKUP(H127,centro_costo_id_2!$A$2:$B$108,2,0),107)</f>
        <v>37</v>
      </c>
      <c r="N127">
        <f>_xlfn.IFNA(VLOOKUP(TRIM(D127),dominio_correos!$A$1:$B$31,2,0),29)</f>
        <v>14</v>
      </c>
      <c r="O127" t="str">
        <f>Hoja13!J126</f>
        <v>2021-09-16</v>
      </c>
      <c r="P127" t="str">
        <f t="shared" si="6"/>
        <v>2022-02-16</v>
      </c>
      <c r="Q127" t="str">
        <f t="shared" si="7"/>
        <v>['nombre' =&gt; 'Cecilia', 'apellido' =&gt; 'Mattar', 'correo' =&gt; 'cecilia.mattar@linktic.co', 'dominio' =&gt; 14, 'estado' =&gt; 'Eliminado', 'ticket' =&gt; '8055',</v>
      </c>
      <c r="R127" t="str">
        <f t="shared" si="8"/>
        <v xml:space="preserve"> 'fecha_de_creacion' =&gt; '2021-09-16', 'centro_costos_id' =&gt; 37, 'costo_dolares' =&gt; 5.400, 'costo_pesos' =&gt; 0, 'trm' =&gt; 0, 'fecha_de_eliminacion' =&gt; '2022-02-16', 'comentarios'  =&gt; ''],</v>
      </c>
      <c r="S127" t="str">
        <f t="shared" si="9"/>
        <v>['nombre' =&gt; 'Cecilia', 'apellido' =&gt; 'Mattar', 'correo' =&gt; 'cecilia.mattar@linktic.co', 'dominio' =&gt; 14, 'estado' =&gt; 'Eliminado', 'ticket' =&gt; '8055', 'fecha_de_creacion' =&gt; '2021-09-16', 'centro_costos_id' =&gt; 37, 'costo_dolares' =&gt; 5.400, 'costo_pesos' =&gt; 0, 'trm' =&gt; 0, 'fecha_de_eliminacion' =&gt; '2022-02-16', 'comentarios'  =&gt; ''],</v>
      </c>
    </row>
    <row r="128" spans="1:19" x14ac:dyDescent="0.25">
      <c r="A128" t="s">
        <v>1217</v>
      </c>
      <c r="B128" t="s">
        <v>1218</v>
      </c>
      <c r="C128" t="s">
        <v>1219</v>
      </c>
      <c r="D128" t="s">
        <v>1006</v>
      </c>
      <c r="E128" t="s">
        <v>845</v>
      </c>
      <c r="F128">
        <v>7914</v>
      </c>
      <c r="G128" s="1">
        <v>44264</v>
      </c>
      <c r="H128">
        <v>296</v>
      </c>
      <c r="I128">
        <v>5.4</v>
      </c>
      <c r="J128" t="str">
        <f t="shared" si="5"/>
        <v>5.400</v>
      </c>
      <c r="K128">
        <v>44908</v>
      </c>
      <c r="M128">
        <f>_xlfn.IFNA(VLOOKUP(H128,centro_costo_id_2!$A$2:$B$108,2,0),107)</f>
        <v>42</v>
      </c>
      <c r="N128">
        <f>_xlfn.IFNA(VLOOKUP(TRIM(D128),dominio_correos!$A$1:$B$31,2,0),29)</f>
        <v>15</v>
      </c>
      <c r="O128" t="str">
        <f>Hoja13!J127</f>
        <v>2021-03-09</v>
      </c>
      <c r="P128" t="str">
        <f t="shared" si="6"/>
        <v>2022-12-13</v>
      </c>
      <c r="Q128" t="str">
        <f t="shared" si="7"/>
        <v>['nombre' =&gt; 'Cesar', 'apellido' =&gt; 'Pulido', 'correo' =&gt; 'cesar.pulido@linktic.com', 'dominio' =&gt; 15, 'estado' =&gt; 'Eliminado', 'ticket' =&gt; '7914',</v>
      </c>
      <c r="R128" t="str">
        <f t="shared" si="8"/>
        <v xml:space="preserve"> 'fecha_de_creacion' =&gt; '2021-03-09', 'centro_costos_id' =&gt; 42, 'costo_dolares' =&gt; 5.400, 'costo_pesos' =&gt; 0, 'trm' =&gt; 0, 'fecha_de_eliminacion' =&gt; '2022-12-13', 'comentarios'  =&gt; ''],</v>
      </c>
      <c r="S128" t="str">
        <f t="shared" si="9"/>
        <v>['nombre' =&gt; 'Cesar', 'apellido' =&gt; 'Pulido', 'correo' =&gt; 'cesar.pulido@linktic.com', 'dominio' =&gt; 15, 'estado' =&gt; 'Eliminado', 'ticket' =&gt; '7914', 'fecha_de_creacion' =&gt; '2021-03-09', 'centro_costos_id' =&gt; 42, 'costo_dolares' =&gt; 5.400, 'costo_pesos' =&gt; 0, 'trm' =&gt; 0, 'fecha_de_eliminacion' =&gt; '2022-12-13', 'comentarios'  =&gt; ''],</v>
      </c>
    </row>
    <row r="129" spans="1:19" x14ac:dyDescent="0.25">
      <c r="A129" t="s">
        <v>1220</v>
      </c>
      <c r="B129" t="s">
        <v>1221</v>
      </c>
      <c r="C129" t="s">
        <v>1222</v>
      </c>
      <c r="D129" t="s">
        <v>844</v>
      </c>
      <c r="E129" t="s">
        <v>1165</v>
      </c>
      <c r="F129">
        <v>6257</v>
      </c>
      <c r="G129" s="1">
        <v>44354</v>
      </c>
      <c r="H129">
        <v>280</v>
      </c>
      <c r="I129">
        <v>5.4</v>
      </c>
      <c r="J129" t="str">
        <f t="shared" si="5"/>
        <v>5.400</v>
      </c>
      <c r="K129">
        <v>44596</v>
      </c>
      <c r="M129">
        <f>_xlfn.IFNA(VLOOKUP(H129,centro_costo_id_2!$A$2:$B$108,2,0),107)</f>
        <v>27</v>
      </c>
      <c r="N129">
        <f>_xlfn.IFNA(VLOOKUP(TRIM(D129),dominio_correos!$A$1:$B$31,2,0),29)</f>
        <v>14</v>
      </c>
      <c r="O129" t="str">
        <f>Hoja13!J128</f>
        <v>2021-06-07</v>
      </c>
      <c r="P129" t="str">
        <f t="shared" si="6"/>
        <v>2022-02-04</v>
      </c>
      <c r="Q129" t="str">
        <f t="shared" si="7"/>
        <v>['nombre' =&gt; 'Christian', 'apellido' =&gt; 'Areinamo', 'correo' =&gt; 'christian.areinamo@linktic.co', 'dominio' =&gt; 14, 'estado' =&gt; 'eliminado', 'ticket' =&gt; '6257',</v>
      </c>
      <c r="R129" t="str">
        <f t="shared" si="8"/>
        <v xml:space="preserve"> 'fecha_de_creacion' =&gt; '2021-06-07', 'centro_costos_id' =&gt; 27, 'costo_dolares' =&gt; 5.400, 'costo_pesos' =&gt; 0, 'trm' =&gt; 0, 'fecha_de_eliminacion' =&gt; '2022-02-04', 'comentarios'  =&gt; ''],</v>
      </c>
      <c r="S129" t="str">
        <f t="shared" si="9"/>
        <v>['nombre' =&gt; 'Christian', 'apellido' =&gt; 'Areinamo', 'correo' =&gt; 'christian.areinamo@linktic.co', 'dominio' =&gt; 14, 'estado' =&gt; 'eliminado', 'ticket' =&gt; '6257', 'fecha_de_creacion' =&gt; '2021-06-07', 'centro_costos_id' =&gt; 27, 'costo_dolares' =&gt; 5.400, 'costo_pesos' =&gt; 0, 'trm' =&gt; 0, 'fecha_de_eliminacion' =&gt; '2022-02-04', 'comentarios'  =&gt; ''],</v>
      </c>
    </row>
    <row r="130" spans="1:19" x14ac:dyDescent="0.25">
      <c r="A130" t="s">
        <v>1223</v>
      </c>
      <c r="B130" t="s">
        <v>1224</v>
      </c>
      <c r="C130" t="s">
        <v>1225</v>
      </c>
      <c r="D130" t="s">
        <v>966</v>
      </c>
      <c r="E130" t="s">
        <v>974</v>
      </c>
      <c r="F130">
        <v>7838</v>
      </c>
      <c r="G130" s="1" t="s">
        <v>1226</v>
      </c>
      <c r="H130">
        <v>210</v>
      </c>
      <c r="I130">
        <v>6</v>
      </c>
      <c r="J130" t="str">
        <f t="shared" si="5"/>
        <v>6.000</v>
      </c>
      <c r="M130">
        <f>_xlfn.IFNA(VLOOKUP(H130,centro_costo_id_2!$A$2:$B$108,2,0),107)</f>
        <v>107</v>
      </c>
      <c r="N130">
        <f>_xlfn.IFNA(VLOOKUP(TRIM(D130),dominio_correos!$A$1:$B$31,2,0),29)</f>
        <v>1</v>
      </c>
      <c r="O130" t="str">
        <f>Hoja13!J129</f>
        <v>2021-09-30</v>
      </c>
      <c r="P130" t="str">
        <f t="shared" si="6"/>
        <v>null</v>
      </c>
      <c r="Q130" t="str">
        <f t="shared" si="7"/>
        <v>['nombre' =&gt; 'Gerswin', 'apellido' =&gt; 'Pineda', 'correo' =&gt; 'Soporte@3tcapital.co', 'dominio' =&gt; 1, 'estado' =&gt; 'Activo', 'ticket' =&gt; '7838',</v>
      </c>
      <c r="R130" t="str">
        <f t="shared" si="8"/>
        <v xml:space="preserve"> 'fecha_de_creacion' =&gt; '2021-09-30', 'centro_costos_id' =&gt; 107, 'costo_dolares' =&gt; 6.000, 'costo_pesos' =&gt; 0, 'trm' =&gt; 0, 'fecha_de_eliminacion' =&gt; null, 'comentarios'  =&gt; ''],</v>
      </c>
      <c r="S130" t="str">
        <f t="shared" si="9"/>
        <v>['nombre' =&gt; 'Gerswin', 'apellido' =&gt; 'Pineda', 'correo' =&gt; 'Soporte@3tcapital.co', 'dominio' =&gt; 1, 'estado' =&gt; 'Activo', 'ticket' =&gt; '7838', 'fecha_de_creacion' =&gt; '2021-09-30', 'centro_costos_id' =&gt; 107, 'costo_dolares' =&gt; 6.000, 'costo_pesos' =&gt; 0, 'trm' =&gt; 0, 'fecha_de_eliminacion' =&gt; null, 'comentarios'  =&gt; ''],</v>
      </c>
    </row>
    <row r="131" spans="1:19" x14ac:dyDescent="0.25">
      <c r="A131" t="s">
        <v>1227</v>
      </c>
      <c r="B131" t="s">
        <v>1228</v>
      </c>
      <c r="C131" t="s">
        <v>1229</v>
      </c>
      <c r="D131" t="s">
        <v>912</v>
      </c>
      <c r="E131" t="s">
        <v>845</v>
      </c>
      <c r="G131" s="1" t="s">
        <v>1230</v>
      </c>
      <c r="H131">
        <v>146</v>
      </c>
      <c r="I131">
        <v>44.290999999999997</v>
      </c>
      <c r="J131" t="str">
        <f t="shared" ref="J131:J194" si="10">REPLACE(TEXT(I131,"#,000"),FIND(",",TEXT(I131,"#,000"),1),1,".")</f>
        <v>44.291</v>
      </c>
      <c r="K131">
        <v>44712</v>
      </c>
      <c r="M131">
        <f>_xlfn.IFNA(VLOOKUP(H131,centro_costo_id_2!$A$2:$B$108,2,0),107)</f>
        <v>107</v>
      </c>
      <c r="N131">
        <f>_xlfn.IFNA(VLOOKUP(TRIM(D131),dominio_correos!$A$1:$B$31,2,0),29)</f>
        <v>10</v>
      </c>
      <c r="O131" t="str">
        <f>Hoja13!J130</f>
        <v>2021-10-13</v>
      </c>
      <c r="P131" t="str">
        <f t="shared" ref="P131:P194" si="11">IF(K131="","null",YEAR(K131)&amp;"-"&amp;IF(VALUE(MONTH(K131))&lt;10,0&amp;VALUE(MONTH(K131)),VALUE(MONTH(K131)))&amp;"-"&amp;IF(VALUE(DAY(K131))&lt;10,0&amp;VALUE(DAY(K131)),VALUE(DAY(K131))))</f>
        <v>2022-05-31</v>
      </c>
      <c r="Q131" t="str">
        <f t="shared" ref="Q131:Q194" si="12">"['nombre' =&gt; '"&amp;A131&amp;"', 'apellido' =&gt; '"&amp;B131&amp;"', 'correo' =&gt; '"&amp;C131&amp;"', 'dominio' =&gt; "&amp;N131&amp;", 'estado' =&gt; '"&amp;E131&amp;"', 'ticket' =&gt; '"&amp;F131&amp;"',"</f>
        <v>['nombre' =&gt; 'Gustavo', 'apellido' =&gt; 'Ospino', 'correo' =&gt; 'comercial@hicome.co', 'dominio' =&gt; 10, 'estado' =&gt; 'Eliminado', 'ticket' =&gt; '',</v>
      </c>
      <c r="R131" t="str">
        <f t="shared" ref="R131:R194" si="13">" 'fecha_de_creacion' =&gt; '"&amp;O131&amp;"', 'centro_costos_id' =&gt; "&amp;M131&amp;", 'costo_dolares' =&gt; "&amp;J131&amp;", 'costo_pesos' =&gt; 0, 'trm' =&gt; 0, 'fecha_de_eliminacion' =&gt; "&amp;IF(P131="null","null","'"&amp;P131&amp;"'")&amp;", 'comentarios'  =&gt; '"&amp;L131&amp;"'],"</f>
        <v xml:space="preserve"> 'fecha_de_creacion' =&gt; '2021-10-13', 'centro_costos_id' =&gt; 107, 'costo_dolares' =&gt; 44.291, 'costo_pesos' =&gt; 0, 'trm' =&gt; 0, 'fecha_de_eliminacion' =&gt; '2022-05-31', 'comentarios'  =&gt; ''],</v>
      </c>
      <c r="S131" t="str">
        <f t="shared" ref="S131:S194" si="14">Q131&amp;R131</f>
        <v>['nombre' =&gt; 'Gustavo', 'apellido' =&gt; 'Ospino', 'correo' =&gt; 'comercial@hicome.co', 'dominio' =&gt; 10, 'estado' =&gt; 'Eliminado', 'ticket' =&gt; '', 'fecha_de_creacion' =&gt; '2021-10-13', 'centro_costos_id' =&gt; 107, 'costo_dolares' =&gt; 44.291, 'costo_pesos' =&gt; 0, 'trm' =&gt; 0, 'fecha_de_eliminacion' =&gt; '2022-05-31', 'comentarios'  =&gt; ''],</v>
      </c>
    </row>
    <row r="132" spans="1:19" x14ac:dyDescent="0.25">
      <c r="A132" t="s">
        <v>1231</v>
      </c>
      <c r="B132" t="s">
        <v>942</v>
      </c>
      <c r="C132" t="s">
        <v>1232</v>
      </c>
      <c r="D132" t="s">
        <v>944</v>
      </c>
      <c r="E132" t="s">
        <v>974</v>
      </c>
      <c r="F132">
        <v>6011</v>
      </c>
      <c r="G132" s="1" t="s">
        <v>940</v>
      </c>
      <c r="H132">
        <v>1</v>
      </c>
      <c r="I132">
        <v>12</v>
      </c>
      <c r="J132" t="str">
        <f t="shared" si="10"/>
        <v>12.000</v>
      </c>
      <c r="M132">
        <f>_xlfn.IFNA(VLOOKUP(H132,centro_costo_id_2!$A$2:$B$108,2,0),107)</f>
        <v>100</v>
      </c>
      <c r="N132">
        <f>_xlfn.IFNA(VLOOKUP(TRIM(D132),dominio_correos!$A$1:$B$31,2,0),29)</f>
        <v>27</v>
      </c>
      <c r="O132" t="str">
        <f>Hoja13!J131</f>
        <v>2020-05-21</v>
      </c>
      <c r="P132" t="str">
        <f t="shared" si="11"/>
        <v>null</v>
      </c>
      <c r="Q132" t="str">
        <f t="shared" si="12"/>
        <v>['nombre' =&gt; 'Comercial', 'apellido' =&gt; 'Wimbu', 'correo' =&gt; 'comercial@wimbu.co', 'dominio' =&gt; 27, 'estado' =&gt; 'Activo', 'ticket' =&gt; '6011',</v>
      </c>
      <c r="R132" t="str">
        <f t="shared" si="13"/>
        <v xml:space="preserve"> 'fecha_de_creacion' =&gt; '2020-05-21', 'centro_costos_id' =&gt; 100, 'costo_dolares' =&gt; 12.000, 'costo_pesos' =&gt; 0, 'trm' =&gt; 0, 'fecha_de_eliminacion' =&gt; null, 'comentarios'  =&gt; ''],</v>
      </c>
      <c r="S132" t="str">
        <f t="shared" si="14"/>
        <v>['nombre' =&gt; 'Comercial', 'apellido' =&gt; 'Wimbu', 'correo' =&gt; 'comercial@wimbu.co', 'dominio' =&gt; 27, 'estado' =&gt; 'Activo', 'ticket' =&gt; '6011', 'fecha_de_creacion' =&gt; '2020-05-21', 'centro_costos_id' =&gt; 100, 'costo_dolares' =&gt; 12.000, 'costo_pesos' =&gt; 0, 'trm' =&gt; 0, 'fecha_de_eliminacion' =&gt; null, 'comentarios'  =&gt; ''],</v>
      </c>
    </row>
    <row r="133" spans="1:19" x14ac:dyDescent="0.25">
      <c r="A133" t="s">
        <v>905</v>
      </c>
      <c r="B133" t="s">
        <v>1233</v>
      </c>
      <c r="C133" t="s">
        <v>1234</v>
      </c>
      <c r="D133" t="s">
        <v>1006</v>
      </c>
      <c r="E133" t="s">
        <v>974</v>
      </c>
      <c r="G133" s="1">
        <v>41314</v>
      </c>
      <c r="H133">
        <v>208</v>
      </c>
      <c r="I133">
        <v>44.686</v>
      </c>
      <c r="J133" t="str">
        <f t="shared" si="10"/>
        <v>44.686</v>
      </c>
      <c r="M133">
        <f>_xlfn.IFNA(VLOOKUP(H133,centro_costo_id_2!$A$2:$B$108,2,0),107)</f>
        <v>107</v>
      </c>
      <c r="N133">
        <f>_xlfn.IFNA(VLOOKUP(TRIM(D133),dominio_correos!$A$1:$B$31,2,0),29)</f>
        <v>15</v>
      </c>
      <c r="O133" t="str">
        <f>Hoja13!J132</f>
        <v>2013-02-09</v>
      </c>
      <c r="P133" t="str">
        <f t="shared" si="11"/>
        <v>null</v>
      </c>
      <c r="Q133" t="str">
        <f t="shared" si="12"/>
        <v>['nombre' =&gt; 'Andres', 'apellido' =&gt; 'Mendieta', 'correo' =&gt; 'compras@linktic.com', 'dominio' =&gt; 15, 'estado' =&gt; 'Activo', 'ticket' =&gt; '',</v>
      </c>
      <c r="R133" t="str">
        <f t="shared" si="13"/>
        <v xml:space="preserve"> 'fecha_de_creacion' =&gt; '2013-02-09', 'centro_costos_id' =&gt; 107, 'costo_dolares' =&gt; 44.686, 'costo_pesos' =&gt; 0, 'trm' =&gt; 0, 'fecha_de_eliminacion' =&gt; null, 'comentarios'  =&gt; ''],</v>
      </c>
      <c r="S133" t="str">
        <f t="shared" si="14"/>
        <v>['nombre' =&gt; 'Andres', 'apellido' =&gt; 'Mendieta', 'correo' =&gt; 'compras@linktic.com', 'dominio' =&gt; 15, 'estado' =&gt; 'Activo', 'ticket' =&gt; '', 'fecha_de_creacion' =&gt; '2013-02-09', 'centro_costos_id' =&gt; 107, 'costo_dolares' =&gt; 44.686, 'costo_pesos' =&gt; 0, 'trm' =&gt; 0, 'fecha_de_eliminacion' =&gt; null, 'comentarios'  =&gt; ''],</v>
      </c>
    </row>
    <row r="134" spans="1:19" x14ac:dyDescent="0.25">
      <c r="A134" t="s">
        <v>889</v>
      </c>
      <c r="B134" t="s">
        <v>1235</v>
      </c>
      <c r="C134" t="s">
        <v>1236</v>
      </c>
      <c r="D134" t="s">
        <v>1237</v>
      </c>
      <c r="E134" t="s">
        <v>974</v>
      </c>
      <c r="F134" t="s">
        <v>1238</v>
      </c>
      <c r="G134" s="1" t="s">
        <v>1191</v>
      </c>
      <c r="I134">
        <v>6</v>
      </c>
      <c r="J134" t="str">
        <f t="shared" si="10"/>
        <v>6.000</v>
      </c>
      <c r="M134">
        <f>_xlfn.IFNA(VLOOKUP(H134,centro_costo_id_2!$A$2:$B$108,2,0),107)</f>
        <v>107</v>
      </c>
      <c r="N134">
        <f>_xlfn.IFNA(VLOOKUP(TRIM(D134),dominio_correos!$A$1:$B$31,2,0),29)</f>
        <v>28</v>
      </c>
      <c r="O134" t="str">
        <f>Hoja13!J133</f>
        <v>2021-11-29</v>
      </c>
      <c r="P134" t="str">
        <f t="shared" si="11"/>
        <v>null</v>
      </c>
      <c r="Q134" t="str">
        <f t="shared" si="12"/>
        <v>['nombre' =&gt; 'Daniel', 'apellido' =&gt; 'Salinas', 'correo' =&gt; 'compras@yaktil.com', 'dominio' =&gt; 28, 'estado' =&gt; 'Activo', 'ticket' =&gt; 'correo',</v>
      </c>
      <c r="R134" t="str">
        <f t="shared" si="13"/>
        <v xml:space="preserve"> 'fecha_de_creacion' =&gt; '2021-11-29', 'centro_costos_id' =&gt; 107, 'costo_dolares' =&gt; 6.000, 'costo_pesos' =&gt; 0, 'trm' =&gt; 0, 'fecha_de_eliminacion' =&gt; null, 'comentarios'  =&gt; ''],</v>
      </c>
      <c r="S134" t="str">
        <f t="shared" si="14"/>
        <v>['nombre' =&gt; 'Daniel', 'apellido' =&gt; 'Salinas', 'correo' =&gt; 'compras@yaktil.com', 'dominio' =&gt; 28, 'estado' =&gt; 'Activo', 'ticket' =&gt; 'correo', 'fecha_de_creacion' =&gt; '2021-11-29', 'centro_costos_id' =&gt; 107, 'costo_dolares' =&gt; 6.000, 'costo_pesos' =&gt; 0, 'trm' =&gt; 0, 'fecha_de_eliminacion' =&gt; null, 'comentarios'  =&gt; ''],</v>
      </c>
    </row>
    <row r="135" spans="1:19" x14ac:dyDescent="0.25">
      <c r="A135" t="s">
        <v>1239</v>
      </c>
      <c r="B135" t="s">
        <v>1240</v>
      </c>
      <c r="C135" t="s">
        <v>1241</v>
      </c>
      <c r="D135" t="s">
        <v>1006</v>
      </c>
      <c r="E135" t="s">
        <v>974</v>
      </c>
      <c r="G135" s="1" t="s">
        <v>1242</v>
      </c>
      <c r="H135">
        <v>204</v>
      </c>
      <c r="I135">
        <v>44.598999999999997</v>
      </c>
      <c r="J135" t="str">
        <f t="shared" si="10"/>
        <v>44.599</v>
      </c>
      <c r="M135">
        <f>_xlfn.IFNA(VLOOKUP(H135,centro_costo_id_2!$A$2:$B$108,2,0),107)</f>
        <v>107</v>
      </c>
      <c r="N135">
        <f>_xlfn.IFNA(VLOOKUP(TRIM(D135),dominio_correos!$A$1:$B$31,2,0),29)</f>
        <v>15</v>
      </c>
      <c r="O135" t="str">
        <f>Hoja13!J134</f>
        <v>2020-04-23</v>
      </c>
      <c r="P135" t="str">
        <f t="shared" si="11"/>
        <v>null</v>
      </c>
      <c r="Q135" t="str">
        <f t="shared" si="12"/>
        <v>['nombre' =&gt; 'Natalia ', 'apellido' =&gt; 'Fajardo', 'correo' =&gt; 'comunicaciones@linktic.com', 'dominio' =&gt; 15, 'estado' =&gt; 'Activo', 'ticket' =&gt; '',</v>
      </c>
      <c r="R135" t="str">
        <f t="shared" si="13"/>
        <v xml:space="preserve"> 'fecha_de_creacion' =&gt; '2020-04-23', 'centro_costos_id' =&gt; 107, 'costo_dolares' =&gt; 44.599, 'costo_pesos' =&gt; 0, 'trm' =&gt; 0, 'fecha_de_eliminacion' =&gt; null, 'comentarios'  =&gt; ''],</v>
      </c>
      <c r="S135" t="str">
        <f t="shared" si="14"/>
        <v>['nombre' =&gt; 'Natalia ', 'apellido' =&gt; 'Fajardo', 'correo' =&gt; 'comunicaciones@linktic.com', 'dominio' =&gt; 15, 'estado' =&gt; 'Activo', 'ticket' =&gt; '', 'fecha_de_creacion' =&gt; '2020-04-23', 'centro_costos_id' =&gt; 107, 'costo_dolares' =&gt; 44.599, 'costo_pesos' =&gt; 0, 'trm' =&gt; 0, 'fecha_de_eliminacion' =&gt; null, 'comentarios'  =&gt; ''],</v>
      </c>
    </row>
    <row r="136" spans="1:19" x14ac:dyDescent="0.25">
      <c r="A136" t="s">
        <v>1243</v>
      </c>
      <c r="B136" t="s">
        <v>942</v>
      </c>
      <c r="C136" t="s">
        <v>1244</v>
      </c>
      <c r="D136" t="s">
        <v>944</v>
      </c>
      <c r="E136" t="s">
        <v>974</v>
      </c>
      <c r="F136">
        <v>6011</v>
      </c>
      <c r="G136" s="1" t="s">
        <v>940</v>
      </c>
      <c r="H136">
        <v>1</v>
      </c>
      <c r="I136">
        <v>12</v>
      </c>
      <c r="J136" t="str">
        <f t="shared" si="10"/>
        <v>12.000</v>
      </c>
      <c r="M136">
        <f>_xlfn.IFNA(VLOOKUP(H136,centro_costo_id_2!$A$2:$B$108,2,0),107)</f>
        <v>100</v>
      </c>
      <c r="N136">
        <f>_xlfn.IFNA(VLOOKUP(TRIM(D136),dominio_correos!$A$1:$B$31,2,0),29)</f>
        <v>27</v>
      </c>
      <c r="O136" t="str">
        <f>Hoja13!J135</f>
        <v>2020-05-21</v>
      </c>
      <c r="P136" t="str">
        <f t="shared" si="11"/>
        <v>null</v>
      </c>
      <c r="Q136" t="str">
        <f t="shared" si="12"/>
        <v>['nombre' =&gt; 'Comunicaciones', 'apellido' =&gt; 'Wimbu', 'correo' =&gt; 'comunicaciones@wimbu.co', 'dominio' =&gt; 27, 'estado' =&gt; 'Activo', 'ticket' =&gt; '6011',</v>
      </c>
      <c r="R136" t="str">
        <f t="shared" si="13"/>
        <v xml:space="preserve"> 'fecha_de_creacion' =&gt; '2020-05-21', 'centro_costos_id' =&gt; 100, 'costo_dolares' =&gt; 12.000, 'costo_pesos' =&gt; 0, 'trm' =&gt; 0, 'fecha_de_eliminacion' =&gt; null, 'comentarios'  =&gt; ''],</v>
      </c>
      <c r="S136" t="str">
        <f t="shared" si="14"/>
        <v>['nombre' =&gt; 'Comunicaciones', 'apellido' =&gt; 'Wimbu', 'correo' =&gt; 'comunicaciones@wimbu.co', 'dominio' =&gt; 27, 'estado' =&gt; 'Activo', 'ticket' =&gt; '6011', 'fecha_de_creacion' =&gt; '2020-05-21', 'centro_costos_id' =&gt; 100, 'costo_dolares' =&gt; 12.000, 'costo_pesos' =&gt; 0, 'trm' =&gt; 0, 'fecha_de_eliminacion' =&gt; null, 'comentarios'  =&gt; ''],</v>
      </c>
    </row>
    <row r="137" spans="1:19" x14ac:dyDescent="0.25">
      <c r="A137" t="s">
        <v>862</v>
      </c>
      <c r="B137" t="s">
        <v>1245</v>
      </c>
      <c r="C137" t="s">
        <v>1246</v>
      </c>
      <c r="D137" t="s">
        <v>1006</v>
      </c>
      <c r="E137" t="s">
        <v>974</v>
      </c>
      <c r="G137" s="1" t="s">
        <v>1247</v>
      </c>
      <c r="H137">
        <v>208</v>
      </c>
      <c r="I137">
        <v>44.598999999999997</v>
      </c>
      <c r="J137" t="str">
        <f t="shared" si="10"/>
        <v>44.599</v>
      </c>
      <c r="M137">
        <f>_xlfn.IFNA(VLOOKUP(H137,centro_costo_id_2!$A$2:$B$108,2,0),107)</f>
        <v>107</v>
      </c>
      <c r="N137">
        <f>_xlfn.IFNA(VLOOKUP(TRIM(D137),dominio_correos!$A$1:$B$31,2,0),29)</f>
        <v>15</v>
      </c>
      <c r="O137" t="str">
        <f>Hoja13!J136</f>
        <v>2019-08-15</v>
      </c>
      <c r="P137" t="str">
        <f t="shared" si="11"/>
        <v>null</v>
      </c>
      <c r="Q137" t="str">
        <f t="shared" si="12"/>
        <v>['nombre' =&gt; 'Ana', 'apellido' =&gt; 'Aguilera', 'correo' =&gt; 'contabilidad@linktic.com', 'dominio' =&gt; 15, 'estado' =&gt; 'Activo', 'ticket' =&gt; '',</v>
      </c>
      <c r="R137" t="str">
        <f t="shared" si="13"/>
        <v xml:space="preserve"> 'fecha_de_creacion' =&gt; '2019-08-15', 'centro_costos_id' =&gt; 107, 'costo_dolares' =&gt; 44.599, 'costo_pesos' =&gt; 0, 'trm' =&gt; 0, 'fecha_de_eliminacion' =&gt; null, 'comentarios'  =&gt; ''],</v>
      </c>
      <c r="S137" t="str">
        <f t="shared" si="14"/>
        <v>['nombre' =&gt; 'Ana', 'apellido' =&gt; 'Aguilera', 'correo' =&gt; 'contabilidad@linktic.com', 'dominio' =&gt; 15, 'estado' =&gt; 'Activo', 'ticket' =&gt; '', 'fecha_de_creacion' =&gt; '2019-08-15', 'centro_costos_id' =&gt; 107, 'costo_dolares' =&gt; 44.599, 'costo_pesos' =&gt; 0, 'trm' =&gt; 0, 'fecha_de_eliminacion' =&gt; null, 'comentarios'  =&gt; ''],</v>
      </c>
    </row>
    <row r="138" spans="1:19" x14ac:dyDescent="0.25">
      <c r="A138" t="s">
        <v>1248</v>
      </c>
      <c r="B138" t="s">
        <v>1249</v>
      </c>
      <c r="C138" t="s">
        <v>1250</v>
      </c>
      <c r="D138" t="s">
        <v>1006</v>
      </c>
      <c r="E138" t="s">
        <v>974</v>
      </c>
      <c r="G138" s="1" t="s">
        <v>1251</v>
      </c>
      <c r="H138">
        <v>208</v>
      </c>
      <c r="I138">
        <v>44.598999999999997</v>
      </c>
      <c r="J138" t="str">
        <f t="shared" si="10"/>
        <v>44.599</v>
      </c>
      <c r="M138">
        <f>_xlfn.IFNA(VLOOKUP(H138,centro_costo_id_2!$A$2:$B$108,2,0),107)</f>
        <v>107</v>
      </c>
      <c r="N138">
        <f>_xlfn.IFNA(VLOOKUP(TRIM(D138),dominio_correos!$A$1:$B$31,2,0),29)</f>
        <v>15</v>
      </c>
      <c r="O138" t="str">
        <f>Hoja13!J137</f>
        <v>2018-04-18</v>
      </c>
      <c r="P138" t="str">
        <f t="shared" si="11"/>
        <v>null</v>
      </c>
      <c r="Q138" t="str">
        <f t="shared" si="12"/>
        <v>['nombre' =&gt; 'Cristina', 'apellido' =&gt; 'Martinez', 'correo' =&gt; 'contacto@linktic.com', 'dominio' =&gt; 15, 'estado' =&gt; 'Activo', 'ticket' =&gt; '',</v>
      </c>
      <c r="R138" t="str">
        <f t="shared" si="13"/>
        <v xml:space="preserve"> 'fecha_de_creacion' =&gt; '2018-04-18', 'centro_costos_id' =&gt; 107, 'costo_dolares' =&gt; 44.599, 'costo_pesos' =&gt; 0, 'trm' =&gt; 0, 'fecha_de_eliminacion' =&gt; null, 'comentarios'  =&gt; ''],</v>
      </c>
      <c r="S138" t="str">
        <f t="shared" si="14"/>
        <v>['nombre' =&gt; 'Cristina', 'apellido' =&gt; 'Martinez', 'correo' =&gt; 'contacto@linktic.com', 'dominio' =&gt; 15, 'estado' =&gt; 'Activo', 'ticket' =&gt; '', 'fecha_de_creacion' =&gt; '2018-04-18', 'centro_costos_id' =&gt; 107, 'costo_dolares' =&gt; 44.599, 'costo_pesos' =&gt; 0, 'trm' =&gt; 0, 'fecha_de_eliminacion' =&gt; null, 'comentarios'  =&gt; ''],</v>
      </c>
    </row>
    <row r="139" spans="1:19" x14ac:dyDescent="0.25">
      <c r="A139" t="s">
        <v>1252</v>
      </c>
      <c r="B139" t="s">
        <v>1253</v>
      </c>
      <c r="C139" t="s">
        <v>1254</v>
      </c>
      <c r="D139" t="s">
        <v>1006</v>
      </c>
      <c r="E139" t="s">
        <v>845</v>
      </c>
      <c r="G139" s="1" t="s">
        <v>1255</v>
      </c>
      <c r="H139">
        <v>204</v>
      </c>
      <c r="I139">
        <v>44.598999999999997</v>
      </c>
      <c r="J139" t="str">
        <f t="shared" si="10"/>
        <v>44.599</v>
      </c>
      <c r="K139">
        <v>44987</v>
      </c>
      <c r="M139">
        <f>_xlfn.IFNA(VLOOKUP(H139,centro_costo_id_2!$A$2:$B$108,2,0),107)</f>
        <v>107</v>
      </c>
      <c r="N139">
        <f>_xlfn.IFNA(VLOOKUP(TRIM(D139),dominio_correos!$A$1:$B$31,2,0),29)</f>
        <v>15</v>
      </c>
      <c r="O139" t="str">
        <f>Hoja13!J138</f>
        <v>2020-07-21</v>
      </c>
      <c r="P139" t="str">
        <f t="shared" si="11"/>
        <v>2023-03-02</v>
      </c>
      <c r="Q139" t="str">
        <f t="shared" si="12"/>
        <v>['nombre' =&gt; 'Diana Carolina', 'apellido' =&gt; 'Sabogal', 'correo' =&gt; 'contenidos@linktic.com', 'dominio' =&gt; 15, 'estado' =&gt; 'Eliminado', 'ticket' =&gt; '',</v>
      </c>
      <c r="R139" t="str">
        <f t="shared" si="13"/>
        <v xml:space="preserve"> 'fecha_de_creacion' =&gt; '2020-07-21', 'centro_costos_id' =&gt; 107, 'costo_dolares' =&gt; 44.599, 'costo_pesos' =&gt; 0, 'trm' =&gt; 0, 'fecha_de_eliminacion' =&gt; '2023-03-02', 'comentarios'  =&gt; ''],</v>
      </c>
      <c r="S139" t="str">
        <f t="shared" si="14"/>
        <v>['nombre' =&gt; 'Diana Carolina', 'apellido' =&gt; 'Sabogal', 'correo' =&gt; 'contenidos@linktic.com', 'dominio' =&gt; 15, 'estado' =&gt; 'Eliminado', 'ticket' =&gt; '', 'fecha_de_creacion' =&gt; '2020-07-21', 'centro_costos_id' =&gt; 107, 'costo_dolares' =&gt; 44.599, 'costo_pesos' =&gt; 0, 'trm' =&gt; 0, 'fecha_de_eliminacion' =&gt; '2023-03-02', 'comentarios'  =&gt; ''],</v>
      </c>
    </row>
    <row r="140" spans="1:19" x14ac:dyDescent="0.25">
      <c r="A140" t="s">
        <v>1080</v>
      </c>
      <c r="B140" t="s">
        <v>1256</v>
      </c>
      <c r="C140" t="s">
        <v>1257</v>
      </c>
      <c r="D140" t="s">
        <v>912</v>
      </c>
      <c r="E140" t="s">
        <v>974</v>
      </c>
      <c r="F140">
        <v>5662</v>
      </c>
      <c r="G140" s="1" t="s">
        <v>923</v>
      </c>
      <c r="H140">
        <v>146</v>
      </c>
      <c r="I140">
        <v>44.658999999999999</v>
      </c>
      <c r="J140" t="str">
        <f t="shared" si="10"/>
        <v>44.659</v>
      </c>
      <c r="M140">
        <f>_xlfn.IFNA(VLOOKUP(H140,centro_costo_id_2!$A$2:$B$108,2,0),107)</f>
        <v>107</v>
      </c>
      <c r="N140">
        <f>_xlfn.IFNA(VLOOKUP(TRIM(D140),dominio_correos!$A$1:$B$31,2,0),29)</f>
        <v>10</v>
      </c>
      <c r="O140" t="str">
        <f>Hoja13!J139</f>
        <v>2019-09-25</v>
      </c>
      <c r="P140" t="str">
        <f t="shared" si="11"/>
        <v>null</v>
      </c>
      <c r="Q140" t="str">
        <f t="shared" si="12"/>
        <v>['nombre' =&gt; 'Admin', 'apellido' =&gt; 'Soporte', 'correo' =&gt; 'coordinacion@hicome.co', 'dominio' =&gt; 10, 'estado' =&gt; 'Activo', 'ticket' =&gt; '5662',</v>
      </c>
      <c r="R140" t="str">
        <f t="shared" si="13"/>
        <v xml:space="preserve"> 'fecha_de_creacion' =&gt; '2019-09-25', 'centro_costos_id' =&gt; 107, 'costo_dolares' =&gt; 44.659, 'costo_pesos' =&gt; 0, 'trm' =&gt; 0, 'fecha_de_eliminacion' =&gt; null, 'comentarios'  =&gt; ''],</v>
      </c>
      <c r="S140" t="str">
        <f t="shared" si="14"/>
        <v>['nombre' =&gt; 'Admin', 'apellido' =&gt; 'Soporte', 'correo' =&gt; 'coordinacion@hicome.co', 'dominio' =&gt; 10, 'estado' =&gt; 'Activo', 'ticket' =&gt; '5662', 'fecha_de_creacion' =&gt; '2019-09-25', 'centro_costos_id' =&gt; 107, 'costo_dolares' =&gt; 44.659, 'costo_pesos' =&gt; 0, 'trm' =&gt; 0, 'fecha_de_eliminacion' =&gt; null, 'comentarios'  =&gt; ''],</v>
      </c>
    </row>
    <row r="141" spans="1:19" x14ac:dyDescent="0.25">
      <c r="A141" t="s">
        <v>1258</v>
      </c>
      <c r="B141" t="s">
        <v>1259</v>
      </c>
      <c r="C141" t="s">
        <v>1260</v>
      </c>
      <c r="D141" t="s">
        <v>853</v>
      </c>
      <c r="E141" t="s">
        <v>1165</v>
      </c>
      <c r="F141">
        <v>6790</v>
      </c>
      <c r="G141" s="1" t="s">
        <v>1261</v>
      </c>
      <c r="H141">
        <v>280</v>
      </c>
      <c r="I141">
        <v>44.417999999999999</v>
      </c>
      <c r="J141" t="str">
        <f t="shared" si="10"/>
        <v>44.418</v>
      </c>
      <c r="K141">
        <v>44601</v>
      </c>
      <c r="M141">
        <f>_xlfn.IFNA(VLOOKUP(H141,centro_costo_id_2!$A$2:$B$108,2,0),107)</f>
        <v>27</v>
      </c>
      <c r="N141">
        <f>_xlfn.IFNA(VLOOKUP(TRIM(D141),dominio_correos!$A$1:$B$31,2,0),29)</f>
        <v>26</v>
      </c>
      <c r="O141" t="str">
        <f>Hoja13!J140</f>
        <v>2021-04-28</v>
      </c>
      <c r="P141" t="str">
        <f t="shared" si="11"/>
        <v>2022-02-09</v>
      </c>
      <c r="Q141" t="str">
        <f t="shared" si="12"/>
        <v>['nombre' =&gt; 'Ray', 'apellido' =&gt; 'Miller', 'correo' =&gt; 'coordinacionatlantico@vendeporinternet.co', 'dominio' =&gt; 26, 'estado' =&gt; 'eliminado', 'ticket' =&gt; '6790',</v>
      </c>
      <c r="R141" t="str">
        <f t="shared" si="13"/>
        <v xml:space="preserve"> 'fecha_de_creacion' =&gt; '2021-04-28', 'centro_costos_id' =&gt; 27, 'costo_dolares' =&gt; 44.418, 'costo_pesos' =&gt; 0, 'trm' =&gt; 0, 'fecha_de_eliminacion' =&gt; '2022-02-09', 'comentarios'  =&gt; ''],</v>
      </c>
      <c r="S141" t="str">
        <f t="shared" si="14"/>
        <v>['nombre' =&gt; 'Ray', 'apellido' =&gt; 'Miller', 'correo' =&gt; 'coordinacionatlantico@vendeporinternet.co', 'dominio' =&gt; 26, 'estado' =&gt; 'eliminado', 'ticket' =&gt; '6790', 'fecha_de_creacion' =&gt; '2021-04-28', 'centro_costos_id' =&gt; 27, 'costo_dolares' =&gt; 44.418, 'costo_pesos' =&gt; 0, 'trm' =&gt; 0, 'fecha_de_eliminacion' =&gt; '2022-02-09', 'comentarios'  =&gt; ''],</v>
      </c>
    </row>
    <row r="142" spans="1:19" x14ac:dyDescent="0.25">
      <c r="A142" t="s">
        <v>1262</v>
      </c>
      <c r="B142" t="s">
        <v>932</v>
      </c>
      <c r="C142" t="s">
        <v>1263</v>
      </c>
      <c r="D142" t="s">
        <v>853</v>
      </c>
      <c r="E142" t="s">
        <v>845</v>
      </c>
      <c r="F142">
        <v>6790</v>
      </c>
      <c r="G142" s="1">
        <v>44351</v>
      </c>
      <c r="H142">
        <v>280</v>
      </c>
      <c r="I142">
        <v>44.417999999999999</v>
      </c>
      <c r="J142" t="str">
        <f t="shared" si="10"/>
        <v>44.418</v>
      </c>
      <c r="K142">
        <v>44601</v>
      </c>
      <c r="M142">
        <f>_xlfn.IFNA(VLOOKUP(H142,centro_costo_id_2!$A$2:$B$108,2,0),107)</f>
        <v>27</v>
      </c>
      <c r="N142">
        <f>_xlfn.IFNA(VLOOKUP(TRIM(D142),dominio_correos!$A$1:$B$31,2,0),29)</f>
        <v>26</v>
      </c>
      <c r="O142" t="str">
        <f>Hoja13!J141</f>
        <v>2021-06-04</v>
      </c>
      <c r="P142" t="str">
        <f t="shared" si="11"/>
        <v>2022-02-09</v>
      </c>
      <c r="Q142" t="str">
        <f t="shared" si="12"/>
        <v>['nombre' =&gt; 'Erika', 'apellido' =&gt; 'Diaz', 'correo' =&gt; 'coordinacionmeta@vendeporinternet.co', 'dominio' =&gt; 26, 'estado' =&gt; 'Eliminado', 'ticket' =&gt; '6790',</v>
      </c>
      <c r="R142" t="str">
        <f t="shared" si="13"/>
        <v xml:space="preserve"> 'fecha_de_creacion' =&gt; '2021-06-04', 'centro_costos_id' =&gt; 27, 'costo_dolares' =&gt; 44.418, 'costo_pesos' =&gt; 0, 'trm' =&gt; 0, 'fecha_de_eliminacion' =&gt; '2022-02-09', 'comentarios'  =&gt; ''],</v>
      </c>
      <c r="S142" t="str">
        <f t="shared" si="14"/>
        <v>['nombre' =&gt; 'Erika', 'apellido' =&gt; 'Diaz', 'correo' =&gt; 'coordinacionmeta@vendeporinternet.co', 'dominio' =&gt; 26, 'estado' =&gt; 'Eliminado', 'ticket' =&gt; '6790', 'fecha_de_creacion' =&gt; '2021-06-04', 'centro_costos_id' =&gt; 27, 'costo_dolares' =&gt; 44.418, 'costo_pesos' =&gt; 0, 'trm' =&gt; 0, 'fecha_de_eliminacion' =&gt; '2022-02-09', 'comentarios'  =&gt; ''],</v>
      </c>
    </row>
    <row r="143" spans="1:19" x14ac:dyDescent="0.25">
      <c r="A143" t="s">
        <v>1264</v>
      </c>
      <c r="B143" t="s">
        <v>942</v>
      </c>
      <c r="C143" t="s">
        <v>1265</v>
      </c>
      <c r="D143" t="s">
        <v>944</v>
      </c>
      <c r="E143" t="s">
        <v>974</v>
      </c>
      <c r="F143">
        <v>6011</v>
      </c>
      <c r="G143" s="1" t="s">
        <v>940</v>
      </c>
      <c r="H143">
        <v>1</v>
      </c>
      <c r="I143">
        <v>12</v>
      </c>
      <c r="J143" t="str">
        <f t="shared" si="10"/>
        <v>12.000</v>
      </c>
      <c r="M143">
        <f>_xlfn.IFNA(VLOOKUP(H143,centro_costo_id_2!$A$2:$B$108,2,0),107)</f>
        <v>100</v>
      </c>
      <c r="N143">
        <f>_xlfn.IFNA(VLOOKUP(TRIM(D143),dominio_correos!$A$1:$B$31,2,0),29)</f>
        <v>27</v>
      </c>
      <c r="O143" t="str">
        <f>Hoja13!J142</f>
        <v>2020-05-21</v>
      </c>
      <c r="P143" t="str">
        <f t="shared" si="11"/>
        <v>null</v>
      </c>
      <c r="Q143" t="str">
        <f t="shared" si="12"/>
        <v>['nombre' =&gt; 'Creativo', 'apellido' =&gt; 'Wimbu', 'correo' =&gt; 'creativo@wimbu.co', 'dominio' =&gt; 27, 'estado' =&gt; 'Activo', 'ticket' =&gt; '6011',</v>
      </c>
      <c r="R143" t="str">
        <f t="shared" si="13"/>
        <v xml:space="preserve"> 'fecha_de_creacion' =&gt; '2020-05-21', 'centro_costos_id' =&gt; 100, 'costo_dolares' =&gt; 12.000, 'costo_pesos' =&gt; 0, 'trm' =&gt; 0, 'fecha_de_eliminacion' =&gt; null, 'comentarios'  =&gt; ''],</v>
      </c>
      <c r="S143" t="str">
        <f t="shared" si="14"/>
        <v>['nombre' =&gt; 'Creativo', 'apellido' =&gt; 'Wimbu', 'correo' =&gt; 'creativo@wimbu.co', 'dominio' =&gt; 27, 'estado' =&gt; 'Activo', 'ticket' =&gt; '6011', 'fecha_de_creacion' =&gt; '2020-05-21', 'centro_costos_id' =&gt; 100, 'costo_dolares' =&gt; 12.000, 'costo_pesos' =&gt; 0, 'trm' =&gt; 0, 'fecha_de_eliminacion' =&gt; null, 'comentarios'  =&gt; ''],</v>
      </c>
    </row>
    <row r="144" spans="1:19" x14ac:dyDescent="0.25">
      <c r="A144" t="s">
        <v>1266</v>
      </c>
      <c r="B144" t="s">
        <v>1077</v>
      </c>
      <c r="C144" t="s">
        <v>1267</v>
      </c>
      <c r="D144" t="s">
        <v>1079</v>
      </c>
      <c r="E144" t="s">
        <v>1165</v>
      </c>
      <c r="F144">
        <v>7103</v>
      </c>
      <c r="G144" s="1">
        <v>44443</v>
      </c>
      <c r="H144">
        <v>282</v>
      </c>
      <c r="I144">
        <v>44.290999999999997</v>
      </c>
      <c r="J144" t="str">
        <f t="shared" si="10"/>
        <v>44.291</v>
      </c>
      <c r="K144">
        <v>44622</v>
      </c>
      <c r="M144">
        <f>_xlfn.IFNA(VLOOKUP(H144,centro_costo_id_2!$A$2:$B$108,2,0),107)</f>
        <v>29</v>
      </c>
      <c r="N144">
        <f>_xlfn.IFNA(VLOOKUP(TRIM(D144),dominio_correos!$A$1:$B$31,2,0),29)</f>
        <v>9</v>
      </c>
      <c r="O144" t="str">
        <f>Hoja13!J143</f>
        <v>2021-09-04</v>
      </c>
      <c r="P144" t="str">
        <f t="shared" si="11"/>
        <v>2022-03-02</v>
      </c>
      <c r="Q144" t="str">
        <f t="shared" si="12"/>
        <v>['nombre' =&gt; 'creditos', 'apellido' =&gt; 'fincar', 'correo' =&gt; 'creditos@fincarsas.com', 'dominio' =&gt; 9, 'estado' =&gt; 'eliminado', 'ticket' =&gt; '7103',</v>
      </c>
      <c r="R144" t="str">
        <f t="shared" si="13"/>
        <v xml:space="preserve"> 'fecha_de_creacion' =&gt; '2021-09-04', 'centro_costos_id' =&gt; 29, 'costo_dolares' =&gt; 44.291, 'costo_pesos' =&gt; 0, 'trm' =&gt; 0, 'fecha_de_eliminacion' =&gt; '2022-03-02', 'comentarios'  =&gt; ''],</v>
      </c>
      <c r="S144" t="str">
        <f t="shared" si="14"/>
        <v>['nombre' =&gt; 'creditos', 'apellido' =&gt; 'fincar', 'correo' =&gt; 'creditos@fincarsas.com', 'dominio' =&gt; 9, 'estado' =&gt; 'eliminado', 'ticket' =&gt; '7103', 'fecha_de_creacion' =&gt; '2021-09-04', 'centro_costos_id' =&gt; 29, 'costo_dolares' =&gt; 44.291, 'costo_pesos' =&gt; 0, 'trm' =&gt; 0, 'fecha_de_eliminacion' =&gt; '2022-03-02', 'comentarios'  =&gt; ''],</v>
      </c>
    </row>
    <row r="145" spans="1:19" x14ac:dyDescent="0.25">
      <c r="A145" t="s">
        <v>1268</v>
      </c>
      <c r="B145" t="s">
        <v>1030</v>
      </c>
      <c r="C145" t="s">
        <v>1269</v>
      </c>
      <c r="D145" t="s">
        <v>844</v>
      </c>
      <c r="E145" t="s">
        <v>1165</v>
      </c>
      <c r="F145">
        <v>8031</v>
      </c>
      <c r="G145" s="1">
        <v>44264</v>
      </c>
      <c r="H145">
        <v>242</v>
      </c>
      <c r="I145">
        <v>5.4</v>
      </c>
      <c r="J145" t="str">
        <f t="shared" si="10"/>
        <v>5.400</v>
      </c>
      <c r="K145">
        <v>44620</v>
      </c>
      <c r="M145">
        <f>_xlfn.IFNA(VLOOKUP(H145,centro_costo_id_2!$A$2:$B$108,2,0),107)</f>
        <v>107</v>
      </c>
      <c r="N145">
        <f>_xlfn.IFNA(VLOOKUP(TRIM(D145),dominio_correos!$A$1:$B$31,2,0),29)</f>
        <v>14</v>
      </c>
      <c r="O145" t="str">
        <f>Hoja13!J144</f>
        <v>2021-03-09</v>
      </c>
      <c r="P145" t="str">
        <f t="shared" si="11"/>
        <v>2022-02-28</v>
      </c>
      <c r="Q145" t="str">
        <f t="shared" si="12"/>
        <v>['nombre' =&gt; 'Cristian', 'apellido' =&gt; 'Gomez', 'correo' =&gt; 'cristian.gomez@linktic.co', 'dominio' =&gt; 14, 'estado' =&gt; 'eliminado', 'ticket' =&gt; '8031',</v>
      </c>
      <c r="R145" t="str">
        <f t="shared" si="13"/>
        <v xml:space="preserve"> 'fecha_de_creacion' =&gt; '2021-03-09', 'centro_costos_id' =&gt; 107, 'costo_dolares' =&gt; 5.400, 'costo_pesos' =&gt; 0, 'trm' =&gt; 0, 'fecha_de_eliminacion' =&gt; '2022-02-28', 'comentarios'  =&gt; ''],</v>
      </c>
      <c r="S145" t="str">
        <f t="shared" si="14"/>
        <v>['nombre' =&gt; 'Cristian', 'apellido' =&gt; 'Gomez', 'correo' =&gt; 'cristian.gomez@linktic.co', 'dominio' =&gt; 14, 'estado' =&gt; 'eliminado', 'ticket' =&gt; '8031', 'fecha_de_creacion' =&gt; '2021-03-09', 'centro_costos_id' =&gt; 107, 'costo_dolares' =&gt; 5.400, 'costo_pesos' =&gt; 0, 'trm' =&gt; 0, 'fecha_de_eliminacion' =&gt; '2022-02-28', 'comentarios'  =&gt; ''],</v>
      </c>
    </row>
    <row r="146" spans="1:19" x14ac:dyDescent="0.25">
      <c r="A146" t="s">
        <v>1270</v>
      </c>
      <c r="B146" t="s">
        <v>1013</v>
      </c>
      <c r="C146" t="s">
        <v>1271</v>
      </c>
      <c r="D146" t="s">
        <v>844</v>
      </c>
      <c r="E146" t="s">
        <v>845</v>
      </c>
      <c r="F146">
        <v>7482</v>
      </c>
      <c r="G146" s="1" t="s">
        <v>1272</v>
      </c>
      <c r="H146">
        <v>286</v>
      </c>
      <c r="I146">
        <v>5.4</v>
      </c>
      <c r="J146" t="str">
        <f t="shared" si="10"/>
        <v>5.400</v>
      </c>
      <c r="K146">
        <v>44664</v>
      </c>
      <c r="M146">
        <f>_xlfn.IFNA(VLOOKUP(H146,centro_costo_id_2!$A$2:$B$108,2,0),107)</f>
        <v>33</v>
      </c>
      <c r="N146">
        <f>_xlfn.IFNA(VLOOKUP(TRIM(D146),dominio_correos!$A$1:$B$31,2,0),29)</f>
        <v>14</v>
      </c>
      <c r="O146" t="str">
        <f>Hoja13!J145</f>
        <v>2021-09-22</v>
      </c>
      <c r="P146" t="str">
        <f t="shared" si="11"/>
        <v>2022-04-13</v>
      </c>
      <c r="Q146" t="str">
        <f t="shared" si="12"/>
        <v>['nombre' =&gt; 'Cynthia', 'apellido' =&gt; 'Parra', 'correo' =&gt; 'cynthia.parra@linktic.co', 'dominio' =&gt; 14, 'estado' =&gt; 'Eliminado', 'ticket' =&gt; '7482',</v>
      </c>
      <c r="R146" t="str">
        <f t="shared" si="13"/>
        <v xml:space="preserve"> 'fecha_de_creacion' =&gt; '2021-09-22', 'centro_costos_id' =&gt; 33, 'costo_dolares' =&gt; 5.400, 'costo_pesos' =&gt; 0, 'trm' =&gt; 0, 'fecha_de_eliminacion' =&gt; '2022-04-13', 'comentarios'  =&gt; ''],</v>
      </c>
      <c r="S146" t="str">
        <f t="shared" si="14"/>
        <v>['nombre' =&gt; 'Cynthia', 'apellido' =&gt; 'Parra', 'correo' =&gt; 'cynthia.parra@linktic.co', 'dominio' =&gt; 14, 'estado' =&gt; 'Eliminado', 'ticket' =&gt; '7482', 'fecha_de_creacion' =&gt; '2021-09-22', 'centro_costos_id' =&gt; 33, 'costo_dolares' =&gt; 5.400, 'costo_pesos' =&gt; 0, 'trm' =&gt; 0, 'fecha_de_eliminacion' =&gt; '2022-04-13', 'comentarios'  =&gt; ''],</v>
      </c>
    </row>
    <row r="147" spans="1:19" x14ac:dyDescent="0.25">
      <c r="A147" t="s">
        <v>889</v>
      </c>
      <c r="B147" t="s">
        <v>1273</v>
      </c>
      <c r="C147" t="s">
        <v>1274</v>
      </c>
      <c r="D147" t="s">
        <v>844</v>
      </c>
      <c r="E147" t="s">
        <v>845</v>
      </c>
      <c r="F147">
        <v>8256</v>
      </c>
      <c r="G147" s="1">
        <v>44540</v>
      </c>
      <c r="H147">
        <v>296</v>
      </c>
      <c r="I147">
        <v>5.4</v>
      </c>
      <c r="J147" t="str">
        <f t="shared" si="10"/>
        <v>5.400</v>
      </c>
      <c r="M147">
        <f>_xlfn.IFNA(VLOOKUP(H147,centro_costo_id_2!$A$2:$B$108,2,0),107)</f>
        <v>42</v>
      </c>
      <c r="N147">
        <f>_xlfn.IFNA(VLOOKUP(TRIM(D147),dominio_correos!$A$1:$B$31,2,0),29)</f>
        <v>14</v>
      </c>
      <c r="O147" t="str">
        <f>Hoja13!J146</f>
        <v>2021-12-10</v>
      </c>
      <c r="P147" t="str">
        <f t="shared" si="11"/>
        <v>null</v>
      </c>
      <c r="Q147" t="str">
        <f t="shared" si="12"/>
        <v>['nombre' =&gt; 'Daniel', 'apellido' =&gt; 'Aguilar', 'correo' =&gt; 'daniel.aguilar@linktic.co', 'dominio' =&gt; 14, 'estado' =&gt; 'Eliminado', 'ticket' =&gt; '8256',</v>
      </c>
      <c r="R147" t="str">
        <f t="shared" si="13"/>
        <v xml:space="preserve"> 'fecha_de_creacion' =&gt; '2021-12-10', 'centro_costos_id' =&gt; 42, 'costo_dolares' =&gt; 5.400, 'costo_pesos' =&gt; 0, 'trm' =&gt; 0, 'fecha_de_eliminacion' =&gt; null, 'comentarios'  =&gt; ''],</v>
      </c>
      <c r="S147" t="str">
        <f t="shared" si="14"/>
        <v>['nombre' =&gt; 'Daniel', 'apellido' =&gt; 'Aguilar', 'correo' =&gt; 'daniel.aguilar@linktic.co', 'dominio' =&gt; 14, 'estado' =&gt; 'Eliminado', 'ticket' =&gt; '8256', 'fecha_de_creacion' =&gt; '2021-12-10', 'centro_costos_id' =&gt; 42, 'costo_dolares' =&gt; 5.400, 'costo_pesos' =&gt; 0, 'trm' =&gt; 0, 'fecha_de_eliminacion' =&gt; null, 'comentarios'  =&gt; ''],</v>
      </c>
    </row>
    <row r="148" spans="1:19" x14ac:dyDescent="0.25">
      <c r="A148" t="s">
        <v>889</v>
      </c>
      <c r="B148" t="s">
        <v>1275</v>
      </c>
      <c r="C148" t="s">
        <v>1276</v>
      </c>
      <c r="D148" t="s">
        <v>1006</v>
      </c>
      <c r="E148" t="s">
        <v>845</v>
      </c>
      <c r="F148">
        <v>8335</v>
      </c>
      <c r="G148" s="1" t="s">
        <v>1277</v>
      </c>
      <c r="H148">
        <v>295</v>
      </c>
      <c r="I148">
        <v>5.4</v>
      </c>
      <c r="J148" t="str">
        <f t="shared" si="10"/>
        <v>5.400</v>
      </c>
      <c r="K148">
        <v>44834</v>
      </c>
      <c r="M148">
        <f>_xlfn.IFNA(VLOOKUP(H148,centro_costo_id_2!$A$2:$B$108,2,0),107)</f>
        <v>107</v>
      </c>
      <c r="N148">
        <f>_xlfn.IFNA(VLOOKUP(TRIM(D148),dominio_correos!$A$1:$B$31,2,0),29)</f>
        <v>15</v>
      </c>
      <c r="O148" t="str">
        <f>Hoja13!J147</f>
        <v>2021-11-23</v>
      </c>
      <c r="P148" t="str">
        <f t="shared" si="11"/>
        <v>2022-09-30</v>
      </c>
      <c r="Q148" t="str">
        <f t="shared" si="12"/>
        <v>['nombre' =&gt; 'Daniel', 'apellido' =&gt; 'Hrernandez', 'correo' =&gt; 'daniel.hernandez@linktic.com', 'dominio' =&gt; 15, 'estado' =&gt; 'Eliminado', 'ticket' =&gt; '8335',</v>
      </c>
      <c r="R148" t="str">
        <f t="shared" si="13"/>
        <v xml:space="preserve"> 'fecha_de_creacion' =&gt; '2021-11-23', 'centro_costos_id' =&gt; 107, 'costo_dolares' =&gt; 5.400, 'costo_pesos' =&gt; 0, 'trm' =&gt; 0, 'fecha_de_eliminacion' =&gt; '2022-09-30', 'comentarios'  =&gt; ''],</v>
      </c>
      <c r="S148" t="str">
        <f t="shared" si="14"/>
        <v>['nombre' =&gt; 'Daniel', 'apellido' =&gt; 'Hrernandez', 'correo' =&gt; 'daniel.hernandez@linktic.com', 'dominio' =&gt; 15, 'estado' =&gt; 'Eliminado', 'ticket' =&gt; '8335', 'fecha_de_creacion' =&gt; '2021-11-23', 'centro_costos_id' =&gt; 107, 'costo_dolares' =&gt; 5.400, 'costo_pesos' =&gt; 0, 'trm' =&gt; 0, 'fecha_de_eliminacion' =&gt; '2022-09-30', 'comentarios'  =&gt; ''],</v>
      </c>
    </row>
    <row r="149" spans="1:19" x14ac:dyDescent="0.25">
      <c r="A149" t="s">
        <v>1278</v>
      </c>
      <c r="B149" t="s">
        <v>1279</v>
      </c>
      <c r="C149" t="s">
        <v>1280</v>
      </c>
      <c r="D149" t="s">
        <v>1006</v>
      </c>
      <c r="E149" t="s">
        <v>974</v>
      </c>
      <c r="G149" s="1" t="s">
        <v>1281</v>
      </c>
      <c r="H149">
        <v>204</v>
      </c>
      <c r="I149">
        <v>44.598999999999997</v>
      </c>
      <c r="J149" t="str">
        <f t="shared" si="10"/>
        <v>44.599</v>
      </c>
      <c r="M149">
        <f>_xlfn.IFNA(VLOOKUP(H149,centro_costo_id_2!$A$2:$B$108,2,0),107)</f>
        <v>107</v>
      </c>
      <c r="N149">
        <f>_xlfn.IFNA(VLOOKUP(TRIM(D149),dominio_correos!$A$1:$B$31,2,0),29)</f>
        <v>15</v>
      </c>
      <c r="O149" t="str">
        <f>Hoja13!J148</f>
        <v>2019-08-26</v>
      </c>
      <c r="P149" t="str">
        <f t="shared" si="11"/>
        <v>null</v>
      </c>
      <c r="Q149" t="str">
        <f t="shared" si="12"/>
        <v>['nombre' =&gt; 'Dariana', 'apellido' =&gt; 'Rincon', 'correo' =&gt; 'dariana.rincon@linktic.com', 'dominio' =&gt; 15, 'estado' =&gt; 'Activo', 'ticket' =&gt; '',</v>
      </c>
      <c r="R149" t="str">
        <f t="shared" si="13"/>
        <v xml:space="preserve"> 'fecha_de_creacion' =&gt; '2019-08-26', 'centro_costos_id' =&gt; 107, 'costo_dolares' =&gt; 44.599, 'costo_pesos' =&gt; 0, 'trm' =&gt; 0, 'fecha_de_eliminacion' =&gt; null, 'comentarios'  =&gt; ''],</v>
      </c>
      <c r="S149" t="str">
        <f t="shared" si="14"/>
        <v>['nombre' =&gt; 'Dariana', 'apellido' =&gt; 'Rincon', 'correo' =&gt; 'dariana.rincon@linktic.com', 'dominio' =&gt; 15, 'estado' =&gt; 'Activo', 'ticket' =&gt; '', 'fecha_de_creacion' =&gt; '2019-08-26', 'centro_costos_id' =&gt; 107, 'costo_dolares' =&gt; 44.599, 'costo_pesos' =&gt; 0, 'trm' =&gt; 0, 'fecha_de_eliminacion' =&gt; null, 'comentarios'  =&gt; ''],</v>
      </c>
    </row>
    <row r="150" spans="1:19" x14ac:dyDescent="0.25">
      <c r="A150" t="s">
        <v>1134</v>
      </c>
      <c r="B150" t="s">
        <v>1282</v>
      </c>
      <c r="C150" t="s">
        <v>1283</v>
      </c>
      <c r="D150" t="s">
        <v>844</v>
      </c>
      <c r="E150" t="s">
        <v>845</v>
      </c>
      <c r="F150">
        <v>7757</v>
      </c>
      <c r="G150" s="1" t="s">
        <v>901</v>
      </c>
      <c r="H150">
        <v>242</v>
      </c>
      <c r="I150">
        <v>5.4</v>
      </c>
      <c r="J150" t="str">
        <f t="shared" si="10"/>
        <v>5.400</v>
      </c>
      <c r="K150">
        <v>44691</v>
      </c>
      <c r="M150">
        <f>_xlfn.IFNA(VLOOKUP(H150,centro_costo_id_2!$A$2:$B$108,2,0),107)</f>
        <v>107</v>
      </c>
      <c r="N150">
        <f>_xlfn.IFNA(VLOOKUP(TRIM(D150),dominio_correos!$A$1:$B$31,2,0),29)</f>
        <v>14</v>
      </c>
      <c r="O150" t="str">
        <f>Hoja13!J149</f>
        <v>2021-09-15</v>
      </c>
      <c r="P150" t="str">
        <f t="shared" si="11"/>
        <v>2022-05-10</v>
      </c>
      <c r="Q150" t="str">
        <f t="shared" si="12"/>
        <v>['nombre' =&gt; 'Dario', 'apellido' =&gt; 'Giraldo', 'correo' =&gt; 'dario.giraldo@linktic.co', 'dominio' =&gt; 14, 'estado' =&gt; 'Eliminado', 'ticket' =&gt; '7757',</v>
      </c>
      <c r="R150" t="str">
        <f t="shared" si="13"/>
        <v xml:space="preserve"> 'fecha_de_creacion' =&gt; '2021-09-15', 'centro_costos_id' =&gt; 107, 'costo_dolares' =&gt; 5.400, 'costo_pesos' =&gt; 0, 'trm' =&gt; 0, 'fecha_de_eliminacion' =&gt; '2022-05-10', 'comentarios'  =&gt; ''],</v>
      </c>
      <c r="S150" t="str">
        <f t="shared" si="14"/>
        <v>['nombre' =&gt; 'Dario', 'apellido' =&gt; 'Giraldo', 'correo' =&gt; 'dario.giraldo@linktic.co', 'dominio' =&gt; 14, 'estado' =&gt; 'Eliminado', 'ticket' =&gt; '7757', 'fecha_de_creacion' =&gt; '2021-09-15', 'centro_costos_id' =&gt; 107, 'costo_dolares' =&gt; 5.400, 'costo_pesos' =&gt; 0, 'trm' =&gt; 0, 'fecha_de_eliminacion' =&gt; '2022-05-10', 'comentarios'  =&gt; ''],</v>
      </c>
    </row>
    <row r="151" spans="1:19" x14ac:dyDescent="0.25">
      <c r="A151" t="s">
        <v>1284</v>
      </c>
      <c r="B151" t="s">
        <v>1285</v>
      </c>
      <c r="C151" t="s">
        <v>1286</v>
      </c>
      <c r="D151" t="s">
        <v>1006</v>
      </c>
      <c r="E151" t="s">
        <v>974</v>
      </c>
      <c r="F151">
        <v>8343</v>
      </c>
      <c r="G151" s="1" t="s">
        <v>1137</v>
      </c>
      <c r="H151">
        <v>286</v>
      </c>
      <c r="I151">
        <v>44.598999999999997</v>
      </c>
      <c r="J151" t="str">
        <f t="shared" si="10"/>
        <v>44.599</v>
      </c>
      <c r="M151">
        <f>_xlfn.IFNA(VLOOKUP(H151,centro_costo_id_2!$A$2:$B$108,2,0),107)</f>
        <v>33</v>
      </c>
      <c r="N151">
        <f>_xlfn.IFNA(VLOOKUP(TRIM(D151),dominio_correos!$A$1:$B$31,2,0),29)</f>
        <v>15</v>
      </c>
      <c r="O151" t="str">
        <f>Hoja13!J150</f>
        <v>2021-11-25</v>
      </c>
      <c r="P151" t="str">
        <f t="shared" si="11"/>
        <v>null</v>
      </c>
      <c r="Q151" t="str">
        <f t="shared" si="12"/>
        <v>['nombre' =&gt; 'Darwin', 'apellido' =&gt; 'Acosta', 'correo' =&gt; 'darwin.acosta@linktic.com', 'dominio' =&gt; 15, 'estado' =&gt; 'Activo', 'ticket' =&gt; '8343',</v>
      </c>
      <c r="R151" t="str">
        <f t="shared" si="13"/>
        <v xml:space="preserve"> 'fecha_de_creacion' =&gt; '2021-11-25', 'centro_costos_id' =&gt; 33, 'costo_dolares' =&gt; 44.599, 'costo_pesos' =&gt; 0, 'trm' =&gt; 0, 'fecha_de_eliminacion' =&gt; null, 'comentarios'  =&gt; ''],</v>
      </c>
      <c r="S151" t="str">
        <f t="shared" si="14"/>
        <v>['nombre' =&gt; 'Darwin', 'apellido' =&gt; 'Acosta', 'correo' =&gt; 'darwin.acosta@linktic.com', 'dominio' =&gt; 15, 'estado' =&gt; 'Activo', 'ticket' =&gt; '8343', 'fecha_de_creacion' =&gt; '2021-11-25', 'centro_costos_id' =&gt; 33, 'costo_dolares' =&gt; 44.599, 'costo_pesos' =&gt; 0, 'trm' =&gt; 0, 'fecha_de_eliminacion' =&gt; null, 'comentarios'  =&gt; ''],</v>
      </c>
    </row>
    <row r="152" spans="1:19" x14ac:dyDescent="0.25">
      <c r="A152" t="s">
        <v>1284</v>
      </c>
      <c r="B152" t="s">
        <v>1287</v>
      </c>
      <c r="C152" t="s">
        <v>1288</v>
      </c>
      <c r="D152" t="s">
        <v>844</v>
      </c>
      <c r="E152" t="s">
        <v>845</v>
      </c>
      <c r="F152">
        <v>8132</v>
      </c>
      <c r="G152" s="1" t="s">
        <v>948</v>
      </c>
      <c r="H152">
        <v>299</v>
      </c>
      <c r="I152">
        <v>5.4</v>
      </c>
      <c r="J152" t="str">
        <f t="shared" si="10"/>
        <v>5.400</v>
      </c>
      <c r="K152">
        <v>44684</v>
      </c>
      <c r="M152">
        <f>_xlfn.IFNA(VLOOKUP(H152,centro_costo_id_2!$A$2:$B$108,2,0),107)</f>
        <v>45</v>
      </c>
      <c r="N152">
        <f>_xlfn.IFNA(VLOOKUP(TRIM(D152),dominio_correos!$A$1:$B$31,2,0),29)</f>
        <v>14</v>
      </c>
      <c r="O152" t="str">
        <f>Hoja13!J151</f>
        <v>2021-09-27</v>
      </c>
      <c r="P152" t="str">
        <f t="shared" si="11"/>
        <v>2022-05-03</v>
      </c>
      <c r="Q152" t="str">
        <f t="shared" si="12"/>
        <v>['nombre' =&gt; 'Darwin', 'apellido' =&gt; 'Aguiño', 'correo' =&gt; 'darwin.aguino@linktic.co', 'dominio' =&gt; 14, 'estado' =&gt; 'Eliminado', 'ticket' =&gt; '8132',</v>
      </c>
      <c r="R152" t="str">
        <f t="shared" si="13"/>
        <v xml:space="preserve"> 'fecha_de_creacion' =&gt; '2021-09-27', 'centro_costos_id' =&gt; 45, 'costo_dolares' =&gt; 5.400, 'costo_pesos' =&gt; 0, 'trm' =&gt; 0, 'fecha_de_eliminacion' =&gt; '2022-05-03', 'comentarios'  =&gt; ''],</v>
      </c>
      <c r="S152" t="str">
        <f t="shared" si="14"/>
        <v>['nombre' =&gt; 'Darwin', 'apellido' =&gt; 'Aguiño', 'correo' =&gt; 'darwin.aguino@linktic.co', 'dominio' =&gt; 14, 'estado' =&gt; 'Eliminado', 'ticket' =&gt; '8132', 'fecha_de_creacion' =&gt; '2021-09-27', 'centro_costos_id' =&gt; 45, 'costo_dolares' =&gt; 5.400, 'costo_pesos' =&gt; 0, 'trm' =&gt; 0, 'fecha_de_eliminacion' =&gt; '2022-05-03', 'comentarios'  =&gt; ''],</v>
      </c>
    </row>
    <row r="153" spans="1:19" x14ac:dyDescent="0.25">
      <c r="A153" t="s">
        <v>1289</v>
      </c>
      <c r="B153" t="s">
        <v>1290</v>
      </c>
      <c r="C153" t="s">
        <v>1291</v>
      </c>
      <c r="D153" t="s">
        <v>1006</v>
      </c>
      <c r="E153" t="s">
        <v>974</v>
      </c>
      <c r="G153" s="1" t="s">
        <v>1292</v>
      </c>
      <c r="H153">
        <v>204</v>
      </c>
      <c r="I153">
        <v>44.598999999999997</v>
      </c>
      <c r="J153" t="str">
        <f t="shared" si="10"/>
        <v>44.599</v>
      </c>
      <c r="M153">
        <f>_xlfn.IFNA(VLOOKUP(H153,centro_costo_id_2!$A$2:$B$108,2,0),107)</f>
        <v>107</v>
      </c>
      <c r="N153">
        <f>_xlfn.IFNA(VLOOKUP(TRIM(D153),dominio_correos!$A$1:$B$31,2,0),29)</f>
        <v>15</v>
      </c>
      <c r="O153" t="str">
        <f>Hoja13!J152</f>
        <v>2020-06-23</v>
      </c>
      <c r="P153" t="str">
        <f t="shared" si="11"/>
        <v>null</v>
      </c>
      <c r="Q153" t="str">
        <f t="shared" si="12"/>
        <v>['nombre' =&gt; 'David', 'apellido' =&gt; 'Salazar', 'correo' =&gt; 'david.salazar@linktic.com', 'dominio' =&gt; 15, 'estado' =&gt; 'Activo', 'ticket' =&gt; '',</v>
      </c>
      <c r="R153" t="str">
        <f t="shared" si="13"/>
        <v xml:space="preserve"> 'fecha_de_creacion' =&gt; '2020-06-23', 'centro_costos_id' =&gt; 107, 'costo_dolares' =&gt; 44.599, 'costo_pesos' =&gt; 0, 'trm' =&gt; 0, 'fecha_de_eliminacion' =&gt; null, 'comentarios'  =&gt; ''],</v>
      </c>
      <c r="S153" t="str">
        <f t="shared" si="14"/>
        <v>['nombre' =&gt; 'David', 'apellido' =&gt; 'Salazar', 'correo' =&gt; 'david.salazar@linktic.com', 'dominio' =&gt; 15, 'estado' =&gt; 'Activo', 'ticket' =&gt; '', 'fecha_de_creacion' =&gt; '2020-06-23', 'centro_costos_id' =&gt; 107, 'costo_dolares' =&gt; 44.599, 'costo_pesos' =&gt; 0, 'trm' =&gt; 0, 'fecha_de_eliminacion' =&gt; null, 'comentarios'  =&gt; ''],</v>
      </c>
    </row>
    <row r="154" spans="1:19" x14ac:dyDescent="0.25">
      <c r="A154" t="s">
        <v>1289</v>
      </c>
      <c r="B154" t="s">
        <v>906</v>
      </c>
      <c r="C154" t="s">
        <v>1293</v>
      </c>
      <c r="D154" t="s">
        <v>844</v>
      </c>
      <c r="E154" t="s">
        <v>845</v>
      </c>
      <c r="F154">
        <v>8380</v>
      </c>
      <c r="G154" s="1">
        <v>44419</v>
      </c>
      <c r="H154">
        <v>286</v>
      </c>
      <c r="I154">
        <v>5.4</v>
      </c>
      <c r="J154" t="str">
        <f t="shared" si="10"/>
        <v>5.400</v>
      </c>
      <c r="K154">
        <v>44753</v>
      </c>
      <c r="M154">
        <f>_xlfn.IFNA(VLOOKUP(H154,centro_costo_id_2!$A$2:$B$108,2,0),107)</f>
        <v>33</v>
      </c>
      <c r="N154">
        <f>_xlfn.IFNA(VLOOKUP(TRIM(D154),dominio_correos!$A$1:$B$31,2,0),29)</f>
        <v>14</v>
      </c>
      <c r="O154" t="str">
        <f>Hoja13!J153</f>
        <v>2021-08-11</v>
      </c>
      <c r="P154" t="str">
        <f t="shared" si="11"/>
        <v>2022-07-11</v>
      </c>
      <c r="Q154" t="str">
        <f t="shared" si="12"/>
        <v>['nombre' =&gt; 'David', 'apellido' =&gt; 'Vanegas', 'correo' =&gt; 'david.vanegas@linktic.co', 'dominio' =&gt; 14, 'estado' =&gt; 'Eliminado', 'ticket' =&gt; '8380',</v>
      </c>
      <c r="R154" t="str">
        <f t="shared" si="13"/>
        <v xml:space="preserve"> 'fecha_de_creacion' =&gt; '2021-08-11', 'centro_costos_id' =&gt; 33, 'costo_dolares' =&gt; 5.400, 'costo_pesos' =&gt; 0, 'trm' =&gt; 0, 'fecha_de_eliminacion' =&gt; '2022-07-11', 'comentarios'  =&gt; ''],</v>
      </c>
      <c r="S154" t="str">
        <f t="shared" si="14"/>
        <v>['nombre' =&gt; 'David', 'apellido' =&gt; 'Vanegas', 'correo' =&gt; 'david.vanegas@linktic.co', 'dominio' =&gt; 14, 'estado' =&gt; 'Eliminado', 'ticket' =&gt; '8380', 'fecha_de_creacion' =&gt; '2021-08-11', 'centro_costos_id' =&gt; 33, 'costo_dolares' =&gt; 5.400, 'costo_pesos' =&gt; 0, 'trm' =&gt; 0, 'fecha_de_eliminacion' =&gt; '2022-07-11', 'comentarios'  =&gt; ''],</v>
      </c>
    </row>
    <row r="155" spans="1:19" x14ac:dyDescent="0.25">
      <c r="A155" t="s">
        <v>1294</v>
      </c>
      <c r="B155" t="s">
        <v>1295</v>
      </c>
      <c r="C155" t="s">
        <v>1296</v>
      </c>
      <c r="D155" t="s">
        <v>1006</v>
      </c>
      <c r="E155" t="s">
        <v>845</v>
      </c>
      <c r="F155">
        <v>6257</v>
      </c>
      <c r="G155" s="1" t="s">
        <v>1297</v>
      </c>
      <c r="H155">
        <v>210</v>
      </c>
      <c r="I155">
        <v>5.4</v>
      </c>
      <c r="J155" t="str">
        <f t="shared" si="10"/>
        <v>5.400</v>
      </c>
      <c r="K155">
        <v>44881</v>
      </c>
      <c r="M155">
        <f>_xlfn.IFNA(VLOOKUP(H155,centro_costo_id_2!$A$2:$B$108,2,0),107)</f>
        <v>107</v>
      </c>
      <c r="N155">
        <f>_xlfn.IFNA(VLOOKUP(TRIM(D155),dominio_correos!$A$1:$B$31,2,0),29)</f>
        <v>15</v>
      </c>
      <c r="O155" t="str">
        <f>Hoja13!J154</f>
        <v>2021-07-27</v>
      </c>
      <c r="P155" t="str">
        <f t="shared" si="11"/>
        <v>2022-11-16</v>
      </c>
      <c r="Q155" t="str">
        <f t="shared" si="12"/>
        <v>['nombre' =&gt; 'Dayany', 'apellido' =&gt; 'Corredor', 'correo' =&gt; 'dayany.corredor@linktic.com', 'dominio' =&gt; 15, 'estado' =&gt; 'Eliminado', 'ticket' =&gt; '6257',</v>
      </c>
      <c r="R155" t="str">
        <f t="shared" si="13"/>
        <v xml:space="preserve"> 'fecha_de_creacion' =&gt; '2021-07-27', 'centro_costos_id' =&gt; 107, 'costo_dolares' =&gt; 5.400, 'costo_pesos' =&gt; 0, 'trm' =&gt; 0, 'fecha_de_eliminacion' =&gt; '2022-11-16', 'comentarios'  =&gt; ''],</v>
      </c>
      <c r="S155" t="str">
        <f t="shared" si="14"/>
        <v>['nombre' =&gt; 'Dayany', 'apellido' =&gt; 'Corredor', 'correo' =&gt; 'dayany.corredor@linktic.com', 'dominio' =&gt; 15, 'estado' =&gt; 'Eliminado', 'ticket' =&gt; '6257', 'fecha_de_creacion' =&gt; '2021-07-27', 'centro_costos_id' =&gt; 107, 'costo_dolares' =&gt; 5.400, 'costo_pesos' =&gt; 0, 'trm' =&gt; 0, 'fecha_de_eliminacion' =&gt; '2022-11-16', 'comentarios'  =&gt; ''],</v>
      </c>
    </row>
    <row r="156" spans="1:19" x14ac:dyDescent="0.25">
      <c r="A156" t="s">
        <v>1298</v>
      </c>
      <c r="B156" t="s">
        <v>942</v>
      </c>
      <c r="C156" t="s">
        <v>1299</v>
      </c>
      <c r="D156" t="s">
        <v>944</v>
      </c>
      <c r="E156" t="s">
        <v>974</v>
      </c>
      <c r="F156">
        <v>6011</v>
      </c>
      <c r="G156" s="1" t="s">
        <v>1300</v>
      </c>
      <c r="H156">
        <v>1</v>
      </c>
      <c r="I156">
        <v>12</v>
      </c>
      <c r="J156" t="str">
        <f t="shared" si="10"/>
        <v>12.000</v>
      </c>
      <c r="M156">
        <f>_xlfn.IFNA(VLOOKUP(H156,centro_costo_id_2!$A$2:$B$108,2,0),107)</f>
        <v>100</v>
      </c>
      <c r="N156">
        <f>_xlfn.IFNA(VLOOKUP(TRIM(D156),dominio_correos!$A$1:$B$31,2,0),29)</f>
        <v>27</v>
      </c>
      <c r="O156" t="str">
        <f>Hoja13!J155</f>
        <v>2021-04-21</v>
      </c>
      <c r="P156" t="str">
        <f t="shared" si="11"/>
        <v>null</v>
      </c>
      <c r="Q156" t="str">
        <f t="shared" si="12"/>
        <v>['nombre' =&gt; 'Desarrollo', 'apellido' =&gt; 'Wimbu', 'correo' =&gt; 'desarrollo@wimbu.co', 'dominio' =&gt; 27, 'estado' =&gt; 'Activo', 'ticket' =&gt; '6011',</v>
      </c>
      <c r="R156" t="str">
        <f t="shared" si="13"/>
        <v xml:space="preserve"> 'fecha_de_creacion' =&gt; '2021-04-21', 'centro_costos_id' =&gt; 100, 'costo_dolares' =&gt; 12.000, 'costo_pesos' =&gt; 0, 'trm' =&gt; 0, 'fecha_de_eliminacion' =&gt; null, 'comentarios'  =&gt; ''],</v>
      </c>
      <c r="S156" t="str">
        <f t="shared" si="14"/>
        <v>['nombre' =&gt; 'Desarrollo', 'apellido' =&gt; 'Wimbu', 'correo' =&gt; 'desarrollo@wimbu.co', 'dominio' =&gt; 27, 'estado' =&gt; 'Activo', 'ticket' =&gt; '6011', 'fecha_de_creacion' =&gt; '2021-04-21', 'centro_costos_id' =&gt; 100, 'costo_dolares' =&gt; 12.000, 'costo_pesos' =&gt; 0, 'trm' =&gt; 0, 'fecha_de_eliminacion' =&gt; null, 'comentarios'  =&gt; ''],</v>
      </c>
    </row>
    <row r="157" spans="1:19" x14ac:dyDescent="0.25">
      <c r="A157" t="s">
        <v>1301</v>
      </c>
      <c r="B157">
        <v>1</v>
      </c>
      <c r="C157" t="s">
        <v>1302</v>
      </c>
      <c r="D157" t="s">
        <v>844</v>
      </c>
      <c r="E157" t="s">
        <v>845</v>
      </c>
      <c r="F157">
        <v>8439</v>
      </c>
      <c r="G157" s="1" t="s">
        <v>1303</v>
      </c>
      <c r="H157">
        <v>296</v>
      </c>
      <c r="I157">
        <v>5.4</v>
      </c>
      <c r="J157" t="str">
        <f t="shared" si="10"/>
        <v>5.400</v>
      </c>
      <c r="K157">
        <v>44790</v>
      </c>
      <c r="M157">
        <f>_xlfn.IFNA(VLOOKUP(H157,centro_costo_id_2!$A$2:$B$108,2,0),107)</f>
        <v>42</v>
      </c>
      <c r="N157">
        <f>_xlfn.IFNA(VLOOKUP(TRIM(D157),dominio_correos!$A$1:$B$31,2,0),29)</f>
        <v>14</v>
      </c>
      <c r="O157" t="str">
        <f>Hoja13!J156</f>
        <v>2021-11-19</v>
      </c>
      <c r="P157" t="str">
        <f t="shared" si="11"/>
        <v>2022-08-17</v>
      </c>
      <c r="Q157" t="str">
        <f t="shared" si="12"/>
        <v>['nombre' =&gt; 'DevCPE', 'apellido' =&gt; '1', 'correo' =&gt; 'devcpe1@linktic.co', 'dominio' =&gt; 14, 'estado' =&gt; 'Eliminado', 'ticket' =&gt; '8439',</v>
      </c>
      <c r="R157" t="str">
        <f t="shared" si="13"/>
        <v xml:space="preserve"> 'fecha_de_creacion' =&gt; '2021-11-19', 'centro_costos_id' =&gt; 42, 'costo_dolares' =&gt; 5.400, 'costo_pesos' =&gt; 0, 'trm' =&gt; 0, 'fecha_de_eliminacion' =&gt; '2022-08-17', 'comentarios'  =&gt; ''],</v>
      </c>
      <c r="S157" t="str">
        <f t="shared" si="14"/>
        <v>['nombre' =&gt; 'DevCPE', 'apellido' =&gt; '1', 'correo' =&gt; 'devcpe1@linktic.co', 'dominio' =&gt; 14, 'estado' =&gt; 'Eliminado', 'ticket' =&gt; '8439', 'fecha_de_creacion' =&gt; '2021-11-19', 'centro_costos_id' =&gt; 42, 'costo_dolares' =&gt; 5.400, 'costo_pesos' =&gt; 0, 'trm' =&gt; 0, 'fecha_de_eliminacion' =&gt; '2022-08-17', 'comentarios'  =&gt; ''],</v>
      </c>
    </row>
    <row r="158" spans="1:19" x14ac:dyDescent="0.25">
      <c r="A158" t="s">
        <v>1301</v>
      </c>
      <c r="B158">
        <v>2</v>
      </c>
      <c r="C158" t="s">
        <v>1304</v>
      </c>
      <c r="D158" t="s">
        <v>844</v>
      </c>
      <c r="E158" t="s">
        <v>845</v>
      </c>
      <c r="F158">
        <v>8439</v>
      </c>
      <c r="G158" s="1" t="s">
        <v>1303</v>
      </c>
      <c r="H158">
        <v>296</v>
      </c>
      <c r="I158">
        <v>5.4</v>
      </c>
      <c r="J158" t="str">
        <f t="shared" si="10"/>
        <v>5.400</v>
      </c>
      <c r="K158">
        <v>44790</v>
      </c>
      <c r="M158">
        <f>_xlfn.IFNA(VLOOKUP(H158,centro_costo_id_2!$A$2:$B$108,2,0),107)</f>
        <v>42</v>
      </c>
      <c r="N158">
        <f>_xlfn.IFNA(VLOOKUP(TRIM(D158),dominio_correos!$A$1:$B$31,2,0),29)</f>
        <v>14</v>
      </c>
      <c r="O158" t="str">
        <f>Hoja13!J157</f>
        <v>2021-11-19</v>
      </c>
      <c r="P158" t="str">
        <f t="shared" si="11"/>
        <v>2022-08-17</v>
      </c>
      <c r="Q158" t="str">
        <f t="shared" si="12"/>
        <v>['nombre' =&gt; 'DevCPE', 'apellido' =&gt; '2', 'correo' =&gt; 'devcpe2@linktic.co', 'dominio' =&gt; 14, 'estado' =&gt; 'Eliminado', 'ticket' =&gt; '8439',</v>
      </c>
      <c r="R158" t="str">
        <f t="shared" si="13"/>
        <v xml:space="preserve"> 'fecha_de_creacion' =&gt; '2021-11-19', 'centro_costos_id' =&gt; 42, 'costo_dolares' =&gt; 5.400, 'costo_pesos' =&gt; 0, 'trm' =&gt; 0, 'fecha_de_eliminacion' =&gt; '2022-08-17', 'comentarios'  =&gt; ''],</v>
      </c>
      <c r="S158" t="str">
        <f t="shared" si="14"/>
        <v>['nombre' =&gt; 'DevCPE', 'apellido' =&gt; '2', 'correo' =&gt; 'devcpe2@linktic.co', 'dominio' =&gt; 14, 'estado' =&gt; 'Eliminado', 'ticket' =&gt; '8439', 'fecha_de_creacion' =&gt; '2021-11-19', 'centro_costos_id' =&gt; 42, 'costo_dolares' =&gt; 5.400, 'costo_pesos' =&gt; 0, 'trm' =&gt; 0, 'fecha_de_eliminacion' =&gt; '2022-08-17', 'comentarios'  =&gt; ''],</v>
      </c>
    </row>
    <row r="159" spans="1:19" x14ac:dyDescent="0.25">
      <c r="A159" t="s">
        <v>1301</v>
      </c>
      <c r="B159">
        <v>3</v>
      </c>
      <c r="C159" t="s">
        <v>1305</v>
      </c>
      <c r="D159" t="s">
        <v>844</v>
      </c>
      <c r="E159" t="s">
        <v>845</v>
      </c>
      <c r="F159">
        <v>8439</v>
      </c>
      <c r="G159" s="1" t="s">
        <v>1303</v>
      </c>
      <c r="H159">
        <v>296</v>
      </c>
      <c r="I159">
        <v>5.4</v>
      </c>
      <c r="J159" t="str">
        <f t="shared" si="10"/>
        <v>5.400</v>
      </c>
      <c r="K159">
        <v>44790</v>
      </c>
      <c r="M159">
        <f>_xlfn.IFNA(VLOOKUP(H159,centro_costo_id_2!$A$2:$B$108,2,0),107)</f>
        <v>42</v>
      </c>
      <c r="N159">
        <f>_xlfn.IFNA(VLOOKUP(TRIM(D159),dominio_correos!$A$1:$B$31,2,0),29)</f>
        <v>14</v>
      </c>
      <c r="O159" t="str">
        <f>Hoja13!J158</f>
        <v>2021-11-19</v>
      </c>
      <c r="P159" t="str">
        <f t="shared" si="11"/>
        <v>2022-08-17</v>
      </c>
      <c r="Q159" t="str">
        <f t="shared" si="12"/>
        <v>['nombre' =&gt; 'DevCPE', 'apellido' =&gt; '3', 'correo' =&gt; 'devcpe3@linktic.co', 'dominio' =&gt; 14, 'estado' =&gt; 'Eliminado', 'ticket' =&gt; '8439',</v>
      </c>
      <c r="R159" t="str">
        <f t="shared" si="13"/>
        <v xml:space="preserve"> 'fecha_de_creacion' =&gt; '2021-11-19', 'centro_costos_id' =&gt; 42, 'costo_dolares' =&gt; 5.400, 'costo_pesos' =&gt; 0, 'trm' =&gt; 0, 'fecha_de_eliminacion' =&gt; '2022-08-17', 'comentarios'  =&gt; ''],</v>
      </c>
      <c r="S159" t="str">
        <f t="shared" si="14"/>
        <v>['nombre' =&gt; 'DevCPE', 'apellido' =&gt; '3', 'correo' =&gt; 'devcpe3@linktic.co', 'dominio' =&gt; 14, 'estado' =&gt; 'Eliminado', 'ticket' =&gt; '8439', 'fecha_de_creacion' =&gt; '2021-11-19', 'centro_costos_id' =&gt; 42, 'costo_dolares' =&gt; 5.400, 'costo_pesos' =&gt; 0, 'trm' =&gt; 0, 'fecha_de_eliminacion' =&gt; '2022-08-17', 'comentarios'  =&gt; ''],</v>
      </c>
    </row>
    <row r="160" spans="1:19" x14ac:dyDescent="0.25">
      <c r="A160" t="s">
        <v>1301</v>
      </c>
      <c r="B160">
        <v>4</v>
      </c>
      <c r="C160" t="s">
        <v>1306</v>
      </c>
      <c r="D160" t="s">
        <v>844</v>
      </c>
      <c r="E160" t="s">
        <v>845</v>
      </c>
      <c r="F160">
        <v>8439</v>
      </c>
      <c r="G160" s="1" t="s">
        <v>1303</v>
      </c>
      <c r="H160">
        <v>296</v>
      </c>
      <c r="I160">
        <v>5.4</v>
      </c>
      <c r="J160" t="str">
        <f t="shared" si="10"/>
        <v>5.400</v>
      </c>
      <c r="K160">
        <v>44790</v>
      </c>
      <c r="M160">
        <f>_xlfn.IFNA(VLOOKUP(H160,centro_costo_id_2!$A$2:$B$108,2,0),107)</f>
        <v>42</v>
      </c>
      <c r="N160">
        <f>_xlfn.IFNA(VLOOKUP(TRIM(D160),dominio_correos!$A$1:$B$31,2,0),29)</f>
        <v>14</v>
      </c>
      <c r="O160" t="str">
        <f>Hoja13!J159</f>
        <v>2021-11-19</v>
      </c>
      <c r="P160" t="str">
        <f t="shared" si="11"/>
        <v>2022-08-17</v>
      </c>
      <c r="Q160" t="str">
        <f t="shared" si="12"/>
        <v>['nombre' =&gt; 'DevCPE', 'apellido' =&gt; '4', 'correo' =&gt; 'devcpe4@linktic.co', 'dominio' =&gt; 14, 'estado' =&gt; 'Eliminado', 'ticket' =&gt; '8439',</v>
      </c>
      <c r="R160" t="str">
        <f t="shared" si="13"/>
        <v xml:space="preserve"> 'fecha_de_creacion' =&gt; '2021-11-19', 'centro_costos_id' =&gt; 42, 'costo_dolares' =&gt; 5.400, 'costo_pesos' =&gt; 0, 'trm' =&gt; 0, 'fecha_de_eliminacion' =&gt; '2022-08-17', 'comentarios'  =&gt; ''],</v>
      </c>
      <c r="S160" t="str">
        <f t="shared" si="14"/>
        <v>['nombre' =&gt; 'DevCPE', 'apellido' =&gt; '4', 'correo' =&gt; 'devcpe4@linktic.co', 'dominio' =&gt; 14, 'estado' =&gt; 'Eliminado', 'ticket' =&gt; '8439', 'fecha_de_creacion' =&gt; '2021-11-19', 'centro_costos_id' =&gt; 42, 'costo_dolares' =&gt; 5.400, 'costo_pesos' =&gt; 0, 'trm' =&gt; 0, 'fecha_de_eliminacion' =&gt; '2022-08-17', 'comentarios'  =&gt; ''],</v>
      </c>
    </row>
    <row r="161" spans="1:19" x14ac:dyDescent="0.25">
      <c r="A161" t="s">
        <v>1301</v>
      </c>
      <c r="B161">
        <v>5</v>
      </c>
      <c r="C161" t="s">
        <v>1307</v>
      </c>
      <c r="D161" t="s">
        <v>844</v>
      </c>
      <c r="E161" t="s">
        <v>845</v>
      </c>
      <c r="F161">
        <v>8439</v>
      </c>
      <c r="G161" s="1" t="s">
        <v>1303</v>
      </c>
      <c r="H161">
        <v>296</v>
      </c>
      <c r="I161">
        <v>5.4</v>
      </c>
      <c r="J161" t="str">
        <f t="shared" si="10"/>
        <v>5.400</v>
      </c>
      <c r="K161">
        <v>44790</v>
      </c>
      <c r="M161">
        <f>_xlfn.IFNA(VLOOKUP(H161,centro_costo_id_2!$A$2:$B$108,2,0),107)</f>
        <v>42</v>
      </c>
      <c r="N161">
        <f>_xlfn.IFNA(VLOOKUP(TRIM(D161),dominio_correos!$A$1:$B$31,2,0),29)</f>
        <v>14</v>
      </c>
      <c r="O161" t="str">
        <f>Hoja13!J160</f>
        <v>2021-11-19</v>
      </c>
      <c r="P161" t="str">
        <f t="shared" si="11"/>
        <v>2022-08-17</v>
      </c>
      <c r="Q161" t="str">
        <f t="shared" si="12"/>
        <v>['nombre' =&gt; 'DevCPE', 'apellido' =&gt; '5', 'correo' =&gt; 'devcpe5@linktic.co', 'dominio' =&gt; 14, 'estado' =&gt; 'Eliminado', 'ticket' =&gt; '8439',</v>
      </c>
      <c r="R161" t="str">
        <f t="shared" si="13"/>
        <v xml:space="preserve"> 'fecha_de_creacion' =&gt; '2021-11-19', 'centro_costos_id' =&gt; 42, 'costo_dolares' =&gt; 5.400, 'costo_pesos' =&gt; 0, 'trm' =&gt; 0, 'fecha_de_eliminacion' =&gt; '2022-08-17', 'comentarios'  =&gt; ''],</v>
      </c>
      <c r="S161" t="str">
        <f t="shared" si="14"/>
        <v>['nombre' =&gt; 'DevCPE', 'apellido' =&gt; '5', 'correo' =&gt; 'devcpe5@linktic.co', 'dominio' =&gt; 14, 'estado' =&gt; 'Eliminado', 'ticket' =&gt; '8439', 'fecha_de_creacion' =&gt; '2021-11-19', 'centro_costos_id' =&gt; 42, 'costo_dolares' =&gt; 5.400, 'costo_pesos' =&gt; 0, 'trm' =&gt; 0, 'fecha_de_eliminacion' =&gt; '2022-08-17', 'comentarios'  =&gt; ''],</v>
      </c>
    </row>
    <row r="162" spans="1:19" x14ac:dyDescent="0.25">
      <c r="A162" t="s">
        <v>850</v>
      </c>
      <c r="B162" t="s">
        <v>1308</v>
      </c>
      <c r="C162" t="s">
        <v>1309</v>
      </c>
      <c r="D162" t="s">
        <v>1006</v>
      </c>
      <c r="E162" t="s">
        <v>974</v>
      </c>
      <c r="G162" s="1" t="s">
        <v>1310</v>
      </c>
      <c r="H162">
        <v>204</v>
      </c>
      <c r="I162">
        <v>45.051000000000002</v>
      </c>
      <c r="J162" t="str">
        <f t="shared" si="10"/>
        <v>45.051</v>
      </c>
      <c r="M162">
        <f>_xlfn.IFNA(VLOOKUP(H162,centro_costo_id_2!$A$2:$B$108,2,0),107)</f>
        <v>107</v>
      </c>
      <c r="N162">
        <f>_xlfn.IFNA(VLOOKUP(TRIM(D162),dominio_correos!$A$1:$B$31,2,0),29)</f>
        <v>15</v>
      </c>
      <c r="O162" t="str">
        <f>Hoja13!J161</f>
        <v>2020-04-14</v>
      </c>
      <c r="P162" t="str">
        <f t="shared" si="11"/>
        <v>null</v>
      </c>
      <c r="Q162" t="str">
        <f t="shared" si="12"/>
        <v>['nombre' =&gt; 'Diana', 'apellido' =&gt; 'Abella', 'correo' =&gt; 'diana.abella@linktic.com', 'dominio' =&gt; 15, 'estado' =&gt; 'Activo', 'ticket' =&gt; '',</v>
      </c>
      <c r="R162" t="str">
        <f t="shared" si="13"/>
        <v xml:space="preserve"> 'fecha_de_creacion' =&gt; '2020-04-14', 'centro_costos_id' =&gt; 107, 'costo_dolares' =&gt; 45.051, 'costo_pesos' =&gt; 0, 'trm' =&gt; 0, 'fecha_de_eliminacion' =&gt; null, 'comentarios'  =&gt; ''],</v>
      </c>
      <c r="S162" t="str">
        <f t="shared" si="14"/>
        <v>['nombre' =&gt; 'Diana', 'apellido' =&gt; 'Abella', 'correo' =&gt; 'diana.abella@linktic.com', 'dominio' =&gt; 15, 'estado' =&gt; 'Activo', 'ticket' =&gt; '', 'fecha_de_creacion' =&gt; '2020-04-14', 'centro_costos_id' =&gt; 107, 'costo_dolares' =&gt; 45.051, 'costo_pesos' =&gt; 0, 'trm' =&gt; 0, 'fecha_de_eliminacion' =&gt; null, 'comentarios'  =&gt; ''],</v>
      </c>
    </row>
    <row r="163" spans="1:19" x14ac:dyDescent="0.25">
      <c r="A163" t="s">
        <v>850</v>
      </c>
      <c r="B163" t="s">
        <v>1311</v>
      </c>
      <c r="C163" t="s">
        <v>1312</v>
      </c>
      <c r="D163" t="s">
        <v>1006</v>
      </c>
      <c r="E163" t="s">
        <v>974</v>
      </c>
      <c r="G163" s="1" t="s">
        <v>1313</v>
      </c>
      <c r="H163">
        <v>201</v>
      </c>
      <c r="I163">
        <v>45.051000000000002</v>
      </c>
      <c r="J163" t="str">
        <f t="shared" si="10"/>
        <v>45.051</v>
      </c>
      <c r="M163">
        <f>_xlfn.IFNA(VLOOKUP(H163,centro_costo_id_2!$A$2:$B$108,2,0),107)</f>
        <v>107</v>
      </c>
      <c r="N163">
        <f>_xlfn.IFNA(VLOOKUP(TRIM(D163),dominio_correos!$A$1:$B$31,2,0),29)</f>
        <v>15</v>
      </c>
      <c r="O163" t="str">
        <f>Hoja13!J162</f>
        <v>2016-02-23</v>
      </c>
      <c r="P163" t="str">
        <f t="shared" si="11"/>
        <v>null</v>
      </c>
      <c r="Q163" t="str">
        <f t="shared" si="12"/>
        <v>['nombre' =&gt; 'Diana', 'apellido' =&gt; 'Bermudez Arias', 'correo' =&gt; 'diana.bermudez@linktic.com', 'dominio' =&gt; 15, 'estado' =&gt; 'Activo', 'ticket' =&gt; '',</v>
      </c>
      <c r="R163" t="str">
        <f t="shared" si="13"/>
        <v xml:space="preserve"> 'fecha_de_creacion' =&gt; '2016-02-23', 'centro_costos_id' =&gt; 107, 'costo_dolares' =&gt; 45.051, 'costo_pesos' =&gt; 0, 'trm' =&gt; 0, 'fecha_de_eliminacion' =&gt; null, 'comentarios'  =&gt; ''],</v>
      </c>
      <c r="S163" t="str">
        <f t="shared" si="14"/>
        <v>['nombre' =&gt; 'Diana', 'apellido' =&gt; 'Bermudez Arias', 'correo' =&gt; 'diana.bermudez@linktic.com', 'dominio' =&gt; 15, 'estado' =&gt; 'Activo', 'ticket' =&gt; '', 'fecha_de_creacion' =&gt; '2016-02-23', 'centro_costos_id' =&gt; 107, 'costo_dolares' =&gt; 45.051, 'costo_pesos' =&gt; 0, 'trm' =&gt; 0, 'fecha_de_eliminacion' =&gt; null, 'comentarios'  =&gt; ''],</v>
      </c>
    </row>
    <row r="164" spans="1:19" x14ac:dyDescent="0.25">
      <c r="A164" t="s">
        <v>850</v>
      </c>
      <c r="B164" t="s">
        <v>1314</v>
      </c>
      <c r="C164" t="s">
        <v>1315</v>
      </c>
      <c r="D164" t="s">
        <v>1006</v>
      </c>
      <c r="E164" t="s">
        <v>974</v>
      </c>
      <c r="F164">
        <v>6257</v>
      </c>
      <c r="G164" s="1">
        <v>44234</v>
      </c>
      <c r="H164">
        <v>291</v>
      </c>
      <c r="I164">
        <v>44.598999999999997</v>
      </c>
      <c r="J164" t="str">
        <f t="shared" si="10"/>
        <v>44.599</v>
      </c>
      <c r="M164">
        <f>_xlfn.IFNA(VLOOKUP(H164,centro_costo_id_2!$A$2:$B$108,2,0),107)</f>
        <v>37</v>
      </c>
      <c r="N164">
        <f>_xlfn.IFNA(VLOOKUP(TRIM(D164),dominio_correos!$A$1:$B$31,2,0),29)</f>
        <v>15</v>
      </c>
      <c r="O164" t="str">
        <f>Hoja13!J163</f>
        <v>2021-02-07</v>
      </c>
      <c r="P164" t="str">
        <f t="shared" si="11"/>
        <v>null</v>
      </c>
      <c r="Q164" t="str">
        <f t="shared" si="12"/>
        <v>['nombre' =&gt; 'Diana', 'apellido' =&gt; 'Cardozo', 'correo' =&gt; 'diana.cardozo@linktic.com', 'dominio' =&gt; 15, 'estado' =&gt; 'Activo', 'ticket' =&gt; '6257',</v>
      </c>
      <c r="R164" t="str">
        <f t="shared" si="13"/>
        <v xml:space="preserve"> 'fecha_de_creacion' =&gt; '2021-02-07', 'centro_costos_id' =&gt; 37, 'costo_dolares' =&gt; 44.599, 'costo_pesos' =&gt; 0, 'trm' =&gt; 0, 'fecha_de_eliminacion' =&gt; null, 'comentarios'  =&gt; ''],</v>
      </c>
      <c r="S164" t="str">
        <f t="shared" si="14"/>
        <v>['nombre' =&gt; 'Diana', 'apellido' =&gt; 'Cardozo', 'correo' =&gt; 'diana.cardozo@linktic.com', 'dominio' =&gt; 15, 'estado' =&gt; 'Activo', 'ticket' =&gt; '6257', 'fecha_de_creacion' =&gt; '2021-02-07', 'centro_costos_id' =&gt; 37, 'costo_dolares' =&gt; 44.599, 'costo_pesos' =&gt; 0, 'trm' =&gt; 0, 'fecha_de_eliminacion' =&gt; null, 'comentarios'  =&gt; ''],</v>
      </c>
    </row>
    <row r="165" spans="1:19" x14ac:dyDescent="0.25">
      <c r="A165" t="s">
        <v>934</v>
      </c>
      <c r="B165" t="s">
        <v>1316</v>
      </c>
      <c r="C165" t="s">
        <v>1317</v>
      </c>
      <c r="D165" t="s">
        <v>1006</v>
      </c>
      <c r="E165" t="s">
        <v>974</v>
      </c>
      <c r="F165">
        <v>6257</v>
      </c>
      <c r="G165" s="1" t="s">
        <v>1187</v>
      </c>
      <c r="H165">
        <v>218</v>
      </c>
      <c r="I165">
        <v>44.598999999999997</v>
      </c>
      <c r="J165" t="str">
        <f t="shared" si="10"/>
        <v>44.599</v>
      </c>
      <c r="M165">
        <f>_xlfn.IFNA(VLOOKUP(H165,centro_costo_id_2!$A$2:$B$108,2,0),107)</f>
        <v>107</v>
      </c>
      <c r="N165">
        <f>_xlfn.IFNA(VLOOKUP(TRIM(D165),dominio_correos!$A$1:$B$31,2,0),29)</f>
        <v>15</v>
      </c>
      <c r="O165" t="str">
        <f>Hoja13!J164</f>
        <v>2021-01-27</v>
      </c>
      <c r="P165" t="str">
        <f t="shared" si="11"/>
        <v>null</v>
      </c>
      <c r="Q165" t="str">
        <f t="shared" si="12"/>
        <v>['nombre' =&gt; 'Diego', 'apellido' =&gt; 'Cabulo', 'correo' =&gt; 'diego.cabulo@linktic.com', 'dominio' =&gt; 15, 'estado' =&gt; 'Activo', 'ticket' =&gt; '6257',</v>
      </c>
      <c r="R165" t="str">
        <f t="shared" si="13"/>
        <v xml:space="preserve"> 'fecha_de_creacion' =&gt; '2021-01-27', 'centro_costos_id' =&gt; 107, 'costo_dolares' =&gt; 44.599, 'costo_pesos' =&gt; 0, 'trm' =&gt; 0, 'fecha_de_eliminacion' =&gt; null, 'comentarios'  =&gt; ''],</v>
      </c>
      <c r="S165" t="str">
        <f t="shared" si="14"/>
        <v>['nombre' =&gt; 'Diego', 'apellido' =&gt; 'Cabulo', 'correo' =&gt; 'diego.cabulo@linktic.com', 'dominio' =&gt; 15, 'estado' =&gt; 'Activo', 'ticket' =&gt; '6257', 'fecha_de_creacion' =&gt; '2021-01-27', 'centro_costos_id' =&gt; 107, 'costo_dolares' =&gt; 44.599, 'costo_pesos' =&gt; 0, 'trm' =&gt; 0, 'fecha_de_eliminacion' =&gt; null, 'comentarios'  =&gt; ''],</v>
      </c>
    </row>
    <row r="166" spans="1:19" x14ac:dyDescent="0.25">
      <c r="A166" t="s">
        <v>934</v>
      </c>
      <c r="B166" t="s">
        <v>1318</v>
      </c>
      <c r="C166" t="s">
        <v>1319</v>
      </c>
      <c r="D166" t="s">
        <v>844</v>
      </c>
      <c r="E166" t="s">
        <v>845</v>
      </c>
      <c r="F166">
        <v>8081</v>
      </c>
      <c r="G166" s="1" t="s">
        <v>1320</v>
      </c>
      <c r="H166">
        <v>286</v>
      </c>
      <c r="I166">
        <v>5.4</v>
      </c>
      <c r="J166" t="str">
        <f t="shared" si="10"/>
        <v>5.400</v>
      </c>
      <c r="K166">
        <v>44776</v>
      </c>
      <c r="M166">
        <f>_xlfn.IFNA(VLOOKUP(H166,centro_costo_id_2!$A$2:$B$108,2,0),107)</f>
        <v>33</v>
      </c>
      <c r="N166">
        <f>_xlfn.IFNA(VLOOKUP(TRIM(D166),dominio_correos!$A$1:$B$31,2,0),29)</f>
        <v>14</v>
      </c>
      <c r="O166" t="str">
        <f>Hoja13!J165</f>
        <v>2021-10-19</v>
      </c>
      <c r="P166" t="str">
        <f t="shared" si="11"/>
        <v>2022-08-03</v>
      </c>
      <c r="Q166" t="str">
        <f t="shared" si="12"/>
        <v>['nombre' =&gt; 'Diego', 'apellido' =&gt; 'Camelo', 'correo' =&gt; 'diego.camelo@linktic.co', 'dominio' =&gt; 14, 'estado' =&gt; 'Eliminado', 'ticket' =&gt; '8081',</v>
      </c>
      <c r="R166" t="str">
        <f t="shared" si="13"/>
        <v xml:space="preserve"> 'fecha_de_creacion' =&gt; '2021-10-19', 'centro_costos_id' =&gt; 33, 'costo_dolares' =&gt; 5.400, 'costo_pesos' =&gt; 0, 'trm' =&gt; 0, 'fecha_de_eliminacion' =&gt; '2022-08-03', 'comentarios'  =&gt; ''],</v>
      </c>
      <c r="S166" t="str">
        <f t="shared" si="14"/>
        <v>['nombre' =&gt; 'Diego', 'apellido' =&gt; 'Camelo', 'correo' =&gt; 'diego.camelo@linktic.co', 'dominio' =&gt; 14, 'estado' =&gt; 'Eliminado', 'ticket' =&gt; '8081', 'fecha_de_creacion' =&gt; '2021-10-19', 'centro_costos_id' =&gt; 33, 'costo_dolares' =&gt; 5.400, 'costo_pesos' =&gt; 0, 'trm' =&gt; 0, 'fecha_de_eliminacion' =&gt; '2022-08-03', 'comentarios'  =&gt; ''],</v>
      </c>
    </row>
    <row r="167" spans="1:19" x14ac:dyDescent="0.25">
      <c r="A167" t="s">
        <v>934</v>
      </c>
      <c r="B167" t="s">
        <v>863</v>
      </c>
      <c r="C167" t="s">
        <v>1321</v>
      </c>
      <c r="D167" t="s">
        <v>1006</v>
      </c>
      <c r="E167" t="s">
        <v>845</v>
      </c>
      <c r="F167">
        <v>7941</v>
      </c>
      <c r="G167" s="1">
        <v>44236</v>
      </c>
      <c r="H167">
        <v>297</v>
      </c>
      <c r="I167">
        <v>5.4</v>
      </c>
      <c r="J167" t="str">
        <f t="shared" si="10"/>
        <v>5.400</v>
      </c>
      <c r="K167">
        <v>44853</v>
      </c>
      <c r="M167">
        <f>_xlfn.IFNA(VLOOKUP(H167,centro_costo_id_2!$A$2:$B$108,2,0),107)</f>
        <v>43</v>
      </c>
      <c r="N167">
        <f>_xlfn.IFNA(VLOOKUP(TRIM(D167),dominio_correos!$A$1:$B$31,2,0),29)</f>
        <v>15</v>
      </c>
      <c r="O167" t="str">
        <f>Hoja13!J166</f>
        <v>2021-02-09</v>
      </c>
      <c r="P167" t="str">
        <f t="shared" si="11"/>
        <v>2022-10-19</v>
      </c>
      <c r="Q167" t="str">
        <f t="shared" si="12"/>
        <v>['nombre' =&gt; 'Diego', 'apellido' =&gt; 'Caro', 'correo' =&gt; 'diego.caro@linktic.com', 'dominio' =&gt; 15, 'estado' =&gt; 'Eliminado', 'ticket' =&gt; '7941',</v>
      </c>
      <c r="R167" t="str">
        <f t="shared" si="13"/>
        <v xml:space="preserve"> 'fecha_de_creacion' =&gt; '2021-02-09', 'centro_costos_id' =&gt; 43, 'costo_dolares' =&gt; 5.400, 'costo_pesos' =&gt; 0, 'trm' =&gt; 0, 'fecha_de_eliminacion' =&gt; '2022-10-19', 'comentarios'  =&gt; ''],</v>
      </c>
      <c r="S167" t="str">
        <f t="shared" si="14"/>
        <v>['nombre' =&gt; 'Diego', 'apellido' =&gt; 'Caro', 'correo' =&gt; 'diego.caro@linktic.com', 'dominio' =&gt; 15, 'estado' =&gt; 'Eliminado', 'ticket' =&gt; '7941', 'fecha_de_creacion' =&gt; '2021-02-09', 'centro_costos_id' =&gt; 43, 'costo_dolares' =&gt; 5.400, 'costo_pesos' =&gt; 0, 'trm' =&gt; 0, 'fecha_de_eliminacion' =&gt; '2022-10-19', 'comentarios'  =&gt; ''],</v>
      </c>
    </row>
    <row r="168" spans="1:19" x14ac:dyDescent="0.25">
      <c r="A168" t="s">
        <v>934</v>
      </c>
      <c r="B168" t="s">
        <v>1322</v>
      </c>
      <c r="C168" t="s">
        <v>1323</v>
      </c>
      <c r="D168" t="s">
        <v>1006</v>
      </c>
      <c r="E168" t="s">
        <v>974</v>
      </c>
      <c r="F168">
        <v>6257</v>
      </c>
      <c r="G168" s="1">
        <v>44416</v>
      </c>
      <c r="H168">
        <v>277</v>
      </c>
      <c r="I168">
        <v>44.598999999999997</v>
      </c>
      <c r="J168" t="str">
        <f t="shared" si="10"/>
        <v>44.599</v>
      </c>
      <c r="M168">
        <f>_xlfn.IFNA(VLOOKUP(H168,centro_costo_id_2!$A$2:$B$108,2,0),107)</f>
        <v>26</v>
      </c>
      <c r="N168">
        <f>_xlfn.IFNA(VLOOKUP(TRIM(D168),dominio_correos!$A$1:$B$31,2,0),29)</f>
        <v>15</v>
      </c>
      <c r="O168" t="str">
        <f>Hoja13!J167</f>
        <v>2021-08-08</v>
      </c>
      <c r="P168" t="str">
        <f t="shared" si="11"/>
        <v>null</v>
      </c>
      <c r="Q168" t="str">
        <f t="shared" si="12"/>
        <v>['nombre' =&gt; 'Diego', 'apellido' =&gt; 'Gonzalez', 'correo' =&gt; 'diego.gonzalez@linktic.com', 'dominio' =&gt; 15, 'estado' =&gt; 'Activo', 'ticket' =&gt; '6257',</v>
      </c>
      <c r="R168" t="str">
        <f t="shared" si="13"/>
        <v xml:space="preserve"> 'fecha_de_creacion' =&gt; '2021-08-08', 'centro_costos_id' =&gt; 26, 'costo_dolares' =&gt; 44.599, 'costo_pesos' =&gt; 0, 'trm' =&gt; 0, 'fecha_de_eliminacion' =&gt; null, 'comentarios'  =&gt; ''],</v>
      </c>
      <c r="S168" t="str">
        <f t="shared" si="14"/>
        <v>['nombre' =&gt; 'Diego', 'apellido' =&gt; 'Gonzalez', 'correo' =&gt; 'diego.gonzalez@linktic.com', 'dominio' =&gt; 15, 'estado' =&gt; 'Activo', 'ticket' =&gt; '6257', 'fecha_de_creacion' =&gt; '2021-08-08', 'centro_costos_id' =&gt; 26, 'costo_dolares' =&gt; 44.599, 'costo_pesos' =&gt; 0, 'trm' =&gt; 0, 'fecha_de_eliminacion' =&gt; null, 'comentarios'  =&gt; ''],</v>
      </c>
    </row>
    <row r="169" spans="1:19" x14ac:dyDescent="0.25">
      <c r="A169" t="s">
        <v>934</v>
      </c>
      <c r="B169" t="s">
        <v>1324</v>
      </c>
      <c r="C169" t="s">
        <v>1325</v>
      </c>
      <c r="D169" t="s">
        <v>912</v>
      </c>
      <c r="E169" t="s">
        <v>845</v>
      </c>
      <c r="F169">
        <v>5662</v>
      </c>
      <c r="G169" s="1" t="s">
        <v>930</v>
      </c>
      <c r="H169">
        <v>146</v>
      </c>
      <c r="I169">
        <v>5.4</v>
      </c>
      <c r="J169" t="str">
        <f t="shared" si="10"/>
        <v>5.400</v>
      </c>
      <c r="M169">
        <f>_xlfn.IFNA(VLOOKUP(H169,centro_costo_id_2!$A$2:$B$108,2,0),107)</f>
        <v>107</v>
      </c>
      <c r="N169">
        <f>_xlfn.IFNA(VLOOKUP(TRIM(D169),dominio_correos!$A$1:$B$31,2,0),29)</f>
        <v>10</v>
      </c>
      <c r="O169" t="str">
        <f>Hoja13!J168</f>
        <v>2021-07-15</v>
      </c>
      <c r="P169" t="str">
        <f t="shared" si="11"/>
        <v>null</v>
      </c>
      <c r="Q169" t="str">
        <f t="shared" si="12"/>
        <v>['nombre' =&gt; 'Diego', 'apellido' =&gt; 'Oliveros', 'correo' =&gt; 'diego.oliveros@hicome.co', 'dominio' =&gt; 10, 'estado' =&gt; 'Eliminado', 'ticket' =&gt; '5662',</v>
      </c>
      <c r="R169" t="str">
        <f t="shared" si="13"/>
        <v xml:space="preserve"> 'fecha_de_creacion' =&gt; '2021-07-15', 'centro_costos_id' =&gt; 107, 'costo_dolares' =&gt; 5.400, 'costo_pesos' =&gt; 0, 'trm' =&gt; 0, 'fecha_de_eliminacion' =&gt; null, 'comentarios'  =&gt; ''],</v>
      </c>
      <c r="S169" t="str">
        <f t="shared" si="14"/>
        <v>['nombre' =&gt; 'Diego', 'apellido' =&gt; 'Oliveros', 'correo' =&gt; 'diego.oliveros@hicome.co', 'dominio' =&gt; 10, 'estado' =&gt; 'Eliminado', 'ticket' =&gt; '5662', 'fecha_de_creacion' =&gt; '2021-07-15', 'centro_costos_id' =&gt; 107, 'costo_dolares' =&gt; 5.400, 'costo_pesos' =&gt; 0, 'trm' =&gt; 0, 'fecha_de_eliminacion' =&gt; null, 'comentarios'  =&gt; ''],</v>
      </c>
    </row>
    <row r="170" spans="1:19" x14ac:dyDescent="0.25">
      <c r="A170" t="s">
        <v>880</v>
      </c>
      <c r="B170" t="s">
        <v>1030</v>
      </c>
      <c r="C170" t="s">
        <v>1326</v>
      </c>
      <c r="D170" t="s">
        <v>1006</v>
      </c>
      <c r="E170" t="s">
        <v>974</v>
      </c>
      <c r="G170" s="1">
        <v>43500</v>
      </c>
      <c r="H170">
        <v>204</v>
      </c>
      <c r="I170">
        <v>44.598999999999997</v>
      </c>
      <c r="J170" t="str">
        <f t="shared" si="10"/>
        <v>44.599</v>
      </c>
      <c r="M170">
        <f>_xlfn.IFNA(VLOOKUP(H170,centro_costo_id_2!$A$2:$B$108,2,0),107)</f>
        <v>107</v>
      </c>
      <c r="N170">
        <f>_xlfn.IFNA(VLOOKUP(TRIM(D170),dominio_correos!$A$1:$B$31,2,0),29)</f>
        <v>15</v>
      </c>
      <c r="O170" t="str">
        <f>Hoja13!J169</f>
        <v>2019-02-04</v>
      </c>
      <c r="P170" t="str">
        <f t="shared" si="11"/>
        <v>null</v>
      </c>
      <c r="Q170" t="str">
        <f t="shared" si="12"/>
        <v>['nombre' =&gt; 'Miguel', 'apellido' =&gt; 'Gomez', 'correo' =&gt; 'digital@linktic.com', 'dominio' =&gt; 15, 'estado' =&gt; 'Activo', 'ticket' =&gt; '',</v>
      </c>
      <c r="R170" t="str">
        <f t="shared" si="13"/>
        <v xml:space="preserve"> 'fecha_de_creacion' =&gt; '2019-02-04', 'centro_costos_id' =&gt; 107, 'costo_dolares' =&gt; 44.599, 'costo_pesos' =&gt; 0, 'trm' =&gt; 0, 'fecha_de_eliminacion' =&gt; null, 'comentarios'  =&gt; ''],</v>
      </c>
      <c r="S170" t="str">
        <f t="shared" si="14"/>
        <v>['nombre' =&gt; 'Miguel', 'apellido' =&gt; 'Gomez', 'correo' =&gt; 'digital@linktic.com', 'dominio' =&gt; 15, 'estado' =&gt; 'Activo', 'ticket' =&gt; '', 'fecha_de_creacion' =&gt; '2019-02-04', 'centro_costos_id' =&gt; 107, 'costo_dolares' =&gt; 44.599, 'costo_pesos' =&gt; 0, 'trm' =&gt; 0, 'fecha_de_eliminacion' =&gt; null, 'comentarios'  =&gt; ''],</v>
      </c>
    </row>
    <row r="171" spans="1:19" x14ac:dyDescent="0.25">
      <c r="A171" t="s">
        <v>1289</v>
      </c>
      <c r="B171" t="s">
        <v>1327</v>
      </c>
      <c r="C171" t="s">
        <v>1328</v>
      </c>
      <c r="D171" t="s">
        <v>1006</v>
      </c>
      <c r="E171" t="s">
        <v>974</v>
      </c>
      <c r="G171" s="1" t="s">
        <v>1329</v>
      </c>
      <c r="H171">
        <v>204</v>
      </c>
      <c r="I171">
        <v>44.598999999999997</v>
      </c>
      <c r="J171" t="str">
        <f t="shared" si="10"/>
        <v>44.599</v>
      </c>
      <c r="M171">
        <f>_xlfn.IFNA(VLOOKUP(H171,centro_costo_id_2!$A$2:$B$108,2,0),107)</f>
        <v>107</v>
      </c>
      <c r="N171">
        <f>_xlfn.IFNA(VLOOKUP(TRIM(D171),dominio_correos!$A$1:$B$31,2,0),29)</f>
        <v>15</v>
      </c>
      <c r="O171" t="str">
        <f>Hoja13!J170</f>
        <v>2018-01-23</v>
      </c>
      <c r="P171" t="str">
        <f t="shared" si="11"/>
        <v>null</v>
      </c>
      <c r="Q171" t="str">
        <f t="shared" si="12"/>
        <v>['nombre' =&gt; 'David', 'apellido' =&gt; 'Cadena', 'correo' =&gt; 'diseno@linktic.com', 'dominio' =&gt; 15, 'estado' =&gt; 'Activo', 'ticket' =&gt; '',</v>
      </c>
      <c r="R171" t="str">
        <f t="shared" si="13"/>
        <v xml:space="preserve"> 'fecha_de_creacion' =&gt; '2018-01-23', 'centro_costos_id' =&gt; 107, 'costo_dolares' =&gt; 44.599, 'costo_pesos' =&gt; 0, 'trm' =&gt; 0, 'fecha_de_eliminacion' =&gt; null, 'comentarios'  =&gt; ''],</v>
      </c>
      <c r="S171" t="str">
        <f t="shared" si="14"/>
        <v>['nombre' =&gt; 'David', 'apellido' =&gt; 'Cadena', 'correo' =&gt; 'diseno@linktic.com', 'dominio' =&gt; 15, 'estado' =&gt; 'Activo', 'ticket' =&gt; '', 'fecha_de_creacion' =&gt; '2018-01-23', 'centro_costos_id' =&gt; 107, 'costo_dolares' =&gt; 44.599, 'costo_pesos' =&gt; 0, 'trm' =&gt; 0, 'fecha_de_eliminacion' =&gt; null, 'comentarios'  =&gt; ''],</v>
      </c>
    </row>
    <row r="172" spans="1:19" x14ac:dyDescent="0.25">
      <c r="A172" t="s">
        <v>1330</v>
      </c>
      <c r="B172" t="s">
        <v>1331</v>
      </c>
      <c r="C172" t="s">
        <v>1332</v>
      </c>
      <c r="D172" t="s">
        <v>844</v>
      </c>
      <c r="E172" t="s">
        <v>845</v>
      </c>
      <c r="G172" s="1" t="s">
        <v>1333</v>
      </c>
      <c r="H172">
        <v>291</v>
      </c>
      <c r="I172">
        <v>5.4</v>
      </c>
      <c r="J172" t="str">
        <f t="shared" si="10"/>
        <v>5.400</v>
      </c>
      <c r="K172">
        <v>44777</v>
      </c>
      <c r="M172">
        <f>_xlfn.IFNA(VLOOKUP(H172,centro_costo_id_2!$A$2:$B$108,2,0),107)</f>
        <v>37</v>
      </c>
      <c r="N172">
        <f>_xlfn.IFNA(VLOOKUP(TRIM(D172),dominio_correos!$A$1:$B$31,2,0),29)</f>
        <v>14</v>
      </c>
      <c r="O172" t="str">
        <f>Hoja13!J171</f>
        <v>2021-11-18</v>
      </c>
      <c r="P172" t="str">
        <f t="shared" si="11"/>
        <v>2022-08-04</v>
      </c>
      <c r="Q172" t="str">
        <f t="shared" si="12"/>
        <v>['nombre' =&gt; 'Edwin', 'apellido' =&gt; 'Girlado', 'correo' =&gt; 'edwin.girlado@linktic.co', 'dominio' =&gt; 14, 'estado' =&gt; 'Eliminado', 'ticket' =&gt; '',</v>
      </c>
      <c r="R172" t="str">
        <f t="shared" si="13"/>
        <v xml:space="preserve"> 'fecha_de_creacion' =&gt; '2021-11-18', 'centro_costos_id' =&gt; 37, 'costo_dolares' =&gt; 5.400, 'costo_pesos' =&gt; 0, 'trm' =&gt; 0, 'fecha_de_eliminacion' =&gt; '2022-08-04', 'comentarios'  =&gt; ''],</v>
      </c>
      <c r="S172" t="str">
        <f t="shared" si="14"/>
        <v>['nombre' =&gt; 'Edwin', 'apellido' =&gt; 'Girlado', 'correo' =&gt; 'edwin.girlado@linktic.co', 'dominio' =&gt; 14, 'estado' =&gt; 'Eliminado', 'ticket' =&gt; '', 'fecha_de_creacion' =&gt; '2021-11-18', 'centro_costos_id' =&gt; 37, 'costo_dolares' =&gt; 5.400, 'costo_pesos' =&gt; 0, 'trm' =&gt; 0, 'fecha_de_eliminacion' =&gt; '2022-08-04', 'comentarios'  =&gt; ''],</v>
      </c>
    </row>
    <row r="173" spans="1:19" x14ac:dyDescent="0.25">
      <c r="A173" t="s">
        <v>1330</v>
      </c>
      <c r="B173" t="s">
        <v>1030</v>
      </c>
      <c r="C173" t="s">
        <v>1334</v>
      </c>
      <c r="D173" t="s">
        <v>1006</v>
      </c>
      <c r="E173" t="s">
        <v>974</v>
      </c>
      <c r="F173">
        <v>6257</v>
      </c>
      <c r="G173" s="1" t="s">
        <v>919</v>
      </c>
      <c r="H173">
        <v>279</v>
      </c>
      <c r="I173">
        <v>44.598999999999997</v>
      </c>
      <c r="J173" t="str">
        <f t="shared" si="10"/>
        <v>44.599</v>
      </c>
      <c r="M173">
        <f>_xlfn.IFNA(VLOOKUP(H173,centro_costo_id_2!$A$2:$B$108,2,0),107)</f>
        <v>107</v>
      </c>
      <c r="N173">
        <f>_xlfn.IFNA(VLOOKUP(TRIM(D173),dominio_correos!$A$1:$B$31,2,0),29)</f>
        <v>15</v>
      </c>
      <c r="O173" t="str">
        <f>Hoja13!J172</f>
        <v>2021-02-19</v>
      </c>
      <c r="P173" t="str">
        <f t="shared" si="11"/>
        <v>null</v>
      </c>
      <c r="Q173" t="str">
        <f t="shared" si="12"/>
        <v>['nombre' =&gt; 'Edwin', 'apellido' =&gt; 'Gomez', 'correo' =&gt; 'edwin.gomez@linktic.com', 'dominio' =&gt; 15, 'estado' =&gt; 'Activo', 'ticket' =&gt; '6257',</v>
      </c>
      <c r="R173" t="str">
        <f t="shared" si="13"/>
        <v xml:space="preserve"> 'fecha_de_creacion' =&gt; '2021-02-19', 'centro_costos_id' =&gt; 107, 'costo_dolares' =&gt; 44.599, 'costo_pesos' =&gt; 0, 'trm' =&gt; 0, 'fecha_de_eliminacion' =&gt; null, 'comentarios'  =&gt; ''],</v>
      </c>
      <c r="S173" t="str">
        <f t="shared" si="14"/>
        <v>['nombre' =&gt; 'Edwin', 'apellido' =&gt; 'Gomez', 'correo' =&gt; 'edwin.gomez@linktic.com', 'dominio' =&gt; 15, 'estado' =&gt; 'Activo', 'ticket' =&gt; '6257', 'fecha_de_creacion' =&gt; '2021-02-19', 'centro_costos_id' =&gt; 107, 'costo_dolares' =&gt; 44.599, 'costo_pesos' =&gt; 0, 'trm' =&gt; 0, 'fecha_de_eliminacion' =&gt; null, 'comentarios'  =&gt; ''],</v>
      </c>
    </row>
    <row r="174" spans="1:19" x14ac:dyDescent="0.25">
      <c r="A174" t="s">
        <v>1335</v>
      </c>
      <c r="B174" t="s">
        <v>1336</v>
      </c>
      <c r="C174" t="s">
        <v>1337</v>
      </c>
      <c r="D174" t="s">
        <v>844</v>
      </c>
      <c r="E174" t="s">
        <v>845</v>
      </c>
      <c r="F174">
        <v>6257</v>
      </c>
      <c r="G174" s="1">
        <v>44416</v>
      </c>
      <c r="H174">
        <v>206</v>
      </c>
      <c r="I174">
        <v>5.4</v>
      </c>
      <c r="J174" t="str">
        <f t="shared" si="10"/>
        <v>5.400</v>
      </c>
      <c r="K174">
        <v>44790</v>
      </c>
      <c r="M174">
        <f>_xlfn.IFNA(VLOOKUP(H174,centro_costo_id_2!$A$2:$B$108,2,0),107)</f>
        <v>107</v>
      </c>
      <c r="N174">
        <f>_xlfn.IFNA(VLOOKUP(TRIM(D174),dominio_correos!$A$1:$B$31,2,0),29)</f>
        <v>14</v>
      </c>
      <c r="O174" t="str">
        <f>Hoja13!J173</f>
        <v>2021-08-08</v>
      </c>
      <c r="P174" t="str">
        <f t="shared" si="11"/>
        <v>2022-08-17</v>
      </c>
      <c r="Q174" t="str">
        <f t="shared" si="12"/>
        <v>['nombre' =&gt; 'EF', 'apellido' =&gt; 'Talento', 'correo' =&gt; 'ef-talento@linktic.co', 'dominio' =&gt; 14, 'estado' =&gt; 'Eliminado', 'ticket' =&gt; '6257',</v>
      </c>
      <c r="R174" t="str">
        <f t="shared" si="13"/>
        <v xml:space="preserve"> 'fecha_de_creacion' =&gt; '2021-08-08', 'centro_costos_id' =&gt; 107, 'costo_dolares' =&gt; 5.400, 'costo_pesos' =&gt; 0, 'trm' =&gt; 0, 'fecha_de_eliminacion' =&gt; '2022-08-17', 'comentarios'  =&gt; ''],</v>
      </c>
      <c r="S174" t="str">
        <f t="shared" si="14"/>
        <v>['nombre' =&gt; 'EF', 'apellido' =&gt; 'Talento', 'correo' =&gt; 'ef-talento@linktic.co', 'dominio' =&gt; 14, 'estado' =&gt; 'Eliminado', 'ticket' =&gt; '6257', 'fecha_de_creacion' =&gt; '2021-08-08', 'centro_costos_id' =&gt; 107, 'costo_dolares' =&gt; 5.400, 'costo_pesos' =&gt; 0, 'trm' =&gt; 0, 'fecha_de_eliminacion' =&gt; '2022-08-17', 'comentarios'  =&gt; ''],</v>
      </c>
    </row>
    <row r="175" spans="1:19" x14ac:dyDescent="0.25">
      <c r="A175" t="s">
        <v>1338</v>
      </c>
      <c r="B175" t="s">
        <v>1339</v>
      </c>
      <c r="C175" t="s">
        <v>1340</v>
      </c>
      <c r="D175" t="s">
        <v>844</v>
      </c>
      <c r="E175" t="s">
        <v>845</v>
      </c>
      <c r="F175">
        <v>8051</v>
      </c>
      <c r="G175" s="1">
        <v>44448</v>
      </c>
      <c r="H175">
        <v>204</v>
      </c>
      <c r="I175">
        <v>5.4</v>
      </c>
      <c r="J175" t="str">
        <f t="shared" si="10"/>
        <v>5.400</v>
      </c>
      <c r="K175">
        <v>44634</v>
      </c>
      <c r="M175">
        <f>_xlfn.IFNA(VLOOKUP(H175,centro_costo_id_2!$A$2:$B$108,2,0),107)</f>
        <v>107</v>
      </c>
      <c r="N175">
        <f>_xlfn.IFNA(VLOOKUP(TRIM(D175),dominio_correos!$A$1:$B$31,2,0),29)</f>
        <v>14</v>
      </c>
      <c r="O175" t="str">
        <f>Hoja13!J174</f>
        <v>2021-09-09</v>
      </c>
      <c r="P175" t="str">
        <f t="shared" si="11"/>
        <v>2022-03-14</v>
      </c>
      <c r="Q175" t="str">
        <f t="shared" si="12"/>
        <v>['nombre' =&gt; 'Eliana', 'apellido' =&gt; 'Ibañez', 'correo' =&gt; 'eliana.ibanez@linktic.co', 'dominio' =&gt; 14, 'estado' =&gt; 'Eliminado', 'ticket' =&gt; '8051',</v>
      </c>
      <c r="R175" t="str">
        <f t="shared" si="13"/>
        <v xml:space="preserve"> 'fecha_de_creacion' =&gt; '2021-09-09', 'centro_costos_id' =&gt; 107, 'costo_dolares' =&gt; 5.400, 'costo_pesos' =&gt; 0, 'trm' =&gt; 0, 'fecha_de_eliminacion' =&gt; '2022-03-14', 'comentarios'  =&gt; ''],</v>
      </c>
      <c r="S175" t="str">
        <f t="shared" si="14"/>
        <v>['nombre' =&gt; 'Eliana', 'apellido' =&gt; 'Ibañez', 'correo' =&gt; 'eliana.ibanez@linktic.co', 'dominio' =&gt; 14, 'estado' =&gt; 'Eliminado', 'ticket' =&gt; '8051', 'fecha_de_creacion' =&gt; '2021-09-09', 'centro_costos_id' =&gt; 107, 'costo_dolares' =&gt; 5.400, 'costo_pesos' =&gt; 0, 'trm' =&gt; 0, 'fecha_de_eliminacion' =&gt; '2022-03-14', 'comentarios'  =&gt; ''],</v>
      </c>
    </row>
    <row r="176" spans="1:19" x14ac:dyDescent="0.25">
      <c r="A176" t="s">
        <v>1341</v>
      </c>
      <c r="B176" t="s">
        <v>1342</v>
      </c>
      <c r="C176" t="s">
        <v>1343</v>
      </c>
      <c r="D176" t="s">
        <v>844</v>
      </c>
      <c r="E176" t="s">
        <v>845</v>
      </c>
      <c r="F176">
        <v>6257</v>
      </c>
      <c r="G176" s="1" t="s">
        <v>1344</v>
      </c>
      <c r="H176">
        <v>280</v>
      </c>
      <c r="I176">
        <v>5.4</v>
      </c>
      <c r="J176" t="str">
        <f t="shared" si="10"/>
        <v>5.400</v>
      </c>
      <c r="M176">
        <f>_xlfn.IFNA(VLOOKUP(H176,centro_costo_id_2!$A$2:$B$108,2,0),107)</f>
        <v>27</v>
      </c>
      <c r="N176">
        <f>_xlfn.IFNA(VLOOKUP(TRIM(D176),dominio_correos!$A$1:$B$31,2,0),29)</f>
        <v>14</v>
      </c>
      <c r="O176" t="str">
        <f>Hoja13!J175</f>
        <v>2021-03-25</v>
      </c>
      <c r="P176" t="str">
        <f t="shared" si="11"/>
        <v>null</v>
      </c>
      <c r="Q176" t="str">
        <f t="shared" si="12"/>
        <v>['nombre' =&gt; 'Elkyn', 'apellido' =&gt; 'Diosa', 'correo' =&gt; 'elkyn.diosa@linktic.co', 'dominio' =&gt; 14, 'estado' =&gt; 'Eliminado', 'ticket' =&gt; '6257',</v>
      </c>
      <c r="R176" t="str">
        <f t="shared" si="13"/>
        <v xml:space="preserve"> 'fecha_de_creacion' =&gt; '2021-03-25', 'centro_costos_id' =&gt; 27, 'costo_dolares' =&gt; 5.400, 'costo_pesos' =&gt; 0, 'trm' =&gt; 0, 'fecha_de_eliminacion' =&gt; null, 'comentarios'  =&gt; ''],</v>
      </c>
      <c r="S176" t="str">
        <f t="shared" si="14"/>
        <v>['nombre' =&gt; 'Elkyn', 'apellido' =&gt; 'Diosa', 'correo' =&gt; 'elkyn.diosa@linktic.co', 'dominio' =&gt; 14, 'estado' =&gt; 'Eliminado', 'ticket' =&gt; '6257', 'fecha_de_creacion' =&gt; '2021-03-25', 'centro_costos_id' =&gt; 27, 'costo_dolares' =&gt; 5.400, 'costo_pesos' =&gt; 0, 'trm' =&gt; 0, 'fecha_de_eliminacion' =&gt; null, 'comentarios'  =&gt; ''],</v>
      </c>
    </row>
    <row r="177" spans="1:19" x14ac:dyDescent="0.25">
      <c r="A177" t="s">
        <v>1341</v>
      </c>
      <c r="B177" t="s">
        <v>1345</v>
      </c>
      <c r="C177" t="s">
        <v>1346</v>
      </c>
      <c r="D177" t="s">
        <v>1006</v>
      </c>
      <c r="E177" t="s">
        <v>974</v>
      </c>
      <c r="F177">
        <v>8167</v>
      </c>
      <c r="G177" s="1" t="s">
        <v>1048</v>
      </c>
      <c r="H177">
        <v>298</v>
      </c>
      <c r="I177">
        <v>44.598999999999997</v>
      </c>
      <c r="J177" t="str">
        <f t="shared" si="10"/>
        <v>44.599</v>
      </c>
      <c r="M177">
        <f>_xlfn.IFNA(VLOOKUP(H177,centro_costo_id_2!$A$2:$B$108,2,0),107)</f>
        <v>44</v>
      </c>
      <c r="N177">
        <f>_xlfn.IFNA(VLOOKUP(TRIM(D177),dominio_correos!$A$1:$B$31,2,0),29)</f>
        <v>15</v>
      </c>
      <c r="O177" t="str">
        <f>Hoja13!J176</f>
        <v>2021-07-21</v>
      </c>
      <c r="P177" t="str">
        <f t="shared" si="11"/>
        <v>null</v>
      </c>
      <c r="Q177" t="str">
        <f t="shared" si="12"/>
        <v>['nombre' =&gt; 'Elkyn', 'apellido' =&gt; 'Osorio', 'correo' =&gt; 'emmanuel.osorio@linktic.com', 'dominio' =&gt; 15, 'estado' =&gt; 'Activo', 'ticket' =&gt; '8167',</v>
      </c>
      <c r="R177" t="str">
        <f t="shared" si="13"/>
        <v xml:space="preserve"> 'fecha_de_creacion' =&gt; '2021-07-21', 'centro_costos_id' =&gt; 44, 'costo_dolares' =&gt; 44.599, 'costo_pesos' =&gt; 0, 'trm' =&gt; 0, 'fecha_de_eliminacion' =&gt; null, 'comentarios'  =&gt; ''],</v>
      </c>
      <c r="S177" t="str">
        <f t="shared" si="14"/>
        <v>['nombre' =&gt; 'Elkyn', 'apellido' =&gt; 'Osorio', 'correo' =&gt; 'emmanuel.osorio@linktic.com', 'dominio' =&gt; 15, 'estado' =&gt; 'Activo', 'ticket' =&gt; '8167', 'fecha_de_creacion' =&gt; '2021-07-21', 'centro_costos_id' =&gt; 44, 'costo_dolares' =&gt; 44.599, 'costo_pesos' =&gt; 0, 'trm' =&gt; 0, 'fecha_de_eliminacion' =&gt; null, 'comentarios'  =&gt; ''],</v>
      </c>
    </row>
    <row r="178" spans="1:19" x14ac:dyDescent="0.25">
      <c r="A178" t="s">
        <v>1347</v>
      </c>
      <c r="B178" t="s">
        <v>1348</v>
      </c>
      <c r="C178" t="s">
        <v>1349</v>
      </c>
      <c r="D178" t="s">
        <v>1006</v>
      </c>
      <c r="E178" t="s">
        <v>974</v>
      </c>
      <c r="F178">
        <v>7743</v>
      </c>
      <c r="G178" s="1">
        <v>44264</v>
      </c>
      <c r="H178">
        <v>295</v>
      </c>
      <c r="I178">
        <v>44.598999999999997</v>
      </c>
      <c r="J178" t="str">
        <f t="shared" si="10"/>
        <v>44.599</v>
      </c>
      <c r="M178">
        <f>_xlfn.IFNA(VLOOKUP(H178,centro_costo_id_2!$A$2:$B$108,2,0),107)</f>
        <v>107</v>
      </c>
      <c r="N178">
        <f>_xlfn.IFNA(VLOOKUP(TRIM(D178),dominio_correos!$A$1:$B$31,2,0),29)</f>
        <v>15</v>
      </c>
      <c r="O178" t="str">
        <f>Hoja13!J177</f>
        <v>2021-03-09</v>
      </c>
      <c r="P178" t="str">
        <f t="shared" si="11"/>
        <v>null</v>
      </c>
      <c r="Q178" t="str">
        <f t="shared" si="12"/>
        <v>['nombre' =&gt; 'Esneyder', 'apellido' =&gt; 'Ariza', 'correo' =&gt; 'esneyder.ariza@linktic.com', 'dominio' =&gt; 15, 'estado' =&gt; 'Activo', 'ticket' =&gt; '7743',</v>
      </c>
      <c r="R178" t="str">
        <f t="shared" si="13"/>
        <v xml:space="preserve"> 'fecha_de_creacion' =&gt; '2021-03-09', 'centro_costos_id' =&gt; 107, 'costo_dolares' =&gt; 44.599, 'costo_pesos' =&gt; 0, 'trm' =&gt; 0, 'fecha_de_eliminacion' =&gt; null, 'comentarios'  =&gt; ''],</v>
      </c>
      <c r="S178" t="str">
        <f t="shared" si="14"/>
        <v>['nombre' =&gt; 'Esneyder', 'apellido' =&gt; 'Ariza', 'correo' =&gt; 'esneyder.ariza@linktic.com', 'dominio' =&gt; 15, 'estado' =&gt; 'Activo', 'ticket' =&gt; '7743', 'fecha_de_creacion' =&gt; '2021-03-09', 'centro_costos_id' =&gt; 107, 'costo_dolares' =&gt; 44.599, 'costo_pesos' =&gt; 0, 'trm' =&gt; 0, 'fecha_de_eliminacion' =&gt; null, 'comentarios'  =&gt; ''],</v>
      </c>
    </row>
    <row r="179" spans="1:19" x14ac:dyDescent="0.25">
      <c r="A179" t="s">
        <v>1350</v>
      </c>
      <c r="B179" t="s">
        <v>1351</v>
      </c>
      <c r="C179" t="s">
        <v>1352</v>
      </c>
      <c r="D179" t="s">
        <v>1006</v>
      </c>
      <c r="E179" t="s">
        <v>974</v>
      </c>
      <c r="F179">
        <v>6257</v>
      </c>
      <c r="G179" s="1">
        <v>44378</v>
      </c>
      <c r="H179">
        <v>255</v>
      </c>
      <c r="I179">
        <v>44.598999999999997</v>
      </c>
      <c r="J179" t="str">
        <f t="shared" si="10"/>
        <v>44.599</v>
      </c>
      <c r="M179">
        <f>_xlfn.IFNA(VLOOKUP(H179,centro_costo_id_2!$A$2:$B$108,2,0),107)</f>
        <v>17</v>
      </c>
      <c r="N179">
        <f>_xlfn.IFNA(VLOOKUP(TRIM(D179),dominio_correos!$A$1:$B$31,2,0),29)</f>
        <v>15</v>
      </c>
      <c r="O179" t="str">
        <f>Hoja13!J178</f>
        <v>2021-07-01</v>
      </c>
      <c r="P179" t="str">
        <f t="shared" si="11"/>
        <v>null</v>
      </c>
      <c r="Q179" t="str">
        <f t="shared" si="12"/>
        <v>['nombre' =&gt; 'Esteban', 'apellido' =&gt; 'Loaiza', 'correo' =&gt; 'esteban.loaiza@linktic.com', 'dominio' =&gt; 15, 'estado' =&gt; 'Activo', 'ticket' =&gt; '6257',</v>
      </c>
      <c r="R179" t="str">
        <f t="shared" si="13"/>
        <v xml:space="preserve"> 'fecha_de_creacion' =&gt; '2021-07-01', 'centro_costos_id' =&gt; 17, 'costo_dolares' =&gt; 44.599, 'costo_pesos' =&gt; 0, 'trm' =&gt; 0, 'fecha_de_eliminacion' =&gt; null, 'comentarios'  =&gt; ''],</v>
      </c>
      <c r="S179" t="str">
        <f t="shared" si="14"/>
        <v>['nombre' =&gt; 'Esteban', 'apellido' =&gt; 'Loaiza', 'correo' =&gt; 'esteban.loaiza@linktic.com', 'dominio' =&gt; 15, 'estado' =&gt; 'Activo', 'ticket' =&gt; '6257', 'fecha_de_creacion' =&gt; '2021-07-01', 'centro_costos_id' =&gt; 17, 'costo_dolares' =&gt; 44.599, 'costo_pesos' =&gt; 0, 'trm' =&gt; 0, 'fecha_de_eliminacion' =&gt; null, 'comentarios'  =&gt; ''],</v>
      </c>
    </row>
    <row r="180" spans="1:19" x14ac:dyDescent="0.25">
      <c r="A180" t="s">
        <v>1353</v>
      </c>
      <c r="B180" t="s">
        <v>1354</v>
      </c>
      <c r="C180" t="s">
        <v>1355</v>
      </c>
      <c r="D180" t="s">
        <v>1006</v>
      </c>
      <c r="E180" t="s">
        <v>974</v>
      </c>
      <c r="F180">
        <v>6257</v>
      </c>
      <c r="G180" s="1">
        <v>44147</v>
      </c>
      <c r="H180">
        <v>275</v>
      </c>
      <c r="I180">
        <v>44.598999999999997</v>
      </c>
      <c r="J180" t="str">
        <f t="shared" si="10"/>
        <v>44.599</v>
      </c>
      <c r="M180">
        <f>_xlfn.IFNA(VLOOKUP(H180,centro_costo_id_2!$A$2:$B$108,2,0),107)</f>
        <v>25</v>
      </c>
      <c r="N180">
        <f>_xlfn.IFNA(VLOOKUP(TRIM(D180),dominio_correos!$A$1:$B$31,2,0),29)</f>
        <v>15</v>
      </c>
      <c r="O180" t="str">
        <f>Hoja13!J179</f>
        <v>2020-11-12</v>
      </c>
      <c r="P180" t="str">
        <f t="shared" si="11"/>
        <v>null</v>
      </c>
      <c r="Q180" t="str">
        <f t="shared" si="12"/>
        <v>['nombre' =&gt; 'Fabian', 'apellido' =&gt; 'Echeverria', 'correo' =&gt; 'fabian.echeverria@linktic.com', 'dominio' =&gt; 15, 'estado' =&gt; 'Activo', 'ticket' =&gt; '6257',</v>
      </c>
      <c r="R180" t="str">
        <f t="shared" si="13"/>
        <v xml:space="preserve"> 'fecha_de_creacion' =&gt; '2020-11-12', 'centro_costos_id' =&gt; 25, 'costo_dolares' =&gt; 44.599, 'costo_pesos' =&gt; 0, 'trm' =&gt; 0, 'fecha_de_eliminacion' =&gt; null, 'comentarios'  =&gt; ''],</v>
      </c>
      <c r="S180" t="str">
        <f t="shared" si="14"/>
        <v>['nombre' =&gt; 'Fabian', 'apellido' =&gt; 'Echeverria', 'correo' =&gt; 'fabian.echeverria@linktic.com', 'dominio' =&gt; 15, 'estado' =&gt; 'Activo', 'ticket' =&gt; '6257', 'fecha_de_creacion' =&gt; '2020-11-12', 'centro_costos_id' =&gt; 25, 'costo_dolares' =&gt; 44.599, 'costo_pesos' =&gt; 0, 'trm' =&gt; 0, 'fecha_de_eliminacion' =&gt; null, 'comentarios'  =&gt; ''],</v>
      </c>
    </row>
    <row r="181" spans="1:19" x14ac:dyDescent="0.25">
      <c r="A181" t="s">
        <v>1356</v>
      </c>
      <c r="B181" t="s">
        <v>1357</v>
      </c>
      <c r="C181" t="s">
        <v>1358</v>
      </c>
      <c r="D181" t="s">
        <v>1006</v>
      </c>
      <c r="E181" t="s">
        <v>974</v>
      </c>
      <c r="G181" s="1">
        <v>43383</v>
      </c>
      <c r="H181">
        <v>208</v>
      </c>
      <c r="I181">
        <v>45.051000000000002</v>
      </c>
      <c r="J181" t="str">
        <f t="shared" si="10"/>
        <v>45.051</v>
      </c>
      <c r="M181">
        <f>_xlfn.IFNA(VLOOKUP(H181,centro_costo_id_2!$A$2:$B$108,2,0),107)</f>
        <v>107</v>
      </c>
      <c r="N181">
        <f>_xlfn.IFNA(VLOOKUP(TRIM(D181),dominio_correos!$A$1:$B$31,2,0),29)</f>
        <v>15</v>
      </c>
      <c r="O181" t="str">
        <f>Hoja13!J180</f>
        <v>2018-10-10</v>
      </c>
      <c r="P181" t="str">
        <f t="shared" si="11"/>
        <v>null</v>
      </c>
      <c r="Q181" t="str">
        <f t="shared" si="12"/>
        <v>['nombre' =&gt; 'Sandra', 'apellido' =&gt; 'Muñoz', 'correo' =&gt; 'finanzas@linktic.com', 'dominio' =&gt; 15, 'estado' =&gt; 'Activo', 'ticket' =&gt; '',</v>
      </c>
      <c r="R181" t="str">
        <f t="shared" si="13"/>
        <v xml:space="preserve"> 'fecha_de_creacion' =&gt; '2018-10-10', 'centro_costos_id' =&gt; 107, 'costo_dolares' =&gt; 45.051, 'costo_pesos' =&gt; 0, 'trm' =&gt; 0, 'fecha_de_eliminacion' =&gt; null, 'comentarios'  =&gt; ''],</v>
      </c>
      <c r="S181" t="str">
        <f t="shared" si="14"/>
        <v>['nombre' =&gt; 'Sandra', 'apellido' =&gt; 'Muñoz', 'correo' =&gt; 'finanzas@linktic.com', 'dominio' =&gt; 15, 'estado' =&gt; 'Activo', 'ticket' =&gt; '', 'fecha_de_creacion' =&gt; '2018-10-10', 'centro_costos_id' =&gt; 107, 'costo_dolares' =&gt; 45.051, 'costo_pesos' =&gt; 0, 'trm' =&gt; 0, 'fecha_de_eliminacion' =&gt; null, 'comentarios'  =&gt; ''],</v>
      </c>
    </row>
    <row r="182" spans="1:19" x14ac:dyDescent="0.25">
      <c r="A182" t="s">
        <v>862</v>
      </c>
      <c r="B182" t="s">
        <v>1132</v>
      </c>
      <c r="C182" t="s">
        <v>1359</v>
      </c>
      <c r="D182" t="s">
        <v>853</v>
      </c>
      <c r="E182" t="s">
        <v>845</v>
      </c>
      <c r="F182">
        <v>6790</v>
      </c>
      <c r="G182" s="1">
        <v>44414</v>
      </c>
      <c r="H182">
        <v>280</v>
      </c>
      <c r="I182">
        <v>12</v>
      </c>
      <c r="J182" t="str">
        <f t="shared" si="10"/>
        <v>12.000</v>
      </c>
      <c r="K182">
        <v>44965</v>
      </c>
      <c r="M182">
        <f>_xlfn.IFNA(VLOOKUP(H182,centro_costo_id_2!$A$2:$B$108,2,0),107)</f>
        <v>27</v>
      </c>
      <c r="N182">
        <f>_xlfn.IFNA(VLOOKUP(TRIM(D182),dominio_correos!$A$1:$B$31,2,0),29)</f>
        <v>26</v>
      </c>
      <c r="O182" t="str">
        <f>Hoja13!J181</f>
        <v>2021-08-06</v>
      </c>
      <c r="P182" t="str">
        <f t="shared" si="11"/>
        <v>2023-02-08</v>
      </c>
      <c r="Q182" t="str">
        <f t="shared" si="12"/>
        <v>['nombre' =&gt; 'Ana', 'apellido' =&gt; 'Guerra', 'correo' =&gt; 'formacion02@vendeporinternet.co', 'dominio' =&gt; 26, 'estado' =&gt; 'Eliminado', 'ticket' =&gt; '6790',</v>
      </c>
      <c r="R182" t="str">
        <f t="shared" si="13"/>
        <v xml:space="preserve"> 'fecha_de_creacion' =&gt; '2021-08-06', 'centro_costos_id' =&gt; 27, 'costo_dolares' =&gt; 12.000, 'costo_pesos' =&gt; 0, 'trm' =&gt; 0, 'fecha_de_eliminacion' =&gt; '2023-02-08', 'comentarios'  =&gt; ''],</v>
      </c>
      <c r="S182" t="str">
        <f t="shared" si="14"/>
        <v>['nombre' =&gt; 'Ana', 'apellido' =&gt; 'Guerra', 'correo' =&gt; 'formacion02@vendeporinternet.co', 'dominio' =&gt; 26, 'estado' =&gt; 'Eliminado', 'ticket' =&gt; '6790', 'fecha_de_creacion' =&gt; '2021-08-06', 'centro_costos_id' =&gt; 27, 'costo_dolares' =&gt; 12.000, 'costo_pesos' =&gt; 0, 'trm' =&gt; 0, 'fecha_de_eliminacion' =&gt; '2023-02-08', 'comentarios'  =&gt; ''],</v>
      </c>
    </row>
    <row r="183" spans="1:19" x14ac:dyDescent="0.25">
      <c r="A183" t="s">
        <v>862</v>
      </c>
      <c r="B183" t="s">
        <v>1360</v>
      </c>
      <c r="C183" t="s">
        <v>1361</v>
      </c>
      <c r="D183" t="s">
        <v>853</v>
      </c>
      <c r="E183" t="s">
        <v>845</v>
      </c>
      <c r="F183">
        <v>6790</v>
      </c>
      <c r="G183" s="1">
        <v>44414</v>
      </c>
      <c r="H183">
        <v>280</v>
      </c>
      <c r="I183">
        <v>44.417999999999999</v>
      </c>
      <c r="J183" t="str">
        <f t="shared" si="10"/>
        <v>44.418</v>
      </c>
      <c r="M183">
        <f>_xlfn.IFNA(VLOOKUP(H183,centro_costo_id_2!$A$2:$B$108,2,0),107)</f>
        <v>27</v>
      </c>
      <c r="N183">
        <f>_xlfn.IFNA(VLOOKUP(TRIM(D183),dominio_correos!$A$1:$B$31,2,0),29)</f>
        <v>26</v>
      </c>
      <c r="O183" t="str">
        <f>Hoja13!J182</f>
        <v>2021-08-06</v>
      </c>
      <c r="P183" t="str">
        <f t="shared" si="11"/>
        <v>null</v>
      </c>
      <c r="Q183" t="str">
        <f t="shared" si="12"/>
        <v>['nombre' =&gt; 'Ana', 'apellido' =&gt; 'Ceballos', 'correo' =&gt; 'formacion3@vendeporinternet.co', 'dominio' =&gt; 26, 'estado' =&gt; 'Eliminado', 'ticket' =&gt; '6790',</v>
      </c>
      <c r="R183" t="str">
        <f t="shared" si="13"/>
        <v xml:space="preserve"> 'fecha_de_creacion' =&gt; '2021-08-06', 'centro_costos_id' =&gt; 27, 'costo_dolares' =&gt; 44.418, 'costo_pesos' =&gt; 0, 'trm' =&gt; 0, 'fecha_de_eliminacion' =&gt; null, 'comentarios'  =&gt; ''],</v>
      </c>
      <c r="S183" t="str">
        <f t="shared" si="14"/>
        <v>['nombre' =&gt; 'Ana', 'apellido' =&gt; 'Ceballos', 'correo' =&gt; 'formacion3@vendeporinternet.co', 'dominio' =&gt; 26, 'estado' =&gt; 'Eliminado', 'ticket' =&gt; '6790', 'fecha_de_creacion' =&gt; '2021-08-06', 'centro_costos_id' =&gt; 27, 'costo_dolares' =&gt; 44.418, 'costo_pesos' =&gt; 0, 'trm' =&gt; 0, 'fecha_de_eliminacion' =&gt; null, 'comentarios'  =&gt; ''],</v>
      </c>
    </row>
    <row r="184" spans="1:19" x14ac:dyDescent="0.25">
      <c r="A184" t="s">
        <v>1362</v>
      </c>
      <c r="B184" t="s">
        <v>866</v>
      </c>
      <c r="C184" t="s">
        <v>1363</v>
      </c>
      <c r="D184" t="s">
        <v>853</v>
      </c>
      <c r="E184" t="s">
        <v>845</v>
      </c>
      <c r="F184">
        <v>6790</v>
      </c>
      <c r="G184" s="1" t="s">
        <v>861</v>
      </c>
      <c r="H184">
        <v>280</v>
      </c>
      <c r="I184">
        <v>44.417999999999999</v>
      </c>
      <c r="J184" t="str">
        <f t="shared" si="10"/>
        <v>44.418</v>
      </c>
      <c r="K184">
        <v>44601</v>
      </c>
      <c r="M184">
        <f>_xlfn.IFNA(VLOOKUP(H184,centro_costo_id_2!$A$2:$B$108,2,0),107)</f>
        <v>27</v>
      </c>
      <c r="N184">
        <f>_xlfn.IFNA(VLOOKUP(TRIM(D184),dominio_correos!$A$1:$B$31,2,0),29)</f>
        <v>26</v>
      </c>
      <c r="O184" t="str">
        <f>Hoja13!J183</f>
        <v>2021-06-18</v>
      </c>
      <c r="P184" t="str">
        <f t="shared" si="11"/>
        <v>2022-02-09</v>
      </c>
      <c r="Q184" t="str">
        <f t="shared" si="12"/>
        <v>['nombre' =&gt; 'Jhonatan', 'apellido' =&gt; 'Lopez', 'correo' =&gt; 'formacion04@vendeporinternet.co', 'dominio' =&gt; 26, 'estado' =&gt; 'Eliminado', 'ticket' =&gt; '6790',</v>
      </c>
      <c r="R184" t="str">
        <f t="shared" si="13"/>
        <v xml:space="preserve"> 'fecha_de_creacion' =&gt; '2021-06-18', 'centro_costos_id' =&gt; 27, 'costo_dolares' =&gt; 44.418, 'costo_pesos' =&gt; 0, 'trm' =&gt; 0, 'fecha_de_eliminacion' =&gt; '2022-02-09', 'comentarios'  =&gt; ''],</v>
      </c>
      <c r="S184" t="str">
        <f t="shared" si="14"/>
        <v>['nombre' =&gt; 'Jhonatan', 'apellido' =&gt; 'Lopez', 'correo' =&gt; 'formacion04@vendeporinternet.co',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185" spans="1:19" x14ac:dyDescent="0.25">
      <c r="A185" t="s">
        <v>1364</v>
      </c>
      <c r="B185" t="s">
        <v>1365</v>
      </c>
      <c r="C185" t="s">
        <v>1366</v>
      </c>
      <c r="D185" t="s">
        <v>1006</v>
      </c>
      <c r="E185" t="s">
        <v>974</v>
      </c>
      <c r="F185">
        <v>6257</v>
      </c>
      <c r="G185" s="1">
        <v>44115</v>
      </c>
      <c r="H185">
        <v>210</v>
      </c>
      <c r="I185">
        <v>44.598999999999997</v>
      </c>
      <c r="J185" t="str">
        <f t="shared" si="10"/>
        <v>44.599</v>
      </c>
      <c r="M185">
        <f>_xlfn.IFNA(VLOOKUP(H185,centro_costo_id_2!$A$2:$B$108,2,0),107)</f>
        <v>107</v>
      </c>
      <c r="N185">
        <f>_xlfn.IFNA(VLOOKUP(TRIM(D185),dominio_correos!$A$1:$B$31,2,0),29)</f>
        <v>15</v>
      </c>
      <c r="O185" t="str">
        <f>Hoja13!J184</f>
        <v>2020-10-11</v>
      </c>
      <c r="P185" t="str">
        <f t="shared" si="11"/>
        <v>null</v>
      </c>
      <c r="Q185" t="str">
        <f t="shared" si="12"/>
        <v>['nombre' =&gt; 'Formulacion', 'apellido' =&gt; 'Proyectos', 'correo' =&gt; 'formulacion.proyectos@linktic.com', 'dominio' =&gt; 15, 'estado' =&gt; 'Activo', 'ticket' =&gt; '6257',</v>
      </c>
      <c r="R185" t="str">
        <f t="shared" si="13"/>
        <v xml:space="preserve"> 'fecha_de_creacion' =&gt; '2020-10-11', 'centro_costos_id' =&gt; 107, 'costo_dolares' =&gt; 44.599, 'costo_pesos' =&gt; 0, 'trm' =&gt; 0, 'fecha_de_eliminacion' =&gt; null, 'comentarios'  =&gt; ''],</v>
      </c>
      <c r="S185" t="str">
        <f t="shared" si="14"/>
        <v>['nombre' =&gt; 'Formulacion', 'apellido' =&gt; 'Proyectos', 'correo' =&gt; 'formulacion.proyectos@linktic.com', 'dominio' =&gt; 15, 'estado' =&gt; 'Activo', 'ticket' =&gt; '6257', 'fecha_de_creacion' =&gt; '2020-10-11', 'centro_costos_id' =&gt; 107, 'costo_dolares' =&gt; 44.599, 'costo_pesos' =&gt; 0, 'trm' =&gt; 0, 'fecha_de_eliminacion' =&gt; null, 'comentarios'  =&gt; ''],</v>
      </c>
    </row>
    <row r="186" spans="1:19" x14ac:dyDescent="0.25">
      <c r="A186" t="s">
        <v>1367</v>
      </c>
      <c r="B186" t="s">
        <v>1368</v>
      </c>
      <c r="C186" t="s">
        <v>1369</v>
      </c>
      <c r="D186" t="s">
        <v>912</v>
      </c>
      <c r="E186" t="s">
        <v>845</v>
      </c>
      <c r="F186">
        <v>8184</v>
      </c>
      <c r="G186" s="1">
        <v>44510</v>
      </c>
      <c r="H186">
        <v>280</v>
      </c>
      <c r="I186">
        <v>44.290999999999997</v>
      </c>
      <c r="J186" t="str">
        <f t="shared" si="10"/>
        <v>44.291</v>
      </c>
      <c r="K186">
        <v>44592</v>
      </c>
      <c r="M186">
        <f>_xlfn.IFNA(VLOOKUP(H186,centro_costo_id_2!$A$2:$B$108,2,0),107)</f>
        <v>27</v>
      </c>
      <c r="N186">
        <f>_xlfn.IFNA(VLOOKUP(TRIM(D186),dominio_correos!$A$1:$B$31,2,0),29)</f>
        <v>10</v>
      </c>
      <c r="O186" t="str">
        <f>Hoja13!J185</f>
        <v>2021-11-10</v>
      </c>
      <c r="P186" t="str">
        <f t="shared" si="11"/>
        <v>2022-01-31</v>
      </c>
      <c r="Q186" t="str">
        <f t="shared" si="12"/>
        <v>['nombre' =&gt; 'Gabriel', 'apellido' =&gt; 'Romero', 'correo' =&gt; 'gabriel.romero@hicome.co', 'dominio' =&gt; 10, 'estado' =&gt; 'Eliminado', 'ticket' =&gt; '8184',</v>
      </c>
      <c r="R186" t="str">
        <f t="shared" si="13"/>
        <v xml:space="preserve"> 'fecha_de_creacion' =&gt; '2021-11-10', 'centro_costos_id' =&gt; 27, 'costo_dolares' =&gt; 44.291, 'costo_pesos' =&gt; 0, 'trm' =&gt; 0, 'fecha_de_eliminacion' =&gt; '2022-01-31', 'comentarios'  =&gt; ''],</v>
      </c>
      <c r="S186" t="str">
        <f t="shared" si="14"/>
        <v>['nombre' =&gt; 'Gabriel', 'apellido' =&gt; 'Romero', 'correo' =&gt; 'gabriel.romero@hicome.co', 'dominio' =&gt; 10, 'estado' =&gt; 'Eliminado', 'ticket' =&gt; '8184', 'fecha_de_creacion' =&gt; '2021-11-10', 'centro_costos_id' =&gt; 27, 'costo_dolares' =&gt; 44.291, 'costo_pesos' =&gt; 0, 'trm' =&gt; 0, 'fecha_de_eliminacion' =&gt; '2022-01-31', 'comentarios'  =&gt; ''],</v>
      </c>
    </row>
    <row r="187" spans="1:19" x14ac:dyDescent="0.25">
      <c r="A187" t="s">
        <v>1370</v>
      </c>
      <c r="B187" t="s">
        <v>1371</v>
      </c>
      <c r="C187" t="s">
        <v>1372</v>
      </c>
      <c r="D187" t="s">
        <v>1006</v>
      </c>
      <c r="E187" t="s">
        <v>845</v>
      </c>
      <c r="G187" s="1" t="s">
        <v>1373</v>
      </c>
      <c r="H187">
        <v>242</v>
      </c>
      <c r="I187">
        <v>0</v>
      </c>
      <c r="J187" t="str">
        <f t="shared" si="10"/>
        <v>.000</v>
      </c>
      <c r="K187">
        <v>44832</v>
      </c>
      <c r="M187">
        <f>_xlfn.IFNA(VLOOKUP(H187,centro_costo_id_2!$A$2:$B$108,2,0),107)</f>
        <v>107</v>
      </c>
      <c r="N187">
        <f>_xlfn.IFNA(VLOOKUP(TRIM(D187),dominio_correos!$A$1:$B$31,2,0),29)</f>
        <v>15</v>
      </c>
      <c r="O187" t="str">
        <f>Hoja13!J186</f>
        <v>2015-04-28</v>
      </c>
      <c r="P187" t="str">
        <f t="shared" si="11"/>
        <v>2022-09-28</v>
      </c>
      <c r="Q187" t="str">
        <f t="shared" si="12"/>
        <v>['nombre' =&gt; 'Gerardo', 'apellido' =&gt; 'Forero', 'correo' =&gt; 'gerardo.forero@linktic.com', 'dominio' =&gt; 15, 'estado' =&gt; 'Eliminado', 'ticket' =&gt; '',</v>
      </c>
      <c r="R187" t="str">
        <f t="shared" si="13"/>
        <v xml:space="preserve"> 'fecha_de_creacion' =&gt; '2015-04-28', 'centro_costos_id' =&gt; 107, 'costo_dolares' =&gt; .000, 'costo_pesos' =&gt; 0, 'trm' =&gt; 0, 'fecha_de_eliminacion' =&gt; '2022-09-28', 'comentarios'  =&gt; ''],</v>
      </c>
      <c r="S187" t="str">
        <f t="shared" si="14"/>
        <v>['nombre' =&gt; 'Gerardo', 'apellido' =&gt; 'Forero', 'correo' =&gt; 'gerardo.forero@linktic.com', 'dominio' =&gt; 15, 'estado' =&gt; 'Eliminado', 'ticket' =&gt; '', 'fecha_de_creacion' =&gt; '2015-04-28', 'centro_costos_id' =&gt; 107, 'costo_dolares' =&gt; .000, 'costo_pesos' =&gt; 0, 'trm' =&gt; 0, 'fecha_de_eliminacion' =&gt; '2022-09-28', 'comentarios'  =&gt; ''],</v>
      </c>
    </row>
    <row r="188" spans="1:19" x14ac:dyDescent="0.25">
      <c r="A188" t="s">
        <v>1374</v>
      </c>
      <c r="B188" t="s">
        <v>1375</v>
      </c>
      <c r="C188" t="s">
        <v>1376</v>
      </c>
      <c r="D188" t="s">
        <v>912</v>
      </c>
      <c r="E188" t="s">
        <v>974</v>
      </c>
      <c r="F188">
        <v>5662</v>
      </c>
      <c r="G188" s="1" t="s">
        <v>923</v>
      </c>
      <c r="H188">
        <v>146</v>
      </c>
      <c r="I188">
        <v>44.658999999999999</v>
      </c>
      <c r="J188" t="str">
        <f t="shared" si="10"/>
        <v>44.659</v>
      </c>
      <c r="M188">
        <f>_xlfn.IFNA(VLOOKUP(H188,centro_costo_id_2!$A$2:$B$108,2,0),107)</f>
        <v>107</v>
      </c>
      <c r="N188">
        <f>_xlfn.IFNA(VLOOKUP(TRIM(D188),dominio_correos!$A$1:$B$31,2,0),29)</f>
        <v>10</v>
      </c>
      <c r="O188" t="str">
        <f>Hoja13!J187</f>
        <v>2019-09-25</v>
      </c>
      <c r="P188" t="str">
        <f t="shared" si="11"/>
        <v>null</v>
      </c>
      <c r="Q188" t="str">
        <f t="shared" si="12"/>
        <v>['nombre' =&gt; 'Katherine ', 'apellido' =&gt; 'Daza', 'correo' =&gt; 'gerencia@hicome.co', 'dominio' =&gt; 10, 'estado' =&gt; 'Activo', 'ticket' =&gt; '5662',</v>
      </c>
      <c r="R188" t="str">
        <f t="shared" si="13"/>
        <v xml:space="preserve"> 'fecha_de_creacion' =&gt; '2019-09-25', 'centro_costos_id' =&gt; 107, 'costo_dolares' =&gt; 44.659, 'costo_pesos' =&gt; 0, 'trm' =&gt; 0, 'fecha_de_eliminacion' =&gt; null, 'comentarios'  =&gt; ''],</v>
      </c>
      <c r="S188" t="str">
        <f t="shared" si="14"/>
        <v>['nombre' =&gt; 'Katherine ', 'apellido' =&gt; 'Daza', 'correo' =&gt; 'gerencia@hicome.co', 'dominio' =&gt; 10, 'estado' =&gt; 'Activo', 'ticket' =&gt; '5662', 'fecha_de_creacion' =&gt; '2019-09-25', 'centro_costos_id' =&gt; 107, 'costo_dolares' =&gt; 44.659, 'costo_pesos' =&gt; 0, 'trm' =&gt; 0, 'fecha_de_eliminacion' =&gt; null, 'comentarios'  =&gt; ''],</v>
      </c>
    </row>
    <row r="189" spans="1:19" x14ac:dyDescent="0.25">
      <c r="A189" t="s">
        <v>883</v>
      </c>
      <c r="B189" t="s">
        <v>1030</v>
      </c>
      <c r="C189" t="s">
        <v>1377</v>
      </c>
      <c r="D189" t="s">
        <v>1006</v>
      </c>
      <c r="E189" t="s">
        <v>974</v>
      </c>
      <c r="G189" s="1" t="s">
        <v>1378</v>
      </c>
      <c r="H189">
        <v>210</v>
      </c>
      <c r="I189">
        <v>44.598999999999997</v>
      </c>
      <c r="J189" t="str">
        <f t="shared" si="10"/>
        <v>44.599</v>
      </c>
      <c r="M189">
        <f>_xlfn.IFNA(VLOOKUP(H189,centro_costo_id_2!$A$2:$B$108,2,0),107)</f>
        <v>107</v>
      </c>
      <c r="N189">
        <f>_xlfn.IFNA(VLOOKUP(TRIM(D189),dominio_correos!$A$1:$B$31,2,0),29)</f>
        <v>15</v>
      </c>
      <c r="O189" t="str">
        <f>Hoja13!J188</f>
        <v>2020-06-18</v>
      </c>
      <c r="P189" t="str">
        <f t="shared" si="11"/>
        <v>null</v>
      </c>
      <c r="Q189" t="str">
        <f t="shared" si="12"/>
        <v>['nombre' =&gt; 'Laura', 'apellido' =&gt; 'Gomez', 'correo' =&gt; 'gerencia@linktic.com', 'dominio' =&gt; 15, 'estado' =&gt; 'Activo', 'ticket' =&gt; '',</v>
      </c>
      <c r="R189" t="str">
        <f t="shared" si="13"/>
        <v xml:space="preserve"> 'fecha_de_creacion' =&gt; '2020-06-18', 'centro_costos_id' =&gt; 107, 'costo_dolares' =&gt; 44.599, 'costo_pesos' =&gt; 0, 'trm' =&gt; 0, 'fecha_de_eliminacion' =&gt; null, 'comentarios'  =&gt; ''],</v>
      </c>
      <c r="S189" t="str">
        <f t="shared" si="14"/>
        <v>['nombre' =&gt; 'Laura', 'apellido' =&gt; 'Gomez', 'correo' =&gt; 'gerencia@linktic.com', 'dominio' =&gt; 15, 'estado' =&gt; 'Activo', 'ticket' =&gt; '', 'fecha_de_creacion' =&gt; '2020-06-18', 'centro_costos_id' =&gt; 107, 'costo_dolares' =&gt; 44.599, 'costo_pesos' =&gt; 0, 'trm' =&gt; 0, 'fecha_de_eliminacion' =&gt; null, 'comentarios'  =&gt; ''],</v>
      </c>
    </row>
    <row r="190" spans="1:19" x14ac:dyDescent="0.25">
      <c r="A190" t="s">
        <v>1379</v>
      </c>
      <c r="B190" t="s">
        <v>1158</v>
      </c>
      <c r="C190" t="s">
        <v>1380</v>
      </c>
      <c r="D190" t="s">
        <v>1237</v>
      </c>
      <c r="E190" t="s">
        <v>974</v>
      </c>
      <c r="F190">
        <v>6092</v>
      </c>
      <c r="G190" s="1" t="s">
        <v>1381</v>
      </c>
      <c r="H190">
        <v>263</v>
      </c>
      <c r="I190">
        <v>6</v>
      </c>
      <c r="J190" t="str">
        <f t="shared" si="10"/>
        <v>6.000</v>
      </c>
      <c r="M190">
        <f>_xlfn.IFNA(VLOOKUP(H190,centro_costo_id_2!$A$2:$B$108,2,0),107)</f>
        <v>107</v>
      </c>
      <c r="N190">
        <f>_xlfn.IFNA(VLOOKUP(TRIM(D190),dominio_correos!$A$1:$B$31,2,0),29)</f>
        <v>28</v>
      </c>
      <c r="O190" t="str">
        <f>Hoja13!J189</f>
        <v>2020-01-23</v>
      </c>
      <c r="P190" t="str">
        <f t="shared" si="11"/>
        <v>null</v>
      </c>
      <c r="Q190" t="str">
        <f t="shared" si="12"/>
        <v>['nombre' =&gt; 'Mauricio', 'apellido' =&gt; 'Cruz', 'correo' =&gt; 'gerencia@yaktil.com', 'dominio' =&gt; 28, 'estado' =&gt; 'Activo', 'ticket' =&gt; '6092',</v>
      </c>
      <c r="R190" t="str">
        <f t="shared" si="13"/>
        <v xml:space="preserve"> 'fecha_de_creacion' =&gt; '2020-01-23', 'centro_costos_id' =&gt; 107, 'costo_dolares' =&gt; 6.000, 'costo_pesos' =&gt; 0, 'trm' =&gt; 0, 'fecha_de_eliminacion' =&gt; null, 'comentarios'  =&gt; ''],</v>
      </c>
      <c r="S190" t="str">
        <f t="shared" si="14"/>
        <v>['nombre' =&gt; 'Mauricio', 'apellido' =&gt; 'Cruz', 'correo' =&gt; 'gerencia@yaktil.com', 'dominio' =&gt; 28, 'estado' =&gt; 'Activo', 'ticket' =&gt; '6092', 'fecha_de_creacion' =&gt; '2020-01-23', 'centro_costos_id' =&gt; 107, 'costo_dolares' =&gt; 6.000, 'costo_pesos' =&gt; 0, 'trm' =&gt; 0, 'fecha_de_eliminacion' =&gt; null, 'comentarios'  =&gt; ''],</v>
      </c>
    </row>
    <row r="191" spans="1:19" x14ac:dyDescent="0.25">
      <c r="A191" t="s">
        <v>1223</v>
      </c>
      <c r="B191" t="s">
        <v>1224</v>
      </c>
      <c r="C191" t="s">
        <v>1382</v>
      </c>
      <c r="D191" t="s">
        <v>1006</v>
      </c>
      <c r="E191" t="s">
        <v>974</v>
      </c>
      <c r="G191" s="1" t="s">
        <v>1383</v>
      </c>
      <c r="H191">
        <v>242</v>
      </c>
      <c r="I191">
        <v>44.598999999999997</v>
      </c>
      <c r="J191" t="str">
        <f t="shared" si="10"/>
        <v>44.599</v>
      </c>
      <c r="M191">
        <f>_xlfn.IFNA(VLOOKUP(H191,centro_costo_id_2!$A$2:$B$108,2,0),107)</f>
        <v>107</v>
      </c>
      <c r="N191">
        <f>_xlfn.IFNA(VLOOKUP(TRIM(D191),dominio_correos!$A$1:$B$31,2,0),29)</f>
        <v>15</v>
      </c>
      <c r="O191" t="str">
        <f>Hoja13!J190</f>
        <v>2019-08-20</v>
      </c>
      <c r="P191" t="str">
        <f t="shared" si="11"/>
        <v>null</v>
      </c>
      <c r="Q191" t="str">
        <f t="shared" si="12"/>
        <v>['nombre' =&gt; 'Gerswin', 'apellido' =&gt; 'Pineda', 'correo' =&gt; 'gerswin.pineda@linktic.com', 'dominio' =&gt; 15, 'estado' =&gt; 'Activo', 'ticket' =&gt; '',</v>
      </c>
      <c r="R191" t="str">
        <f t="shared" si="13"/>
        <v xml:space="preserve"> 'fecha_de_creacion' =&gt; '2019-08-20', 'centro_costos_id' =&gt; 107, 'costo_dolares' =&gt; 44.599, 'costo_pesos' =&gt; 0, 'trm' =&gt; 0, 'fecha_de_eliminacion' =&gt; null, 'comentarios'  =&gt; ''],</v>
      </c>
      <c r="S191" t="str">
        <f t="shared" si="14"/>
        <v>['nombre' =&gt; 'Gerswin', 'apellido' =&gt; 'Pineda', 'correo' =&gt; 'gerswin.pineda@linktic.com', 'dominio' =&gt; 15, 'estado' =&gt; 'Activo', 'ticket' =&gt; '', 'fecha_de_creacion' =&gt; '2019-08-20', 'centro_costos_id' =&gt; 107, 'costo_dolares' =&gt; 44.599, 'costo_pesos' =&gt; 0, 'trm' =&gt; 0, 'fecha_de_eliminacion' =&gt; null, 'comentarios'  =&gt; ''],</v>
      </c>
    </row>
    <row r="192" spans="1:19" x14ac:dyDescent="0.25">
      <c r="A192" t="s">
        <v>963</v>
      </c>
      <c r="B192" t="s">
        <v>964</v>
      </c>
      <c r="C192" t="s">
        <v>1384</v>
      </c>
      <c r="D192" t="s">
        <v>844</v>
      </c>
      <c r="E192" t="s">
        <v>845</v>
      </c>
      <c r="F192">
        <v>6257</v>
      </c>
      <c r="G192" s="1" t="s">
        <v>1385</v>
      </c>
      <c r="H192">
        <v>291</v>
      </c>
      <c r="I192">
        <v>5.4</v>
      </c>
      <c r="J192" t="str">
        <f t="shared" si="10"/>
        <v>5.400</v>
      </c>
      <c r="K192">
        <v>44781</v>
      </c>
      <c r="M192">
        <f>_xlfn.IFNA(VLOOKUP(H192,centro_costo_id_2!$A$2:$B$108,2,0),107)</f>
        <v>37</v>
      </c>
      <c r="N192">
        <f>_xlfn.IFNA(VLOOKUP(TRIM(D192),dominio_correos!$A$1:$B$31,2,0),29)</f>
        <v>14</v>
      </c>
      <c r="O192" t="str">
        <f>Hoja13!J191</f>
        <v>2021-07-23</v>
      </c>
      <c r="P192" t="str">
        <f t="shared" si="11"/>
        <v>2022-08-08</v>
      </c>
      <c r="Q192" t="str">
        <f t="shared" si="12"/>
        <v>['nombre' =&gt; 'Guillermo', 'apellido' =&gt; 'Prada', 'correo' =&gt; 'ghprada@linktic.co', 'dominio' =&gt; 14, 'estado' =&gt; 'Eliminado', 'ticket' =&gt; '6257',</v>
      </c>
      <c r="R192" t="str">
        <f t="shared" si="13"/>
        <v xml:space="preserve"> 'fecha_de_creacion' =&gt; '2021-07-23', 'centro_costos_id' =&gt; 37, 'costo_dolares' =&gt; 5.400, 'costo_pesos' =&gt; 0, 'trm' =&gt; 0, 'fecha_de_eliminacion' =&gt; '2022-08-08', 'comentarios'  =&gt; ''],</v>
      </c>
      <c r="S192" t="str">
        <f t="shared" si="14"/>
        <v>['nombre' =&gt; 'Guillermo', 'apellido' =&gt; 'Prada', 'correo' =&gt; 'ghprada@linktic.co', 'dominio' =&gt; 14, 'estado' =&gt; 'Eliminado', 'ticket' =&gt; '6257', 'fecha_de_creacion' =&gt; '2021-07-23', 'centro_costos_id' =&gt; 37, 'costo_dolares' =&gt; 5.400, 'costo_pesos' =&gt; 0, 'trm' =&gt; 0, 'fecha_de_eliminacion' =&gt; '2022-08-08', 'comentarios'  =&gt; ''],</v>
      </c>
    </row>
    <row r="193" spans="1:19" x14ac:dyDescent="0.25">
      <c r="A193" t="s">
        <v>1386</v>
      </c>
      <c r="B193" t="s">
        <v>1387</v>
      </c>
      <c r="C193" t="s">
        <v>1388</v>
      </c>
      <c r="D193" t="s">
        <v>844</v>
      </c>
      <c r="E193" t="s">
        <v>845</v>
      </c>
      <c r="F193">
        <v>6257</v>
      </c>
      <c r="G193" s="1">
        <v>44416</v>
      </c>
      <c r="H193">
        <v>242</v>
      </c>
      <c r="I193">
        <v>5.4</v>
      </c>
      <c r="J193" t="str">
        <f t="shared" si="10"/>
        <v>5.400</v>
      </c>
      <c r="K193">
        <v>44608</v>
      </c>
      <c r="M193">
        <f>_xlfn.IFNA(VLOOKUP(H193,centro_costo_id_2!$A$2:$B$108,2,0),107)</f>
        <v>107</v>
      </c>
      <c r="N193">
        <f>_xlfn.IFNA(VLOOKUP(TRIM(D193),dominio_correos!$A$1:$B$31,2,0),29)</f>
        <v>14</v>
      </c>
      <c r="O193" t="str">
        <f>Hoja13!J192</f>
        <v>2021-08-08</v>
      </c>
      <c r="P193" t="str">
        <f t="shared" si="11"/>
        <v>2022-02-16</v>
      </c>
      <c r="Q193" t="str">
        <f t="shared" si="12"/>
        <v>['nombre' =&gt; 'Gina', 'apellido' =&gt; 'Pedraza', 'correo' =&gt; 'gina.pedraza@linktic.co', 'dominio' =&gt; 14, 'estado' =&gt; 'Eliminado', 'ticket' =&gt; '6257',</v>
      </c>
      <c r="R193" t="str">
        <f t="shared" si="13"/>
        <v xml:space="preserve"> 'fecha_de_creacion' =&gt; '2021-08-08', 'centro_costos_id' =&gt; 107, 'costo_dolares' =&gt; 5.400, 'costo_pesos' =&gt; 0, 'trm' =&gt; 0, 'fecha_de_eliminacion' =&gt; '2022-02-16', 'comentarios'  =&gt; ''],</v>
      </c>
      <c r="S193" t="str">
        <f t="shared" si="14"/>
        <v>['nombre' =&gt; 'Gina', 'apellido' =&gt; 'Pedraza', 'correo' =&gt; 'gina.pedraza@linktic.co', 'dominio' =&gt; 14, 'estado' =&gt; 'Eliminado', 'ticket' =&gt; '6257', 'fecha_de_creacion' =&gt; '2021-08-08', 'centro_costos_id' =&gt; 107, 'costo_dolares' =&gt; 5.400, 'costo_pesos' =&gt; 0, 'trm' =&gt; 0, 'fecha_de_eliminacion' =&gt; '2022-02-16', 'comentarios'  =&gt; ''],</v>
      </c>
    </row>
    <row r="194" spans="1:19" x14ac:dyDescent="0.25">
      <c r="A194" t="s">
        <v>1389</v>
      </c>
      <c r="B194" t="s">
        <v>881</v>
      </c>
      <c r="C194" t="s">
        <v>1390</v>
      </c>
      <c r="D194" t="s">
        <v>844</v>
      </c>
      <c r="E194" t="s">
        <v>845</v>
      </c>
      <c r="F194">
        <v>6257</v>
      </c>
      <c r="G194" s="1">
        <v>44324</v>
      </c>
      <c r="H194">
        <v>242</v>
      </c>
      <c r="I194">
        <v>5.4</v>
      </c>
      <c r="J194" t="str">
        <f t="shared" si="10"/>
        <v>5.400</v>
      </c>
      <c r="K194">
        <v>44691</v>
      </c>
      <c r="M194">
        <f>_xlfn.IFNA(VLOOKUP(H194,centro_costo_id_2!$A$2:$B$108,2,0),107)</f>
        <v>107</v>
      </c>
      <c r="N194">
        <f>_xlfn.IFNA(VLOOKUP(TRIM(D194),dominio_correos!$A$1:$B$31,2,0),29)</f>
        <v>14</v>
      </c>
      <c r="O194" t="str">
        <f>Hoja13!J193</f>
        <v>2021-05-08</v>
      </c>
      <c r="P194" t="str">
        <f t="shared" si="11"/>
        <v>2022-05-10</v>
      </c>
      <c r="Q194" t="str">
        <f t="shared" si="12"/>
        <v>['nombre' =&gt; 'Guido', 'apellido' =&gt; 'Ayala', 'correo' =&gt; 'guido.ayala@linktic.co', 'dominio' =&gt; 14, 'estado' =&gt; 'Eliminado', 'ticket' =&gt; '6257',</v>
      </c>
      <c r="R194" t="str">
        <f t="shared" si="13"/>
        <v xml:space="preserve"> 'fecha_de_creacion' =&gt; '2021-05-08', 'centro_costos_id' =&gt; 107, 'costo_dolares' =&gt; 5.400, 'costo_pesos' =&gt; 0, 'trm' =&gt; 0, 'fecha_de_eliminacion' =&gt; '2022-05-10', 'comentarios'  =&gt; ''],</v>
      </c>
      <c r="S194" t="str">
        <f t="shared" si="14"/>
        <v>['nombre' =&gt; 'Guido', 'apellido' =&gt; 'Ayala', 'correo' =&gt; 'guido.ayala@linktic.co', 'dominio' =&gt; 14, 'estado' =&gt; 'Eliminado', 'ticket' =&gt; '6257', 'fecha_de_creacion' =&gt; '2021-05-08', 'centro_costos_id' =&gt; 107, 'costo_dolares' =&gt; 5.400, 'costo_pesos' =&gt; 0, 'trm' =&gt; 0, 'fecha_de_eliminacion' =&gt; '2022-05-10', 'comentarios'  =&gt; ''],</v>
      </c>
    </row>
    <row r="195" spans="1:19" x14ac:dyDescent="0.25">
      <c r="A195" t="s">
        <v>1227</v>
      </c>
      <c r="B195" t="s">
        <v>1228</v>
      </c>
      <c r="C195" t="s">
        <v>1391</v>
      </c>
      <c r="D195" t="s">
        <v>1006</v>
      </c>
      <c r="E195" t="s">
        <v>845</v>
      </c>
      <c r="F195">
        <v>8073</v>
      </c>
      <c r="G195" s="1">
        <v>44264</v>
      </c>
      <c r="H195">
        <v>210</v>
      </c>
      <c r="I195">
        <v>44.686</v>
      </c>
      <c r="J195" t="str">
        <f t="shared" ref="J195:J258" si="15">REPLACE(TEXT(I195,"#,000"),FIND(",",TEXT(I195,"#,000"),1),1,".")</f>
        <v>44.686</v>
      </c>
      <c r="K195">
        <v>44986</v>
      </c>
      <c r="M195">
        <f>_xlfn.IFNA(VLOOKUP(H195,centro_costo_id_2!$A$2:$B$108,2,0),107)</f>
        <v>107</v>
      </c>
      <c r="N195">
        <f>_xlfn.IFNA(VLOOKUP(TRIM(D195),dominio_correos!$A$1:$B$31,2,0),29)</f>
        <v>15</v>
      </c>
      <c r="O195" t="str">
        <f>Hoja13!J194</f>
        <v>2021-03-09</v>
      </c>
      <c r="P195" t="str">
        <f t="shared" ref="P195:P258" si="16">IF(K195="","null",YEAR(K195)&amp;"-"&amp;IF(VALUE(MONTH(K195))&lt;10,0&amp;VALUE(MONTH(K195)),VALUE(MONTH(K195)))&amp;"-"&amp;IF(VALUE(DAY(K195))&lt;10,0&amp;VALUE(DAY(K195)),VALUE(DAY(K195))))</f>
        <v>2023-03-01</v>
      </c>
      <c r="Q195" t="str">
        <f t="shared" ref="Q195:Q258" si="17">"['nombre' =&gt; '"&amp;A195&amp;"', 'apellido' =&gt; '"&amp;B195&amp;"', 'correo' =&gt; '"&amp;C195&amp;"', 'dominio' =&gt; "&amp;N195&amp;", 'estado' =&gt; '"&amp;E195&amp;"', 'ticket' =&gt; '"&amp;F195&amp;"',"</f>
        <v>['nombre' =&gt; 'Gustavo', 'apellido' =&gt; 'Ospino', 'correo' =&gt; 'gustavo.ospino@linktic.com', 'dominio' =&gt; 15, 'estado' =&gt; 'Eliminado', 'ticket' =&gt; '8073',</v>
      </c>
      <c r="R195" t="str">
        <f t="shared" ref="R195:R258" si="18">" 'fecha_de_creacion' =&gt; '"&amp;O195&amp;"', 'centro_costos_id' =&gt; "&amp;M195&amp;", 'costo_dolares' =&gt; "&amp;J195&amp;", 'costo_pesos' =&gt; 0, 'trm' =&gt; 0, 'fecha_de_eliminacion' =&gt; "&amp;IF(P195="null","null","'"&amp;P195&amp;"'")&amp;", 'comentarios'  =&gt; '"&amp;L195&amp;"'],"</f>
        <v xml:space="preserve"> 'fecha_de_creacion' =&gt; '2021-03-09', 'centro_costos_id' =&gt; 107, 'costo_dolares' =&gt; 44.686, 'costo_pesos' =&gt; 0, 'trm' =&gt; 0, 'fecha_de_eliminacion' =&gt; '2023-03-01', 'comentarios'  =&gt; ''],</v>
      </c>
      <c r="S195" t="str">
        <f t="shared" ref="S195:S258" si="19">Q195&amp;R195</f>
        <v>['nombre' =&gt; 'Gustavo', 'apellido' =&gt; 'Ospino', 'correo' =&gt; 'gustavo.ospino@linktic.com', 'dominio' =&gt; 15, 'estado' =&gt; 'Eliminado', 'ticket' =&gt; '8073', 'fecha_de_creacion' =&gt; '2021-03-09', 'centro_costos_id' =&gt; 107, 'costo_dolares' =&gt; 44.686, 'costo_pesos' =&gt; 0, 'trm' =&gt; 0, 'fecha_de_eliminacion' =&gt; '2023-03-01', 'comentarios'  =&gt; ''],</v>
      </c>
    </row>
    <row r="196" spans="1:19" x14ac:dyDescent="0.25">
      <c r="A196" t="s">
        <v>1392</v>
      </c>
      <c r="B196" t="s">
        <v>1393</v>
      </c>
      <c r="C196" t="s">
        <v>1394</v>
      </c>
      <c r="D196" t="s">
        <v>1006</v>
      </c>
      <c r="E196" t="s">
        <v>845</v>
      </c>
      <c r="F196">
        <v>8062</v>
      </c>
      <c r="G196" s="1" t="s">
        <v>1395</v>
      </c>
      <c r="H196">
        <v>296</v>
      </c>
      <c r="I196">
        <v>45.051000000000002</v>
      </c>
      <c r="J196" t="str">
        <f t="shared" si="15"/>
        <v>45.051</v>
      </c>
      <c r="K196">
        <v>45007</v>
      </c>
      <c r="M196">
        <f>_xlfn.IFNA(VLOOKUP(H196,centro_costo_id_2!$A$2:$B$108,2,0),107)</f>
        <v>42</v>
      </c>
      <c r="N196">
        <f>_xlfn.IFNA(VLOOKUP(TRIM(D196),dominio_correos!$A$1:$B$31,2,0),29)</f>
        <v>15</v>
      </c>
      <c r="O196" t="str">
        <f>Hoja13!J195</f>
        <v>0201-13-09</v>
      </c>
      <c r="P196" t="str">
        <f t="shared" si="16"/>
        <v>2023-03-22</v>
      </c>
      <c r="Q196" t="str">
        <f t="shared" si="17"/>
        <v>['nombre' =&gt; 'Gynna', 'apellido' =&gt; 'Rodriguez', 'correo' =&gt; 'gynna.rodriguez@linktic.com', 'dominio' =&gt; 15, 'estado' =&gt; 'Eliminado', 'ticket' =&gt; '8062',</v>
      </c>
      <c r="R196" t="str">
        <f t="shared" si="18"/>
        <v xml:space="preserve"> 'fecha_de_creacion' =&gt; '0201-13-09', 'centro_costos_id' =&gt; 42, 'costo_dolares' =&gt; 45.051, 'costo_pesos' =&gt; 0, 'trm' =&gt; 0, 'fecha_de_eliminacion' =&gt; '2023-03-22', 'comentarios'  =&gt; ''],</v>
      </c>
      <c r="S196" t="str">
        <f t="shared" si="19"/>
        <v>['nombre' =&gt; 'Gynna', 'apellido' =&gt; 'Rodriguez', 'correo' =&gt; 'gynna.rodriguez@linktic.com', 'dominio' =&gt; 15, 'estado' =&gt; 'Eliminado', 'ticket' =&gt; '8062', 'fecha_de_creacion' =&gt; '0201-13-09', 'centro_costos_id' =&gt; 42, 'costo_dolares' =&gt; 45.051, 'costo_pesos' =&gt; 0, 'trm' =&gt; 0, 'fecha_de_eliminacion' =&gt; '2023-03-22', 'comentarios'  =&gt; ''],</v>
      </c>
    </row>
    <row r="197" spans="1:19" x14ac:dyDescent="0.25">
      <c r="A197" t="s">
        <v>1396</v>
      </c>
      <c r="B197" t="s">
        <v>1397</v>
      </c>
      <c r="C197" t="s">
        <v>1398</v>
      </c>
      <c r="D197" t="s">
        <v>1006</v>
      </c>
      <c r="E197" t="s">
        <v>974</v>
      </c>
      <c r="F197">
        <v>8452</v>
      </c>
      <c r="G197" s="1" t="s">
        <v>1137</v>
      </c>
      <c r="H197">
        <v>293</v>
      </c>
      <c r="I197">
        <v>44.598999999999997</v>
      </c>
      <c r="J197" t="str">
        <f t="shared" si="15"/>
        <v>44.599</v>
      </c>
      <c r="M197">
        <f>_xlfn.IFNA(VLOOKUP(H197,centro_costo_id_2!$A$2:$B$108,2,0),107)</f>
        <v>39</v>
      </c>
      <c r="N197">
        <f>_xlfn.IFNA(VLOOKUP(TRIM(D197),dominio_correos!$A$1:$B$31,2,0),29)</f>
        <v>15</v>
      </c>
      <c r="O197" t="str">
        <f>Hoja13!J196</f>
        <v>2021-11-25</v>
      </c>
      <c r="P197" t="str">
        <f t="shared" si="16"/>
        <v>null</v>
      </c>
      <c r="Q197" t="str">
        <f t="shared" si="17"/>
        <v>['nombre' =&gt; 'Hector', 'apellido' =&gt; 'Briceño', 'correo' =&gt; 'hector.briceno@linktic.com', 'dominio' =&gt; 15, 'estado' =&gt; 'Activo', 'ticket' =&gt; '8452',</v>
      </c>
      <c r="R197" t="str">
        <f t="shared" si="18"/>
        <v xml:space="preserve"> 'fecha_de_creacion' =&gt; '2021-11-25', 'centro_costos_id' =&gt; 39, 'costo_dolares' =&gt; 44.599, 'costo_pesos' =&gt; 0, 'trm' =&gt; 0, 'fecha_de_eliminacion' =&gt; null, 'comentarios'  =&gt; ''],</v>
      </c>
      <c r="S197" t="str">
        <f t="shared" si="19"/>
        <v>['nombre' =&gt; 'Hector', 'apellido' =&gt; 'Briceño', 'correo' =&gt; 'hector.briceno@linktic.com', 'dominio' =&gt; 15, 'estado' =&gt; 'Activo', 'ticket' =&gt; '8452', 'fecha_de_creacion' =&gt; '2021-11-25', 'centro_costos_id' =&gt; 39, 'costo_dolares' =&gt; 44.599, 'costo_pesos' =&gt; 0, 'trm' =&gt; 0, 'fecha_de_eliminacion' =&gt; null, 'comentarios'  =&gt; ''],</v>
      </c>
    </row>
    <row r="198" spans="1:19" x14ac:dyDescent="0.25">
      <c r="A198" t="s">
        <v>1396</v>
      </c>
      <c r="B198" t="s">
        <v>1399</v>
      </c>
      <c r="C198" t="s">
        <v>1400</v>
      </c>
      <c r="D198" t="s">
        <v>844</v>
      </c>
      <c r="E198" t="s">
        <v>1165</v>
      </c>
      <c r="F198">
        <v>6257</v>
      </c>
      <c r="G198" s="1" t="s">
        <v>1401</v>
      </c>
      <c r="H198">
        <v>200</v>
      </c>
      <c r="I198">
        <v>5.4</v>
      </c>
      <c r="J198" t="str">
        <f t="shared" si="15"/>
        <v>5.400</v>
      </c>
      <c r="K198">
        <v>44691</v>
      </c>
      <c r="M198">
        <f>_xlfn.IFNA(VLOOKUP(H198,centro_costo_id_2!$A$2:$B$108,2,0),107)</f>
        <v>107</v>
      </c>
      <c r="N198">
        <f>_xlfn.IFNA(VLOOKUP(TRIM(D198),dominio_correos!$A$1:$B$31,2,0),29)</f>
        <v>14</v>
      </c>
      <c r="O198" t="str">
        <f>Hoja13!J197</f>
        <v>2021-02-22</v>
      </c>
      <c r="P198" t="str">
        <f t="shared" si="16"/>
        <v>2022-05-10</v>
      </c>
      <c r="Q198" t="str">
        <f t="shared" si="17"/>
        <v>['nombre' =&gt; 'Hector', 'apellido' =&gt; 'Heredia', 'correo' =&gt; 'hector.heredia@linktic.co', 'dominio' =&gt; 14, 'estado' =&gt; 'eliminado', 'ticket' =&gt; '6257',</v>
      </c>
      <c r="R198" t="str">
        <f t="shared" si="18"/>
        <v xml:space="preserve"> 'fecha_de_creacion' =&gt; '2021-02-22', 'centro_costos_id' =&gt; 107, 'costo_dolares' =&gt; 5.400, 'costo_pesos' =&gt; 0, 'trm' =&gt; 0, 'fecha_de_eliminacion' =&gt; '2022-05-10', 'comentarios'  =&gt; ''],</v>
      </c>
      <c r="S198" t="str">
        <f t="shared" si="19"/>
        <v>['nombre' =&gt; 'Hector', 'apellido' =&gt; 'Heredia', 'correo' =&gt; 'hector.heredia@linktic.co', 'dominio' =&gt; 14, 'estado' =&gt; 'eliminado', 'ticket' =&gt; '6257', 'fecha_de_creacion' =&gt; '2021-02-22', 'centro_costos_id' =&gt; 107, 'costo_dolares' =&gt; 5.400, 'costo_pesos' =&gt; 0, 'trm' =&gt; 0, 'fecha_de_eliminacion' =&gt; '2022-05-10', 'comentarios'  =&gt; ''],</v>
      </c>
    </row>
    <row r="199" spans="1:19" x14ac:dyDescent="0.25">
      <c r="A199" t="s">
        <v>1402</v>
      </c>
      <c r="B199" t="s">
        <v>1403</v>
      </c>
      <c r="C199" t="s">
        <v>1404</v>
      </c>
      <c r="D199" t="s">
        <v>1006</v>
      </c>
      <c r="E199" t="s">
        <v>974</v>
      </c>
      <c r="F199">
        <v>10829</v>
      </c>
      <c r="G199" s="1">
        <v>44107</v>
      </c>
      <c r="H199" t="s">
        <v>1405</v>
      </c>
      <c r="I199">
        <v>44.598999999999997</v>
      </c>
      <c r="J199" t="str">
        <f t="shared" si="15"/>
        <v>44.599</v>
      </c>
      <c r="L199" t="s">
        <v>1406</v>
      </c>
      <c r="M199">
        <f>_xlfn.IFNA(VLOOKUP(H199,centro_costo_id_2!$A$2:$B$108,2,0),107)</f>
        <v>107</v>
      </c>
      <c r="N199">
        <f>_xlfn.IFNA(VLOOKUP(TRIM(D199),dominio_correos!$A$1:$B$31,2,0),29)</f>
        <v>15</v>
      </c>
      <c r="O199" t="str">
        <f>Hoja13!J198</f>
        <v>2020-10-03</v>
      </c>
      <c r="P199" t="str">
        <f t="shared" si="16"/>
        <v>null</v>
      </c>
      <c r="Q199" t="str">
        <f t="shared" si="17"/>
        <v>['nombre' =&gt; 'Henry', 'apellido' =&gt; 'Chica', 'correo' =&gt; 'henry.chica@linktic.com', 'dominio' =&gt; 15, 'estado' =&gt; 'Activo', 'ticket' =&gt; '10829',</v>
      </c>
      <c r="R199" t="str">
        <f t="shared" si="18"/>
        <v xml:space="preserve"> 'fecha_de_creacion' =&gt; '2020-10-03', 'centro_costos_id' =&gt; 107, 'costo_dolares' =&gt; 44.599, 'costo_pesos' =&gt; 0, 'trm' =&gt; 0, 'fecha_de_eliminacion' =&gt; null, 'comentarios'  =&gt; 'Se envian accesos Diana Bermudez (colaborador desvinculado)'],</v>
      </c>
      <c r="S199" t="str">
        <f t="shared" si="19"/>
        <v>['nombre' =&gt; 'Henry', 'apellido' =&gt; 'Chica', 'correo' =&gt; 'henry.chica@linktic.com', 'dominio' =&gt; 15, 'estado' =&gt; 'Activo', 'ticket' =&gt; '10829', 'fecha_de_creacion' =&gt; '2020-10-03', 'centro_costos_id' =&gt; 107, 'costo_dolares' =&gt; 44.599, 'costo_pesos' =&gt; 0, 'trm' =&gt; 0, 'fecha_de_eliminacion' =&gt; null, 'comentarios'  =&gt; 'Se envian accesos Diana Bermudez (colaborador desvinculado)'],</v>
      </c>
    </row>
    <row r="200" spans="1:19" x14ac:dyDescent="0.25">
      <c r="A200" t="s">
        <v>1407</v>
      </c>
      <c r="B200" t="s">
        <v>1408</v>
      </c>
      <c r="C200" t="s">
        <v>1409</v>
      </c>
      <c r="D200" t="s">
        <v>1006</v>
      </c>
      <c r="E200" t="s">
        <v>974</v>
      </c>
      <c r="F200">
        <v>6257</v>
      </c>
      <c r="G200" s="1" t="s">
        <v>1410</v>
      </c>
      <c r="H200">
        <v>146</v>
      </c>
      <c r="I200">
        <v>45.051000000000002</v>
      </c>
      <c r="J200" t="str">
        <f t="shared" si="15"/>
        <v>45.051</v>
      </c>
      <c r="M200">
        <f>_xlfn.IFNA(VLOOKUP(H200,centro_costo_id_2!$A$2:$B$108,2,0),107)</f>
        <v>107</v>
      </c>
      <c r="N200">
        <f>_xlfn.IFNA(VLOOKUP(TRIM(D200),dominio_correos!$A$1:$B$31,2,0),29)</f>
        <v>15</v>
      </c>
      <c r="O200" t="str">
        <f>Hoja13!J199</f>
        <v>2021-07-30</v>
      </c>
      <c r="P200" t="str">
        <f t="shared" si="16"/>
        <v>null</v>
      </c>
      <c r="Q200" t="str">
        <f t="shared" si="17"/>
        <v>['nombre' =&gt; 'Hilary', 'apellido' =&gt; 'Farfan', 'correo' =&gt; 'hilary.farfan@linktic.com', 'dominio' =&gt; 15, 'estado' =&gt; 'Activo', 'ticket' =&gt; '6257',</v>
      </c>
      <c r="R200" t="str">
        <f t="shared" si="18"/>
        <v xml:space="preserve"> 'fecha_de_creacion' =&gt; '2021-07-30', 'centro_costos_id' =&gt; 107, 'costo_dolares' =&gt; 45.051, 'costo_pesos' =&gt; 0, 'trm' =&gt; 0, 'fecha_de_eliminacion' =&gt; null, 'comentarios'  =&gt; ''],</v>
      </c>
      <c r="S200" t="str">
        <f t="shared" si="19"/>
        <v>['nombre' =&gt; 'Hilary', 'apellido' =&gt; 'Farfan', 'correo' =&gt; 'hilary.farfan@linktic.com', 'dominio' =&gt; 15, 'estado' =&gt; 'Activo', 'ticket' =&gt; '6257', 'fecha_de_creacion' =&gt; '2021-07-30', 'centro_costos_id' =&gt; 107, 'costo_dolares' =&gt; 45.051, 'costo_pesos' =&gt; 0, 'trm' =&gt; 0, 'fecha_de_eliminacion' =&gt; null, 'comentarios'  =&gt; ''],</v>
      </c>
    </row>
    <row r="201" spans="1:19" x14ac:dyDescent="0.25">
      <c r="A201" t="s">
        <v>1411</v>
      </c>
      <c r="B201" t="s">
        <v>921</v>
      </c>
      <c r="C201" t="s">
        <v>1412</v>
      </c>
      <c r="D201" t="s">
        <v>844</v>
      </c>
      <c r="E201" t="s">
        <v>845</v>
      </c>
      <c r="F201">
        <v>7905</v>
      </c>
      <c r="G201" s="1">
        <v>44264</v>
      </c>
      <c r="H201">
        <v>296</v>
      </c>
      <c r="I201">
        <v>5.4</v>
      </c>
      <c r="J201" t="str">
        <f t="shared" si="15"/>
        <v>5.400</v>
      </c>
      <c r="K201">
        <v>44778</v>
      </c>
      <c r="M201">
        <f>_xlfn.IFNA(VLOOKUP(H201,centro_costo_id_2!$A$2:$B$108,2,0),107)</f>
        <v>42</v>
      </c>
      <c r="N201">
        <f>_xlfn.IFNA(VLOOKUP(TRIM(D201),dominio_correos!$A$1:$B$31,2,0),29)</f>
        <v>14</v>
      </c>
      <c r="O201" t="str">
        <f>Hoja13!J200</f>
        <v>2021-03-09</v>
      </c>
      <c r="P201" t="str">
        <f t="shared" si="16"/>
        <v>2022-08-05</v>
      </c>
      <c r="Q201" t="str">
        <f t="shared" si="17"/>
        <v>['nombre' =&gt; 'Holman', 'apellido' =&gt; 'Garcia', 'correo' =&gt; 'holman.garcia@linktic.co', 'dominio' =&gt; 14, 'estado' =&gt; 'Eliminado', 'ticket' =&gt; '7905',</v>
      </c>
      <c r="R201" t="str">
        <f t="shared" si="18"/>
        <v xml:space="preserve"> 'fecha_de_creacion' =&gt; '2021-03-09', 'centro_costos_id' =&gt; 42, 'costo_dolares' =&gt; 5.400, 'costo_pesos' =&gt; 0, 'trm' =&gt; 0, 'fecha_de_eliminacion' =&gt; '2022-08-05', 'comentarios'  =&gt; ''],</v>
      </c>
      <c r="S201" t="str">
        <f t="shared" si="19"/>
        <v>['nombre' =&gt; 'Holman', 'apellido' =&gt; 'Garcia', 'correo' =&gt; 'holman.garcia@linktic.co', 'dominio' =&gt; 14, 'estado' =&gt; 'Eliminado', 'ticket' =&gt; '7905', 'fecha_de_creacion' =&gt; '2021-03-09', 'centro_costos_id' =&gt; 42, 'costo_dolares' =&gt; 5.400, 'costo_pesos' =&gt; 0, 'trm' =&gt; 0, 'fecha_de_eliminacion' =&gt; '2022-08-05', 'comentarios'  =&gt; ''],</v>
      </c>
    </row>
    <row r="202" spans="1:19" x14ac:dyDescent="0.25">
      <c r="A202" t="s">
        <v>1088</v>
      </c>
      <c r="B202" t="s">
        <v>1084</v>
      </c>
      <c r="C202" t="s">
        <v>1413</v>
      </c>
      <c r="D202" t="s">
        <v>1086</v>
      </c>
      <c r="E202" t="s">
        <v>974</v>
      </c>
      <c r="F202">
        <v>7505</v>
      </c>
      <c r="G202" s="1" t="s">
        <v>1087</v>
      </c>
      <c r="H202">
        <v>210</v>
      </c>
      <c r="I202">
        <v>6</v>
      </c>
      <c r="J202" t="str">
        <f t="shared" si="15"/>
        <v>6.000</v>
      </c>
      <c r="M202">
        <f>_xlfn.IFNA(VLOOKUP(H202,centro_costo_id_2!$A$2:$B$108,2,0),107)</f>
        <v>107</v>
      </c>
      <c r="N202">
        <f>_xlfn.IFNA(VLOOKUP(TRIM(D202),dominio_correos!$A$1:$B$31,2,0),29)</f>
        <v>2</v>
      </c>
      <c r="O202" t="str">
        <f>Hoja13!J201</f>
        <v>2021-05-27</v>
      </c>
      <c r="P202" t="str">
        <f t="shared" si="16"/>
        <v>null</v>
      </c>
      <c r="Q202" t="str">
        <f t="shared" si="17"/>
        <v>['nombre' =&gt; 'info', 'apellido' =&gt; 'andres forero', 'correo' =&gt; 'info@andresforero.co', 'dominio' =&gt; 2, 'estado' =&gt; 'Activo', 'ticket' =&gt; '7505',</v>
      </c>
      <c r="R202" t="str">
        <f t="shared" si="18"/>
        <v xml:space="preserve"> 'fecha_de_creacion' =&gt; '2021-05-27', 'centro_costos_id' =&gt; 107, 'costo_dolares' =&gt; 6.000, 'costo_pesos' =&gt; 0, 'trm' =&gt; 0, 'fecha_de_eliminacion' =&gt; null, 'comentarios'  =&gt; ''],</v>
      </c>
      <c r="S202" t="str">
        <f t="shared" si="19"/>
        <v>['nombre' =&gt; 'info', 'apellido' =&gt; 'andres forero', 'correo' =&gt; 'info@andresforero.co', 'dominio' =&gt; 2,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203" spans="1:19" x14ac:dyDescent="0.25">
      <c r="A203" t="s">
        <v>971</v>
      </c>
      <c r="B203" t="s">
        <v>1414</v>
      </c>
      <c r="C203" t="s">
        <v>1415</v>
      </c>
      <c r="D203" t="s">
        <v>1416</v>
      </c>
      <c r="E203" t="s">
        <v>974</v>
      </c>
      <c r="F203">
        <v>5662</v>
      </c>
      <c r="G203" s="1" t="s">
        <v>923</v>
      </c>
      <c r="H203">
        <v>146</v>
      </c>
      <c r="I203">
        <v>44.658999999999999</v>
      </c>
      <c r="J203" t="str">
        <f t="shared" si="15"/>
        <v>44.659</v>
      </c>
      <c r="M203">
        <f>_xlfn.IFNA(VLOOKUP(H203,centro_costo_id_2!$A$2:$B$108,2,0),107)</f>
        <v>107</v>
      </c>
      <c r="N203">
        <f>_xlfn.IFNA(VLOOKUP(TRIM(D203),dominio_correos!$A$1:$B$31,2,0),29)</f>
        <v>4</v>
      </c>
      <c r="O203" t="str">
        <f>Hoja13!J202</f>
        <v>2019-09-25</v>
      </c>
      <c r="P203" t="str">
        <f t="shared" si="16"/>
        <v>null</v>
      </c>
      <c r="Q203" t="str">
        <f t="shared" si="17"/>
        <v>['nombre' =&gt; 'Info', 'apellido' =&gt; 'Convocatoriaturismo', 'correo' =&gt; 'info@convocatoriaturismo.co', 'dominio' =&gt; 4, 'estado' =&gt; 'Activo', 'ticket' =&gt; '5662',</v>
      </c>
      <c r="R203" t="str">
        <f t="shared" si="18"/>
        <v xml:space="preserve"> 'fecha_de_creacion' =&gt; '2019-09-25', 'centro_costos_id' =&gt; 107, 'costo_dolares' =&gt; 44.659, 'costo_pesos' =&gt; 0, 'trm' =&gt; 0, 'fecha_de_eliminacion' =&gt; null, 'comentarios'  =&gt; ''],</v>
      </c>
      <c r="S203" t="str">
        <f t="shared" si="19"/>
        <v>['nombre' =&gt; 'Info', 'apellido' =&gt; 'Convocatoriaturismo', 'correo' =&gt; 'info@convocatoriaturismo.co', 'dominio' =&gt; 4, 'estado' =&gt; 'Activo', 'ticket' =&gt; '5662', 'fecha_de_creacion' =&gt; '2019-09-25', 'centro_costos_id' =&gt; 107, 'costo_dolares' =&gt; 44.659, 'costo_pesos' =&gt; 0, 'trm' =&gt; 0, 'fecha_de_eliminacion' =&gt; null, 'comentarios'  =&gt; ''],</v>
      </c>
    </row>
    <row r="204" spans="1:19" x14ac:dyDescent="0.25">
      <c r="A204" t="s">
        <v>905</v>
      </c>
      <c r="B204" t="s">
        <v>1417</v>
      </c>
      <c r="C204" t="s">
        <v>1418</v>
      </c>
      <c r="D204" t="s">
        <v>1419</v>
      </c>
      <c r="E204" t="s">
        <v>845</v>
      </c>
      <c r="F204">
        <v>8049</v>
      </c>
      <c r="G204" s="1">
        <v>44417</v>
      </c>
      <c r="H204">
        <v>280</v>
      </c>
      <c r="I204">
        <v>6</v>
      </c>
      <c r="J204" t="str">
        <f t="shared" si="15"/>
        <v>6.000</v>
      </c>
      <c r="K204">
        <v>44999</v>
      </c>
      <c r="M204">
        <f>_xlfn.IFNA(VLOOKUP(H204,centro_costo_id_2!$A$2:$B$108,2,0),107)</f>
        <v>27</v>
      </c>
      <c r="N204">
        <f>_xlfn.IFNA(VLOOKUP(TRIM(D204),dominio_correos!$A$1:$B$31,2,0),29)</f>
        <v>6</v>
      </c>
      <c r="O204" t="str">
        <f>Hoja13!J203</f>
        <v>2021-08-09</v>
      </c>
      <c r="P204" t="str">
        <f t="shared" si="16"/>
        <v>2023-03-14</v>
      </c>
      <c r="Q204" t="str">
        <f t="shared" si="17"/>
        <v>['nombre' =&gt; 'Andres', 'apellido' =&gt; 'eduklab', 'correo' =&gt; 'info@eduklab.co', 'dominio' =&gt; 6, 'estado' =&gt; 'Eliminado', 'ticket' =&gt; '8049',</v>
      </c>
      <c r="R204" t="str">
        <f t="shared" si="18"/>
        <v xml:space="preserve"> 'fecha_de_creacion' =&gt; '2021-08-09', 'centro_costos_id' =&gt; 27, 'costo_dolares' =&gt; 6.000, 'costo_pesos' =&gt; 0, 'trm' =&gt; 0, 'fecha_de_eliminacion' =&gt; '2023-03-14', 'comentarios'  =&gt; ''],</v>
      </c>
      <c r="S204" t="str">
        <f t="shared" si="19"/>
        <v>['nombre' =&gt; 'Andres', 'apellido' =&gt; 'eduklab', 'correo' =&gt; 'info@eduklab.co', 'dominio' =&gt; 6, 'estado' =&gt; 'Eliminado', 'ticket' =&gt; '8049', 'fecha_de_creacion' =&gt; '2021-08-09', 'centro_costos_id' =&gt; 27, 'costo_dolares' =&gt; 6.000, 'costo_pesos' =&gt; 0, 'trm' =&gt; 0, 'fecha_de_eliminacion' =&gt; '2023-03-14', 'comentarios'  =&gt; ''],</v>
      </c>
    </row>
    <row r="205" spans="1:19" x14ac:dyDescent="0.25">
      <c r="A205" t="s">
        <v>1088</v>
      </c>
      <c r="B205" t="s">
        <v>1077</v>
      </c>
      <c r="C205" t="s">
        <v>1420</v>
      </c>
      <c r="D205" t="s">
        <v>1079</v>
      </c>
      <c r="E205" t="s">
        <v>845</v>
      </c>
      <c r="F205">
        <v>7103</v>
      </c>
      <c r="G205" s="1">
        <v>44443</v>
      </c>
      <c r="H205">
        <v>282</v>
      </c>
      <c r="I205">
        <v>44.290999999999997</v>
      </c>
      <c r="J205" t="str">
        <f t="shared" si="15"/>
        <v>44.291</v>
      </c>
      <c r="K205">
        <v>44622</v>
      </c>
      <c r="M205">
        <f>_xlfn.IFNA(VLOOKUP(H205,centro_costo_id_2!$A$2:$B$108,2,0),107)</f>
        <v>29</v>
      </c>
      <c r="N205">
        <f>_xlfn.IFNA(VLOOKUP(TRIM(D205),dominio_correos!$A$1:$B$31,2,0),29)</f>
        <v>9</v>
      </c>
      <c r="O205" t="str">
        <f>Hoja13!J204</f>
        <v>2021-09-04</v>
      </c>
      <c r="P205" t="str">
        <f t="shared" si="16"/>
        <v>2022-03-02</v>
      </c>
      <c r="Q205" t="str">
        <f t="shared" si="17"/>
        <v>['nombre' =&gt; 'info', 'apellido' =&gt; 'fincar', 'correo' =&gt; 'info@fincarsas.com', 'dominio' =&gt; 9, 'estado' =&gt; 'Eliminado', 'ticket' =&gt; '7103',</v>
      </c>
      <c r="R205" t="str">
        <f t="shared" si="18"/>
        <v xml:space="preserve"> 'fecha_de_creacion' =&gt; '2021-09-04', 'centro_costos_id' =&gt; 29, 'costo_dolares' =&gt; 44.291, 'costo_pesos' =&gt; 0, 'trm' =&gt; 0, 'fecha_de_eliminacion' =&gt; '2022-03-02', 'comentarios'  =&gt; ''],</v>
      </c>
      <c r="S205" t="str">
        <f t="shared" si="19"/>
        <v>['nombre' =&gt; 'info', 'apellido' =&gt; 'fincar', 'correo' =&gt; 'info@fincarsas.com', 'dominio' =&gt; 9, 'estado' =&gt; 'Eliminado', 'ticket' =&gt; '7103', 'fecha_de_creacion' =&gt; '2021-09-04', 'centro_costos_id' =&gt; 29, 'costo_dolares' =&gt; 44.291, 'costo_pesos' =&gt; 0, 'trm' =&gt; 0, 'fecha_de_eliminacion' =&gt; '2022-03-02', 'comentarios'  =&gt; ''],</v>
      </c>
    </row>
    <row r="206" spans="1:19" x14ac:dyDescent="0.25">
      <c r="A206" t="s">
        <v>1083</v>
      </c>
      <c r="B206" t="s">
        <v>1089</v>
      </c>
      <c r="C206" t="s">
        <v>1421</v>
      </c>
      <c r="D206" t="s">
        <v>1091</v>
      </c>
      <c r="E206" t="s">
        <v>974</v>
      </c>
      <c r="F206">
        <v>7505</v>
      </c>
      <c r="G206" s="1" t="s">
        <v>1092</v>
      </c>
      <c r="H206">
        <v>210</v>
      </c>
      <c r="I206">
        <v>6</v>
      </c>
      <c r="J206" t="str">
        <f t="shared" si="15"/>
        <v>6.000</v>
      </c>
      <c r="M206">
        <f>_xlfn.IFNA(VLOOKUP(H206,centro_costo_id_2!$A$2:$B$108,2,0),107)</f>
        <v>107</v>
      </c>
      <c r="N206">
        <f>_xlfn.IFNA(VLOOKUP(TRIM(D206),dominio_correos!$A$1:$B$31,2,0),29)</f>
        <v>12</v>
      </c>
      <c r="O206" t="str">
        <f>Hoja13!J205</f>
        <v>2021-07-13</v>
      </c>
      <c r="P206" t="str">
        <f t="shared" si="16"/>
        <v>null</v>
      </c>
      <c r="Q206" t="str">
        <f t="shared" si="17"/>
        <v>['nombre' =&gt; 'admin', 'apellido' =&gt; 'jose correa', 'correo' =&gt; 'info@joseluiscorrea.co', 'dominio' =&gt; 12, 'estado' =&gt; 'Activo', 'ticket' =&gt; '7505',</v>
      </c>
      <c r="R206" t="str">
        <f t="shared" si="18"/>
        <v xml:space="preserve"> 'fecha_de_creacion' =&gt; '2021-07-13', 'centro_costos_id' =&gt; 107, 'costo_dolares' =&gt; 6.000, 'costo_pesos' =&gt; 0, 'trm' =&gt; 0, 'fecha_de_eliminacion' =&gt; null, 'comentarios'  =&gt; ''],</v>
      </c>
      <c r="S206" t="str">
        <f t="shared" si="19"/>
        <v>['nombre' =&gt; 'admin', 'apellido' =&gt; 'jose correa', 'correo' =&gt; 'info@joseluiscorrea.co', 'dominio' =&gt; 12, 'estado' =&gt; 'Activo', 'ticket' =&gt; '7505', 'fecha_de_creacion' =&gt; '2021-07-13', 'centro_costos_id' =&gt; 107, 'costo_dolares' =&gt; 6.000, 'costo_pesos' =&gt; 0, 'trm' =&gt; 0, 'fecha_de_eliminacion' =&gt; null, 'comentarios'  =&gt; ''],</v>
      </c>
    </row>
    <row r="207" spans="1:19" x14ac:dyDescent="0.25">
      <c r="A207" t="s">
        <v>1088</v>
      </c>
      <c r="B207" t="s">
        <v>1093</v>
      </c>
      <c r="C207" t="s">
        <v>1422</v>
      </c>
      <c r="D207" t="s">
        <v>1095</v>
      </c>
      <c r="E207" t="s">
        <v>974</v>
      </c>
      <c r="F207">
        <v>7505</v>
      </c>
      <c r="G207" s="1" t="s">
        <v>1087</v>
      </c>
      <c r="H207">
        <v>210</v>
      </c>
      <c r="I207">
        <v>6</v>
      </c>
      <c r="J207" t="str">
        <f t="shared" si="15"/>
        <v>6.000</v>
      </c>
      <c r="M207">
        <f>_xlfn.IFNA(VLOOKUP(H207,centro_costo_id_2!$A$2:$B$108,2,0),107)</f>
        <v>107</v>
      </c>
      <c r="N207">
        <f>_xlfn.IFNA(VLOOKUP(TRIM(D207),dominio_correos!$A$1:$B$31,2,0),29)</f>
        <v>18</v>
      </c>
      <c r="O207" t="str">
        <f>Hoja13!J206</f>
        <v>2021-05-27</v>
      </c>
      <c r="P207" t="str">
        <f t="shared" si="16"/>
        <v>null</v>
      </c>
      <c r="Q207" t="str">
        <f t="shared" si="17"/>
        <v>['nombre' =&gt; 'info', 'apellido' =&gt; 'miguel gutierrez', 'correo' =&gt; 'info@miguelgutierrez.com.co', 'dominio' =&gt; 18, 'estado' =&gt; 'Activo', 'ticket' =&gt; '7505',</v>
      </c>
      <c r="R207" t="str">
        <f t="shared" si="18"/>
        <v xml:space="preserve"> 'fecha_de_creacion' =&gt; '2021-05-27', 'centro_costos_id' =&gt; 107, 'costo_dolares' =&gt; 6.000, 'costo_pesos' =&gt; 0, 'trm' =&gt; 0, 'fecha_de_eliminacion' =&gt; null, 'comentarios'  =&gt; ''],</v>
      </c>
      <c r="S207" t="str">
        <f t="shared" si="19"/>
        <v>['nombre' =&gt; 'info', 'apellido' =&gt; 'miguel gutierrez', 'correo' =&gt; 'info@miguelgutierrez.com.co', 'dominio' =&gt; 18,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208" spans="1:19" x14ac:dyDescent="0.25">
      <c r="A208" t="s">
        <v>971</v>
      </c>
      <c r="B208" t="s">
        <v>1096</v>
      </c>
      <c r="C208" t="s">
        <v>1423</v>
      </c>
      <c r="D208" t="s">
        <v>1098</v>
      </c>
      <c r="E208" t="s">
        <v>974</v>
      </c>
      <c r="F208">
        <v>7505</v>
      </c>
      <c r="G208" s="1" t="s">
        <v>1087</v>
      </c>
      <c r="H208">
        <v>210</v>
      </c>
      <c r="I208">
        <v>6</v>
      </c>
      <c r="J208" t="str">
        <f t="shared" si="15"/>
        <v>6.000</v>
      </c>
      <c r="M208">
        <f>_xlfn.IFNA(VLOOKUP(H208,centro_costo_id_2!$A$2:$B$108,2,0),107)</f>
        <v>107</v>
      </c>
      <c r="N208">
        <f>_xlfn.IFNA(VLOOKUP(TRIM(D208),dominio_correos!$A$1:$B$31,2,0),29)</f>
        <v>19</v>
      </c>
      <c r="O208" t="str">
        <f>Hoja13!J207</f>
        <v>2021-05-27</v>
      </c>
      <c r="P208" t="str">
        <f t="shared" si="16"/>
        <v>null</v>
      </c>
      <c r="Q208" t="str">
        <f t="shared" si="17"/>
        <v>['nombre' =&gt; 'Info', 'apellido' =&gt; 'natalia bedoya', 'correo' =&gt; 'info@nataliabedoya.com.co', 'dominio' =&gt; 19, 'estado' =&gt; 'Activo', 'ticket' =&gt; '7505',</v>
      </c>
      <c r="R208" t="str">
        <f t="shared" si="18"/>
        <v xml:space="preserve"> 'fecha_de_creacion' =&gt; '2021-05-27', 'centro_costos_id' =&gt; 107, 'costo_dolares' =&gt; 6.000, 'costo_pesos' =&gt; 0, 'trm' =&gt; 0, 'fecha_de_eliminacion' =&gt; null, 'comentarios'  =&gt; ''],</v>
      </c>
      <c r="S208" t="str">
        <f t="shared" si="19"/>
        <v>['nombre' =&gt; 'Info', 'apellido' =&gt; 'natalia bedoya', 'correo' =&gt; 'info@nataliabedoya.com.co', 'dominio' =&gt; 19, 'estado' =&gt; 'Activo', 'ticket' =&gt; '7505', 'fecha_de_creacion' =&gt; '2021-05-27', 'centro_costos_id' =&gt; 107, 'costo_dolares' =&gt; 6.000, 'costo_pesos' =&gt; 0, 'trm' =&gt; 0, 'fecha_de_eliminacion' =&gt; null, 'comentarios'  =&gt; ''],</v>
      </c>
    </row>
    <row r="209" spans="1:19" x14ac:dyDescent="0.25">
      <c r="A209" t="s">
        <v>971</v>
      </c>
      <c r="B209" t="s">
        <v>1424</v>
      </c>
      <c r="C209" t="s">
        <v>1425</v>
      </c>
      <c r="D209" t="s">
        <v>1172</v>
      </c>
      <c r="E209" t="s">
        <v>974</v>
      </c>
      <c r="F209">
        <v>5562</v>
      </c>
      <c r="G209" s="1">
        <v>43810</v>
      </c>
      <c r="H209">
        <v>258</v>
      </c>
      <c r="I209">
        <v>6</v>
      </c>
      <c r="J209" t="str">
        <f t="shared" si="15"/>
        <v>6.000</v>
      </c>
      <c r="M209">
        <f>_xlfn.IFNA(VLOOKUP(H209,centro_costo_id_2!$A$2:$B$108,2,0),107)</f>
        <v>107</v>
      </c>
      <c r="N209">
        <f>_xlfn.IFNA(VLOOKUP(TRIM(D209),dominio_correos!$A$1:$B$31,2,0),29)</f>
        <v>23</v>
      </c>
      <c r="O209" t="str">
        <f>Hoja13!J208</f>
        <v>2019-12-11</v>
      </c>
      <c r="P209" t="str">
        <f t="shared" si="16"/>
        <v>null</v>
      </c>
      <c r="Q209" t="str">
        <f t="shared" si="17"/>
        <v>['nombre' =&gt; 'Info', 'apellido' =&gt; 'TicTur', 'correo' =&gt; 'info@tictur.org', 'dominio' =&gt; 23, 'estado' =&gt; 'Activo', 'ticket' =&gt; '5562',</v>
      </c>
      <c r="R209" t="str">
        <f t="shared" si="18"/>
        <v xml:space="preserve"> 'fecha_de_creacion' =&gt; '2019-12-11', 'centro_costos_id' =&gt; 107, 'costo_dolares' =&gt; 6.000, 'costo_pesos' =&gt; 0, 'trm' =&gt; 0, 'fecha_de_eliminacion' =&gt; null, 'comentarios'  =&gt; ''],</v>
      </c>
      <c r="S209" t="str">
        <f t="shared" si="19"/>
        <v>['nombre' =&gt; 'Info', 'apellido' =&gt; 'TicTur', 'correo' =&gt; 'info@tictur.org', 'dominio' =&gt; 23, 'estado' =&gt; 'Activo', 'ticket' =&gt; '5562', 'fecha_de_creacion' =&gt; '2019-12-11', 'centro_costos_id' =&gt; 107, 'costo_dolares' =&gt; 6.000, 'costo_pesos' =&gt; 0, 'trm' =&gt; 0, 'fecha_de_eliminacion' =&gt; null, 'comentarios'  =&gt; ''],</v>
      </c>
    </row>
    <row r="210" spans="1:19" x14ac:dyDescent="0.25">
      <c r="A210" t="s">
        <v>971</v>
      </c>
      <c r="B210" t="s">
        <v>1426</v>
      </c>
      <c r="C210" t="s">
        <v>1427</v>
      </c>
      <c r="D210" t="s">
        <v>1428</v>
      </c>
      <c r="E210" t="s">
        <v>845</v>
      </c>
      <c r="F210">
        <v>7021</v>
      </c>
      <c r="G210" s="1">
        <v>44532</v>
      </c>
      <c r="H210">
        <v>278</v>
      </c>
      <c r="I210">
        <v>6</v>
      </c>
      <c r="J210" t="str">
        <f t="shared" si="15"/>
        <v>6.000</v>
      </c>
      <c r="K210">
        <v>45029</v>
      </c>
      <c r="M210">
        <f>_xlfn.IFNA(VLOOKUP(H210,centro_costo_id_2!$A$2:$B$108,2,0),107)</f>
        <v>107</v>
      </c>
      <c r="N210">
        <f>_xlfn.IFNA(VLOOKUP(TRIM(D210),dominio_correos!$A$1:$B$31,2,0),29)</f>
        <v>24</v>
      </c>
      <c r="O210" t="str">
        <f>Hoja13!J209</f>
        <v>2021-12-02</v>
      </c>
      <c r="P210" t="str">
        <f t="shared" si="16"/>
        <v>2023-04-13</v>
      </c>
      <c r="Q210" t="str">
        <f t="shared" si="17"/>
        <v>['nombre' =&gt; 'Info', 'apellido' =&gt; 'Tuvitrina', 'correo' =&gt; 'info@tuvitrina.co', 'dominio' =&gt; 24, 'estado' =&gt; 'Eliminado', 'ticket' =&gt; '7021',</v>
      </c>
      <c r="R210" t="str">
        <f t="shared" si="18"/>
        <v xml:space="preserve"> 'fecha_de_creacion' =&gt; '2021-12-02', 'centro_costos_id' =&gt; 107, 'costo_dolares' =&gt; 6.000, 'costo_pesos' =&gt; 0, 'trm' =&gt; 0, 'fecha_de_eliminacion' =&gt; '2023-04-13', 'comentarios'  =&gt; ''],</v>
      </c>
      <c r="S210" t="str">
        <f t="shared" si="19"/>
        <v>['nombre' =&gt; 'Info', 'apellido' =&gt; 'Tuvitrina', 'correo' =&gt; 'info@tuvitrina.co', 'dominio' =&gt; 24, 'estado' =&gt; 'Eliminado', 'ticket' =&gt; '7021', 'fecha_de_creacion' =&gt; '2021-12-02', 'centro_costos_id' =&gt; 107, 'costo_dolares' =&gt; 6.000, 'costo_pesos' =&gt; 0, 'trm' =&gt; 0, 'fecha_de_eliminacion' =&gt; '2023-04-13', 'comentarios'  =&gt; ''],</v>
      </c>
    </row>
    <row r="211" spans="1:19" x14ac:dyDescent="0.25">
      <c r="A211" t="s">
        <v>971</v>
      </c>
      <c r="B211" t="s">
        <v>1429</v>
      </c>
      <c r="C211" t="s">
        <v>1430</v>
      </c>
      <c r="D211" t="s">
        <v>853</v>
      </c>
      <c r="E211" t="s">
        <v>974</v>
      </c>
      <c r="F211">
        <v>6790</v>
      </c>
      <c r="G211" s="1" t="s">
        <v>888</v>
      </c>
      <c r="H211">
        <v>280</v>
      </c>
      <c r="I211">
        <v>12</v>
      </c>
      <c r="J211" t="str">
        <f t="shared" si="15"/>
        <v>12.000</v>
      </c>
      <c r="M211">
        <f>_xlfn.IFNA(VLOOKUP(H211,centro_costo_id_2!$A$2:$B$108,2,0),107)</f>
        <v>27</v>
      </c>
      <c r="N211">
        <f>_xlfn.IFNA(VLOOKUP(TRIM(D211),dominio_correos!$A$1:$B$31,2,0),29)</f>
        <v>26</v>
      </c>
      <c r="O211" t="str">
        <f>Hoja13!J210</f>
        <v>2021-01-22</v>
      </c>
      <c r="P211" t="str">
        <f t="shared" si="16"/>
        <v>null</v>
      </c>
      <c r="Q211" t="str">
        <f t="shared" si="17"/>
        <v>['nombre' =&gt; 'Info', 'apellido' =&gt; 'Vende por Internet', 'correo' =&gt; 'info@vendeporinternet.co', 'dominio' =&gt; 26, 'estado' =&gt; 'Activo', 'ticket' =&gt; '6790',</v>
      </c>
      <c r="R211" t="str">
        <f t="shared" si="18"/>
        <v xml:space="preserve"> 'fecha_de_creacion' =&gt; '2021-01-22', 'centro_costos_id' =&gt; 27, 'costo_dolares' =&gt; 12.000, 'costo_pesos' =&gt; 0, 'trm' =&gt; 0, 'fecha_de_eliminacion' =&gt; null, 'comentarios'  =&gt; ''],</v>
      </c>
      <c r="S211" t="str">
        <f t="shared" si="19"/>
        <v>['nombre' =&gt; 'Info', 'apellido' =&gt; 'Vende por Internet', 'correo' =&gt; 'info@vendeporinternet.co', 'dominio' =&gt; 26, 'estado' =&gt; 'Activo', 'ticket' =&gt; '6790', 'fecha_de_creacion' =&gt; '2021-01-22', 'centro_costos_id' =&gt; 27, 'costo_dolares' =&gt; 12.000, 'costo_pesos' =&gt; 0, 'trm' =&gt; 0, 'fecha_de_eliminacion' =&gt; null, 'comentarios'  =&gt; ''],</v>
      </c>
    </row>
    <row r="212" spans="1:19" x14ac:dyDescent="0.25">
      <c r="A212" t="s">
        <v>1431</v>
      </c>
      <c r="B212" t="s">
        <v>1432</v>
      </c>
      <c r="C212" t="s">
        <v>1433</v>
      </c>
      <c r="D212" t="s">
        <v>944</v>
      </c>
      <c r="E212" t="s">
        <v>974</v>
      </c>
      <c r="F212">
        <v>6011</v>
      </c>
      <c r="G212" s="1" t="s">
        <v>940</v>
      </c>
      <c r="H212">
        <v>1</v>
      </c>
      <c r="I212">
        <v>12</v>
      </c>
      <c r="J212" t="str">
        <f t="shared" si="15"/>
        <v>12.000</v>
      </c>
      <c r="M212">
        <f>_xlfn.IFNA(VLOOKUP(H212,centro_costo_id_2!$A$2:$B$108,2,0),107)</f>
        <v>100</v>
      </c>
      <c r="N212">
        <f>_xlfn.IFNA(VLOOKUP(TRIM(D212),dominio_correos!$A$1:$B$31,2,0),29)</f>
        <v>27</v>
      </c>
      <c r="O212" t="str">
        <f>Hoja13!J211</f>
        <v>2020-05-21</v>
      </c>
      <c r="P212" t="str">
        <f t="shared" si="16"/>
        <v>null</v>
      </c>
      <c r="Q212" t="str">
        <f t="shared" si="17"/>
        <v>['nombre' =&gt; 'Lina', 'apellido' =&gt; 'Castillo', 'correo' =&gt; 'info@wimbu.co', 'dominio' =&gt; 27, 'estado' =&gt; 'Activo', 'ticket' =&gt; '6011',</v>
      </c>
      <c r="R212" t="str">
        <f t="shared" si="18"/>
        <v xml:space="preserve"> 'fecha_de_creacion' =&gt; '2020-05-21', 'centro_costos_id' =&gt; 100, 'costo_dolares' =&gt; 12.000, 'costo_pesos' =&gt; 0, 'trm' =&gt; 0, 'fecha_de_eliminacion' =&gt; null, 'comentarios'  =&gt; ''],</v>
      </c>
      <c r="S212" t="str">
        <f t="shared" si="19"/>
        <v>['nombre' =&gt; 'Lina', 'apellido' =&gt; 'Castillo', 'correo' =&gt; 'info@wimbu.co', 'dominio' =&gt; 27, 'estado' =&gt; 'Activo', 'ticket' =&gt; '6011', 'fecha_de_creacion' =&gt; '2020-05-21', 'centro_costos_id' =&gt; 100, 'costo_dolares' =&gt; 12.000, 'costo_pesos' =&gt; 0, 'trm' =&gt; 0, 'fecha_de_eliminacion' =&gt; null, 'comentarios'  =&gt; ''],</v>
      </c>
    </row>
    <row r="213" spans="1:19" x14ac:dyDescent="0.25">
      <c r="A213" t="s">
        <v>971</v>
      </c>
      <c r="B213" t="s">
        <v>1434</v>
      </c>
      <c r="C213" t="s">
        <v>1435</v>
      </c>
      <c r="D213" t="s">
        <v>1237</v>
      </c>
      <c r="E213" t="s">
        <v>974</v>
      </c>
      <c r="F213">
        <v>6092</v>
      </c>
      <c r="G213" s="1" t="s">
        <v>1381</v>
      </c>
      <c r="H213">
        <v>263</v>
      </c>
      <c r="I213">
        <v>6</v>
      </c>
      <c r="J213" t="str">
        <f t="shared" si="15"/>
        <v>6.000</v>
      </c>
      <c r="M213">
        <f>_xlfn.IFNA(VLOOKUP(H213,centro_costo_id_2!$A$2:$B$108,2,0),107)</f>
        <v>107</v>
      </c>
      <c r="N213">
        <f>_xlfn.IFNA(VLOOKUP(TRIM(D213),dominio_correos!$A$1:$B$31,2,0),29)</f>
        <v>28</v>
      </c>
      <c r="O213" t="str">
        <f>Hoja13!J212</f>
        <v>2020-01-23</v>
      </c>
      <c r="P213" t="str">
        <f t="shared" si="16"/>
        <v>null</v>
      </c>
      <c r="Q213" t="str">
        <f t="shared" si="17"/>
        <v>['nombre' =&gt; 'Info', 'apellido' =&gt; 'Yaktil', 'correo' =&gt; 'info@yaktil.com', 'dominio' =&gt; 28, 'estado' =&gt; 'Activo', 'ticket' =&gt; '6092',</v>
      </c>
      <c r="R213" t="str">
        <f t="shared" si="18"/>
        <v xml:space="preserve"> 'fecha_de_creacion' =&gt; '2020-01-23', 'centro_costos_id' =&gt; 107, 'costo_dolares' =&gt; 6.000, 'costo_pesos' =&gt; 0, 'trm' =&gt; 0, 'fecha_de_eliminacion' =&gt; null, 'comentarios'  =&gt; ''],</v>
      </c>
      <c r="S213" t="str">
        <f t="shared" si="19"/>
        <v>['nombre' =&gt; 'Info', 'apellido' =&gt; 'Yaktil', 'correo' =&gt; 'info@yaktil.com', 'dominio' =&gt; 28, 'estado' =&gt; 'Activo', 'ticket' =&gt; '6092', 'fecha_de_creacion' =&gt; '2020-01-23', 'centro_costos_id' =&gt; 107, 'costo_dolares' =&gt; 6.000, 'costo_pesos' =&gt; 0, 'trm' =&gt; 0, 'fecha_de_eliminacion' =&gt; null, 'comentarios'  =&gt; ''],</v>
      </c>
    </row>
    <row r="214" spans="1:19" x14ac:dyDescent="0.25">
      <c r="A214" t="s">
        <v>1436</v>
      </c>
      <c r="B214" t="s">
        <v>1357</v>
      </c>
      <c r="C214" t="s">
        <v>1437</v>
      </c>
      <c r="D214" t="s">
        <v>912</v>
      </c>
      <c r="E214" t="s">
        <v>845</v>
      </c>
      <c r="F214">
        <v>8210</v>
      </c>
      <c r="G214" s="1">
        <v>44238</v>
      </c>
      <c r="H214">
        <v>280</v>
      </c>
      <c r="I214">
        <v>44.290999999999997</v>
      </c>
      <c r="J214" t="str">
        <f t="shared" si="15"/>
        <v>44.291</v>
      </c>
      <c r="M214">
        <f>_xlfn.IFNA(VLOOKUP(H214,centro_costo_id_2!$A$2:$B$108,2,0),107)</f>
        <v>27</v>
      </c>
      <c r="N214">
        <f>_xlfn.IFNA(VLOOKUP(TRIM(D214),dominio_correos!$A$1:$B$31,2,0),29)</f>
        <v>10</v>
      </c>
      <c r="O214" t="str">
        <f>Hoja13!J213</f>
        <v>2021-02-11</v>
      </c>
      <c r="P214" t="str">
        <f t="shared" si="16"/>
        <v>null</v>
      </c>
      <c r="Q214" t="str">
        <f t="shared" si="17"/>
        <v>['nombre' =&gt; 'Ingird', 'apellido' =&gt; 'Muñoz', 'correo' =&gt; 'ingrid.munoz@hicome.co', 'dominio' =&gt; 10, 'estado' =&gt; 'Eliminado', 'ticket' =&gt; '8210',</v>
      </c>
      <c r="R214" t="str">
        <f t="shared" si="18"/>
        <v xml:space="preserve"> 'fecha_de_creacion' =&gt; '2021-02-11', 'centro_costos_id' =&gt; 27, 'costo_dolares' =&gt; 44.291, 'costo_pesos' =&gt; 0, 'trm' =&gt; 0, 'fecha_de_eliminacion' =&gt; null, 'comentarios'  =&gt; ''],</v>
      </c>
      <c r="S214" t="str">
        <f t="shared" si="19"/>
        <v>['nombre' =&gt; 'Ingird', 'apellido' =&gt; 'Muñoz', 'correo' =&gt; 'ingrid.munoz@hicome.co', 'dominio' =&gt; 10, 'estado' =&gt; 'Eliminado', 'ticket' =&gt; '8210', 'fecha_de_creacion' =&gt; '2021-02-11', 'centro_costos_id' =&gt; 27, 'costo_dolares' =&gt; 44.291, 'costo_pesos' =&gt; 0, 'trm' =&gt; 0, 'fecha_de_eliminacion' =&gt; null, 'comentarios'  =&gt; ''],</v>
      </c>
    </row>
    <row r="215" spans="1:19" x14ac:dyDescent="0.25">
      <c r="A215" t="s">
        <v>1438</v>
      </c>
      <c r="B215" t="s">
        <v>1439</v>
      </c>
      <c r="C215" t="s">
        <v>1440</v>
      </c>
      <c r="D215" t="s">
        <v>1006</v>
      </c>
      <c r="E215" t="s">
        <v>974</v>
      </c>
      <c r="F215">
        <v>7966</v>
      </c>
      <c r="G215" s="1" t="s">
        <v>1441</v>
      </c>
      <c r="H215">
        <v>291</v>
      </c>
      <c r="I215">
        <v>44.598999999999997</v>
      </c>
      <c r="J215" t="str">
        <f t="shared" si="15"/>
        <v>44.599</v>
      </c>
      <c r="M215">
        <f>_xlfn.IFNA(VLOOKUP(H215,centro_costo_id_2!$A$2:$B$108,2,0),107)</f>
        <v>37</v>
      </c>
      <c r="N215">
        <f>_xlfn.IFNA(VLOOKUP(TRIM(D215),dominio_correos!$A$1:$B$31,2,0),29)</f>
        <v>15</v>
      </c>
      <c r="O215" t="str">
        <f>Hoja13!J214</f>
        <v>2021-08-20</v>
      </c>
      <c r="P215" t="str">
        <f t="shared" si="16"/>
        <v>null</v>
      </c>
      <c r="Q215" t="str">
        <f t="shared" si="17"/>
        <v>['nombre' =&gt; 'Interventorias', 'apellido' =&gt; 'SGJ', 'correo' =&gt; 'interventoriasgj@linktic.com', 'dominio' =&gt; 15, 'estado' =&gt; 'Activo', 'ticket' =&gt; '7966',</v>
      </c>
      <c r="R215" t="str">
        <f t="shared" si="18"/>
        <v xml:space="preserve"> 'fecha_de_creacion' =&gt; '2021-08-20', 'centro_costos_id' =&gt; 37, 'costo_dolares' =&gt; 44.599, 'costo_pesos' =&gt; 0, 'trm' =&gt; 0, 'fecha_de_eliminacion' =&gt; null, 'comentarios'  =&gt; ''],</v>
      </c>
      <c r="S215" t="str">
        <f t="shared" si="19"/>
        <v>['nombre' =&gt; 'Interventorias', 'apellido' =&gt; 'SGJ', 'correo' =&gt; 'interventoriasgj@linktic.com', 'dominio' =&gt; 15, 'estado' =&gt; 'Activo', 'ticket' =&gt; '7966', 'fecha_de_creacion' =&gt; '2021-08-20', 'centro_costos_id' =&gt; 37, 'costo_dolares' =&gt; 44.599, 'costo_pesos' =&gt; 0, 'trm' =&gt; 0, 'fecha_de_eliminacion' =&gt; null, 'comentarios'  =&gt; ''],</v>
      </c>
    </row>
    <row r="216" spans="1:19" x14ac:dyDescent="0.25">
      <c r="A216" t="s">
        <v>1442</v>
      </c>
      <c r="B216" t="s">
        <v>990</v>
      </c>
      <c r="C216" t="s">
        <v>1443</v>
      </c>
      <c r="D216" t="s">
        <v>1006</v>
      </c>
      <c r="E216" t="s">
        <v>845</v>
      </c>
      <c r="F216">
        <v>8054</v>
      </c>
      <c r="G216" s="1" t="s">
        <v>996</v>
      </c>
      <c r="H216">
        <v>291</v>
      </c>
      <c r="I216">
        <v>5.4</v>
      </c>
      <c r="J216" t="str">
        <f t="shared" si="15"/>
        <v>5.400</v>
      </c>
      <c r="K216">
        <v>44888</v>
      </c>
      <c r="M216">
        <f>_xlfn.IFNA(VLOOKUP(H216,centro_costo_id_2!$A$2:$B$108,2,0),107)</f>
        <v>37</v>
      </c>
      <c r="N216">
        <f>_xlfn.IFNA(VLOOKUP(TRIM(D216),dominio_correos!$A$1:$B$31,2,0),29)</f>
        <v>15</v>
      </c>
      <c r="O216" t="str">
        <f>Hoja13!J215</f>
        <v>2021-09-16</v>
      </c>
      <c r="P216" t="str">
        <f t="shared" si="16"/>
        <v>2022-11-23</v>
      </c>
      <c r="Q216" t="str">
        <f t="shared" si="17"/>
        <v>['nombre' =&gt; 'Ivan', 'apellido' =&gt; 'Moreno', 'correo' =&gt; 'ivan.moreno@linktic.com', 'dominio' =&gt; 15, 'estado' =&gt; 'Eliminado', 'ticket' =&gt; '8054',</v>
      </c>
      <c r="R216" t="str">
        <f t="shared" si="18"/>
        <v xml:space="preserve"> 'fecha_de_creacion' =&gt; '2021-09-16', 'centro_costos_id' =&gt; 37, 'costo_dolares' =&gt; 5.400, 'costo_pesos' =&gt; 0, 'trm' =&gt; 0, 'fecha_de_eliminacion' =&gt; '2022-11-23', 'comentarios'  =&gt; ''],</v>
      </c>
      <c r="S216" t="str">
        <f t="shared" si="19"/>
        <v>['nombre' =&gt; 'Ivan', 'apellido' =&gt; 'Moreno', 'correo' =&gt; 'ivan.moreno@linktic.com', 'dominio' =&gt; 15, 'estado' =&gt; 'Eliminado', 'ticket' =&gt; '8054', 'fecha_de_creacion' =&gt; '2021-09-16', 'centro_costos_id' =&gt; 37, 'costo_dolares' =&gt; 5.400, 'costo_pesos' =&gt; 0, 'trm' =&gt; 0, 'fecha_de_eliminacion' =&gt; '2022-11-23', 'comentarios'  =&gt; ''],</v>
      </c>
    </row>
    <row r="217" spans="1:19" x14ac:dyDescent="0.25">
      <c r="A217" t="s">
        <v>1444</v>
      </c>
      <c r="B217" t="s">
        <v>1445</v>
      </c>
      <c r="C217" t="s">
        <v>1446</v>
      </c>
      <c r="D217" t="s">
        <v>1006</v>
      </c>
      <c r="E217" t="s">
        <v>974</v>
      </c>
      <c r="G217" s="1" t="s">
        <v>1447</v>
      </c>
      <c r="H217">
        <v>200</v>
      </c>
      <c r="I217">
        <v>44.598999999999997</v>
      </c>
      <c r="J217" t="str">
        <f t="shared" si="15"/>
        <v>44.599</v>
      </c>
      <c r="M217">
        <f>_xlfn.IFNA(VLOOKUP(H217,centro_costo_id_2!$A$2:$B$108,2,0),107)</f>
        <v>107</v>
      </c>
      <c r="N217">
        <f>_xlfn.IFNA(VLOOKUP(TRIM(D217),dominio_correos!$A$1:$B$31,2,0),29)</f>
        <v>15</v>
      </c>
      <c r="O217" t="str">
        <f>Hoja13!J216</f>
        <v>2018-09-27</v>
      </c>
      <c r="P217" t="str">
        <f t="shared" si="16"/>
        <v>null</v>
      </c>
      <c r="Q217" t="str">
        <f t="shared" si="17"/>
        <v>['nombre' =&gt; 'IvÃ¡n', 'apellido' =&gt; 'PabÃ³n', 'correo' =&gt; 'ivan.pabon@linktic.com', 'dominio' =&gt; 15, 'estado' =&gt; 'Activo', 'ticket' =&gt; '',</v>
      </c>
      <c r="R217" t="str">
        <f t="shared" si="18"/>
        <v xml:space="preserve"> 'fecha_de_creacion' =&gt; '2018-09-27', 'centro_costos_id' =&gt; 107, 'costo_dolares' =&gt; 44.599, 'costo_pesos' =&gt; 0, 'trm' =&gt; 0, 'fecha_de_eliminacion' =&gt; null, 'comentarios'  =&gt; ''],</v>
      </c>
      <c r="S217" t="str">
        <f t="shared" si="19"/>
        <v>['nombre' =&gt; 'IvÃ¡n', 'apellido' =&gt; 'PabÃ³n', 'correo' =&gt; 'ivan.pabon@linktic.com', 'dominio' =&gt; 15, 'estado' =&gt; 'Activo', 'ticket' =&gt; '', 'fecha_de_creacion' =&gt; '2018-09-27', 'centro_costos_id' =&gt; 107, 'costo_dolares' =&gt; 44.599, 'costo_pesos' =&gt; 0, 'trm' =&gt; 0, 'fecha_de_eliminacion' =&gt; null, 'comentarios'  =&gt; ''],</v>
      </c>
    </row>
    <row r="218" spans="1:19" x14ac:dyDescent="0.25">
      <c r="A218" t="s">
        <v>1448</v>
      </c>
      <c r="B218" t="s">
        <v>1449</v>
      </c>
      <c r="C218" t="s">
        <v>1450</v>
      </c>
      <c r="D218" t="s">
        <v>1006</v>
      </c>
      <c r="E218" t="s">
        <v>845</v>
      </c>
      <c r="F218">
        <v>8193</v>
      </c>
      <c r="G218" s="1" t="s">
        <v>1451</v>
      </c>
      <c r="H218">
        <v>286</v>
      </c>
      <c r="I218">
        <v>0</v>
      </c>
      <c r="J218" t="str">
        <f t="shared" si="15"/>
        <v>.000</v>
      </c>
      <c r="K218">
        <v>44627</v>
      </c>
      <c r="M218">
        <f>_xlfn.IFNA(VLOOKUP(H218,centro_costo_id_2!$A$2:$B$108,2,0),107)</f>
        <v>33</v>
      </c>
      <c r="N218">
        <f>_xlfn.IFNA(VLOOKUP(TRIM(D218),dominio_correos!$A$1:$B$31,2,0),29)</f>
        <v>15</v>
      </c>
      <c r="O218" t="str">
        <f>Hoja13!J217</f>
        <v>2021-10-14</v>
      </c>
      <c r="P218" t="str">
        <f t="shared" si="16"/>
        <v>2022-03-07</v>
      </c>
      <c r="Q218" t="str">
        <f t="shared" si="17"/>
        <v>['nombre' =&gt; 'Jairo', 'apellido' =&gt; 'Castro', 'correo' =&gt; 'jairo.castro@linktic.com', 'dominio' =&gt; 15, 'estado' =&gt; 'Eliminado', 'ticket' =&gt; '8193',</v>
      </c>
      <c r="R218" t="str">
        <f t="shared" si="18"/>
        <v xml:space="preserve"> 'fecha_de_creacion' =&gt; '2021-10-14', 'centro_costos_id' =&gt; 33, 'costo_dolares' =&gt; .000, 'costo_pesos' =&gt; 0, 'trm' =&gt; 0, 'fecha_de_eliminacion' =&gt; '2022-03-07', 'comentarios'  =&gt; ''],</v>
      </c>
      <c r="S218" t="str">
        <f t="shared" si="19"/>
        <v>['nombre' =&gt; 'Jairo', 'apellido' =&gt; 'Castro', 'correo' =&gt; 'jairo.castro@linktic.com', 'dominio' =&gt; 15, 'estado' =&gt; 'Eliminado', 'ticket' =&gt; '8193', 'fecha_de_creacion' =&gt; '2021-10-14', 'centro_costos_id' =&gt; 33, 'costo_dolares' =&gt; .000, 'costo_pesos' =&gt; 0, 'trm' =&gt; 0, 'fecha_de_eliminacion' =&gt; '2022-03-07', 'comentarios'  =&gt; ''],</v>
      </c>
    </row>
    <row r="219" spans="1:19" x14ac:dyDescent="0.25">
      <c r="A219" t="s">
        <v>1448</v>
      </c>
      <c r="B219" t="s">
        <v>1452</v>
      </c>
      <c r="C219" t="s">
        <v>1453</v>
      </c>
      <c r="D219" t="s">
        <v>1006</v>
      </c>
      <c r="E219" t="s">
        <v>974</v>
      </c>
      <c r="F219">
        <v>6257</v>
      </c>
      <c r="G219" s="1">
        <v>44317</v>
      </c>
      <c r="H219">
        <v>255</v>
      </c>
      <c r="I219">
        <v>44.598999999999997</v>
      </c>
      <c r="J219" t="str">
        <f t="shared" si="15"/>
        <v>44.599</v>
      </c>
      <c r="M219">
        <f>_xlfn.IFNA(VLOOKUP(H219,centro_costo_id_2!$A$2:$B$108,2,0),107)</f>
        <v>17</v>
      </c>
      <c r="N219">
        <f>_xlfn.IFNA(VLOOKUP(TRIM(D219),dominio_correos!$A$1:$B$31,2,0),29)</f>
        <v>15</v>
      </c>
      <c r="O219" t="str">
        <f>Hoja13!J218</f>
        <v>2021-05-01</v>
      </c>
      <c r="P219" t="str">
        <f t="shared" si="16"/>
        <v>null</v>
      </c>
      <c r="Q219" t="str">
        <f t="shared" si="17"/>
        <v>['nombre' =&gt; 'Jairo', 'apellido' =&gt; 'Obando', 'correo' =&gt; 'jairo.obando@linktic.com', 'dominio' =&gt; 15, 'estado' =&gt; 'Activo', 'ticket' =&gt; '6257',</v>
      </c>
      <c r="R219" t="str">
        <f t="shared" si="18"/>
        <v xml:space="preserve"> 'fecha_de_creacion' =&gt; '2021-05-01', 'centro_costos_id' =&gt; 17, 'costo_dolares' =&gt; 44.599, 'costo_pesos' =&gt; 0, 'trm' =&gt; 0, 'fecha_de_eliminacion' =&gt; null, 'comentarios'  =&gt; ''],</v>
      </c>
      <c r="S219" t="str">
        <f t="shared" si="19"/>
        <v>['nombre' =&gt; 'Jairo', 'apellido' =&gt; 'Obando', 'correo' =&gt; 'jairo.obando@linktic.com', 'dominio' =&gt; 15, 'estado' =&gt; 'Activo', 'ticket' =&gt; '6257', 'fecha_de_creacion' =&gt; '2021-05-01', 'centro_costos_id' =&gt; 17, 'costo_dolares' =&gt; 44.599, 'costo_pesos' =&gt; 0, 'trm' =&gt; 0, 'fecha_de_eliminacion' =&gt; null, 'comentarios'  =&gt; ''],</v>
      </c>
    </row>
    <row r="220" spans="1:19" x14ac:dyDescent="0.25">
      <c r="A220" t="s">
        <v>1448</v>
      </c>
      <c r="B220" t="s">
        <v>1393</v>
      </c>
      <c r="C220" t="s">
        <v>1454</v>
      </c>
      <c r="D220" t="s">
        <v>1006</v>
      </c>
      <c r="E220" t="s">
        <v>974</v>
      </c>
      <c r="F220">
        <v>7913</v>
      </c>
      <c r="G220" s="1">
        <v>44205</v>
      </c>
      <c r="H220">
        <v>295</v>
      </c>
      <c r="I220">
        <v>44.598999999999997</v>
      </c>
      <c r="J220" t="str">
        <f t="shared" si="15"/>
        <v>44.599</v>
      </c>
      <c r="M220">
        <f>_xlfn.IFNA(VLOOKUP(H220,centro_costo_id_2!$A$2:$B$108,2,0),107)</f>
        <v>107</v>
      </c>
      <c r="N220">
        <f>_xlfn.IFNA(VLOOKUP(TRIM(D220),dominio_correos!$A$1:$B$31,2,0),29)</f>
        <v>15</v>
      </c>
      <c r="O220" t="str">
        <f>Hoja13!J219</f>
        <v>2021-01-09</v>
      </c>
      <c r="P220" t="str">
        <f t="shared" si="16"/>
        <v>null</v>
      </c>
      <c r="Q220" t="str">
        <f t="shared" si="17"/>
        <v>['nombre' =&gt; 'Jairo', 'apellido' =&gt; 'Rodriguez', 'correo' =&gt; 'jairo.rodriguez@linktic.com', 'dominio' =&gt; 15, 'estado' =&gt; 'Activo', 'ticket' =&gt; '7913',</v>
      </c>
      <c r="R220" t="str">
        <f t="shared" si="18"/>
        <v xml:space="preserve"> 'fecha_de_creacion' =&gt; '2021-01-09', 'centro_costos_id' =&gt; 107, 'costo_dolares' =&gt; 44.599, 'costo_pesos' =&gt; 0, 'trm' =&gt; 0, 'fecha_de_eliminacion' =&gt; null, 'comentarios'  =&gt; ''],</v>
      </c>
      <c r="S220" t="str">
        <f t="shared" si="19"/>
        <v>['nombre' =&gt; 'Jairo', 'apellido' =&gt; 'Rodriguez', 'correo' =&gt; 'jairo.rodriguez@linktic.com', 'dominio' =&gt; 15, 'estado' =&gt; 'Activo', 'ticket' =&gt; '7913', 'fecha_de_creacion' =&gt; '2021-01-09', 'centro_costos_id' =&gt; 107, 'costo_dolares' =&gt; 44.599, 'costo_pesos' =&gt; 0, 'trm' =&gt; 0, 'fecha_de_eliminacion' =&gt; null, 'comentarios'  =&gt; ''],</v>
      </c>
    </row>
    <row r="221" spans="1:19" x14ac:dyDescent="0.25">
      <c r="A221" t="s">
        <v>1455</v>
      </c>
      <c r="B221" t="s">
        <v>1456</v>
      </c>
      <c r="C221" t="s">
        <v>1457</v>
      </c>
      <c r="D221" t="s">
        <v>1006</v>
      </c>
      <c r="E221" t="s">
        <v>974</v>
      </c>
      <c r="F221">
        <v>7998</v>
      </c>
      <c r="G221" s="1" t="s">
        <v>1458</v>
      </c>
      <c r="H221">
        <v>291</v>
      </c>
      <c r="I221">
        <v>44.598999999999997</v>
      </c>
      <c r="J221" t="str">
        <f t="shared" si="15"/>
        <v>44.599</v>
      </c>
      <c r="M221">
        <f>_xlfn.IFNA(VLOOKUP(H221,centro_costo_id_2!$A$2:$B$108,2,0),107)</f>
        <v>37</v>
      </c>
      <c r="N221">
        <f>_xlfn.IFNA(VLOOKUP(TRIM(D221),dominio_correos!$A$1:$B$31,2,0),29)</f>
        <v>15</v>
      </c>
      <c r="O221" t="str">
        <f>Hoja13!J220</f>
        <v>2021-08-27</v>
      </c>
      <c r="P221" t="str">
        <f t="shared" si="16"/>
        <v>null</v>
      </c>
      <c r="Q221" t="str">
        <f t="shared" si="17"/>
        <v>['nombre' =&gt; 'James', 'apellido' =&gt; 'Lotero', 'correo' =&gt; 'james.lotero@linktic.com', 'dominio' =&gt; 15, 'estado' =&gt; 'Activo', 'ticket' =&gt; '7998',</v>
      </c>
      <c r="R221" t="str">
        <f t="shared" si="18"/>
        <v xml:space="preserve"> 'fecha_de_creacion' =&gt; '2021-08-27', 'centro_costos_id' =&gt; 37, 'costo_dolares' =&gt; 44.599, 'costo_pesos' =&gt; 0, 'trm' =&gt; 0, 'fecha_de_eliminacion' =&gt; null, 'comentarios'  =&gt; ''],</v>
      </c>
      <c r="S221" t="str">
        <f t="shared" si="19"/>
        <v>['nombre' =&gt; 'James', 'apellido' =&gt; 'Lotero', 'correo' =&gt; 'james.lotero@linktic.com', 'dominio' =&gt; 15, 'estado' =&gt; 'Activo', 'ticket' =&gt; '7998', 'fecha_de_creacion' =&gt; '2021-08-27', 'centro_costos_id' =&gt; 37, 'costo_dolares' =&gt; 44.599, 'costo_pesos' =&gt; 0, 'trm' =&gt; 0, 'fecha_de_eliminacion' =&gt; null, 'comentarios'  =&gt; ''],</v>
      </c>
    </row>
    <row r="222" spans="1:19" x14ac:dyDescent="0.25">
      <c r="A222" t="s">
        <v>1459</v>
      </c>
      <c r="B222" t="s">
        <v>1449</v>
      </c>
      <c r="C222" t="s">
        <v>1460</v>
      </c>
      <c r="D222" t="s">
        <v>1006</v>
      </c>
      <c r="E222" t="s">
        <v>974</v>
      </c>
      <c r="F222">
        <v>8475</v>
      </c>
      <c r="G222" s="1" t="s">
        <v>1137</v>
      </c>
      <c r="H222">
        <v>291</v>
      </c>
      <c r="I222">
        <v>44.598999999999997</v>
      </c>
      <c r="J222" t="str">
        <f t="shared" si="15"/>
        <v>44.599</v>
      </c>
      <c r="M222">
        <f>_xlfn.IFNA(VLOOKUP(H222,centro_costo_id_2!$A$2:$B$108,2,0),107)</f>
        <v>37</v>
      </c>
      <c r="N222">
        <f>_xlfn.IFNA(VLOOKUP(TRIM(D222),dominio_correos!$A$1:$B$31,2,0),29)</f>
        <v>15</v>
      </c>
      <c r="O222" t="str">
        <f>Hoja13!J221</f>
        <v>2021-11-25</v>
      </c>
      <c r="P222" t="str">
        <f t="shared" si="16"/>
        <v>null</v>
      </c>
      <c r="Q222" t="str">
        <f t="shared" si="17"/>
        <v>['nombre' =&gt; 'Janet', 'apellido' =&gt; 'Castro', 'correo' =&gt; 'janet.castro@linktic.com', 'dominio' =&gt; 15, 'estado' =&gt; 'Activo', 'ticket' =&gt; '8475',</v>
      </c>
      <c r="R222" t="str">
        <f t="shared" si="18"/>
        <v xml:space="preserve"> 'fecha_de_creacion' =&gt; '2021-11-25', 'centro_costos_id' =&gt; 37, 'costo_dolares' =&gt; 44.599, 'costo_pesos' =&gt; 0, 'trm' =&gt; 0, 'fecha_de_eliminacion' =&gt; null, 'comentarios'  =&gt; ''],</v>
      </c>
      <c r="S222" t="str">
        <f t="shared" si="19"/>
        <v>['nombre' =&gt; 'Janet', 'apellido' =&gt; 'Castro', 'correo' =&gt; 'janet.castro@linktic.com', 'dominio' =&gt; 15, 'estado' =&gt; 'Activo', 'ticket' =&gt; '8475', 'fecha_de_creacion' =&gt; '2021-11-25', 'centro_costos_id' =&gt; 37, 'costo_dolares' =&gt; 44.599, 'costo_pesos' =&gt; 0, 'trm' =&gt; 0, 'fecha_de_eliminacion' =&gt; null, 'comentarios'  =&gt; ''],</v>
      </c>
    </row>
    <row r="223" spans="1:19" x14ac:dyDescent="0.25">
      <c r="A223" t="s">
        <v>1461</v>
      </c>
      <c r="B223" t="s">
        <v>1462</v>
      </c>
      <c r="C223" t="s">
        <v>1463</v>
      </c>
      <c r="D223" t="s">
        <v>1006</v>
      </c>
      <c r="E223" t="s">
        <v>974</v>
      </c>
      <c r="F223">
        <v>8475</v>
      </c>
      <c r="G223" s="1" t="s">
        <v>1137</v>
      </c>
      <c r="H223">
        <v>291</v>
      </c>
      <c r="I223">
        <v>44.598999999999997</v>
      </c>
      <c r="J223" t="str">
        <f t="shared" si="15"/>
        <v>44.599</v>
      </c>
      <c r="M223">
        <f>_xlfn.IFNA(VLOOKUP(H223,centro_costo_id_2!$A$2:$B$108,2,0),107)</f>
        <v>37</v>
      </c>
      <c r="N223">
        <f>_xlfn.IFNA(VLOOKUP(TRIM(D223),dominio_correos!$A$1:$B$31,2,0),29)</f>
        <v>15</v>
      </c>
      <c r="O223" t="str">
        <f>Hoja13!J222</f>
        <v>2021-11-25</v>
      </c>
      <c r="P223" t="str">
        <f t="shared" si="16"/>
        <v>null</v>
      </c>
      <c r="Q223" t="str">
        <f t="shared" si="17"/>
        <v>['nombre' =&gt; 'Jatziry', 'apellido' =&gt; 'Barrera', 'correo' =&gt; 'jatziry.barrera@linktic.com', 'dominio' =&gt; 15, 'estado' =&gt; 'Activo', 'ticket' =&gt; '8475',</v>
      </c>
      <c r="R223" t="str">
        <f t="shared" si="18"/>
        <v xml:space="preserve"> 'fecha_de_creacion' =&gt; '2021-11-25', 'centro_costos_id' =&gt; 37, 'costo_dolares' =&gt; 44.599, 'costo_pesos' =&gt; 0, 'trm' =&gt; 0, 'fecha_de_eliminacion' =&gt; null, 'comentarios'  =&gt; ''],</v>
      </c>
      <c r="S223" t="str">
        <f t="shared" si="19"/>
        <v>['nombre' =&gt; 'Jatziry', 'apellido' =&gt; 'Barrera', 'correo' =&gt; 'jatziry.barrera@linktic.com', 'dominio' =&gt; 15, 'estado' =&gt; 'Activo', 'ticket' =&gt; '8475', 'fecha_de_creacion' =&gt; '2021-11-25', 'centro_costos_id' =&gt; 37, 'costo_dolares' =&gt; 44.599, 'costo_pesos' =&gt; 0, 'trm' =&gt; 0, 'fecha_de_eliminacion' =&gt; null, 'comentarios'  =&gt; ''],</v>
      </c>
    </row>
    <row r="224" spans="1:19" x14ac:dyDescent="0.25">
      <c r="A224" t="s">
        <v>1464</v>
      </c>
      <c r="B224" t="s">
        <v>1465</v>
      </c>
      <c r="C224" t="s">
        <v>1466</v>
      </c>
      <c r="D224" t="s">
        <v>844</v>
      </c>
      <c r="E224" t="s">
        <v>845</v>
      </c>
      <c r="F224">
        <v>8446</v>
      </c>
      <c r="G224" s="1" t="s">
        <v>1303</v>
      </c>
      <c r="H224">
        <v>291</v>
      </c>
      <c r="I224">
        <v>5.4</v>
      </c>
      <c r="J224" t="str">
        <f t="shared" si="15"/>
        <v>5.400</v>
      </c>
      <c r="K224">
        <v>44778</v>
      </c>
      <c r="M224">
        <f>_xlfn.IFNA(VLOOKUP(H224,centro_costo_id_2!$A$2:$B$108,2,0),107)</f>
        <v>37</v>
      </c>
      <c r="N224">
        <f>_xlfn.IFNA(VLOOKUP(TRIM(D224),dominio_correos!$A$1:$B$31,2,0),29)</f>
        <v>14</v>
      </c>
      <c r="O224" t="str">
        <f>Hoja13!J223</f>
        <v>2021-11-19</v>
      </c>
      <c r="P224" t="str">
        <f t="shared" si="16"/>
        <v>2022-08-05</v>
      </c>
      <c r="Q224" t="str">
        <f t="shared" si="17"/>
        <v>['nombre' =&gt; 'Javier', 'apellido' =&gt; 'Said', 'correo' =&gt; 'javier.said@linktic.co', 'dominio' =&gt; 14, 'estado' =&gt; 'Eliminado', 'ticket' =&gt; '8446',</v>
      </c>
      <c r="R224" t="str">
        <f t="shared" si="18"/>
        <v xml:space="preserve"> 'fecha_de_creacion' =&gt; '2021-11-19', 'centro_costos_id' =&gt; 37, 'costo_dolares' =&gt; 5.400, 'costo_pesos' =&gt; 0, 'trm' =&gt; 0, 'fecha_de_eliminacion' =&gt; '2022-08-05', 'comentarios'  =&gt; ''],</v>
      </c>
      <c r="S224" t="str">
        <f t="shared" si="19"/>
        <v>['nombre' =&gt; 'Javier', 'apellido' =&gt; 'Said', 'correo' =&gt; 'javier.said@linktic.co', 'dominio' =&gt; 14, 'estado' =&gt; 'Eliminado', 'ticket' =&gt; '8446', 'fecha_de_creacion' =&gt; '2021-11-19', 'centro_costos_id' =&gt; 37, 'costo_dolares' =&gt; 5.400, 'costo_pesos' =&gt; 0, 'trm' =&gt; 0, 'fecha_de_eliminacion' =&gt; '2022-08-05', 'comentarios'  =&gt; ''],</v>
      </c>
    </row>
    <row r="225" spans="1:19" x14ac:dyDescent="0.25">
      <c r="A225" t="s">
        <v>982</v>
      </c>
      <c r="B225" t="s">
        <v>1467</v>
      </c>
      <c r="C225" t="s">
        <v>1468</v>
      </c>
      <c r="D225" t="s">
        <v>1006</v>
      </c>
      <c r="E225" t="s">
        <v>974</v>
      </c>
      <c r="F225">
        <v>6257</v>
      </c>
      <c r="G225" s="1" t="s">
        <v>978</v>
      </c>
      <c r="H225">
        <v>204</v>
      </c>
      <c r="I225">
        <v>44.598999999999997</v>
      </c>
      <c r="J225" t="str">
        <f t="shared" si="15"/>
        <v>44.599</v>
      </c>
      <c r="M225">
        <f>_xlfn.IFNA(VLOOKUP(H225,centro_costo_id_2!$A$2:$B$108,2,0),107)</f>
        <v>107</v>
      </c>
      <c r="N225">
        <f>_xlfn.IFNA(VLOOKUP(TRIM(D225),dominio_correos!$A$1:$B$31,2,0),29)</f>
        <v>15</v>
      </c>
      <c r="O225" t="str">
        <f>Hoja13!J224</f>
        <v>2021-01-21</v>
      </c>
      <c r="P225" t="str">
        <f t="shared" si="16"/>
        <v>null</v>
      </c>
      <c r="Q225" t="str">
        <f t="shared" si="17"/>
        <v>['nombre' =&gt; 'Jesus', 'apellido' =&gt; 'Correa', 'correo' =&gt; 'jesus.correa@linktic.com', 'dominio' =&gt; 15, 'estado' =&gt; 'Activo', 'ticket' =&gt; '6257',</v>
      </c>
      <c r="R225" t="str">
        <f t="shared" si="18"/>
        <v xml:space="preserve"> 'fecha_de_creacion' =&gt; '2021-01-21', 'centro_costos_id' =&gt; 107, 'costo_dolares' =&gt; 44.599, 'costo_pesos' =&gt; 0, 'trm' =&gt; 0, 'fecha_de_eliminacion' =&gt; null, 'comentarios'  =&gt; ''],</v>
      </c>
      <c r="S225" t="str">
        <f t="shared" si="19"/>
        <v>['nombre' =&gt; 'Jesus', 'apellido' =&gt; 'Correa', 'correo' =&gt; 'jesus.correa@linktic.com', 'dominio' =&gt; 15, 'estado' =&gt; 'Activo', 'ticket' =&gt; '6257', 'fecha_de_creacion' =&gt; '2021-01-21', 'centro_costos_id' =&gt; 107, 'costo_dolares' =&gt; 44.599, 'costo_pesos' =&gt; 0, 'trm' =&gt; 0, 'fecha_de_eliminacion' =&gt; null, 'comentarios'  =&gt; ''],</v>
      </c>
    </row>
    <row r="226" spans="1:19" x14ac:dyDescent="0.25">
      <c r="A226" t="s">
        <v>982</v>
      </c>
      <c r="B226" t="s">
        <v>983</v>
      </c>
      <c r="C226" t="s">
        <v>1469</v>
      </c>
      <c r="D226" t="s">
        <v>844</v>
      </c>
      <c r="E226" t="s">
        <v>845</v>
      </c>
      <c r="F226">
        <v>6257</v>
      </c>
      <c r="G226" s="1">
        <v>44324</v>
      </c>
      <c r="H226">
        <v>280</v>
      </c>
      <c r="I226">
        <v>5.4</v>
      </c>
      <c r="J226" t="str">
        <f t="shared" si="15"/>
        <v>5.400</v>
      </c>
      <c r="K226">
        <v>44776</v>
      </c>
      <c r="M226">
        <f>_xlfn.IFNA(VLOOKUP(H226,centro_costo_id_2!$A$2:$B$108,2,0),107)</f>
        <v>27</v>
      </c>
      <c r="N226">
        <f>_xlfn.IFNA(VLOOKUP(TRIM(D226),dominio_correos!$A$1:$B$31,2,0),29)</f>
        <v>14</v>
      </c>
      <c r="O226" t="str">
        <f>Hoja13!J225</f>
        <v>2021-05-08</v>
      </c>
      <c r="P226" t="str">
        <f t="shared" si="16"/>
        <v>2022-08-03</v>
      </c>
      <c r="Q226" t="str">
        <f t="shared" si="17"/>
        <v>['nombre' =&gt; 'Jesus', 'apellido' =&gt; 'Leon', 'correo' =&gt; 'jesus.leon@linktic.co', 'dominio' =&gt; 14, 'estado' =&gt; 'Eliminado', 'ticket' =&gt; '6257',</v>
      </c>
      <c r="R226" t="str">
        <f t="shared" si="18"/>
        <v xml:space="preserve"> 'fecha_de_creacion' =&gt; '2021-05-08', 'centro_costos_id' =&gt; 27, 'costo_dolares' =&gt; 5.400, 'costo_pesos' =&gt; 0, 'trm' =&gt; 0, 'fecha_de_eliminacion' =&gt; '2022-08-03', 'comentarios'  =&gt; ''],</v>
      </c>
      <c r="S226" t="str">
        <f t="shared" si="19"/>
        <v>['nombre' =&gt; 'Jesus', 'apellido' =&gt; 'Leon', 'correo' =&gt; 'jesus.leon@linktic.co', 'dominio' =&gt; 14, 'estado' =&gt; 'Eliminado', 'ticket' =&gt; '6257', 'fecha_de_creacion' =&gt; '2021-05-08', 'centro_costos_id' =&gt; 27, 'costo_dolares' =&gt; 5.400, 'costo_pesos' =&gt; 0, 'trm' =&gt; 0, 'fecha_de_eliminacion' =&gt; '2022-08-03', 'comentarios'  =&gt; ''],</v>
      </c>
    </row>
    <row r="227" spans="1:19" x14ac:dyDescent="0.25">
      <c r="A227" t="s">
        <v>1470</v>
      </c>
      <c r="B227" t="s">
        <v>982</v>
      </c>
      <c r="C227" t="s">
        <v>1471</v>
      </c>
      <c r="D227" t="s">
        <v>844</v>
      </c>
      <c r="E227" t="s">
        <v>845</v>
      </c>
      <c r="F227">
        <v>6257</v>
      </c>
      <c r="G227" s="1" t="s">
        <v>1472</v>
      </c>
      <c r="H227">
        <v>242</v>
      </c>
      <c r="I227">
        <v>5.4</v>
      </c>
      <c r="J227" t="str">
        <f t="shared" si="15"/>
        <v>5.400</v>
      </c>
      <c r="M227">
        <f>_xlfn.IFNA(VLOOKUP(H227,centro_costo_id_2!$A$2:$B$108,2,0),107)</f>
        <v>107</v>
      </c>
      <c r="N227">
        <f>_xlfn.IFNA(VLOOKUP(TRIM(D227),dominio_correos!$A$1:$B$31,2,0),29)</f>
        <v>14</v>
      </c>
      <c r="O227" t="str">
        <f>Hoja13!J226</f>
        <v>0201-09-08</v>
      </c>
      <c r="P227" t="str">
        <f t="shared" si="16"/>
        <v>null</v>
      </c>
      <c r="Q227" t="str">
        <f t="shared" si="17"/>
        <v>['nombre' =&gt; 'Ramos', 'apellido' =&gt; 'Jesus', 'correo' =&gt; 'jesus.ramos@linktic.co', 'dominio' =&gt; 14, 'estado' =&gt; 'Eliminado', 'ticket' =&gt; '6257',</v>
      </c>
      <c r="R227" t="str">
        <f t="shared" si="18"/>
        <v xml:space="preserve"> 'fecha_de_creacion' =&gt; '0201-09-08', 'centro_costos_id' =&gt; 107, 'costo_dolares' =&gt; 5.400, 'costo_pesos' =&gt; 0, 'trm' =&gt; 0, 'fecha_de_eliminacion' =&gt; null, 'comentarios'  =&gt; ''],</v>
      </c>
      <c r="S227" t="str">
        <f t="shared" si="19"/>
        <v>['nombre' =&gt; 'Ramos', 'apellido' =&gt; 'Jesus', 'correo' =&gt; 'jesus.ramos@linktic.co', 'dominio' =&gt; 14, 'estado' =&gt; 'Eliminado', 'ticket' =&gt; '6257', 'fecha_de_creacion' =&gt; '0201-09-08', 'centro_costos_id' =&gt; 107, 'costo_dolares' =&gt; 5.400, 'costo_pesos' =&gt; 0, 'trm' =&gt; 0, 'fecha_de_eliminacion' =&gt; null, 'comentarios'  =&gt; ''],</v>
      </c>
    </row>
    <row r="228" spans="1:19" x14ac:dyDescent="0.25">
      <c r="A228" t="s">
        <v>1473</v>
      </c>
      <c r="B228" t="s">
        <v>1474</v>
      </c>
      <c r="C228" t="s">
        <v>1475</v>
      </c>
      <c r="D228" t="s">
        <v>844</v>
      </c>
      <c r="E228" t="s">
        <v>845</v>
      </c>
      <c r="F228">
        <v>8396</v>
      </c>
      <c r="G228" s="1" t="s">
        <v>1148</v>
      </c>
      <c r="H228">
        <v>286</v>
      </c>
      <c r="I228">
        <v>5.4</v>
      </c>
      <c r="J228" t="str">
        <f t="shared" si="15"/>
        <v>5.400</v>
      </c>
      <c r="M228">
        <f>_xlfn.IFNA(VLOOKUP(H228,centro_costo_id_2!$A$2:$B$108,2,0),107)</f>
        <v>33</v>
      </c>
      <c r="N228">
        <f>_xlfn.IFNA(VLOOKUP(TRIM(D228),dominio_correos!$A$1:$B$31,2,0),29)</f>
        <v>14</v>
      </c>
      <c r="O228" t="str">
        <f>Hoja13!J227</f>
        <v>2021-11-17</v>
      </c>
      <c r="P228" t="str">
        <f t="shared" si="16"/>
        <v>null</v>
      </c>
      <c r="Q228" t="str">
        <f t="shared" si="17"/>
        <v>['nombre' =&gt; 'Jhoan', 'apellido' =&gt; 'Montealegre', 'correo' =&gt; 'jhoan.montealegre@linktic.co', 'dominio' =&gt; 14, 'estado' =&gt; 'Eliminado', 'ticket' =&gt; '8396',</v>
      </c>
      <c r="R228" t="str">
        <f t="shared" si="18"/>
        <v xml:space="preserve"> 'fecha_de_creacion' =&gt; '2021-11-17', 'centro_costos_id' =&gt; 33, 'costo_dolares' =&gt; 5.400, 'costo_pesos' =&gt; 0, 'trm' =&gt; 0, 'fecha_de_eliminacion' =&gt; null, 'comentarios'  =&gt; ''],</v>
      </c>
      <c r="S228" t="str">
        <f t="shared" si="19"/>
        <v>['nombre' =&gt; 'Jhoan', 'apellido' =&gt; 'Montealegre', 'correo' =&gt; 'jhoan.montealegre@linktic.co', 'dominio' =&gt; 14, 'estado' =&gt; 'Eliminado', 'ticket' =&gt; '8396', 'fecha_de_creacion' =&gt; '2021-11-17', 'centro_costos_id' =&gt; 33, 'costo_dolares' =&gt; 5.400, 'costo_pesos' =&gt; 0, 'trm' =&gt; 0, 'fecha_de_eliminacion' =&gt; null, 'comentarios'  =&gt; ''],</v>
      </c>
    </row>
    <row r="229" spans="1:19" x14ac:dyDescent="0.25">
      <c r="A229" t="s">
        <v>1476</v>
      </c>
      <c r="B229" t="s">
        <v>1477</v>
      </c>
      <c r="C229" t="s">
        <v>1478</v>
      </c>
      <c r="D229" t="s">
        <v>1006</v>
      </c>
      <c r="E229" t="s">
        <v>974</v>
      </c>
      <c r="F229">
        <v>8065</v>
      </c>
      <c r="G229" s="1" t="s">
        <v>1479</v>
      </c>
      <c r="H229">
        <v>291</v>
      </c>
      <c r="I229">
        <v>44.598999999999997</v>
      </c>
      <c r="J229" t="str">
        <f t="shared" si="15"/>
        <v>44.599</v>
      </c>
      <c r="M229">
        <f>_xlfn.IFNA(VLOOKUP(H229,centro_costo_id_2!$A$2:$B$108,2,0),107)</f>
        <v>37</v>
      </c>
      <c r="N229">
        <f>_xlfn.IFNA(VLOOKUP(TRIM(D229),dominio_correos!$A$1:$B$31,2,0),29)</f>
        <v>15</v>
      </c>
      <c r="O229" t="str">
        <f>Hoja13!J228</f>
        <v>2021-09-28</v>
      </c>
      <c r="P229" t="str">
        <f t="shared" si="16"/>
        <v>null</v>
      </c>
      <c r="Q229" t="str">
        <f t="shared" si="17"/>
        <v>['nombre' =&gt; 'Jhon', 'apellido' =&gt; 'Garzon', 'correo' =&gt; 'john.garzon@linktic.com', 'dominio' =&gt; 15, 'estado' =&gt; 'Activo', 'ticket' =&gt; '8065',</v>
      </c>
      <c r="R229" t="str">
        <f t="shared" si="18"/>
        <v xml:space="preserve"> 'fecha_de_creacion' =&gt; '2021-09-28', 'centro_costos_id' =&gt; 37, 'costo_dolares' =&gt; 44.599, 'costo_pesos' =&gt; 0, 'trm' =&gt; 0, 'fecha_de_eliminacion' =&gt; null, 'comentarios'  =&gt; ''],</v>
      </c>
      <c r="S229" t="str">
        <f t="shared" si="19"/>
        <v>['nombre' =&gt; 'Jhon', 'apellido' =&gt; 'Garzon', 'correo' =&gt; 'john.garzon@linktic.com', 'dominio' =&gt; 15, 'estado' =&gt; 'Activo', 'ticket' =&gt; '8065', 'fecha_de_creacion' =&gt; '2021-09-28', 'centro_costos_id' =&gt; 37, 'costo_dolares' =&gt; 44.599, 'costo_pesos' =&gt; 0, 'trm' =&gt; 0, 'fecha_de_eliminacion' =&gt; null, 'comentarios'  =&gt; ''],</v>
      </c>
    </row>
    <row r="230" spans="1:19" x14ac:dyDescent="0.25">
      <c r="A230" t="s">
        <v>1480</v>
      </c>
      <c r="B230" t="s">
        <v>1481</v>
      </c>
      <c r="C230" t="s">
        <v>1482</v>
      </c>
      <c r="D230" t="s">
        <v>1006</v>
      </c>
      <c r="E230" t="s">
        <v>974</v>
      </c>
      <c r="F230">
        <v>6257</v>
      </c>
      <c r="G230" s="1" t="s">
        <v>992</v>
      </c>
      <c r="H230">
        <v>291</v>
      </c>
      <c r="I230">
        <v>44.598999999999997</v>
      </c>
      <c r="J230" t="str">
        <f t="shared" si="15"/>
        <v>44.599</v>
      </c>
      <c r="M230">
        <f>_xlfn.IFNA(VLOOKUP(H230,centro_costo_id_2!$A$2:$B$108,2,0),107)</f>
        <v>37</v>
      </c>
      <c r="N230">
        <f>_xlfn.IFNA(VLOOKUP(TRIM(D230),dominio_correos!$A$1:$B$31,2,0),29)</f>
        <v>15</v>
      </c>
      <c r="O230" t="str">
        <f>Hoja13!J229</f>
        <v>2021-07-29</v>
      </c>
      <c r="P230" t="str">
        <f t="shared" si="16"/>
        <v>null</v>
      </c>
      <c r="Q230" t="str">
        <f t="shared" si="17"/>
        <v>['nombre' =&gt; 'Jhorfana', 'apellido' =&gt; 'Bonilla', 'correo' =&gt; 'jhorfana.bonilla@linktic.com', 'dominio' =&gt; 15, 'estado' =&gt; 'Activo', 'ticket' =&gt; '6257',</v>
      </c>
      <c r="R230" t="str">
        <f t="shared" si="18"/>
        <v xml:space="preserve"> 'fecha_de_creacion' =&gt; '2021-07-29', 'centro_costos_id' =&gt; 37, 'costo_dolares' =&gt; 44.599, 'costo_pesos' =&gt; 0, 'trm' =&gt; 0, 'fecha_de_eliminacion' =&gt; null, 'comentarios'  =&gt; ''],</v>
      </c>
      <c r="S230" t="str">
        <f t="shared" si="19"/>
        <v>['nombre' =&gt; 'Jhorfana', 'apellido' =&gt; 'Bonilla', 'correo' =&gt; 'jhorfana.bonilla@linktic.com', 'dominio' =&gt; 15, 'estado' =&gt; 'Activo', 'ticket' =&gt; '6257', 'fecha_de_creacion' =&gt; '2021-07-29', 'centro_costos_id' =&gt; 37, 'costo_dolares' =&gt; 44.599, 'costo_pesos' =&gt; 0, 'trm' =&gt; 0, 'fecha_de_eliminacion' =&gt; null, 'comentarios'  =&gt; ''],</v>
      </c>
    </row>
    <row r="231" spans="1:19" x14ac:dyDescent="0.25">
      <c r="A231" t="s">
        <v>985</v>
      </c>
      <c r="B231" t="s">
        <v>986</v>
      </c>
      <c r="C231" t="s">
        <v>1483</v>
      </c>
      <c r="D231" t="s">
        <v>1006</v>
      </c>
      <c r="E231" t="s">
        <v>974</v>
      </c>
      <c r="F231">
        <v>6257</v>
      </c>
      <c r="G231" s="1" t="s">
        <v>962</v>
      </c>
      <c r="H231">
        <v>291</v>
      </c>
      <c r="I231">
        <v>44.598999999999997</v>
      </c>
      <c r="J231" t="str">
        <f t="shared" si="15"/>
        <v>44.599</v>
      </c>
      <c r="M231">
        <f>_xlfn.IFNA(VLOOKUP(H231,centro_costo_id_2!$A$2:$B$108,2,0),107)</f>
        <v>37</v>
      </c>
      <c r="N231">
        <f>_xlfn.IFNA(VLOOKUP(TRIM(D231),dominio_correos!$A$1:$B$31,2,0),29)</f>
        <v>15</v>
      </c>
      <c r="O231" t="str">
        <f>Hoja13!J230</f>
        <v>2021-07-16</v>
      </c>
      <c r="P231" t="str">
        <f t="shared" si="16"/>
        <v>null</v>
      </c>
      <c r="Q231" t="str">
        <f t="shared" si="17"/>
        <v>['nombre' =&gt; 'Joaquin', 'apellido' =&gt; 'Medina', 'correo' =&gt; 'joaquin.medina@linktic.com', 'dominio' =&gt; 15, 'estado' =&gt; 'Activo', 'ticket' =&gt; '6257',</v>
      </c>
      <c r="R231" t="str">
        <f t="shared" si="18"/>
        <v xml:space="preserve"> 'fecha_de_creacion' =&gt; '2021-07-16', 'centro_costos_id' =&gt; 37, 'costo_dolares' =&gt; 44.599, 'costo_pesos' =&gt; 0, 'trm' =&gt; 0, 'fecha_de_eliminacion' =&gt; null, 'comentarios'  =&gt; ''],</v>
      </c>
      <c r="S231" t="str">
        <f t="shared" si="19"/>
        <v>['nombre' =&gt; 'Joaquin', 'apellido' =&gt; 'Medina', 'correo' =&gt; 'joaquin.medina@linktic.com', 'dominio' =&gt; 15, 'estado' =&gt; 'Activo', 'ticket' =&gt; '6257', 'fecha_de_creacion' =&gt; '2021-07-16', 'centro_costos_id' =&gt; 37, 'costo_dolares' =&gt; 44.599, 'costo_pesos' =&gt; 0, 'trm' =&gt; 0, 'fecha_de_eliminacion' =&gt; null, 'comentarios'  =&gt; ''],</v>
      </c>
    </row>
    <row r="232" spans="1:19" x14ac:dyDescent="0.25">
      <c r="A232" t="s">
        <v>1484</v>
      </c>
      <c r="B232" t="s">
        <v>1485</v>
      </c>
      <c r="C232" t="s">
        <v>1486</v>
      </c>
      <c r="D232" t="s">
        <v>1006</v>
      </c>
      <c r="E232" t="s">
        <v>974</v>
      </c>
      <c r="F232">
        <v>8067</v>
      </c>
      <c r="G232" s="1" t="s">
        <v>1479</v>
      </c>
      <c r="H232">
        <v>291</v>
      </c>
      <c r="I232">
        <v>44.598999999999997</v>
      </c>
      <c r="J232" t="str">
        <f t="shared" si="15"/>
        <v>44.599</v>
      </c>
      <c r="M232">
        <f>_xlfn.IFNA(VLOOKUP(H232,centro_costo_id_2!$A$2:$B$108,2,0),107)</f>
        <v>37</v>
      </c>
      <c r="N232">
        <f>_xlfn.IFNA(VLOOKUP(TRIM(D232),dominio_correos!$A$1:$B$31,2,0),29)</f>
        <v>15</v>
      </c>
      <c r="O232" t="str">
        <f>Hoja13!J231</f>
        <v>2021-09-28</v>
      </c>
      <c r="P232" t="str">
        <f t="shared" si="16"/>
        <v>null</v>
      </c>
      <c r="Q232" t="str">
        <f t="shared" si="17"/>
        <v>['nombre' =&gt; 'Joel', 'apellido' =&gt; 'Acuña', 'correo' =&gt; 'joel.acuna@linktic.com', 'dominio' =&gt; 15, 'estado' =&gt; 'Activo', 'ticket' =&gt; '8067',</v>
      </c>
      <c r="R232" t="str">
        <f t="shared" si="18"/>
        <v xml:space="preserve"> 'fecha_de_creacion' =&gt; '2021-09-28', 'centro_costos_id' =&gt; 37, 'costo_dolares' =&gt; 44.599, 'costo_pesos' =&gt; 0, 'trm' =&gt; 0, 'fecha_de_eliminacion' =&gt; null, 'comentarios'  =&gt; ''],</v>
      </c>
      <c r="S232" t="str">
        <f t="shared" si="19"/>
        <v>['nombre' =&gt; 'Joel', 'apellido' =&gt; 'Acuña', 'correo' =&gt; 'joel.acuna@linktic.com', 'dominio' =&gt; 15, 'estado' =&gt; 'Activo', 'ticket' =&gt; '8067', 'fecha_de_creacion' =&gt; '2021-09-28', 'centro_costos_id' =&gt; 37, 'costo_dolares' =&gt; 44.599, 'costo_pesos' =&gt; 0, 'trm' =&gt; 0, 'fecha_de_eliminacion' =&gt; null, 'comentarios'  =&gt; ''],</v>
      </c>
    </row>
    <row r="233" spans="1:19" x14ac:dyDescent="0.25">
      <c r="A233" t="s">
        <v>1484</v>
      </c>
      <c r="B233" t="s">
        <v>1487</v>
      </c>
      <c r="C233" t="s">
        <v>1488</v>
      </c>
      <c r="D233" t="s">
        <v>844</v>
      </c>
      <c r="E233" t="s">
        <v>845</v>
      </c>
      <c r="F233">
        <v>8114</v>
      </c>
      <c r="G233" s="1" t="s">
        <v>948</v>
      </c>
      <c r="H233">
        <v>295</v>
      </c>
      <c r="I233">
        <v>5.4</v>
      </c>
      <c r="J233" t="str">
        <f t="shared" si="15"/>
        <v>5.400</v>
      </c>
      <c r="K233">
        <v>44719</v>
      </c>
      <c r="M233">
        <f>_xlfn.IFNA(VLOOKUP(H233,centro_costo_id_2!$A$2:$B$108,2,0),107)</f>
        <v>107</v>
      </c>
      <c r="N233">
        <f>_xlfn.IFNA(VLOOKUP(TRIM(D233),dominio_correos!$A$1:$B$31,2,0),29)</f>
        <v>14</v>
      </c>
      <c r="O233" t="str">
        <f>Hoja13!J232</f>
        <v>2021-09-27</v>
      </c>
      <c r="P233" t="str">
        <f t="shared" si="16"/>
        <v>2022-06-07</v>
      </c>
      <c r="Q233" t="str">
        <f t="shared" si="17"/>
        <v>['nombre' =&gt; 'Joel', 'apellido' =&gt; 'Suarez', 'correo' =&gt; 'joel.suarez@linktic.co', 'dominio' =&gt; 14, 'estado' =&gt; 'Eliminado', 'ticket' =&gt; '8114',</v>
      </c>
      <c r="R233" t="str">
        <f t="shared" si="18"/>
        <v xml:space="preserve"> 'fecha_de_creacion' =&gt; '2021-09-27', 'centro_costos_id' =&gt; 107, 'costo_dolares' =&gt; 5.400, 'costo_pesos' =&gt; 0, 'trm' =&gt; 0, 'fecha_de_eliminacion' =&gt; '2022-06-07', 'comentarios'  =&gt; ''],</v>
      </c>
      <c r="S233" t="str">
        <f t="shared" si="19"/>
        <v>['nombre' =&gt; 'Joel', 'apellido' =&gt; 'Suarez', 'correo' =&gt; 'joel.suarez@linktic.co', 'dominio' =&gt; 14, 'estado' =&gt; 'Eliminado', 'ticket' =&gt; '8114', 'fecha_de_creacion' =&gt; '2021-09-27', 'centro_costos_id' =&gt; 107, 'costo_dolares' =&gt; 5.400, 'costo_pesos' =&gt; 0, 'trm' =&gt; 0, 'fecha_de_eliminacion' =&gt; '2022-06-07', 'comentarios'  =&gt; ''],</v>
      </c>
    </row>
    <row r="234" spans="1:19" x14ac:dyDescent="0.25">
      <c r="A234" t="s">
        <v>1489</v>
      </c>
      <c r="B234" t="s">
        <v>856</v>
      </c>
      <c r="C234" t="s">
        <v>1490</v>
      </c>
      <c r="D234" t="s">
        <v>1006</v>
      </c>
      <c r="E234" t="s">
        <v>974</v>
      </c>
      <c r="F234">
        <v>8236</v>
      </c>
      <c r="G234" s="1">
        <v>44510</v>
      </c>
      <c r="H234">
        <v>295</v>
      </c>
      <c r="I234">
        <v>44.598999999999997</v>
      </c>
      <c r="J234" t="str">
        <f t="shared" si="15"/>
        <v>44.599</v>
      </c>
      <c r="M234">
        <f>_xlfn.IFNA(VLOOKUP(H234,centro_costo_id_2!$A$2:$B$108,2,0),107)</f>
        <v>107</v>
      </c>
      <c r="N234">
        <f>_xlfn.IFNA(VLOOKUP(TRIM(D234),dominio_correos!$A$1:$B$31,2,0),29)</f>
        <v>15</v>
      </c>
      <c r="O234" t="str">
        <f>Hoja13!J233</f>
        <v>2021-11-10</v>
      </c>
      <c r="P234" t="str">
        <f t="shared" si="16"/>
        <v>null</v>
      </c>
      <c r="Q234" t="str">
        <f t="shared" si="17"/>
        <v>['nombre' =&gt; 'Joham', 'apellido' =&gt; 'Bejarano', 'correo' =&gt; 'joham.bejarano@linktic.com', 'dominio' =&gt; 15, 'estado' =&gt; 'Activo', 'ticket' =&gt; '8236',</v>
      </c>
      <c r="R234" t="str">
        <f t="shared" si="18"/>
        <v xml:space="preserve"> 'fecha_de_creacion' =&gt; '2021-11-10', 'centro_costos_id' =&gt; 107, 'costo_dolares' =&gt; 44.599, 'costo_pesos' =&gt; 0, 'trm' =&gt; 0, 'fecha_de_eliminacion' =&gt; null, 'comentarios'  =&gt; ''],</v>
      </c>
      <c r="S234" t="str">
        <f t="shared" si="19"/>
        <v>['nombre' =&gt; 'Joham', 'apellido' =&gt; 'Bejarano', 'correo' =&gt; 'joham.bejarano@linktic.com', 'dominio' =&gt; 15, 'estado' =&gt; 'Activo', 'ticket' =&gt; '8236', 'fecha_de_creacion' =&gt; '2021-11-10', 'centro_costos_id' =&gt; 107, 'costo_dolares' =&gt; 44.599, 'costo_pesos' =&gt; 0, 'trm' =&gt; 0, 'fecha_de_eliminacion' =&gt; null, 'comentarios'  =&gt; ''],</v>
      </c>
    </row>
    <row r="235" spans="1:19" x14ac:dyDescent="0.25">
      <c r="A235" t="s">
        <v>1491</v>
      </c>
      <c r="B235" t="s">
        <v>1492</v>
      </c>
      <c r="C235" t="s">
        <v>1493</v>
      </c>
      <c r="D235" t="s">
        <v>844</v>
      </c>
      <c r="E235" t="s">
        <v>845</v>
      </c>
      <c r="F235">
        <v>8066</v>
      </c>
      <c r="G235" s="1" t="s">
        <v>1479</v>
      </c>
      <c r="H235">
        <v>291</v>
      </c>
      <c r="I235">
        <v>5.4</v>
      </c>
      <c r="J235" t="str">
        <f t="shared" si="15"/>
        <v>5.400</v>
      </c>
      <c r="K235">
        <v>44753</v>
      </c>
      <c r="M235">
        <f>_xlfn.IFNA(VLOOKUP(H235,centro_costo_id_2!$A$2:$B$108,2,0),107)</f>
        <v>37</v>
      </c>
      <c r="N235">
        <f>_xlfn.IFNA(VLOOKUP(TRIM(D235),dominio_correos!$A$1:$B$31,2,0),29)</f>
        <v>14</v>
      </c>
      <c r="O235" t="str">
        <f>Hoja13!J234</f>
        <v>2021-09-28</v>
      </c>
      <c r="P235" t="str">
        <f t="shared" si="16"/>
        <v>2022-07-11</v>
      </c>
      <c r="Q235" t="str">
        <f t="shared" si="17"/>
        <v>['nombre' =&gt; 'Johan', 'apellido' =&gt; 'Montero', 'correo' =&gt; 'jmontero@linktic.co
', 'dominio' =&gt; 14, 'estado' =&gt; 'Eliminado', 'ticket' =&gt; '8066',</v>
      </c>
      <c r="R235" t="str">
        <f t="shared" si="18"/>
        <v xml:space="preserve"> 'fecha_de_creacion' =&gt; '2021-09-28', 'centro_costos_id' =&gt; 37, 'costo_dolares' =&gt; 5.400, 'costo_pesos' =&gt; 0, 'trm' =&gt; 0, 'fecha_de_eliminacion' =&gt; '2022-07-11', 'comentarios'  =&gt; ''],</v>
      </c>
      <c r="S235" t="str">
        <f t="shared" si="19"/>
        <v>['nombre' =&gt; 'Johan', 'apellido' =&gt; 'Montero', 'correo' =&gt; 'jmontero@linktic.co
', 'dominio' =&gt; 14, 'estado' =&gt; 'Eliminado', 'ticket' =&gt; '8066', 'fecha_de_creacion' =&gt; '2021-09-28', 'centro_costos_id' =&gt; 37, 'costo_dolares' =&gt; 5.400, 'costo_pesos' =&gt; 0, 'trm' =&gt; 0, 'fecha_de_eliminacion' =&gt; '2022-07-11', 'comentarios'  =&gt; ''],</v>
      </c>
    </row>
    <row r="236" spans="1:19" x14ac:dyDescent="0.25">
      <c r="A236" t="s">
        <v>1494</v>
      </c>
      <c r="B236" t="s">
        <v>990</v>
      </c>
      <c r="C236" t="s">
        <v>1495</v>
      </c>
      <c r="D236" t="s">
        <v>844</v>
      </c>
      <c r="E236" t="s">
        <v>845</v>
      </c>
      <c r="F236">
        <v>8398</v>
      </c>
      <c r="G236" s="1" t="s">
        <v>1137</v>
      </c>
      <c r="H236">
        <v>296</v>
      </c>
      <c r="I236">
        <v>5.4</v>
      </c>
      <c r="J236" t="str">
        <f t="shared" si="15"/>
        <v>5.400</v>
      </c>
      <c r="K236">
        <v>44753</v>
      </c>
      <c r="M236">
        <f>_xlfn.IFNA(VLOOKUP(H236,centro_costo_id_2!$A$2:$B$108,2,0),107)</f>
        <v>42</v>
      </c>
      <c r="N236">
        <f>_xlfn.IFNA(VLOOKUP(TRIM(D236),dominio_correos!$A$1:$B$31,2,0),29)</f>
        <v>14</v>
      </c>
      <c r="O236" t="str">
        <f>Hoja13!J235</f>
        <v>2021-11-25</v>
      </c>
      <c r="P236" t="str">
        <f t="shared" si="16"/>
        <v>2022-07-11</v>
      </c>
      <c r="Q236" t="str">
        <f t="shared" si="17"/>
        <v>['nombre' =&gt; 'Johanna', 'apellido' =&gt; 'Moreno', 'correo' =&gt; 'johanna.moreno@linktic.co', 'dominio' =&gt; 14, 'estado' =&gt; 'Eliminado', 'ticket' =&gt; '8398',</v>
      </c>
      <c r="R236" t="str">
        <f t="shared" si="18"/>
        <v xml:space="preserve"> 'fecha_de_creacion' =&gt; '2021-11-25', 'centro_costos_id' =&gt; 42, 'costo_dolares' =&gt; 5.400, 'costo_pesos' =&gt; 0, 'trm' =&gt; 0, 'fecha_de_eliminacion' =&gt; '2022-07-11', 'comentarios'  =&gt; ''],</v>
      </c>
      <c r="S236" t="str">
        <f t="shared" si="19"/>
        <v>['nombre' =&gt; 'Johanna', 'apellido' =&gt; 'Moreno', 'correo' =&gt; 'johanna.moreno@linktic.co', 'dominio' =&gt; 14, 'estado' =&gt; 'Eliminado', 'ticket' =&gt; '8398', 'fecha_de_creacion' =&gt; '2021-11-25', 'centro_costos_id' =&gt; 42, 'costo_dolares' =&gt; 5.400, 'costo_pesos' =&gt; 0, 'trm' =&gt; 0, 'fecha_de_eliminacion' =&gt; '2022-07-11', 'comentarios'  =&gt; ''],</v>
      </c>
    </row>
    <row r="237" spans="1:19" x14ac:dyDescent="0.25">
      <c r="A237" t="s">
        <v>1110</v>
      </c>
      <c r="B237" t="s">
        <v>921</v>
      </c>
      <c r="C237" t="s">
        <v>1496</v>
      </c>
      <c r="D237" t="s">
        <v>1006</v>
      </c>
      <c r="E237" t="s">
        <v>974</v>
      </c>
      <c r="F237" t="s">
        <v>1238</v>
      </c>
      <c r="G237" s="1" t="s">
        <v>1137</v>
      </c>
      <c r="H237">
        <v>278</v>
      </c>
      <c r="I237">
        <v>44.598999999999997</v>
      </c>
      <c r="J237" t="str">
        <f t="shared" si="15"/>
        <v>44.599</v>
      </c>
      <c r="M237">
        <f>_xlfn.IFNA(VLOOKUP(H237,centro_costo_id_2!$A$2:$B$108,2,0),107)</f>
        <v>107</v>
      </c>
      <c r="N237">
        <f>_xlfn.IFNA(VLOOKUP(TRIM(D237),dominio_correos!$A$1:$B$31,2,0),29)</f>
        <v>15</v>
      </c>
      <c r="O237" t="str">
        <f>Hoja13!J236</f>
        <v>2021-11-25</v>
      </c>
      <c r="P237" t="str">
        <f t="shared" si="16"/>
        <v>null</v>
      </c>
      <c r="Q237" t="str">
        <f t="shared" si="17"/>
        <v>['nombre' =&gt; 'Jose', 'apellido' =&gt; 'Garcia', 'correo' =&gt; 'jose.garcia@linktic.com', 'dominio' =&gt; 15, 'estado' =&gt; 'Activo', 'ticket' =&gt; 'correo',</v>
      </c>
      <c r="R237" t="str">
        <f t="shared" si="18"/>
        <v xml:space="preserve"> 'fecha_de_creacion' =&gt; '2021-11-25', 'centro_costos_id' =&gt; 107, 'costo_dolares' =&gt; 44.599, 'costo_pesos' =&gt; 0, 'trm' =&gt; 0, 'fecha_de_eliminacion' =&gt; null, 'comentarios'  =&gt; ''],</v>
      </c>
      <c r="S237" t="str">
        <f t="shared" si="19"/>
        <v>['nombre' =&gt; 'Jose', 'apellido' =&gt; 'Garcia', 'correo' =&gt; 'jose.garcia@linktic.com', 'dominio' =&gt; 15, 'estado' =&gt; 'Activo', 'ticket' =&gt; 'correo', 'fecha_de_creacion' =&gt; '2021-11-25', 'centro_costos_id' =&gt; 107, 'costo_dolares' =&gt; 44.599, 'costo_pesos' =&gt; 0, 'trm' =&gt; 0, 'fecha_de_eliminacion' =&gt; null, 'comentarios'  =&gt; ''],</v>
      </c>
    </row>
    <row r="238" spans="1:19" x14ac:dyDescent="0.25">
      <c r="A238" t="s">
        <v>1110</v>
      </c>
      <c r="B238" t="s">
        <v>890</v>
      </c>
      <c r="C238" t="s">
        <v>1497</v>
      </c>
      <c r="D238" t="s">
        <v>844</v>
      </c>
      <c r="E238" t="s">
        <v>1165</v>
      </c>
      <c r="F238">
        <v>8000</v>
      </c>
      <c r="G238" s="1" t="s">
        <v>1498</v>
      </c>
      <c r="H238">
        <v>286</v>
      </c>
      <c r="I238">
        <v>5.4</v>
      </c>
      <c r="J238" t="str">
        <f t="shared" si="15"/>
        <v>5.400</v>
      </c>
      <c r="M238">
        <f>_xlfn.IFNA(VLOOKUP(H238,centro_costo_id_2!$A$2:$B$108,2,0),107)</f>
        <v>33</v>
      </c>
      <c r="N238">
        <f>_xlfn.IFNA(VLOOKUP(TRIM(D238),dominio_correos!$A$1:$B$31,2,0),29)</f>
        <v>14</v>
      </c>
      <c r="O238" t="str">
        <f>Hoja13!J237</f>
        <v>2021-09-29</v>
      </c>
      <c r="P238" t="str">
        <f t="shared" si="16"/>
        <v>null</v>
      </c>
      <c r="Q238" t="str">
        <f t="shared" si="17"/>
        <v>['nombre' =&gt; 'Jose', 'apellido' =&gt; 'Rivera', 'correo' =&gt; 'jose.rivera@linktic.co', 'dominio' =&gt; 14, 'estado' =&gt; 'eliminado', 'ticket' =&gt; '8000',</v>
      </c>
      <c r="R238" t="str">
        <f t="shared" si="18"/>
        <v xml:space="preserve"> 'fecha_de_creacion' =&gt; '2021-09-29', 'centro_costos_id' =&gt; 33, 'costo_dolares' =&gt; 5.400, 'costo_pesos' =&gt; 0, 'trm' =&gt; 0, 'fecha_de_eliminacion' =&gt; null, 'comentarios'  =&gt; ''],</v>
      </c>
      <c r="S238" t="str">
        <f t="shared" si="19"/>
        <v>['nombre' =&gt; 'Jose', 'apellido' =&gt; 'Rivera', 'correo' =&gt; 'jose.rivera@linktic.co', 'dominio' =&gt; 14, 'estado' =&gt; 'eliminado', 'ticket' =&gt; '8000', 'fecha_de_creacion' =&gt; '2021-09-29', 'centro_costos_id' =&gt; 33, 'costo_dolares' =&gt; 5.400, 'costo_pesos' =&gt; 0, 'trm' =&gt; 0, 'fecha_de_eliminacion' =&gt; null, 'comentarios'  =&gt; ''],</v>
      </c>
    </row>
    <row r="239" spans="1:19" x14ac:dyDescent="0.25">
      <c r="A239" t="s">
        <v>1110</v>
      </c>
      <c r="B239" t="s">
        <v>1499</v>
      </c>
      <c r="C239" t="s">
        <v>1500</v>
      </c>
      <c r="D239" t="s">
        <v>1006</v>
      </c>
      <c r="E239" t="s">
        <v>974</v>
      </c>
      <c r="F239">
        <v>7907</v>
      </c>
      <c r="G239" s="1">
        <v>44448</v>
      </c>
      <c r="H239">
        <v>296</v>
      </c>
      <c r="I239">
        <v>44.598999999999997</v>
      </c>
      <c r="J239" t="str">
        <f t="shared" si="15"/>
        <v>44.599</v>
      </c>
      <c r="M239">
        <f>_xlfn.IFNA(VLOOKUP(H239,centro_costo_id_2!$A$2:$B$108,2,0),107)</f>
        <v>42</v>
      </c>
      <c r="N239">
        <f>_xlfn.IFNA(VLOOKUP(TRIM(D239),dominio_correos!$A$1:$B$31,2,0),29)</f>
        <v>15</v>
      </c>
      <c r="O239" t="str">
        <f>Hoja13!J238</f>
        <v>2021-09-09</v>
      </c>
      <c r="P239" t="str">
        <f t="shared" si="16"/>
        <v>null</v>
      </c>
      <c r="Q239" t="str">
        <f t="shared" si="17"/>
        <v>['nombre' =&gt; 'Jose', 'apellido' =&gt; 'Sepulveda', 'correo' =&gt; 'jose.sepulveda@linktic.com', 'dominio' =&gt; 15, 'estado' =&gt; 'Activo', 'ticket' =&gt; '7907',</v>
      </c>
      <c r="R239" t="str">
        <f t="shared" si="18"/>
        <v xml:space="preserve"> 'fecha_de_creacion' =&gt; '2021-09-09', 'centro_costos_id' =&gt; 42, 'costo_dolares' =&gt; 44.599, 'costo_pesos' =&gt; 0, 'trm' =&gt; 0, 'fecha_de_eliminacion' =&gt; null, 'comentarios'  =&gt; ''],</v>
      </c>
      <c r="S239" t="str">
        <f t="shared" si="19"/>
        <v>['nombre' =&gt; 'Jose', 'apellido' =&gt; 'Sepulveda', 'correo' =&gt; 'jose.sepulveda@linktic.com', 'dominio' =&gt; 15, 'estado' =&gt; 'Activo', 'ticket' =&gt; '7907', 'fecha_de_creacion' =&gt; '2021-09-09', 'centro_costos_id' =&gt; 42, 'costo_dolares' =&gt; 44.599, 'costo_pesos' =&gt; 0, 'trm' =&gt; 0, 'fecha_de_eliminacion' =&gt; null, 'comentarios'  =&gt; ''],</v>
      </c>
    </row>
    <row r="240" spans="1:19" x14ac:dyDescent="0.25">
      <c r="A240" t="s">
        <v>1198</v>
      </c>
      <c r="B240" t="s">
        <v>1501</v>
      </c>
      <c r="C240" t="s">
        <v>1502</v>
      </c>
      <c r="D240" t="s">
        <v>844</v>
      </c>
      <c r="E240" t="s">
        <v>845</v>
      </c>
      <c r="F240">
        <v>7942</v>
      </c>
      <c r="G240" s="1">
        <v>44264</v>
      </c>
      <c r="H240">
        <v>297</v>
      </c>
      <c r="I240">
        <v>5.4</v>
      </c>
      <c r="J240" t="str">
        <f t="shared" si="15"/>
        <v>5.400</v>
      </c>
      <c r="K240">
        <v>44781</v>
      </c>
      <c r="M240">
        <f>_xlfn.IFNA(VLOOKUP(H240,centro_costo_id_2!$A$2:$B$108,2,0),107)</f>
        <v>43</v>
      </c>
      <c r="N240">
        <f>_xlfn.IFNA(VLOOKUP(TRIM(D240),dominio_correos!$A$1:$B$31,2,0),29)</f>
        <v>14</v>
      </c>
      <c r="O240" t="str">
        <f>Hoja13!J239</f>
        <v>2021-03-09</v>
      </c>
      <c r="P240" t="str">
        <f t="shared" si="16"/>
        <v>2022-08-08</v>
      </c>
      <c r="Q240" t="str">
        <f t="shared" si="17"/>
        <v>['nombre' =&gt; 'Juan', 'apellido' =&gt; 'Alvarez', 'correo' =&gt; 'juan.alvarez@linktic.co', 'dominio' =&gt; 14, 'estado' =&gt; 'Eliminado', 'ticket' =&gt; '7942',</v>
      </c>
      <c r="R240" t="str">
        <f t="shared" si="18"/>
        <v xml:space="preserve"> 'fecha_de_creacion' =&gt; '2021-03-09', 'centro_costos_id' =&gt; 43, 'costo_dolares' =&gt; 5.400, 'costo_pesos' =&gt; 0, 'trm' =&gt; 0, 'fecha_de_eliminacion' =&gt; '2022-08-08', 'comentarios'  =&gt; ''],</v>
      </c>
      <c r="S240" t="str">
        <f t="shared" si="19"/>
        <v>['nombre' =&gt; 'Juan', 'apellido' =&gt; 'Alvarez', 'correo' =&gt; 'juan.alvarez@linktic.co', 'dominio' =&gt; 14, 'estado' =&gt; 'Eliminado', 'ticket' =&gt; '7942', 'fecha_de_creacion' =&gt; '2021-03-09', 'centro_costos_id' =&gt; 43, 'costo_dolares' =&gt; 5.400, 'costo_pesos' =&gt; 0, 'trm' =&gt; 0, 'fecha_de_eliminacion' =&gt; '2022-08-08', 'comentarios'  =&gt; ''],</v>
      </c>
    </row>
    <row r="241" spans="1:19" x14ac:dyDescent="0.25">
      <c r="A241" t="s">
        <v>1198</v>
      </c>
      <c r="B241" t="s">
        <v>1503</v>
      </c>
      <c r="C241" t="s">
        <v>1504</v>
      </c>
      <c r="D241" t="s">
        <v>844</v>
      </c>
      <c r="E241" t="s">
        <v>845</v>
      </c>
      <c r="F241">
        <v>8190</v>
      </c>
      <c r="G241" s="1">
        <v>44208</v>
      </c>
      <c r="H241">
        <v>291</v>
      </c>
      <c r="I241">
        <v>18</v>
      </c>
      <c r="J241" t="str">
        <f t="shared" si="15"/>
        <v>18.000</v>
      </c>
      <c r="M241">
        <f>_xlfn.IFNA(VLOOKUP(H241,centro_costo_id_2!$A$2:$B$108,2,0),107)</f>
        <v>37</v>
      </c>
      <c r="N241">
        <f>_xlfn.IFNA(VLOOKUP(TRIM(D241),dominio_correos!$A$1:$B$31,2,0),29)</f>
        <v>14</v>
      </c>
      <c r="O241" t="str">
        <f>Hoja13!J240</f>
        <v>2021-01-12</v>
      </c>
      <c r="P241" t="str">
        <f t="shared" si="16"/>
        <v>null</v>
      </c>
      <c r="Q241" t="str">
        <f t="shared" si="17"/>
        <v>['nombre' =&gt; 'Juan', 'apellido' =&gt; 'Gantiva', 'correo' =&gt; 'juan.gantiva@linktic.co', 'dominio' =&gt; 14, 'estado' =&gt; 'Eliminado', 'ticket' =&gt; '8190',</v>
      </c>
      <c r="R241" t="str">
        <f t="shared" si="18"/>
        <v xml:space="preserve"> 'fecha_de_creacion' =&gt; '2021-01-12', 'centro_costos_id' =&gt; 37, 'costo_dolares' =&gt; 18.000, 'costo_pesos' =&gt; 0, 'trm' =&gt; 0, 'fecha_de_eliminacion' =&gt; null, 'comentarios'  =&gt; ''],</v>
      </c>
      <c r="S241" t="str">
        <f t="shared" si="19"/>
        <v>['nombre' =&gt; 'Juan', 'apellido' =&gt; 'Gantiva', 'correo' =&gt; 'juan.gantiva@linktic.co', 'dominio' =&gt; 14, 'estado' =&gt; 'Eliminado', 'ticket' =&gt; '8190', 'fecha_de_creacion' =&gt; '2021-01-12', 'centro_costos_id' =&gt; 37, 'costo_dolares' =&gt; 18.000, 'costo_pesos' =&gt; 0, 'trm' =&gt; 0, 'fecha_de_eliminacion' =&gt; null, 'comentarios'  =&gt; ''],</v>
      </c>
    </row>
    <row r="242" spans="1:19" x14ac:dyDescent="0.25">
      <c r="A242" t="s">
        <v>1198</v>
      </c>
      <c r="B242" t="s">
        <v>1004</v>
      </c>
      <c r="C242" t="s">
        <v>1505</v>
      </c>
      <c r="D242" t="s">
        <v>1006</v>
      </c>
      <c r="E242" t="s">
        <v>974</v>
      </c>
      <c r="F242">
        <v>6257</v>
      </c>
      <c r="G242" s="1">
        <v>44085</v>
      </c>
      <c r="H242">
        <v>274</v>
      </c>
      <c r="I242">
        <v>44.598999999999997</v>
      </c>
      <c r="J242" t="str">
        <f t="shared" si="15"/>
        <v>44.599</v>
      </c>
      <c r="M242">
        <f>_xlfn.IFNA(VLOOKUP(H242,centro_costo_id_2!$A$2:$B$108,2,0),107)</f>
        <v>107</v>
      </c>
      <c r="N242">
        <f>_xlfn.IFNA(VLOOKUP(TRIM(D242),dominio_correos!$A$1:$B$31,2,0),29)</f>
        <v>15</v>
      </c>
      <c r="O242" t="str">
        <f>Hoja13!J241</f>
        <v>2020-09-11</v>
      </c>
      <c r="P242" t="str">
        <f t="shared" si="16"/>
        <v>null</v>
      </c>
      <c r="Q242" t="str">
        <f t="shared" si="17"/>
        <v>['nombre' =&gt; 'Juan', 'apellido' =&gt; 'Jimenez', 'correo' =&gt; 'juan.jimenez@linktic.com', 'dominio' =&gt; 15, 'estado' =&gt; 'Activo', 'ticket' =&gt; '6257',</v>
      </c>
      <c r="R242" t="str">
        <f t="shared" si="18"/>
        <v xml:space="preserve"> 'fecha_de_creacion' =&gt; '2020-09-11', 'centro_costos_id' =&gt; 107, 'costo_dolares' =&gt; 44.599, 'costo_pesos' =&gt; 0, 'trm' =&gt; 0, 'fecha_de_eliminacion' =&gt; null, 'comentarios'  =&gt; ''],</v>
      </c>
      <c r="S242" t="str">
        <f t="shared" si="19"/>
        <v>['nombre' =&gt; 'Juan', 'apellido' =&gt; 'Jimenez', 'correo' =&gt; 'juan.jimenez@linktic.com', 'dominio' =&gt; 15, 'estado' =&gt; 'Activo', 'ticket' =&gt; '6257', 'fecha_de_creacion' =&gt; '2020-09-11', 'centro_costos_id' =&gt; 107, 'costo_dolares' =&gt; 44.599, 'costo_pesos' =&gt; 0, 'trm' =&gt; 0, 'fecha_de_eliminacion' =&gt; null, 'comentarios'  =&gt; ''],</v>
      </c>
    </row>
    <row r="243" spans="1:19" x14ac:dyDescent="0.25">
      <c r="A243" t="s">
        <v>1198</v>
      </c>
      <c r="B243" t="s">
        <v>1506</v>
      </c>
      <c r="C243" t="s">
        <v>1507</v>
      </c>
      <c r="D243" t="s">
        <v>844</v>
      </c>
      <c r="E243" t="s">
        <v>845</v>
      </c>
      <c r="G243" s="1">
        <v>44387</v>
      </c>
      <c r="H243">
        <v>277</v>
      </c>
      <c r="I243">
        <v>5.4</v>
      </c>
      <c r="J243" t="str">
        <f t="shared" si="15"/>
        <v>5.400</v>
      </c>
      <c r="M243">
        <f>_xlfn.IFNA(VLOOKUP(H243,centro_costo_id_2!$A$2:$B$108,2,0),107)</f>
        <v>26</v>
      </c>
      <c r="N243">
        <f>_xlfn.IFNA(VLOOKUP(TRIM(D243),dominio_correos!$A$1:$B$31,2,0),29)</f>
        <v>14</v>
      </c>
      <c r="O243" t="str">
        <f>Hoja13!J242</f>
        <v>2021-07-10</v>
      </c>
      <c r="P243" t="str">
        <f t="shared" si="16"/>
        <v>null</v>
      </c>
      <c r="Q243" t="str">
        <f t="shared" si="17"/>
        <v>['nombre' =&gt; 'Juan', 'apellido' =&gt; 'Martin', 'correo' =&gt; 'juan.martin@linktic.co', 'dominio' =&gt; 14, 'estado' =&gt; 'Eliminado', 'ticket' =&gt; '',</v>
      </c>
      <c r="R243" t="str">
        <f t="shared" si="18"/>
        <v xml:space="preserve"> 'fecha_de_creacion' =&gt; '2021-07-10', 'centro_costos_id' =&gt; 26, 'costo_dolares' =&gt; 5.400, 'costo_pesos' =&gt; 0, 'trm' =&gt; 0, 'fecha_de_eliminacion' =&gt; null, 'comentarios'  =&gt; ''],</v>
      </c>
      <c r="S243" t="str">
        <f t="shared" si="19"/>
        <v>['nombre' =&gt; 'Juan', 'apellido' =&gt; 'Martin', 'correo' =&gt; 'juan.martin@linktic.co', 'dominio' =&gt; 14, 'estado' =&gt; 'Eliminado', 'ticket' =&gt; '', 'fecha_de_creacion' =&gt; '2021-07-10', 'centro_costos_id' =&gt; 26, 'costo_dolares' =&gt; 5.400, 'costo_pesos' =&gt; 0, 'trm' =&gt; 0, 'fecha_de_eliminacion' =&gt; null, 'comentarios'  =&gt; ''],</v>
      </c>
    </row>
    <row r="244" spans="1:19" x14ac:dyDescent="0.25">
      <c r="A244" t="s">
        <v>1508</v>
      </c>
      <c r="B244" t="s">
        <v>1152</v>
      </c>
      <c r="C244" t="s">
        <v>1509</v>
      </c>
      <c r="D244" t="s">
        <v>853</v>
      </c>
      <c r="E244" t="s">
        <v>845</v>
      </c>
      <c r="F244">
        <v>6790</v>
      </c>
      <c r="G244" s="1" t="s">
        <v>888</v>
      </c>
      <c r="H244">
        <v>280</v>
      </c>
      <c r="I244">
        <v>44.417999999999999</v>
      </c>
      <c r="J244" t="str">
        <f t="shared" si="15"/>
        <v>44.418</v>
      </c>
      <c r="M244">
        <f>_xlfn.IFNA(VLOOKUP(H244,centro_costo_id_2!$A$2:$B$108,2,0),107)</f>
        <v>27</v>
      </c>
      <c r="N244">
        <f>_xlfn.IFNA(VLOOKUP(TRIM(D244),dominio_correos!$A$1:$B$31,2,0),29)</f>
        <v>26</v>
      </c>
      <c r="O244" t="str">
        <f>Hoja13!J243</f>
        <v>2021-01-22</v>
      </c>
      <c r="P244" t="str">
        <f t="shared" si="16"/>
        <v>null</v>
      </c>
      <c r="Q244" t="str">
        <f t="shared" si="17"/>
        <v>['nombre' =&gt; 'Julian', 'apellido' =&gt; 'Perdomo', 'correo' =&gt; 'julian.perdomo@vendeporinternet.co', 'dominio' =&gt; 26, 'estado' =&gt; 'Eliminado', 'ticket' =&gt; '6790',</v>
      </c>
      <c r="R244" t="str">
        <f t="shared" si="18"/>
        <v xml:space="preserve"> 'fecha_de_creacion' =&gt; '2021-01-22', 'centro_costos_id' =&gt; 27, 'costo_dolares' =&gt; 44.418, 'costo_pesos' =&gt; 0, 'trm' =&gt; 0, 'fecha_de_eliminacion' =&gt; null, 'comentarios'  =&gt; ''],</v>
      </c>
      <c r="S244" t="str">
        <f t="shared" si="19"/>
        <v>['nombre' =&gt; 'Julian', 'apellido' =&gt; 'Perdomo', 'correo' =&gt; 'julian.perdomo@vendeporinternet.co', 'dominio' =&gt; 26, 'estado' =&gt; 'Eliminado', 'ticket' =&gt; '6790', 'fecha_de_creacion' =&gt; '2021-01-22', 'centro_costos_id' =&gt; 27, 'costo_dolares' =&gt; 44.418, 'costo_pesos' =&gt; 0, 'trm' =&gt; 0, 'fecha_de_eliminacion' =&gt; null, 'comentarios'  =&gt; ''],</v>
      </c>
    </row>
    <row r="245" spans="1:19" x14ac:dyDescent="0.25">
      <c r="A245" t="s">
        <v>1508</v>
      </c>
      <c r="B245" t="s">
        <v>964</v>
      </c>
      <c r="C245" t="s">
        <v>1510</v>
      </c>
      <c r="D245" t="s">
        <v>1006</v>
      </c>
      <c r="E245" t="s">
        <v>974</v>
      </c>
      <c r="F245">
        <v>6257</v>
      </c>
      <c r="G245" s="1">
        <v>44294</v>
      </c>
      <c r="H245">
        <v>204</v>
      </c>
      <c r="I245">
        <v>44.598999999999997</v>
      </c>
      <c r="J245" t="str">
        <f t="shared" si="15"/>
        <v>44.599</v>
      </c>
      <c r="M245">
        <f>_xlfn.IFNA(VLOOKUP(H245,centro_costo_id_2!$A$2:$B$108,2,0),107)</f>
        <v>107</v>
      </c>
      <c r="N245">
        <f>_xlfn.IFNA(VLOOKUP(TRIM(D245),dominio_correos!$A$1:$B$31,2,0),29)</f>
        <v>15</v>
      </c>
      <c r="O245" t="str">
        <f>Hoja13!J244</f>
        <v>2021-04-08</v>
      </c>
      <c r="P245" t="str">
        <f t="shared" si="16"/>
        <v>null</v>
      </c>
      <c r="Q245" t="str">
        <f t="shared" si="17"/>
        <v>['nombre' =&gt; 'Julian', 'apellido' =&gt; 'Prada', 'correo' =&gt; 'julian.prada@linktic.com', 'dominio' =&gt; 15, 'estado' =&gt; 'Activo', 'ticket' =&gt; '6257',</v>
      </c>
      <c r="R245" t="str">
        <f t="shared" si="18"/>
        <v xml:space="preserve"> 'fecha_de_creacion' =&gt; '2021-04-08', 'centro_costos_id' =&gt; 107, 'costo_dolares' =&gt; 44.599, 'costo_pesos' =&gt; 0, 'trm' =&gt; 0, 'fecha_de_eliminacion' =&gt; null, 'comentarios'  =&gt; ''],</v>
      </c>
      <c r="S245" t="str">
        <f t="shared" si="19"/>
        <v>['nombre' =&gt; 'Julian', 'apellido' =&gt; 'Prada', 'correo' =&gt; 'julian.prada@linktic.com', 'dominio' =&gt; 15, 'estado' =&gt; 'Activo', 'ticket' =&gt; '6257', 'fecha_de_creacion' =&gt; '2021-04-08', 'centro_costos_id' =&gt; 107, 'costo_dolares' =&gt; 44.599, 'costo_pesos' =&gt; 0, 'trm' =&gt; 0, 'fecha_de_eliminacion' =&gt; null, 'comentarios'  =&gt; ''],</v>
      </c>
    </row>
    <row r="246" spans="1:19" x14ac:dyDescent="0.25">
      <c r="A246" t="s">
        <v>1511</v>
      </c>
      <c r="B246" t="s">
        <v>1512</v>
      </c>
      <c r="C246" t="s">
        <v>1513</v>
      </c>
      <c r="D246" t="s">
        <v>844</v>
      </c>
      <c r="E246" t="s">
        <v>845</v>
      </c>
      <c r="F246">
        <v>6257</v>
      </c>
      <c r="G246" s="1" t="s">
        <v>978</v>
      </c>
      <c r="H246">
        <v>280</v>
      </c>
      <c r="I246">
        <v>5.4</v>
      </c>
      <c r="J246" t="str">
        <f t="shared" si="15"/>
        <v>5.400</v>
      </c>
      <c r="M246">
        <f>_xlfn.IFNA(VLOOKUP(H246,centro_costo_id_2!$A$2:$B$108,2,0),107)</f>
        <v>27</v>
      </c>
      <c r="N246">
        <f>_xlfn.IFNA(VLOOKUP(TRIM(D246),dominio_correos!$A$1:$B$31,2,0),29)</f>
        <v>14</v>
      </c>
      <c r="O246" t="str">
        <f>Hoja13!J245</f>
        <v>2021-01-21</v>
      </c>
      <c r="P246" t="str">
        <f t="shared" si="16"/>
        <v>null</v>
      </c>
      <c r="Q246" t="str">
        <f t="shared" si="17"/>
        <v>['nombre' =&gt; 'Julieth', 'apellido' =&gt; 'Riveros', 'correo' =&gt; 'juliett.riveros@linktic.co', 'dominio' =&gt; 14, 'estado' =&gt; 'Eliminado', 'ticket' =&gt; '6257',</v>
      </c>
      <c r="R246" t="str">
        <f t="shared" si="18"/>
        <v xml:space="preserve"> 'fecha_de_creacion' =&gt; '2021-01-21', 'centro_costos_id' =&gt; 27, 'costo_dolares' =&gt; 5.400, 'costo_pesos' =&gt; 0, 'trm' =&gt; 0, 'fecha_de_eliminacion' =&gt; null, 'comentarios'  =&gt; ''],</v>
      </c>
      <c r="S246" t="str">
        <f t="shared" si="19"/>
        <v>['nombre' =&gt; 'Julieth', 'apellido' =&gt; 'Riveros', 'correo' =&gt; 'juliett.riveros@linktic.co', 'dominio' =&gt; 14, 'estado' =&gt; 'Eliminado', 'ticket' =&gt; '6257', 'fecha_de_creacion' =&gt; '2021-01-21', 'centro_costos_id' =&gt; 27, 'costo_dolares' =&gt; 5.400, 'costo_pesos' =&gt; 0, 'trm' =&gt; 0, 'fecha_de_eliminacion' =&gt; null, 'comentarios'  =&gt; ''],</v>
      </c>
    </row>
    <row r="247" spans="1:19" x14ac:dyDescent="0.25">
      <c r="A247" t="s">
        <v>1514</v>
      </c>
      <c r="B247" t="s">
        <v>1515</v>
      </c>
      <c r="C247" t="s">
        <v>1516</v>
      </c>
      <c r="D247" t="s">
        <v>1006</v>
      </c>
      <c r="E247" t="s">
        <v>845</v>
      </c>
      <c r="G247" s="1">
        <v>44167</v>
      </c>
      <c r="H247">
        <v>202</v>
      </c>
      <c r="I247">
        <v>0</v>
      </c>
      <c r="J247" t="str">
        <f t="shared" si="15"/>
        <v>.000</v>
      </c>
      <c r="M247">
        <f>_xlfn.IFNA(VLOOKUP(H247,centro_costo_id_2!$A$2:$B$108,2,0),107)</f>
        <v>107</v>
      </c>
      <c r="N247">
        <f>_xlfn.IFNA(VLOOKUP(TRIM(D247),dominio_correos!$A$1:$B$31,2,0),29)</f>
        <v>15</v>
      </c>
      <c r="O247" t="str">
        <f>Hoja13!J246</f>
        <v>2020-12-02</v>
      </c>
      <c r="P247" t="str">
        <f t="shared" si="16"/>
        <v>null</v>
      </c>
      <c r="Q247" t="str">
        <f t="shared" si="17"/>
        <v>['nombre' =&gt; 'Paula', 'apellido' =&gt; 'Sanchez', 'correo' =&gt; 'juridica@linktic.com', 'dominio' =&gt; 15, 'estado' =&gt; 'Eliminado', 'ticket' =&gt; '',</v>
      </c>
      <c r="R247" t="str">
        <f t="shared" si="18"/>
        <v xml:space="preserve"> 'fecha_de_creacion' =&gt; '2020-12-02', 'centro_costos_id' =&gt; 107, 'costo_dolares' =&gt; .000, 'costo_pesos' =&gt; 0, 'trm' =&gt; 0, 'fecha_de_eliminacion' =&gt; null, 'comentarios'  =&gt; ''],</v>
      </c>
      <c r="S247" t="str">
        <f t="shared" si="19"/>
        <v>['nombre' =&gt; 'Paula', 'apellido' =&gt; 'Sanchez', 'correo' =&gt; 'juridica@linktic.com', 'dominio' =&gt; 15, 'estado' =&gt; 'Eliminado', 'ticket' =&gt; '', 'fecha_de_creacion' =&gt; '2020-12-02', 'centro_costos_id' =&gt; 107, 'costo_dolares' =&gt; .000, 'costo_pesos' =&gt; 0, 'trm' =&gt; 0, 'fecha_de_eliminacion' =&gt; null, 'comentarios'  =&gt; ''],</v>
      </c>
    </row>
    <row r="248" spans="1:19" x14ac:dyDescent="0.25">
      <c r="A248" t="s">
        <v>874</v>
      </c>
      <c r="B248" t="s">
        <v>1375</v>
      </c>
      <c r="C248" t="s">
        <v>1517</v>
      </c>
      <c r="D248" t="s">
        <v>1006</v>
      </c>
      <c r="E248" t="s">
        <v>974</v>
      </c>
      <c r="G248" s="1">
        <v>42314</v>
      </c>
      <c r="H248">
        <v>205</v>
      </c>
      <c r="I248">
        <v>44.598999999999997</v>
      </c>
      <c r="J248" t="str">
        <f t="shared" si="15"/>
        <v>44.599</v>
      </c>
      <c r="M248">
        <f>_xlfn.IFNA(VLOOKUP(H248,centro_costo_id_2!$A$2:$B$108,2,0),107)</f>
        <v>107</v>
      </c>
      <c r="N248">
        <f>_xlfn.IFNA(VLOOKUP(TRIM(D248),dominio_correos!$A$1:$B$31,2,0),29)</f>
        <v>15</v>
      </c>
      <c r="O248" t="str">
        <f>Hoja13!J247</f>
        <v>2015-11-06</v>
      </c>
      <c r="P248" t="str">
        <f t="shared" si="16"/>
        <v>null</v>
      </c>
      <c r="Q248" t="str">
        <f t="shared" si="17"/>
        <v>['nombre' =&gt; 'Katherine', 'apellido' =&gt; 'Daza', 'correo' =&gt; 'katherine.daza@linktic.com', 'dominio' =&gt; 15, 'estado' =&gt; 'Activo', 'ticket' =&gt; '',</v>
      </c>
      <c r="R248" t="str">
        <f t="shared" si="18"/>
        <v xml:space="preserve"> 'fecha_de_creacion' =&gt; '2015-11-06', 'centro_costos_id' =&gt; 107, 'costo_dolares' =&gt; 44.599, 'costo_pesos' =&gt; 0, 'trm' =&gt; 0, 'fecha_de_eliminacion' =&gt; null, 'comentarios'  =&gt; ''],</v>
      </c>
      <c r="S248" t="str">
        <f t="shared" si="19"/>
        <v>['nombre' =&gt; 'Katherine', 'apellido' =&gt; 'Daza', 'correo' =&gt; 'katherine.daza@linktic.com', 'dominio' =&gt; 15, 'estado' =&gt; 'Activo', 'ticket' =&gt; '', 'fecha_de_creacion' =&gt; '2015-11-06', 'centro_costos_id' =&gt; 107, 'costo_dolares' =&gt; 44.599, 'costo_pesos' =&gt; 0, 'trm' =&gt; 0, 'fecha_de_eliminacion' =&gt; null, 'comentarios'  =&gt; ''],</v>
      </c>
    </row>
    <row r="249" spans="1:19" x14ac:dyDescent="0.25">
      <c r="A249" t="s">
        <v>883</v>
      </c>
      <c r="B249" t="s">
        <v>1515</v>
      </c>
      <c r="C249" t="s">
        <v>1518</v>
      </c>
      <c r="D249" t="s">
        <v>1006</v>
      </c>
      <c r="E249" t="s">
        <v>974</v>
      </c>
      <c r="F249">
        <v>8106</v>
      </c>
      <c r="G249" s="1" t="s">
        <v>1519</v>
      </c>
      <c r="H249">
        <v>146</v>
      </c>
      <c r="I249">
        <v>44.598999999999997</v>
      </c>
      <c r="J249" t="str">
        <f t="shared" si="15"/>
        <v>44.599</v>
      </c>
      <c r="M249">
        <f>_xlfn.IFNA(VLOOKUP(H249,centro_costo_id_2!$A$2:$B$108,2,0),107)</f>
        <v>107</v>
      </c>
      <c r="N249">
        <f>_xlfn.IFNA(VLOOKUP(TRIM(D249),dominio_correos!$A$1:$B$31,2,0),29)</f>
        <v>15</v>
      </c>
      <c r="O249" t="str">
        <f>Hoja13!J248</f>
        <v>2021-09-21</v>
      </c>
      <c r="P249" t="str">
        <f t="shared" si="16"/>
        <v>null</v>
      </c>
      <c r="Q249" t="str">
        <f t="shared" si="17"/>
        <v>['nombre' =&gt; 'Laura', 'apellido' =&gt; 'Sanchez', 'correo' =&gt; 'laura.sanchez@linktic.com', 'dominio' =&gt; 15, 'estado' =&gt; 'Activo', 'ticket' =&gt; '8106',</v>
      </c>
      <c r="R249" t="str">
        <f t="shared" si="18"/>
        <v xml:space="preserve"> 'fecha_de_creacion' =&gt; '2021-09-21', 'centro_costos_id' =&gt; 107, 'costo_dolares' =&gt; 44.599, 'costo_pesos' =&gt; 0, 'trm' =&gt; 0, 'fecha_de_eliminacion' =&gt; null, 'comentarios'  =&gt; ''],</v>
      </c>
      <c r="S249" t="str">
        <f t="shared" si="19"/>
        <v>['nombre' =&gt; 'Laura', 'apellido' =&gt; 'Sanchez', 'correo' =&gt; 'laura.sanchez@linktic.com', 'dominio' =&gt; 15, 'estado' =&gt; 'Activo', 'ticket' =&gt; '8106', 'fecha_de_creacion' =&gt; '2021-09-21', 'centro_costos_id' =&gt; 107, 'costo_dolares' =&gt; 44.599, 'costo_pesos' =&gt; 0, 'trm' =&gt; 0, 'fecha_de_eliminacion' =&gt; null, 'comentarios'  =&gt; ''],</v>
      </c>
    </row>
    <row r="250" spans="1:19" x14ac:dyDescent="0.25">
      <c r="A250" t="s">
        <v>1520</v>
      </c>
      <c r="B250" t="s">
        <v>1008</v>
      </c>
      <c r="C250" t="s">
        <v>1521</v>
      </c>
      <c r="D250" t="s">
        <v>844</v>
      </c>
      <c r="E250" t="s">
        <v>845</v>
      </c>
      <c r="F250">
        <v>8294</v>
      </c>
      <c r="G250" s="1" t="s">
        <v>1522</v>
      </c>
      <c r="H250">
        <v>286</v>
      </c>
      <c r="I250">
        <v>5.4</v>
      </c>
      <c r="J250" t="str">
        <f t="shared" si="15"/>
        <v>5.400</v>
      </c>
      <c r="K250">
        <v>44686</v>
      </c>
      <c r="M250">
        <f>_xlfn.IFNA(VLOOKUP(H250,centro_costo_id_2!$A$2:$B$108,2,0),107)</f>
        <v>33</v>
      </c>
      <c r="N250">
        <f>_xlfn.IFNA(VLOOKUP(TRIM(D250),dominio_correos!$A$1:$B$31,2,0),29)</f>
        <v>14</v>
      </c>
      <c r="O250" t="str">
        <f>Hoja13!J249</f>
        <v>2021-11-16</v>
      </c>
      <c r="P250" t="str">
        <f t="shared" si="16"/>
        <v>2022-05-05</v>
      </c>
      <c r="Q250" t="str">
        <f t="shared" si="17"/>
        <v>['nombre' =&gt; 'Lesley', 'apellido' =&gt; 'Mesa', 'correo' =&gt; 'lesley.mesa@linktic.co', 'dominio' =&gt; 14, 'estado' =&gt; 'Eliminado', 'ticket' =&gt; '8294',</v>
      </c>
      <c r="R250" t="str">
        <f t="shared" si="18"/>
        <v xml:space="preserve"> 'fecha_de_creacion' =&gt; '2021-11-16', 'centro_costos_id' =&gt; 33, 'costo_dolares' =&gt; 5.400, 'costo_pesos' =&gt; 0, 'trm' =&gt; 0, 'fecha_de_eliminacion' =&gt; '2022-05-05', 'comentarios'  =&gt; ''],</v>
      </c>
      <c r="S250" t="str">
        <f t="shared" si="19"/>
        <v>['nombre' =&gt; 'Lesley', 'apellido' =&gt; 'Mesa', 'correo' =&gt; 'lesley.mesa@linktic.co', 'dominio' =&gt; 14, 'estado' =&gt; 'Eliminado', 'ticket' =&gt; '8294', 'fecha_de_creacion' =&gt; '2021-11-16', 'centro_costos_id' =&gt; 33, 'costo_dolares' =&gt; 5.400, 'costo_pesos' =&gt; 0, 'trm' =&gt; 0, 'fecha_de_eliminacion' =&gt; '2022-05-05', 'comentarios'  =&gt; ''],</v>
      </c>
    </row>
    <row r="251" spans="1:19" x14ac:dyDescent="0.25">
      <c r="A251" t="s">
        <v>1523</v>
      </c>
      <c r="B251" t="s">
        <v>972</v>
      </c>
      <c r="C251" t="s">
        <v>1524</v>
      </c>
      <c r="D251" t="s">
        <v>912</v>
      </c>
      <c r="E251" t="s">
        <v>974</v>
      </c>
      <c r="F251">
        <v>5662</v>
      </c>
      <c r="G251" s="1" t="s">
        <v>923</v>
      </c>
      <c r="H251">
        <v>146</v>
      </c>
      <c r="I251">
        <v>44.658999999999999</v>
      </c>
      <c r="J251" t="str">
        <f t="shared" si="15"/>
        <v>44.659</v>
      </c>
      <c r="M251">
        <f>_xlfn.IFNA(VLOOKUP(H251,centro_costo_id_2!$A$2:$B$108,2,0),107)</f>
        <v>107</v>
      </c>
      <c r="N251">
        <f>_xlfn.IFNA(VLOOKUP(TRIM(D251),dominio_correos!$A$1:$B$31,2,0),29)</f>
        <v>10</v>
      </c>
      <c r="O251" t="str">
        <f>Hoja13!J250</f>
        <v>2019-09-25</v>
      </c>
      <c r="P251" t="str">
        <f t="shared" si="16"/>
        <v>null</v>
      </c>
      <c r="Q251" t="str">
        <f t="shared" si="17"/>
        <v>['nombre' =&gt; 'Licitaciones', 'apellido' =&gt; 'Hicome', 'correo' =&gt; 'licitaciones@hicome.co', 'dominio' =&gt; 10, 'estado' =&gt; 'Activo', 'ticket' =&gt; '5662',</v>
      </c>
      <c r="R251" t="str">
        <f t="shared" si="18"/>
        <v xml:space="preserve"> 'fecha_de_creacion' =&gt; '2019-09-25', 'centro_costos_id' =&gt; 107, 'costo_dolares' =&gt; 44.659, 'costo_pesos' =&gt; 0, 'trm' =&gt; 0, 'fecha_de_eliminacion' =&gt; null, 'comentarios'  =&gt; ''],</v>
      </c>
      <c r="S251" t="str">
        <f t="shared" si="19"/>
        <v>['nombre' =&gt; 'Licitaciones', 'apellido' =&gt; 'Hicome', 'correo' =&gt; 'licitaciones@hicome.co', 'dominio' =&gt; 10, 'estado' =&gt; 'Activo', 'ticket' =&gt; '5662', 'fecha_de_creacion' =&gt; '2019-09-25', 'centro_costos_id' =&gt; 107, 'costo_dolares' =&gt; 44.659, 'costo_pesos' =&gt; 0, 'trm' =&gt; 0, 'fecha_de_eliminacion' =&gt; null, 'comentarios'  =&gt; ''],</v>
      </c>
    </row>
    <row r="252" spans="1:19" x14ac:dyDescent="0.25">
      <c r="A252" t="s">
        <v>909</v>
      </c>
      <c r="B252" t="s">
        <v>1345</v>
      </c>
      <c r="C252" t="s">
        <v>1525</v>
      </c>
      <c r="D252" t="s">
        <v>1006</v>
      </c>
      <c r="E252" t="s">
        <v>974</v>
      </c>
      <c r="G252" s="1" t="s">
        <v>1526</v>
      </c>
      <c r="H252">
        <v>202</v>
      </c>
      <c r="I252">
        <v>44.697000000000003</v>
      </c>
      <c r="J252" t="str">
        <f t="shared" si="15"/>
        <v>44.697</v>
      </c>
      <c r="M252">
        <f>_xlfn.IFNA(VLOOKUP(H252,centro_costo_id_2!$A$2:$B$108,2,0),107)</f>
        <v>107</v>
      </c>
      <c r="N252">
        <f>_xlfn.IFNA(VLOOKUP(TRIM(D252),dominio_correos!$A$1:$B$31,2,0),29)</f>
        <v>15</v>
      </c>
      <c r="O252" t="str">
        <f>Hoja13!J251</f>
        <v>2014-08-29</v>
      </c>
      <c r="P252" t="str">
        <f t="shared" si="16"/>
        <v>null</v>
      </c>
      <c r="Q252" t="str">
        <f t="shared" si="17"/>
        <v>['nombre' =&gt; 'Angelica', 'apellido' =&gt; 'Osorio', 'correo' =&gt; 'licitaciones@linktic.com', 'dominio' =&gt; 15, 'estado' =&gt; 'Activo', 'ticket' =&gt; '',</v>
      </c>
      <c r="R252" t="str">
        <f t="shared" si="18"/>
        <v xml:space="preserve"> 'fecha_de_creacion' =&gt; '2014-08-29', 'centro_costos_id' =&gt; 107, 'costo_dolares' =&gt; 44.697, 'costo_pesos' =&gt; 0, 'trm' =&gt; 0, 'fecha_de_eliminacion' =&gt; null, 'comentarios'  =&gt; ''],</v>
      </c>
      <c r="S252" t="str">
        <f t="shared" si="19"/>
        <v>['nombre' =&gt; 'Angelica', 'apellido' =&gt; 'Osorio', 'correo' =&gt; 'licitaciones@linktic.com', 'dominio' =&gt; 15, 'estado' =&gt; 'Activo', 'ticket' =&gt; '', 'fecha_de_creacion' =&gt; '2014-08-29', 'centro_costos_id' =&gt; 107, 'costo_dolares' =&gt; 44.697, 'costo_pesos' =&gt; 0, 'trm' =&gt; 0, 'fecha_de_eliminacion' =&gt; null, 'comentarios'  =&gt; ''],</v>
      </c>
    </row>
    <row r="253" spans="1:19" x14ac:dyDescent="0.25">
      <c r="A253" t="s">
        <v>1367</v>
      </c>
      <c r="B253" t="s">
        <v>1527</v>
      </c>
      <c r="C253" t="s">
        <v>1528</v>
      </c>
      <c r="D253" t="s">
        <v>1006</v>
      </c>
      <c r="E253" t="s">
        <v>974</v>
      </c>
      <c r="G253" s="1" t="s">
        <v>1529</v>
      </c>
      <c r="H253">
        <v>204</v>
      </c>
      <c r="I253">
        <v>44.598999999999997</v>
      </c>
      <c r="J253" t="str">
        <f t="shared" si="15"/>
        <v>44.599</v>
      </c>
      <c r="M253">
        <f>_xlfn.IFNA(VLOOKUP(H253,centro_costo_id_2!$A$2:$B$108,2,0),107)</f>
        <v>107</v>
      </c>
      <c r="N253">
        <f>_xlfn.IFNA(VLOOKUP(TRIM(D253),dominio_correos!$A$1:$B$31,2,0),29)</f>
        <v>15</v>
      </c>
      <c r="O253" t="str">
        <f>Hoja13!J252</f>
        <v>2013-09-23</v>
      </c>
      <c r="P253" t="str">
        <f t="shared" si="16"/>
        <v>null</v>
      </c>
      <c r="Q253" t="str">
        <f t="shared" si="17"/>
        <v>['nombre' =&gt; 'Gabriel', 'apellido' =&gt; 'Zambrano Guillén', 'correo' =&gt; 'lider.diseno@linktic.com', 'dominio' =&gt; 15, 'estado' =&gt; 'Activo', 'ticket' =&gt; '',</v>
      </c>
      <c r="R253" t="str">
        <f t="shared" si="18"/>
        <v xml:space="preserve"> 'fecha_de_creacion' =&gt; '2013-09-23', 'centro_costos_id' =&gt; 107, 'costo_dolares' =&gt; 44.599, 'costo_pesos' =&gt; 0, 'trm' =&gt; 0, 'fecha_de_eliminacion' =&gt; null, 'comentarios'  =&gt; ''],</v>
      </c>
      <c r="S253" t="str">
        <f t="shared" si="19"/>
        <v>['nombre' =&gt; 'Gabriel', 'apellido' =&gt; 'Zambrano Guillén', 'correo' =&gt; 'lider.diseno@linktic.com', 'dominio' =&gt; 15, 'estado' =&gt; 'Activo', 'ticket' =&gt; '', 'fecha_de_creacion' =&gt; '2013-09-23', 'centro_costos_id' =&gt; 107, 'costo_dolares' =&gt; 44.599, 'costo_pesos' =&gt; 0, 'trm' =&gt; 0, 'fecha_de_eliminacion' =&gt; null, 'comentarios'  =&gt; ''],</v>
      </c>
    </row>
    <row r="254" spans="1:19" x14ac:dyDescent="0.25">
      <c r="A254" t="s">
        <v>1530</v>
      </c>
      <c r="B254" t="s">
        <v>1531</v>
      </c>
      <c r="C254" t="s">
        <v>1532</v>
      </c>
      <c r="D254" t="s">
        <v>844</v>
      </c>
      <c r="E254" t="s">
        <v>845</v>
      </c>
      <c r="F254">
        <v>6257</v>
      </c>
      <c r="G254" s="1">
        <v>44416</v>
      </c>
      <c r="H254">
        <v>277</v>
      </c>
      <c r="I254">
        <v>5.4</v>
      </c>
      <c r="J254" t="str">
        <f t="shared" si="15"/>
        <v>5.400</v>
      </c>
      <c r="K254" s="3">
        <v>44669</v>
      </c>
      <c r="M254">
        <f>_xlfn.IFNA(VLOOKUP(H254,centro_costo_id_2!$A$2:$B$108,2,0),107)</f>
        <v>26</v>
      </c>
      <c r="N254">
        <f>_xlfn.IFNA(VLOOKUP(TRIM(D254),dominio_correos!$A$1:$B$31,2,0),29)</f>
        <v>14</v>
      </c>
      <c r="O254" t="str">
        <f>Hoja13!J253</f>
        <v>2021-08-08</v>
      </c>
      <c r="P254" t="str">
        <f t="shared" si="16"/>
        <v>2022-04-18</v>
      </c>
      <c r="Q254" t="str">
        <f t="shared" si="17"/>
        <v>['nombre' =&gt; 'Liliana', 'apellido' =&gt; 'Reyes', 'correo' =&gt; 'liliana.reyes@linktic.co', 'dominio' =&gt; 14, 'estado' =&gt; 'Eliminado', 'ticket' =&gt; '6257',</v>
      </c>
      <c r="R254" t="str">
        <f t="shared" si="18"/>
        <v xml:space="preserve"> 'fecha_de_creacion' =&gt; '2021-08-08', 'centro_costos_id' =&gt; 26, 'costo_dolares' =&gt; 5.400, 'costo_pesos' =&gt; 0, 'trm' =&gt; 0, 'fecha_de_eliminacion' =&gt; '2022-04-18', 'comentarios'  =&gt; ''],</v>
      </c>
      <c r="S254" t="str">
        <f t="shared" si="19"/>
        <v>['nombre' =&gt; 'Liliana', 'apellido' =&gt; 'Reyes', 'correo' =&gt; 'liliana.reyes@linktic.co', 'dominio' =&gt; 14, 'estado' =&gt; 'Eliminado', 'ticket' =&gt; '6257', 'fecha_de_creacion' =&gt; '2021-08-08', 'centro_costos_id' =&gt; 26, 'costo_dolares' =&gt; 5.400, 'costo_pesos' =&gt; 0, 'trm' =&gt; 0, 'fecha_de_eliminacion' =&gt; '2022-04-18', 'comentarios'  =&gt; ''],</v>
      </c>
    </row>
    <row r="255" spans="1:19" x14ac:dyDescent="0.25">
      <c r="A255" t="s">
        <v>1533</v>
      </c>
      <c r="B255" t="s">
        <v>1534</v>
      </c>
      <c r="C255" t="s">
        <v>1535</v>
      </c>
      <c r="D255" t="s">
        <v>1006</v>
      </c>
      <c r="E255" t="s">
        <v>974</v>
      </c>
      <c r="F255">
        <v>6257</v>
      </c>
      <c r="G255" s="1">
        <v>44384</v>
      </c>
      <c r="H255">
        <v>291</v>
      </c>
      <c r="I255">
        <v>44.598999999999997</v>
      </c>
      <c r="J255" t="str">
        <f t="shared" si="15"/>
        <v>44.599</v>
      </c>
      <c r="M255">
        <f>_xlfn.IFNA(VLOOKUP(H255,centro_costo_id_2!$A$2:$B$108,2,0),107)</f>
        <v>37</v>
      </c>
      <c r="N255">
        <f>_xlfn.IFNA(VLOOKUP(TRIM(D255),dominio_correos!$A$1:$B$31,2,0),29)</f>
        <v>15</v>
      </c>
      <c r="O255" t="str">
        <f>Hoja13!J254</f>
        <v>2021-07-07</v>
      </c>
      <c r="P255" t="str">
        <f t="shared" si="16"/>
        <v>null</v>
      </c>
      <c r="Q255" t="str">
        <f t="shared" si="17"/>
        <v>['nombre' =&gt; 'LILIANA MARITZA', 'apellido' =&gt; 'URUEÃ‘A RODRIGUEZ', 'correo' =&gt; 'liliana.uruena@linktic.com', 'dominio' =&gt; 15, 'estado' =&gt; 'Activo', 'ticket' =&gt; '6257',</v>
      </c>
      <c r="R255" t="str">
        <f t="shared" si="18"/>
        <v xml:space="preserve"> 'fecha_de_creacion' =&gt; '2021-07-07', 'centro_costos_id' =&gt; 37, 'costo_dolares' =&gt; 44.599, 'costo_pesos' =&gt; 0, 'trm' =&gt; 0, 'fecha_de_eliminacion' =&gt; null, 'comentarios'  =&gt; ''],</v>
      </c>
      <c r="S255" t="str">
        <f t="shared" si="19"/>
        <v>['nombre' =&gt; 'LILIANA MARITZA', 'apellido' =&gt; 'URUEÃ‘A RODRIGUEZ', 'correo' =&gt; 'liliana.uruena@linktic.com', 'dominio' =&gt; 15, 'estado' =&gt; 'Activo', 'ticket' =&gt; '6257', 'fecha_de_creacion' =&gt; '2021-07-07', 'centro_costos_id' =&gt; 37, 'costo_dolares' =&gt; 44.599, 'costo_pesos' =&gt; 0, 'trm' =&gt; 0, 'fecha_de_eliminacion' =&gt; null, 'comentarios'  =&gt; ''],</v>
      </c>
    </row>
    <row r="256" spans="1:19" x14ac:dyDescent="0.25">
      <c r="A256" t="s">
        <v>1431</v>
      </c>
      <c r="B256" t="s">
        <v>1432</v>
      </c>
      <c r="C256" t="s">
        <v>1536</v>
      </c>
      <c r="D256" t="s">
        <v>1006</v>
      </c>
      <c r="E256" t="s">
        <v>974</v>
      </c>
      <c r="G256" s="1" t="s">
        <v>1537</v>
      </c>
      <c r="H256">
        <v>202</v>
      </c>
      <c r="I256">
        <v>44.697000000000003</v>
      </c>
      <c r="J256" t="str">
        <f t="shared" si="15"/>
        <v>44.697</v>
      </c>
      <c r="M256">
        <f>_xlfn.IFNA(VLOOKUP(H256,centro_costo_id_2!$A$2:$B$108,2,0),107)</f>
        <v>107</v>
      </c>
      <c r="N256">
        <f>_xlfn.IFNA(VLOOKUP(TRIM(D256),dominio_correos!$A$1:$B$31,2,0),29)</f>
        <v>15</v>
      </c>
      <c r="O256" t="str">
        <f>Hoja13!J255</f>
        <v>2011-08-22</v>
      </c>
      <c r="P256" t="str">
        <f t="shared" si="16"/>
        <v>null</v>
      </c>
      <c r="Q256" t="str">
        <f t="shared" si="17"/>
        <v>['nombre' =&gt; 'Lina', 'apellido' =&gt; 'Castillo', 'correo' =&gt; 'lina.castillo@linktic.com', 'dominio' =&gt; 15, 'estado' =&gt; 'Activo', 'ticket' =&gt; '',</v>
      </c>
      <c r="R256" t="str">
        <f t="shared" si="18"/>
        <v xml:space="preserve"> 'fecha_de_creacion' =&gt; '2011-08-22', 'centro_costos_id' =&gt; 107, 'costo_dolares' =&gt; 44.697, 'costo_pesos' =&gt; 0, 'trm' =&gt; 0, 'fecha_de_eliminacion' =&gt; null, 'comentarios'  =&gt; ''],</v>
      </c>
      <c r="S256" t="str">
        <f t="shared" si="19"/>
        <v>['nombre' =&gt; 'Lina', 'apellido' =&gt; 'Castillo', 'correo' =&gt; 'lina.castillo@linktic.com', 'dominio' =&gt; 15, 'estado' =&gt; 'Activo', 'ticket' =&gt; '', 'fecha_de_creacion' =&gt; '2011-08-22', 'centro_costos_id' =&gt; 107, 'costo_dolares' =&gt; 44.697, 'costo_pesos' =&gt; 0, 'trm' =&gt; 0, 'fecha_de_eliminacion' =&gt; null, 'comentarios'  =&gt; ''],</v>
      </c>
    </row>
    <row r="257" spans="1:19" x14ac:dyDescent="0.25">
      <c r="A257" t="s">
        <v>1538</v>
      </c>
      <c r="B257" t="s">
        <v>1539</v>
      </c>
      <c r="C257" t="s">
        <v>1540</v>
      </c>
      <c r="D257" t="s">
        <v>1006</v>
      </c>
      <c r="E257" t="s">
        <v>845</v>
      </c>
      <c r="F257">
        <v>6257</v>
      </c>
      <c r="G257" s="1">
        <v>44384</v>
      </c>
      <c r="H257">
        <v>291</v>
      </c>
      <c r="I257">
        <v>5.4</v>
      </c>
      <c r="J257" t="str">
        <f t="shared" si="15"/>
        <v>5.400</v>
      </c>
      <c r="K257">
        <v>44818</v>
      </c>
      <c r="M257">
        <f>_xlfn.IFNA(VLOOKUP(H257,centro_costo_id_2!$A$2:$B$108,2,0),107)</f>
        <v>37</v>
      </c>
      <c r="N257">
        <f>_xlfn.IFNA(VLOOKUP(TRIM(D257),dominio_correos!$A$1:$B$31,2,0),29)</f>
        <v>15</v>
      </c>
      <c r="O257" t="str">
        <f>Hoja13!J256</f>
        <v>2021-07-07</v>
      </c>
      <c r="P257" t="str">
        <f t="shared" si="16"/>
        <v>2022-09-14</v>
      </c>
      <c r="Q257" t="str">
        <f t="shared" si="17"/>
        <v>['nombre' =&gt; 'LUIS GABRIEL', 'apellido' =&gt; 'BEJARANO GUZMAN', 'correo' =&gt; 'luis.bejarano@linktic.com', 'dominio' =&gt; 15, 'estado' =&gt; 'Eliminado', 'ticket' =&gt; '6257',</v>
      </c>
      <c r="R257" t="str">
        <f t="shared" si="18"/>
        <v xml:space="preserve"> 'fecha_de_creacion' =&gt; '2021-07-07', 'centro_costos_id' =&gt; 37, 'costo_dolares' =&gt; 5.400, 'costo_pesos' =&gt; 0, 'trm' =&gt; 0, 'fecha_de_eliminacion' =&gt; '2022-09-14', 'comentarios'  =&gt; ''],</v>
      </c>
      <c r="S257" t="str">
        <f t="shared" si="19"/>
        <v>['nombre' =&gt; 'LUIS GABRIEL', 'apellido' =&gt; 'BEJARANO GUZMAN', 'correo' =&gt; 'luis.bejarano@linktic.com', 'dominio' =&gt; 15, 'estado' =&gt; 'Eliminado', 'ticket' =&gt; '6257', 'fecha_de_creacion' =&gt; '2021-07-07', 'centro_costos_id' =&gt; 37, 'costo_dolares' =&gt; 5.400, 'costo_pesos' =&gt; 0, 'trm' =&gt; 0, 'fecha_de_eliminacion' =&gt; '2022-09-14', 'comentarios'  =&gt; ''],</v>
      </c>
    </row>
    <row r="258" spans="1:19" x14ac:dyDescent="0.25">
      <c r="A258" t="s">
        <v>1541</v>
      </c>
      <c r="B258" t="s">
        <v>1542</v>
      </c>
      <c r="C258" t="s">
        <v>1543</v>
      </c>
      <c r="D258" t="s">
        <v>844</v>
      </c>
      <c r="E258" t="s">
        <v>845</v>
      </c>
      <c r="F258">
        <v>8027</v>
      </c>
      <c r="G258" s="1">
        <v>44478</v>
      </c>
      <c r="H258">
        <v>296</v>
      </c>
      <c r="I258">
        <v>5.4</v>
      </c>
      <c r="J258" t="str">
        <f t="shared" si="15"/>
        <v>5.400</v>
      </c>
      <c r="M258">
        <f>_xlfn.IFNA(VLOOKUP(H258,centro_costo_id_2!$A$2:$B$108,2,0),107)</f>
        <v>42</v>
      </c>
      <c r="N258">
        <f>_xlfn.IFNA(VLOOKUP(TRIM(D258),dominio_correos!$A$1:$B$31,2,0),29)</f>
        <v>14</v>
      </c>
      <c r="O258" t="str">
        <f>Hoja13!J257</f>
        <v>2021-10-09</v>
      </c>
      <c r="P258" t="str">
        <f t="shared" si="16"/>
        <v>null</v>
      </c>
      <c r="Q258" t="str">
        <f t="shared" si="17"/>
        <v>['nombre' =&gt; 'Luis', 'apellido' =&gt; 'Buitrago', 'correo' =&gt; 'luis.buitrago@linktic.co', 'dominio' =&gt; 14, 'estado' =&gt; 'Eliminado', 'ticket' =&gt; '8027',</v>
      </c>
      <c r="R258" t="str">
        <f t="shared" si="18"/>
        <v xml:space="preserve"> 'fecha_de_creacion' =&gt; '2021-10-09', 'centro_costos_id' =&gt; 42, 'costo_dolares' =&gt; 5.400, 'costo_pesos' =&gt; 0, 'trm' =&gt; 0, 'fecha_de_eliminacion' =&gt; null, 'comentarios'  =&gt; ''],</v>
      </c>
      <c r="S258" t="str">
        <f t="shared" si="19"/>
        <v>['nombre' =&gt; 'Luis', 'apellido' =&gt; 'Buitrago', 'correo' =&gt; 'luis.buitrago@linktic.co', 'dominio' =&gt; 14, 'estado' =&gt; 'Eliminado', 'ticket' =&gt; '8027', 'fecha_de_creacion' =&gt; '2021-10-09', 'centro_costos_id' =&gt; 42, 'costo_dolares' =&gt; 5.400, 'costo_pesos' =&gt; 0, 'trm' =&gt; 0, 'fecha_de_eliminacion' =&gt; null, 'comentarios'  =&gt; ''],</v>
      </c>
    </row>
    <row r="259" spans="1:19" x14ac:dyDescent="0.25">
      <c r="A259" t="s">
        <v>1541</v>
      </c>
      <c r="B259" t="s">
        <v>1467</v>
      </c>
      <c r="C259" t="s">
        <v>1544</v>
      </c>
      <c r="D259" t="s">
        <v>1006</v>
      </c>
      <c r="E259" t="s">
        <v>974</v>
      </c>
      <c r="F259">
        <v>6257</v>
      </c>
      <c r="G259" s="1">
        <v>44115</v>
      </c>
      <c r="H259">
        <v>202</v>
      </c>
      <c r="I259">
        <v>45.051000000000002</v>
      </c>
      <c r="J259" t="str">
        <f t="shared" ref="J259:J322" si="20">REPLACE(TEXT(I259,"#,000"),FIND(",",TEXT(I259,"#,000"),1),1,".")</f>
        <v>45.051</v>
      </c>
      <c r="M259">
        <f>_xlfn.IFNA(VLOOKUP(H259,centro_costo_id_2!$A$2:$B$108,2,0),107)</f>
        <v>107</v>
      </c>
      <c r="N259">
        <f>_xlfn.IFNA(VLOOKUP(TRIM(D259),dominio_correos!$A$1:$B$31,2,0),29)</f>
        <v>15</v>
      </c>
      <c r="O259" t="str">
        <f>Hoja13!J258</f>
        <v>2020-10-11</v>
      </c>
      <c r="P259" t="str">
        <f t="shared" ref="P259:P322" si="21">IF(K259="","null",YEAR(K259)&amp;"-"&amp;IF(VALUE(MONTH(K259))&lt;10,0&amp;VALUE(MONTH(K259)),VALUE(MONTH(K259)))&amp;"-"&amp;IF(VALUE(DAY(K259))&lt;10,0&amp;VALUE(DAY(K259)),VALUE(DAY(K259))))</f>
        <v>null</v>
      </c>
      <c r="Q259" t="str">
        <f t="shared" ref="Q259:Q322" si="22">"['nombre' =&gt; '"&amp;A259&amp;"', 'apellido' =&gt; '"&amp;B259&amp;"', 'correo' =&gt; '"&amp;C259&amp;"', 'dominio' =&gt; "&amp;N259&amp;", 'estado' =&gt; '"&amp;E259&amp;"', 'ticket' =&gt; '"&amp;F259&amp;"',"</f>
        <v>['nombre' =&gt; 'Luis', 'apellido' =&gt; 'Correa', 'correo' =&gt; 'luis.correa@linktic.com', 'dominio' =&gt; 15, 'estado' =&gt; 'Activo', 'ticket' =&gt; '6257',</v>
      </c>
      <c r="R259" t="str">
        <f t="shared" ref="R259:R322" si="23">" 'fecha_de_creacion' =&gt; '"&amp;O259&amp;"', 'centro_costos_id' =&gt; "&amp;M259&amp;", 'costo_dolares' =&gt; "&amp;J259&amp;", 'costo_pesos' =&gt; 0, 'trm' =&gt; 0, 'fecha_de_eliminacion' =&gt; "&amp;IF(P259="null","null","'"&amp;P259&amp;"'")&amp;", 'comentarios'  =&gt; '"&amp;L259&amp;"'],"</f>
        <v xml:space="preserve"> 'fecha_de_creacion' =&gt; '2020-10-11', 'centro_costos_id' =&gt; 107, 'costo_dolares' =&gt; 45.051, 'costo_pesos' =&gt; 0, 'trm' =&gt; 0, 'fecha_de_eliminacion' =&gt; null, 'comentarios'  =&gt; ''],</v>
      </c>
      <c r="S259" t="str">
        <f t="shared" ref="S259:S322" si="24">Q259&amp;R259</f>
        <v>['nombre' =&gt; 'Luis', 'apellido' =&gt; 'Correa', 'correo' =&gt; 'luis.correa@linktic.com', 'dominio' =&gt; 15, 'estado' =&gt; 'Activo', 'ticket' =&gt; '6257', 'fecha_de_creacion' =&gt; '2020-10-11', 'centro_costos_id' =&gt; 107, 'costo_dolares' =&gt; 45.051, 'costo_pesos' =&gt; 0, 'trm' =&gt; 0, 'fecha_de_eliminacion' =&gt; null, 'comentarios'  =&gt; ''],</v>
      </c>
    </row>
    <row r="260" spans="1:19" x14ac:dyDescent="0.25">
      <c r="A260" t="s">
        <v>1545</v>
      </c>
      <c r="B260" t="s">
        <v>1546</v>
      </c>
      <c r="C260" t="s">
        <v>1547</v>
      </c>
      <c r="D260" t="s">
        <v>1006</v>
      </c>
      <c r="E260" t="s">
        <v>845</v>
      </c>
      <c r="G260" s="1">
        <v>43049</v>
      </c>
      <c r="H260">
        <v>200</v>
      </c>
      <c r="I260">
        <v>0</v>
      </c>
      <c r="J260" t="str">
        <f t="shared" si="20"/>
        <v>.000</v>
      </c>
      <c r="M260">
        <f>_xlfn.IFNA(VLOOKUP(H260,centro_costo_id_2!$A$2:$B$108,2,0),107)</f>
        <v>107</v>
      </c>
      <c r="N260">
        <f>_xlfn.IFNA(VLOOKUP(TRIM(D260),dominio_correos!$A$1:$B$31,2,0),29)</f>
        <v>15</v>
      </c>
      <c r="O260" t="str">
        <f>Hoja13!J259</f>
        <v>2017-11-10</v>
      </c>
      <c r="P260" t="str">
        <f t="shared" si="21"/>
        <v>null</v>
      </c>
      <c r="Q260" t="str">
        <f t="shared" si="22"/>
        <v>['nombre' =&gt; 'Luis Miguel', 'apellido' =&gt; 'PÃ©rez', 'correo' =&gt; 'luis.perez@linktic.com', 'dominio' =&gt; 15, 'estado' =&gt; 'Eliminado', 'ticket' =&gt; '',</v>
      </c>
      <c r="R260" t="str">
        <f t="shared" si="23"/>
        <v xml:space="preserve"> 'fecha_de_creacion' =&gt; '2017-11-10', 'centro_costos_id' =&gt; 107, 'costo_dolares' =&gt; .000, 'costo_pesos' =&gt; 0, 'trm' =&gt; 0, 'fecha_de_eliminacion' =&gt; null, 'comentarios'  =&gt; ''],</v>
      </c>
      <c r="S260" t="str">
        <f t="shared" si="24"/>
        <v>['nombre' =&gt; 'Luis Miguel', 'apellido' =&gt; 'PÃ©rez', 'correo' =&gt; 'luis.perez@linktic.com', 'dominio' =&gt; 15, 'estado' =&gt; 'Eliminado', 'ticket' =&gt; '', 'fecha_de_creacion' =&gt; '2017-11-10', 'centro_costos_id' =&gt; 107, 'costo_dolares' =&gt; .000, 'costo_pesos' =&gt; 0, 'trm' =&gt; 0, 'fecha_de_eliminacion' =&gt; null, 'comentarios'  =&gt; ''],</v>
      </c>
    </row>
    <row r="261" spans="1:19" x14ac:dyDescent="0.25">
      <c r="A261" t="s">
        <v>1541</v>
      </c>
      <c r="B261" t="s">
        <v>1548</v>
      </c>
      <c r="C261" t="s">
        <v>1549</v>
      </c>
      <c r="D261" t="s">
        <v>1006</v>
      </c>
      <c r="E261" t="s">
        <v>845</v>
      </c>
      <c r="F261">
        <v>7971</v>
      </c>
      <c r="G261" s="1">
        <v>44236</v>
      </c>
      <c r="H261">
        <v>297</v>
      </c>
      <c r="I261">
        <v>5.4</v>
      </c>
      <c r="J261" t="str">
        <f t="shared" si="20"/>
        <v>5.400</v>
      </c>
      <c r="K261">
        <v>44853</v>
      </c>
      <c r="M261">
        <f>_xlfn.IFNA(VLOOKUP(H261,centro_costo_id_2!$A$2:$B$108,2,0),107)</f>
        <v>43</v>
      </c>
      <c r="N261">
        <f>_xlfn.IFNA(VLOOKUP(TRIM(D261),dominio_correos!$A$1:$B$31,2,0),29)</f>
        <v>15</v>
      </c>
      <c r="O261" t="str">
        <f>Hoja13!J260</f>
        <v>2021-02-09</v>
      </c>
      <c r="P261" t="str">
        <f t="shared" si="21"/>
        <v>2022-10-19</v>
      </c>
      <c r="Q261" t="str">
        <f t="shared" si="22"/>
        <v>['nombre' =&gt; 'Luis', 'apellido' =&gt; 'Samaca', 'correo' =&gt; 'luis.samaca@linktic.com', 'dominio' =&gt; 15, 'estado' =&gt; 'Eliminado', 'ticket' =&gt; '7971',</v>
      </c>
      <c r="R261" t="str">
        <f t="shared" si="23"/>
        <v xml:space="preserve"> 'fecha_de_creacion' =&gt; '2021-02-09', 'centro_costos_id' =&gt; 43, 'costo_dolares' =&gt; 5.400, 'costo_pesos' =&gt; 0, 'trm' =&gt; 0, 'fecha_de_eliminacion' =&gt; '2022-10-19', 'comentarios'  =&gt; ''],</v>
      </c>
      <c r="S261" t="str">
        <f t="shared" si="24"/>
        <v>['nombre' =&gt; 'Luis', 'apellido' =&gt; 'Samaca', 'correo' =&gt; 'luis.samaca@linktic.com', 'dominio' =&gt; 15, 'estado' =&gt; 'Eliminado', 'ticket' =&gt; '7971', 'fecha_de_creacion' =&gt; '2021-02-09', 'centro_costos_id' =&gt; 43, 'costo_dolares' =&gt; 5.400, 'costo_pesos' =&gt; 0, 'trm' =&gt; 0, 'fecha_de_eliminacion' =&gt; '2022-10-19', 'comentarios'  =&gt; ''],</v>
      </c>
    </row>
    <row r="262" spans="1:19" x14ac:dyDescent="0.25">
      <c r="A262" t="s">
        <v>1541</v>
      </c>
      <c r="B262" t="s">
        <v>1550</v>
      </c>
      <c r="C262" t="s">
        <v>1551</v>
      </c>
      <c r="D262" t="s">
        <v>1006</v>
      </c>
      <c r="E262" t="s">
        <v>845</v>
      </c>
      <c r="F262">
        <v>6257</v>
      </c>
      <c r="G262" s="1" t="s">
        <v>967</v>
      </c>
      <c r="H262">
        <v>291</v>
      </c>
      <c r="I262">
        <v>44.598999999999997</v>
      </c>
      <c r="J262" t="str">
        <f t="shared" si="20"/>
        <v>44.599</v>
      </c>
      <c r="K262">
        <v>45019</v>
      </c>
      <c r="M262">
        <f>_xlfn.IFNA(VLOOKUP(H262,centro_costo_id_2!$A$2:$B$108,2,0),107)</f>
        <v>37</v>
      </c>
      <c r="N262">
        <f>_xlfn.IFNA(VLOOKUP(TRIM(D262),dominio_correos!$A$1:$B$31,2,0),29)</f>
        <v>15</v>
      </c>
      <c r="O262" t="str">
        <f>Hoja13!J261</f>
        <v>2021-07-28</v>
      </c>
      <c r="P262" t="str">
        <f t="shared" si="21"/>
        <v>2023-04-03</v>
      </c>
      <c r="Q262" t="str">
        <f t="shared" si="22"/>
        <v>['nombre' =&gt; 'Luis', 'apellido' =&gt; 'Villareal', 'correo' =&gt; 'luis.villarreal@linktic.com', 'dominio' =&gt; 15, 'estado' =&gt; 'Eliminado', 'ticket' =&gt; '6257',</v>
      </c>
      <c r="R262" t="str">
        <f t="shared" si="23"/>
        <v xml:space="preserve"> 'fecha_de_creacion' =&gt; '2021-07-28', 'centro_costos_id' =&gt; 37, 'costo_dolares' =&gt; 44.599, 'costo_pesos' =&gt; 0, 'trm' =&gt; 0, 'fecha_de_eliminacion' =&gt; '2023-04-03', 'comentarios'  =&gt; ''],</v>
      </c>
      <c r="S262" t="str">
        <f t="shared" si="24"/>
        <v>['nombre' =&gt; 'Luis', 'apellido' =&gt; 'Villareal', 'correo' =&gt; 'luis.villarreal@linktic.com', 'dominio' =&gt; 15, 'estado' =&gt; 'Eliminado', 'ticket' =&gt; '6257', 'fecha_de_creacion' =&gt; '2021-07-28', 'centro_costos_id' =&gt; 37, 'costo_dolares' =&gt; 44.599, 'costo_pesos' =&gt; 0, 'trm' =&gt; 0, 'fecha_de_eliminacion' =&gt; '2023-04-03', 'comentarios'  =&gt; ''],</v>
      </c>
    </row>
    <row r="263" spans="1:19" x14ac:dyDescent="0.25">
      <c r="A263" t="s">
        <v>1552</v>
      </c>
      <c r="B263" t="s">
        <v>1357</v>
      </c>
      <c r="C263" t="s">
        <v>1553</v>
      </c>
      <c r="D263" t="s">
        <v>1006</v>
      </c>
      <c r="E263" t="s">
        <v>974</v>
      </c>
      <c r="F263">
        <v>8291</v>
      </c>
      <c r="G263" s="1" t="s">
        <v>1017</v>
      </c>
      <c r="H263">
        <v>281</v>
      </c>
      <c r="I263">
        <v>44.598999999999997</v>
      </c>
      <c r="J263" t="str">
        <f t="shared" si="20"/>
        <v>44.599</v>
      </c>
      <c r="M263">
        <f>_xlfn.IFNA(VLOOKUP(H263,centro_costo_id_2!$A$2:$B$108,2,0),107)</f>
        <v>28</v>
      </c>
      <c r="N263">
        <f>_xlfn.IFNA(VLOOKUP(TRIM(D263),dominio_correos!$A$1:$B$31,2,0),29)</f>
        <v>15</v>
      </c>
      <c r="O263" t="str">
        <f>Hoja13!J262</f>
        <v>2021-10-20</v>
      </c>
      <c r="P263" t="str">
        <f t="shared" si="21"/>
        <v>null</v>
      </c>
      <c r="Q263" t="str">
        <f t="shared" si="22"/>
        <v>['nombre' =&gt; 'Luz', 'apellido' =&gt; 'Muñoz', 'correo' =&gt; 'luz.munoz@linktic.com', 'dominio' =&gt; 15, 'estado' =&gt; 'Activo', 'ticket' =&gt; '8291',</v>
      </c>
      <c r="R263" t="str">
        <f t="shared" si="23"/>
        <v xml:space="preserve"> 'fecha_de_creacion' =&gt; '2021-10-20', 'centro_costos_id' =&gt; 28, 'costo_dolares' =&gt; 44.599, 'costo_pesos' =&gt; 0, 'trm' =&gt; 0, 'fecha_de_eliminacion' =&gt; null, 'comentarios'  =&gt; ''],</v>
      </c>
      <c r="S263" t="str">
        <f t="shared" si="24"/>
        <v>['nombre' =&gt; 'Luz', 'apellido' =&gt; 'Muñoz', 'correo' =&gt; 'luz.munoz@linktic.com', 'dominio' =&gt; 15, 'estado' =&gt; 'Activo', 'ticket' =&gt; '8291', 'fecha_de_creacion' =&gt; '2021-10-20', 'centro_costos_id' =&gt; 28, 'costo_dolares' =&gt; 44.599, 'costo_pesos' =&gt; 0, 'trm' =&gt; 0, 'fecha_de_eliminacion' =&gt; null, 'comentarios'  =&gt; ''],</v>
      </c>
    </row>
    <row r="264" spans="1:19" x14ac:dyDescent="0.25">
      <c r="A264" t="s">
        <v>1554</v>
      </c>
      <c r="B264" t="s">
        <v>1492</v>
      </c>
      <c r="C264" t="s">
        <v>1555</v>
      </c>
      <c r="D264" t="s">
        <v>844</v>
      </c>
      <c r="E264" t="s">
        <v>845</v>
      </c>
      <c r="F264">
        <v>7746</v>
      </c>
      <c r="G264" s="1">
        <v>44205</v>
      </c>
      <c r="H264">
        <v>295</v>
      </c>
      <c r="I264">
        <v>5.4</v>
      </c>
      <c r="J264" t="str">
        <f t="shared" si="20"/>
        <v>5.400</v>
      </c>
      <c r="M264">
        <f>_xlfn.IFNA(VLOOKUP(H264,centro_costo_id_2!$A$2:$B$108,2,0),107)</f>
        <v>107</v>
      </c>
      <c r="N264">
        <f>_xlfn.IFNA(VLOOKUP(TRIM(D264),dominio_correos!$A$1:$B$31,2,0),29)</f>
        <v>14</v>
      </c>
      <c r="O264" t="str">
        <f>Hoja13!J263</f>
        <v>2021-01-09</v>
      </c>
      <c r="P264" t="str">
        <f t="shared" si="21"/>
        <v>null</v>
      </c>
      <c r="Q264" t="str">
        <f t="shared" si="22"/>
        <v>['nombre' =&gt; 'Manuel', 'apellido' =&gt; 'Montero', 'correo' =&gt; 'manuel.montero@linktic.co', 'dominio' =&gt; 14, 'estado' =&gt; 'Eliminado', 'ticket' =&gt; '7746',</v>
      </c>
      <c r="R264" t="str">
        <f t="shared" si="23"/>
        <v xml:space="preserve"> 'fecha_de_creacion' =&gt; '2021-01-09', 'centro_costos_id' =&gt; 107, 'costo_dolares' =&gt; 5.400, 'costo_pesos' =&gt; 0, 'trm' =&gt; 0, 'fecha_de_eliminacion' =&gt; null, 'comentarios'  =&gt; ''],</v>
      </c>
      <c r="S264" t="str">
        <f t="shared" si="24"/>
        <v>['nombre' =&gt; 'Manuel', 'apellido' =&gt; 'Montero', 'correo' =&gt; 'manuel.montero@linktic.co', 'dominio' =&gt; 14, 'estado' =&gt; 'Eliminado', 'ticket' =&gt; '7746', 'fecha_de_creacion' =&gt; '2021-01-09', 'centro_costos_id' =&gt; 107, 'costo_dolares' =&gt; 5.400, 'costo_pesos' =&gt; 0, 'trm' =&gt; 0, 'fecha_de_eliminacion' =&gt; null, 'comentarios'  =&gt; ''],</v>
      </c>
    </row>
    <row r="265" spans="1:19" x14ac:dyDescent="0.25">
      <c r="A265" t="s">
        <v>1556</v>
      </c>
      <c r="B265" t="s">
        <v>1557</v>
      </c>
      <c r="C265" t="s">
        <v>1558</v>
      </c>
      <c r="D265" t="s">
        <v>966</v>
      </c>
      <c r="E265" t="s">
        <v>974</v>
      </c>
      <c r="F265">
        <v>7838</v>
      </c>
      <c r="G265" s="1" t="s">
        <v>967</v>
      </c>
      <c r="H265">
        <v>210</v>
      </c>
      <c r="I265">
        <v>6</v>
      </c>
      <c r="J265" t="str">
        <f t="shared" si="20"/>
        <v>6.000</v>
      </c>
      <c r="M265">
        <f>_xlfn.IFNA(VLOOKUP(H265,centro_costo_id_2!$A$2:$B$108,2,0),107)</f>
        <v>107</v>
      </c>
      <c r="N265">
        <f>_xlfn.IFNA(VLOOKUP(TRIM(D265),dominio_correos!$A$1:$B$31,2,0),29)</f>
        <v>1</v>
      </c>
      <c r="O265" t="str">
        <f>Hoja13!J264</f>
        <v>2021-07-28</v>
      </c>
      <c r="P265" t="str">
        <f t="shared" si="21"/>
        <v>null</v>
      </c>
      <c r="Q265" t="str">
        <f t="shared" si="22"/>
        <v>['nombre' =&gt; 'Marcela', 'apellido' =&gt; 'Beltran', 'correo' =&gt; 'marcela.beltran@3tcapital.co', 'dominio' =&gt; 1, 'estado' =&gt; 'Activo', 'ticket' =&gt; '7838',</v>
      </c>
      <c r="R265" t="str">
        <f t="shared" si="23"/>
        <v xml:space="preserve"> 'fecha_de_creacion' =&gt; '2021-07-28', 'centro_costos_id' =&gt; 107, 'costo_dolares' =&gt; 6.000, 'costo_pesos' =&gt; 0, 'trm' =&gt; 0, 'fecha_de_eliminacion' =&gt; null, 'comentarios'  =&gt; ''],</v>
      </c>
      <c r="S265" t="str">
        <f t="shared" si="24"/>
        <v>['nombre' =&gt; 'Marcela', 'apellido' =&gt; 'Beltran', 'correo' =&gt; 'marcela.beltran@3tcapital.co', 'dominio' =&gt; 1, 'estado' =&gt; 'Activo', 'ticket' =&gt; '7838', 'fecha_de_creacion' =&gt; '2021-07-28', 'centro_costos_id' =&gt; 107, 'costo_dolares' =&gt; 6.000, 'costo_pesos' =&gt; 0, 'trm' =&gt; 0, 'fecha_de_eliminacion' =&gt; null, 'comentarios'  =&gt; ''],</v>
      </c>
    </row>
    <row r="266" spans="1:19" x14ac:dyDescent="0.25">
      <c r="A266" t="s">
        <v>1556</v>
      </c>
      <c r="B266" t="s">
        <v>1557</v>
      </c>
      <c r="C266" t="s">
        <v>1559</v>
      </c>
      <c r="D266" t="s">
        <v>1006</v>
      </c>
      <c r="E266" t="s">
        <v>974</v>
      </c>
      <c r="F266">
        <v>6257</v>
      </c>
      <c r="G266" s="1">
        <v>44537</v>
      </c>
      <c r="H266">
        <v>295</v>
      </c>
      <c r="I266">
        <v>44.598999999999997</v>
      </c>
      <c r="J266" t="str">
        <f t="shared" si="20"/>
        <v>44.599</v>
      </c>
      <c r="M266">
        <f>_xlfn.IFNA(VLOOKUP(H266,centro_costo_id_2!$A$2:$B$108,2,0),107)</f>
        <v>107</v>
      </c>
      <c r="N266">
        <f>_xlfn.IFNA(VLOOKUP(TRIM(D266),dominio_correos!$A$1:$B$31,2,0),29)</f>
        <v>15</v>
      </c>
      <c r="O266" t="str">
        <f>Hoja13!J265</f>
        <v>2021-12-07</v>
      </c>
      <c r="P266" t="str">
        <f t="shared" si="21"/>
        <v>null</v>
      </c>
      <c r="Q266" t="str">
        <f t="shared" si="22"/>
        <v>['nombre' =&gt; 'Marcela', 'apellido' =&gt; 'Beltran', 'correo' =&gt; 'marcela.beltran@linktic.com', 'dominio' =&gt; 15, 'estado' =&gt; 'Activo', 'ticket' =&gt; '6257',</v>
      </c>
      <c r="R266" t="str">
        <f t="shared" si="23"/>
        <v xml:space="preserve"> 'fecha_de_creacion' =&gt; '2021-12-07', 'centro_costos_id' =&gt; 107, 'costo_dolares' =&gt; 44.599, 'costo_pesos' =&gt; 0, 'trm' =&gt; 0, 'fecha_de_eliminacion' =&gt; null, 'comentarios'  =&gt; ''],</v>
      </c>
      <c r="S266" t="str">
        <f t="shared" si="24"/>
        <v>['nombre' =&gt; 'Marcela', 'apellido' =&gt; 'Beltran', 'correo' =&gt; 'marcela.beltran@linktic.com', 'dominio' =&gt; 15, 'estado' =&gt; 'Activo', 'ticket' =&gt; '6257', 'fecha_de_creacion' =&gt; '2021-12-07', 'centro_costos_id' =&gt; 107, 'costo_dolares' =&gt; 44.599, 'costo_pesos' =&gt; 0, 'trm' =&gt; 0, 'fecha_de_eliminacion' =&gt; null, 'comentarios'  =&gt; ''],</v>
      </c>
    </row>
    <row r="267" spans="1:19" x14ac:dyDescent="0.25">
      <c r="A267" t="s">
        <v>1556</v>
      </c>
      <c r="B267" t="s">
        <v>884</v>
      </c>
      <c r="C267" t="s">
        <v>1560</v>
      </c>
      <c r="D267" t="s">
        <v>1006</v>
      </c>
      <c r="E267" t="s">
        <v>974</v>
      </c>
      <c r="G267" s="1" t="s">
        <v>1561</v>
      </c>
      <c r="H267">
        <v>210</v>
      </c>
      <c r="I267">
        <v>44.598999999999997</v>
      </c>
      <c r="J267" t="str">
        <f t="shared" si="20"/>
        <v>44.599</v>
      </c>
      <c r="M267">
        <f>_xlfn.IFNA(VLOOKUP(H267,centro_costo_id_2!$A$2:$B$108,2,0),107)</f>
        <v>107</v>
      </c>
      <c r="N267">
        <f>_xlfn.IFNA(VLOOKUP(TRIM(D267),dominio_correos!$A$1:$B$31,2,0),29)</f>
        <v>15</v>
      </c>
      <c r="O267" t="str">
        <f>Hoja13!J266</f>
        <v>2021-01-26</v>
      </c>
      <c r="P267" t="str">
        <f t="shared" si="21"/>
        <v>null</v>
      </c>
      <c r="Q267" t="str">
        <f t="shared" si="22"/>
        <v>['nombre' =&gt; 'Marcela', 'apellido' =&gt; 'Ramirez', 'correo' =&gt; 'marcela.ramirez@linktic.com', 'dominio' =&gt; 15, 'estado' =&gt; 'Activo', 'ticket' =&gt; '',</v>
      </c>
      <c r="R267" t="str">
        <f t="shared" si="23"/>
        <v xml:space="preserve"> 'fecha_de_creacion' =&gt; '2021-01-26', 'centro_costos_id' =&gt; 107, 'costo_dolares' =&gt; 44.599, 'costo_pesos' =&gt; 0, 'trm' =&gt; 0, 'fecha_de_eliminacion' =&gt; null, 'comentarios'  =&gt; ''],</v>
      </c>
      <c r="S267" t="str">
        <f t="shared" si="24"/>
        <v>['nombre' =&gt; 'Marcela', 'apellido' =&gt; 'Ramirez', 'correo' =&gt; 'marcela.ramirez@linktic.com', 'dominio' =&gt; 15, 'estado' =&gt; 'Activo', 'ticket' =&gt; '', 'fecha_de_creacion' =&gt; '2021-01-26', 'centro_costos_id' =&gt; 107, 'costo_dolares' =&gt; 44.599, 'costo_pesos' =&gt; 0, 'trm' =&gt; 0, 'fecha_de_eliminacion' =&gt; null, 'comentarios'  =&gt; ''],</v>
      </c>
    </row>
    <row r="268" spans="1:19" x14ac:dyDescent="0.25">
      <c r="A268" t="s">
        <v>997</v>
      </c>
      <c r="B268" t="s">
        <v>1562</v>
      </c>
      <c r="C268" t="s">
        <v>1563</v>
      </c>
      <c r="D268" t="s">
        <v>1006</v>
      </c>
      <c r="E268" t="s">
        <v>974</v>
      </c>
      <c r="F268">
        <v>6257</v>
      </c>
      <c r="G268" s="1" t="s">
        <v>962</v>
      </c>
      <c r="H268">
        <v>291</v>
      </c>
      <c r="I268">
        <v>44.598999999999997</v>
      </c>
      <c r="J268" t="str">
        <f t="shared" si="20"/>
        <v>44.599</v>
      </c>
      <c r="M268">
        <f>_xlfn.IFNA(VLOOKUP(H268,centro_costo_id_2!$A$2:$B$108,2,0),107)</f>
        <v>37</v>
      </c>
      <c r="N268">
        <f>_xlfn.IFNA(VLOOKUP(TRIM(D268),dominio_correos!$A$1:$B$31,2,0),29)</f>
        <v>15</v>
      </c>
      <c r="O268" t="str">
        <f>Hoja13!J267</f>
        <v>2021-07-16</v>
      </c>
      <c r="P268" t="str">
        <f t="shared" si="21"/>
        <v>null</v>
      </c>
      <c r="Q268" t="str">
        <f t="shared" si="22"/>
        <v>['nombre' =&gt; 'Marco', 'apellido' =&gt; 'Magaña', 'correo' =&gt; 'marco.magana@linktic.com', 'dominio' =&gt; 15, 'estado' =&gt; 'Activo', 'ticket' =&gt; '6257',</v>
      </c>
      <c r="R268" t="str">
        <f t="shared" si="23"/>
        <v xml:space="preserve"> 'fecha_de_creacion' =&gt; '2021-07-16', 'centro_costos_id' =&gt; 37, 'costo_dolares' =&gt; 44.599, 'costo_pesos' =&gt; 0, 'trm' =&gt; 0, 'fecha_de_eliminacion' =&gt; null, 'comentarios'  =&gt; ''],</v>
      </c>
      <c r="S268" t="str">
        <f t="shared" si="24"/>
        <v>['nombre' =&gt; 'Marco', 'apellido' =&gt; 'Magaña', 'correo' =&gt; 'marco.magana@linktic.com', 'dominio' =&gt; 15, 'estado' =&gt; 'Activo', 'ticket' =&gt; '6257', 'fecha_de_creacion' =&gt; '2021-07-16', 'centro_costos_id' =&gt; 37, 'costo_dolares' =&gt; 44.599, 'costo_pesos' =&gt; 0, 'trm' =&gt; 0, 'fecha_de_eliminacion' =&gt; null, 'comentarios'  =&gt; ''],</v>
      </c>
    </row>
    <row r="269" spans="1:19" x14ac:dyDescent="0.25">
      <c r="A269" t="s">
        <v>1000</v>
      </c>
      <c r="B269" t="s">
        <v>1564</v>
      </c>
      <c r="C269" t="s">
        <v>1565</v>
      </c>
      <c r="D269" t="s">
        <v>844</v>
      </c>
      <c r="E269" t="s">
        <v>845</v>
      </c>
      <c r="F269">
        <v>7481</v>
      </c>
      <c r="G269" s="1">
        <v>44540</v>
      </c>
      <c r="H269">
        <v>286</v>
      </c>
      <c r="I269">
        <v>5.4</v>
      </c>
      <c r="J269" t="str">
        <f t="shared" si="20"/>
        <v>5.400</v>
      </c>
      <c r="M269">
        <f>_xlfn.IFNA(VLOOKUP(H269,centro_costo_id_2!$A$2:$B$108,2,0),107)</f>
        <v>33</v>
      </c>
      <c r="N269">
        <f>_xlfn.IFNA(VLOOKUP(TRIM(D269),dominio_correos!$A$1:$B$31,2,0),29)</f>
        <v>14</v>
      </c>
      <c r="O269" t="str">
        <f>Hoja13!J268</f>
        <v>2021-12-10</v>
      </c>
      <c r="P269" t="str">
        <f t="shared" si="21"/>
        <v>null</v>
      </c>
      <c r="Q269" t="str">
        <f t="shared" si="22"/>
        <v>['nombre' =&gt; 'Maria', 'apellido' =&gt; 'Restrepo', 'correo' =&gt; 'maria.restrepo@linktic.co', 'dominio' =&gt; 14, 'estado' =&gt; 'Eliminado', 'ticket' =&gt; '7481',</v>
      </c>
      <c r="R269" t="str">
        <f t="shared" si="23"/>
        <v xml:space="preserve"> 'fecha_de_creacion' =&gt; '2021-12-10', 'centro_costos_id' =&gt; 33, 'costo_dolares' =&gt; 5.400, 'costo_pesos' =&gt; 0, 'trm' =&gt; 0, 'fecha_de_eliminacion' =&gt; null, 'comentarios'  =&gt; ''],</v>
      </c>
      <c r="S269" t="str">
        <f t="shared" si="24"/>
        <v>['nombre' =&gt; 'Maria', 'apellido' =&gt; 'Restrepo', 'correo' =&gt; 'maria.restrepo@linktic.co', 'dominio' =&gt; 14, 'estado' =&gt; 'Eliminado', 'ticket' =&gt; '7481', 'fecha_de_creacion' =&gt; '2021-12-10', 'centro_costos_id' =&gt; 33, 'costo_dolares' =&gt; 5.400, 'costo_pesos' =&gt; 0, 'trm' =&gt; 0, 'fecha_de_eliminacion' =&gt; null, 'comentarios'  =&gt; ''],</v>
      </c>
    </row>
    <row r="270" spans="1:19" x14ac:dyDescent="0.25">
      <c r="A270" t="s">
        <v>1000</v>
      </c>
      <c r="B270" t="s">
        <v>1566</v>
      </c>
      <c r="C270" t="s">
        <v>1567</v>
      </c>
      <c r="D270" t="s">
        <v>1006</v>
      </c>
      <c r="E270" t="s">
        <v>845</v>
      </c>
      <c r="F270">
        <v>8838</v>
      </c>
      <c r="G270" s="1" t="s">
        <v>1129</v>
      </c>
      <c r="H270">
        <v>146</v>
      </c>
      <c r="I270">
        <v>44.598999999999997</v>
      </c>
      <c r="J270" t="str">
        <f t="shared" si="20"/>
        <v>44.599</v>
      </c>
      <c r="K270">
        <v>44925</v>
      </c>
      <c r="M270">
        <f>_xlfn.IFNA(VLOOKUP(H270,centro_costo_id_2!$A$2:$B$108,2,0),107)</f>
        <v>107</v>
      </c>
      <c r="N270">
        <f>_xlfn.IFNA(VLOOKUP(TRIM(D270),dominio_correos!$A$1:$B$31,2,0),29)</f>
        <v>15</v>
      </c>
      <c r="O270" t="str">
        <f>Hoja13!J269</f>
        <v>2021-10-22</v>
      </c>
      <c r="P270" t="str">
        <f t="shared" si="21"/>
        <v>2022-12-30</v>
      </c>
      <c r="Q270" t="str">
        <f t="shared" si="22"/>
        <v>['nombre' =&gt; 'Maria', 'apellido' =&gt; 'Velez', 'correo' =&gt; 'maria.velez@linktic.com', 'dominio' =&gt; 15, 'estado' =&gt; 'Eliminado', 'ticket' =&gt; '8838',</v>
      </c>
      <c r="R270" t="str">
        <f t="shared" si="23"/>
        <v xml:space="preserve"> 'fecha_de_creacion' =&gt; '2021-10-22', 'centro_costos_id' =&gt; 107, 'costo_dolares' =&gt; 44.599, 'costo_pesos' =&gt; 0, 'trm' =&gt; 0, 'fecha_de_eliminacion' =&gt; '2022-12-30', 'comentarios'  =&gt; ''],</v>
      </c>
      <c r="S270" t="str">
        <f t="shared" si="24"/>
        <v>['nombre' =&gt; 'Maria', 'apellido' =&gt; 'Velez', 'correo' =&gt; 'maria.velez@linktic.com', 'dominio' =&gt; 15, 'estado' =&gt; 'Eliminado', 'ticket' =&gt; '8838', 'fecha_de_creacion' =&gt; '2021-10-22', 'centro_costos_id' =&gt; 107, 'costo_dolares' =&gt; 44.599, 'costo_pesos' =&gt; 0, 'trm' =&gt; 0, 'fecha_de_eliminacion' =&gt; '2022-12-30', 'comentarios'  =&gt; ''],</v>
      </c>
    </row>
    <row r="271" spans="1:19" x14ac:dyDescent="0.25">
      <c r="A271" t="s">
        <v>1568</v>
      </c>
      <c r="B271" t="s">
        <v>1569</v>
      </c>
      <c r="C271" t="s">
        <v>1570</v>
      </c>
      <c r="D271" t="s">
        <v>1006</v>
      </c>
      <c r="E271" t="s">
        <v>974</v>
      </c>
      <c r="F271">
        <v>6257</v>
      </c>
      <c r="G271" s="1">
        <v>44384</v>
      </c>
      <c r="H271">
        <v>291</v>
      </c>
      <c r="I271">
        <v>44.598999999999997</v>
      </c>
      <c r="J271" t="str">
        <f t="shared" si="20"/>
        <v>44.599</v>
      </c>
      <c r="M271">
        <f>_xlfn.IFNA(VLOOKUP(H271,centro_costo_id_2!$A$2:$B$108,2,0),107)</f>
        <v>37</v>
      </c>
      <c r="N271">
        <f>_xlfn.IFNA(VLOOKUP(TRIM(D271),dominio_correos!$A$1:$B$31,2,0),29)</f>
        <v>15</v>
      </c>
      <c r="O271" t="str">
        <f>Hoja13!J270</f>
        <v>2021-07-07</v>
      </c>
      <c r="P271" t="str">
        <f t="shared" si="21"/>
        <v>null</v>
      </c>
      <c r="Q271" t="str">
        <f t="shared" si="22"/>
        <v>['nombre' =&gt; 'Mario Enrique', 'apellido' =&gt; 'Gutierrez Castro', 'correo' =&gt; 'mario.gutierrez@linktic.com', 'dominio' =&gt; 15, 'estado' =&gt; 'Activo', 'ticket' =&gt; '6257',</v>
      </c>
      <c r="R271" t="str">
        <f t="shared" si="23"/>
        <v xml:space="preserve"> 'fecha_de_creacion' =&gt; '2021-07-07', 'centro_costos_id' =&gt; 37, 'costo_dolares' =&gt; 44.599, 'costo_pesos' =&gt; 0, 'trm' =&gt; 0, 'fecha_de_eliminacion' =&gt; null, 'comentarios'  =&gt; ''],</v>
      </c>
      <c r="S271" t="str">
        <f t="shared" si="24"/>
        <v>['nombre' =&gt; 'Mario Enrique', 'apellido' =&gt; 'Gutierrez Castro', 'correo' =&gt; 'mario.gutierrez@linktic.com', 'dominio' =&gt; 15, 'estado' =&gt; 'Activo', 'ticket' =&gt; '6257', 'fecha_de_creacion' =&gt; '2021-07-07', 'centro_costos_id' =&gt; 37, 'costo_dolares' =&gt; 44.599, 'costo_pesos' =&gt; 0, 'trm' =&gt; 0, 'fecha_de_eliminacion' =&gt; null, 'comentarios'  =&gt; ''],</v>
      </c>
    </row>
    <row r="272" spans="1:19" x14ac:dyDescent="0.25">
      <c r="A272" t="s">
        <v>1571</v>
      </c>
      <c r="B272" t="s">
        <v>1572</v>
      </c>
      <c r="C272" t="s">
        <v>1573</v>
      </c>
      <c r="D272" t="s">
        <v>844</v>
      </c>
      <c r="E272" t="s">
        <v>845</v>
      </c>
      <c r="F272">
        <v>8133</v>
      </c>
      <c r="G272" s="1">
        <v>44206</v>
      </c>
      <c r="H272">
        <v>286</v>
      </c>
      <c r="I272">
        <v>5.4</v>
      </c>
      <c r="J272" t="str">
        <f t="shared" si="20"/>
        <v>5.400</v>
      </c>
      <c r="K272">
        <v>44686</v>
      </c>
      <c r="M272">
        <f>_xlfn.IFNA(VLOOKUP(H272,centro_costo_id_2!$A$2:$B$108,2,0),107)</f>
        <v>33</v>
      </c>
      <c r="N272">
        <f>_xlfn.IFNA(VLOOKUP(TRIM(D272),dominio_correos!$A$1:$B$31,2,0),29)</f>
        <v>14</v>
      </c>
      <c r="O272" t="str">
        <f>Hoja13!J271</f>
        <v>2021-01-10</v>
      </c>
      <c r="P272" t="str">
        <f t="shared" si="21"/>
        <v>2022-05-05</v>
      </c>
      <c r="Q272" t="str">
        <f t="shared" si="22"/>
        <v>['nombre' =&gt; 'Martha', 'apellido' =&gt; 'Robledo', 'correo' =&gt; 'martha.robledo@linktic.co', 'dominio' =&gt; 14, 'estado' =&gt; 'Eliminado', 'ticket' =&gt; '8133',</v>
      </c>
      <c r="R272" t="str">
        <f t="shared" si="23"/>
        <v xml:space="preserve"> 'fecha_de_creacion' =&gt; '2021-01-10', 'centro_costos_id' =&gt; 33, 'costo_dolares' =&gt; 5.400, 'costo_pesos' =&gt; 0, 'trm' =&gt; 0, 'fecha_de_eliminacion' =&gt; '2022-05-05', 'comentarios'  =&gt; ''],</v>
      </c>
      <c r="S272" t="str">
        <f t="shared" si="24"/>
        <v>['nombre' =&gt; 'Martha', 'apellido' =&gt; 'Robledo', 'correo' =&gt; 'martha.robledo@linktic.co', 'dominio' =&gt; 14, 'estado' =&gt; 'Eliminado', 'ticket' =&gt; '8133', 'fecha_de_creacion' =&gt; '2021-01-10', 'centro_costos_id' =&gt; 33, 'costo_dolares' =&gt; 5.400, 'costo_pesos' =&gt; 0, 'trm' =&gt; 0, 'fecha_de_eliminacion' =&gt; '2022-05-05', 'comentarios'  =&gt; ''],</v>
      </c>
    </row>
    <row r="273" spans="1:19" x14ac:dyDescent="0.25">
      <c r="A273" t="s">
        <v>1379</v>
      </c>
      <c r="B273" t="s">
        <v>1024</v>
      </c>
      <c r="C273" t="s">
        <v>1574</v>
      </c>
      <c r="D273" t="s">
        <v>844</v>
      </c>
      <c r="E273" t="s">
        <v>845</v>
      </c>
      <c r="F273">
        <v>8513</v>
      </c>
      <c r="G273" s="1">
        <v>44208</v>
      </c>
      <c r="H273">
        <v>146</v>
      </c>
      <c r="I273">
        <v>5.4</v>
      </c>
      <c r="J273" t="str">
        <f t="shared" si="20"/>
        <v>5.400</v>
      </c>
      <c r="K273">
        <v>44610</v>
      </c>
      <c r="M273">
        <f>_xlfn.IFNA(VLOOKUP(H273,centro_costo_id_2!$A$2:$B$108,2,0),107)</f>
        <v>107</v>
      </c>
      <c r="N273">
        <f>_xlfn.IFNA(VLOOKUP(TRIM(D273),dominio_correos!$A$1:$B$31,2,0),29)</f>
        <v>14</v>
      </c>
      <c r="O273" t="str">
        <f>Hoja13!J272</f>
        <v>2021-01-12</v>
      </c>
      <c r="P273" t="str">
        <f t="shared" si="21"/>
        <v>2022-02-18</v>
      </c>
      <c r="Q273" t="str">
        <f t="shared" si="22"/>
        <v>['nombre' =&gt; 'Mauricio', 'apellido' =&gt; 'Ballesteros', 'correo' =&gt; 'mauricio.ballesteros@linktic.co', 'dominio' =&gt; 14, 'estado' =&gt; 'Eliminado', 'ticket' =&gt; '8513',</v>
      </c>
      <c r="R273" t="str">
        <f t="shared" si="23"/>
        <v xml:space="preserve"> 'fecha_de_creacion' =&gt; '2021-01-12', 'centro_costos_id' =&gt; 107, 'costo_dolares' =&gt; 5.400, 'costo_pesos' =&gt; 0, 'trm' =&gt; 0, 'fecha_de_eliminacion' =&gt; '2022-02-18', 'comentarios'  =&gt; ''],</v>
      </c>
      <c r="S273" t="str">
        <f t="shared" si="24"/>
        <v>['nombre' =&gt; 'Mauricio', 'apellido' =&gt; 'Ballesteros', 'correo' =&gt; 'mauricio.ballesteros@linktic.co', 'dominio' =&gt; 14, 'estado' =&gt; 'Eliminado', 'ticket' =&gt; '8513', 'fecha_de_creacion' =&gt; '2021-01-12', 'centro_costos_id' =&gt; 107, 'costo_dolares' =&gt; 5.400, 'costo_pesos' =&gt; 0, 'trm' =&gt; 0, 'fecha_de_eliminacion' =&gt; '2022-02-18', 'comentarios'  =&gt; ''],</v>
      </c>
    </row>
    <row r="274" spans="1:19" x14ac:dyDescent="0.25">
      <c r="A274" t="s">
        <v>1575</v>
      </c>
      <c r="B274" t="s">
        <v>1175</v>
      </c>
      <c r="C274" t="s">
        <v>1576</v>
      </c>
      <c r="D274" t="s">
        <v>1006</v>
      </c>
      <c r="E274" t="s">
        <v>974</v>
      </c>
      <c r="G274" s="1" t="s">
        <v>1577</v>
      </c>
      <c r="H274">
        <v>204</v>
      </c>
      <c r="I274">
        <v>44.598999999999997</v>
      </c>
      <c r="J274" t="str">
        <f t="shared" si="20"/>
        <v>44.599</v>
      </c>
      <c r="M274">
        <f>_xlfn.IFNA(VLOOKUP(H274,centro_costo_id_2!$A$2:$B$108,2,0),107)</f>
        <v>107</v>
      </c>
      <c r="N274">
        <f>_xlfn.IFNA(VLOOKUP(TRIM(D274),dominio_correos!$A$1:$B$31,2,0),29)</f>
        <v>15</v>
      </c>
      <c r="O274" t="str">
        <f>Hoja13!J273</f>
        <v>2019-08-23</v>
      </c>
      <c r="P274" t="str">
        <f t="shared" si="21"/>
        <v>null</v>
      </c>
      <c r="Q274" t="str">
        <f t="shared" si="22"/>
        <v>['nombre' =&gt; 'mcc', 'apellido' =&gt; 'Linktic', 'correo' =&gt; 'mcc@linktic.com', 'dominio' =&gt; 15, 'estado' =&gt; 'Activo', 'ticket' =&gt; '',</v>
      </c>
      <c r="R274" t="str">
        <f t="shared" si="23"/>
        <v xml:space="preserve"> 'fecha_de_creacion' =&gt; '2019-08-23', 'centro_costos_id' =&gt; 107, 'costo_dolares' =&gt; 44.599, 'costo_pesos' =&gt; 0, 'trm' =&gt; 0, 'fecha_de_eliminacion' =&gt; null, 'comentarios'  =&gt; ''],</v>
      </c>
      <c r="S274" t="str">
        <f t="shared" si="24"/>
        <v>['nombre' =&gt; 'mcc', 'apellido' =&gt; 'Linktic', 'correo' =&gt; 'mcc@linktic.com', 'dominio' =&gt; 15, 'estado' =&gt; 'Activo', 'ticket' =&gt; '', 'fecha_de_creacion' =&gt; '2019-08-23', 'centro_costos_id' =&gt; 107, 'costo_dolares' =&gt; 44.599, 'costo_pesos' =&gt; 0, 'trm' =&gt; 0, 'fecha_de_eliminacion' =&gt; null, 'comentarios'  =&gt; ''],</v>
      </c>
    </row>
    <row r="275" spans="1:19" x14ac:dyDescent="0.25">
      <c r="A275" t="s">
        <v>1578</v>
      </c>
      <c r="B275" t="s">
        <v>1027</v>
      </c>
      <c r="C275" t="s">
        <v>1579</v>
      </c>
      <c r="D275" t="s">
        <v>1006</v>
      </c>
      <c r="E275" t="s">
        <v>974</v>
      </c>
      <c r="F275">
        <v>6257</v>
      </c>
      <c r="G275" s="1">
        <v>44533</v>
      </c>
      <c r="H275">
        <v>242</v>
      </c>
      <c r="I275">
        <v>44.598999999999997</v>
      </c>
      <c r="J275" t="str">
        <f t="shared" si="20"/>
        <v>44.599</v>
      </c>
      <c r="M275">
        <f>_xlfn.IFNA(VLOOKUP(H275,centro_costo_id_2!$A$2:$B$108,2,0),107)</f>
        <v>107</v>
      </c>
      <c r="N275">
        <f>_xlfn.IFNA(VLOOKUP(TRIM(D275),dominio_correos!$A$1:$B$31,2,0),29)</f>
        <v>15</v>
      </c>
      <c r="O275" t="str">
        <f>Hoja13!J274</f>
        <v>2021-12-03</v>
      </c>
      <c r="P275" t="str">
        <f t="shared" si="21"/>
        <v>null</v>
      </c>
      <c r="Q275" t="str">
        <f t="shared" si="22"/>
        <v>['nombre' =&gt; 'Mery', 'apellido' =&gt; 'Rojas', 'correo' =&gt; 'mery.rojas@linktic.com', 'dominio' =&gt; 15, 'estado' =&gt; 'Activo', 'ticket' =&gt; '6257',</v>
      </c>
      <c r="R275" t="str">
        <f t="shared" si="23"/>
        <v xml:space="preserve"> 'fecha_de_creacion' =&gt; '2021-12-03', 'centro_costos_id' =&gt; 107, 'costo_dolares' =&gt; 44.599, 'costo_pesos' =&gt; 0, 'trm' =&gt; 0, 'fecha_de_eliminacion' =&gt; null, 'comentarios'  =&gt; ''],</v>
      </c>
      <c r="S275" t="str">
        <f t="shared" si="24"/>
        <v>['nombre' =&gt; 'Mery', 'apellido' =&gt; 'Rojas', 'correo' =&gt; 'mery.rojas@linktic.com', 'dominio' =&gt; 15, 'estado' =&gt; 'Activo', 'ticket' =&gt; '6257', 'fecha_de_creacion' =&gt; '2021-12-03', 'centro_costos_id' =&gt; 107, 'costo_dolares' =&gt; 44.599, 'costo_pesos' =&gt; 0, 'trm' =&gt; 0, 'fecha_de_eliminacion' =&gt; null, 'comentarios'  =&gt; ''],</v>
      </c>
    </row>
    <row r="276" spans="1:19" x14ac:dyDescent="0.25">
      <c r="A276" t="s">
        <v>1083</v>
      </c>
      <c r="B276" t="s">
        <v>1183</v>
      </c>
      <c r="C276" t="s">
        <v>1580</v>
      </c>
      <c r="D276" t="s">
        <v>1185</v>
      </c>
      <c r="E276" t="s">
        <v>1186</v>
      </c>
      <c r="F276">
        <v>6840</v>
      </c>
      <c r="G276" s="1" t="s">
        <v>1187</v>
      </c>
      <c r="H276">
        <v>210</v>
      </c>
      <c r="I276">
        <v>44.290999999999997</v>
      </c>
      <c r="J276" t="str">
        <f t="shared" si="20"/>
        <v>44.291</v>
      </c>
      <c r="M276">
        <f>_xlfn.IFNA(VLOOKUP(H276,centro_costo_id_2!$A$2:$B$108,2,0),107)</f>
        <v>107</v>
      </c>
      <c r="N276">
        <f>_xlfn.IFNA(VLOOKUP(TRIM(D276),dominio_correos!$A$1:$B$31,2,0),29)</f>
        <v>16</v>
      </c>
      <c r="O276" t="str">
        <f>Hoja13!J275</f>
        <v>2021-01-27</v>
      </c>
      <c r="P276" t="str">
        <f t="shared" si="21"/>
        <v>null</v>
      </c>
      <c r="Q276" t="str">
        <f t="shared" si="22"/>
        <v>['nombre' =&gt; 'admin', 'apellido' =&gt; 'mafe carrascal', 'correo' =&gt; 'mfc@mafecarrascal.com', 'dominio' =&gt; 16, 'estado' =&gt; 'Entregado', 'ticket' =&gt; '6840',</v>
      </c>
      <c r="R276" t="str">
        <f t="shared" si="23"/>
        <v xml:space="preserve"> 'fecha_de_creacion' =&gt; '2021-01-27', 'centro_costos_id' =&gt; 107, 'costo_dolares' =&gt; 44.291, 'costo_pesos' =&gt; 0, 'trm' =&gt; 0, 'fecha_de_eliminacion' =&gt; null, 'comentarios'  =&gt; ''],</v>
      </c>
      <c r="S276" t="str">
        <f t="shared" si="24"/>
        <v>['nombre' =&gt; 'admin', 'apellido' =&gt; 'mafe carrascal', 'correo' =&gt; 'mfc@mafecarrascal.com', 'dominio' =&gt; 16, 'estado' =&gt; 'Entregado', 'ticket' =&gt; '6840', 'fecha_de_creacion' =&gt; '2021-01-27', 'centro_costos_id' =&gt; 107, 'costo_dolares' =&gt; 44.291, 'costo_pesos' =&gt; 0, 'trm' =&gt; 0, 'fecha_de_eliminacion' =&gt; null, 'comentarios'  =&gt; ''],</v>
      </c>
    </row>
    <row r="277" spans="1:19" x14ac:dyDescent="0.25">
      <c r="A277" t="s">
        <v>1581</v>
      </c>
      <c r="B277" t="s">
        <v>921</v>
      </c>
      <c r="C277" t="s">
        <v>1582</v>
      </c>
      <c r="D277" t="s">
        <v>1006</v>
      </c>
      <c r="E277" t="s">
        <v>974</v>
      </c>
      <c r="F277">
        <v>6257</v>
      </c>
      <c r="G277" s="1">
        <v>44503</v>
      </c>
      <c r="H277">
        <v>282</v>
      </c>
      <c r="I277">
        <v>44.598999999999997</v>
      </c>
      <c r="J277" t="str">
        <f t="shared" si="20"/>
        <v>44.599</v>
      </c>
      <c r="M277">
        <f>_xlfn.IFNA(VLOOKUP(H277,centro_costo_id_2!$A$2:$B$108,2,0),107)</f>
        <v>29</v>
      </c>
      <c r="N277">
        <f>_xlfn.IFNA(VLOOKUP(TRIM(D277),dominio_correos!$A$1:$B$31,2,0),29)</f>
        <v>15</v>
      </c>
      <c r="O277" t="str">
        <f>Hoja13!J276</f>
        <v>2021-11-03</v>
      </c>
      <c r="P277" t="str">
        <f t="shared" si="21"/>
        <v>null</v>
      </c>
      <c r="Q277" t="str">
        <f t="shared" si="22"/>
        <v>['nombre' =&gt; 'Michael', 'apellido' =&gt; 'Garcia', 'correo' =&gt; 'michael.garcia@linktic.com', 'dominio' =&gt; 15, 'estado' =&gt; 'Activo', 'ticket' =&gt; '6257',</v>
      </c>
      <c r="R277" t="str">
        <f t="shared" si="23"/>
        <v xml:space="preserve"> 'fecha_de_creacion' =&gt; '2021-11-03', 'centro_costos_id' =&gt; 29, 'costo_dolares' =&gt; 44.599, 'costo_pesos' =&gt; 0, 'trm' =&gt; 0, 'fecha_de_eliminacion' =&gt; null, 'comentarios'  =&gt; ''],</v>
      </c>
      <c r="S277" t="str">
        <f t="shared" si="24"/>
        <v>['nombre' =&gt; 'Michael', 'apellido' =&gt; 'Garcia', 'correo' =&gt; 'michael.garcia@linktic.com', 'dominio' =&gt; 15, 'estado' =&gt; 'Activo', 'ticket' =&gt; '6257', 'fecha_de_creacion' =&gt; '2021-11-03', 'centro_costos_id' =&gt; 29, 'costo_dolares' =&gt; 44.599, 'costo_pesos' =&gt; 0, 'trm' =&gt; 0, 'fecha_de_eliminacion' =&gt; null, 'comentarios'  =&gt; ''],</v>
      </c>
    </row>
    <row r="278" spans="1:19" x14ac:dyDescent="0.25">
      <c r="A278" t="s">
        <v>880</v>
      </c>
      <c r="B278" t="s">
        <v>1583</v>
      </c>
      <c r="C278" t="s">
        <v>1584</v>
      </c>
      <c r="D278" t="s">
        <v>1006</v>
      </c>
      <c r="E278" t="s">
        <v>845</v>
      </c>
      <c r="F278">
        <v>6257</v>
      </c>
      <c r="G278" s="1">
        <v>44199</v>
      </c>
      <c r="H278">
        <v>605</v>
      </c>
      <c r="I278">
        <v>44.598999999999997</v>
      </c>
      <c r="J278" t="str">
        <f t="shared" si="20"/>
        <v>44.599</v>
      </c>
      <c r="K278">
        <v>44986</v>
      </c>
      <c r="M278">
        <f>_xlfn.IFNA(VLOOKUP(H278,centro_costo_id_2!$A$2:$B$108,2,0),107)</f>
        <v>107</v>
      </c>
      <c r="N278">
        <f>_xlfn.IFNA(VLOOKUP(TRIM(D278),dominio_correos!$A$1:$B$31,2,0),29)</f>
        <v>15</v>
      </c>
      <c r="O278" t="str">
        <f>Hoja13!J277</f>
        <v>2021-01-03</v>
      </c>
      <c r="P278" t="str">
        <f t="shared" si="21"/>
        <v>2023-03-01</v>
      </c>
      <c r="Q278" t="str">
        <f t="shared" si="22"/>
        <v>['nombre' =&gt; 'Miguel', 'apellido' =&gt; 'Abadia', 'correo' =&gt; 'miguel.abadia@linktic.com', 'dominio' =&gt; 15, 'estado' =&gt; 'Eliminado', 'ticket' =&gt; '6257',</v>
      </c>
      <c r="R278" t="str">
        <f t="shared" si="23"/>
        <v xml:space="preserve"> 'fecha_de_creacion' =&gt; '2021-01-03', 'centro_costos_id' =&gt; 107, 'costo_dolares' =&gt; 44.599, 'costo_pesos' =&gt; 0, 'trm' =&gt; 0, 'fecha_de_eliminacion' =&gt; '2023-03-01', 'comentarios'  =&gt; ''],</v>
      </c>
      <c r="S278" t="str">
        <f t="shared" si="24"/>
        <v>['nombre' =&gt; 'Miguel', 'apellido' =&gt; 'Abadia', 'correo' =&gt; 'miguel.abadia@linktic.com', 'dominio' =&gt; 15, 'estado' =&gt; 'Eliminado', 'ticket' =&gt; '6257', 'fecha_de_creacion' =&gt; '2021-01-03', 'centro_costos_id' =&gt; 107, 'costo_dolares' =&gt; 44.599, 'costo_pesos' =&gt; 0, 'trm' =&gt; 0, 'fecha_de_eliminacion' =&gt; '2023-03-01', 'comentarios'  =&gt; ''],</v>
      </c>
    </row>
    <row r="279" spans="1:19" x14ac:dyDescent="0.25">
      <c r="A279" t="s">
        <v>880</v>
      </c>
      <c r="B279" t="s">
        <v>1030</v>
      </c>
      <c r="C279" t="s">
        <v>1585</v>
      </c>
      <c r="D279" t="s">
        <v>1006</v>
      </c>
      <c r="E279" t="s">
        <v>974</v>
      </c>
      <c r="G279" s="1">
        <v>43500</v>
      </c>
      <c r="H279">
        <v>204</v>
      </c>
      <c r="I279">
        <v>45.051000000000002</v>
      </c>
      <c r="J279" t="str">
        <f t="shared" si="20"/>
        <v>45.051</v>
      </c>
      <c r="M279">
        <f>_xlfn.IFNA(VLOOKUP(H279,centro_costo_id_2!$A$2:$B$108,2,0),107)</f>
        <v>107</v>
      </c>
      <c r="N279">
        <f>_xlfn.IFNA(VLOOKUP(TRIM(D279),dominio_correos!$A$1:$B$31,2,0),29)</f>
        <v>15</v>
      </c>
      <c r="O279" t="str">
        <f>Hoja13!J278</f>
        <v>2019-02-04</v>
      </c>
      <c r="P279" t="str">
        <f t="shared" si="21"/>
        <v>null</v>
      </c>
      <c r="Q279" t="str">
        <f t="shared" si="22"/>
        <v>['nombre' =&gt; 'Miguel', 'apellido' =&gt; 'Gomez', 'correo' =&gt; 'miguel.gomez@linktic.com', 'dominio' =&gt; 15, 'estado' =&gt; 'Activo', 'ticket' =&gt; '',</v>
      </c>
      <c r="R279" t="str">
        <f t="shared" si="23"/>
        <v xml:space="preserve"> 'fecha_de_creacion' =&gt; '2019-02-04', 'centro_costos_id' =&gt; 107, 'costo_dolares' =&gt; 45.051, 'costo_pesos' =&gt; 0, 'trm' =&gt; 0, 'fecha_de_eliminacion' =&gt; null, 'comentarios'  =&gt; ''],</v>
      </c>
      <c r="S279" t="str">
        <f t="shared" si="24"/>
        <v>['nombre' =&gt; 'Miguel', 'apellido' =&gt; 'Gomez', 'correo' =&gt; 'miguel.gomez@linktic.com', 'dominio' =&gt; 15, 'estado' =&gt; 'Activo', 'ticket' =&gt; '', 'fecha_de_creacion' =&gt; '2019-02-04', 'centro_costos_id' =&gt; 107, 'costo_dolares' =&gt; 45.051, 'costo_pesos' =&gt; 0, 'trm' =&gt; 0, 'fecha_de_eliminacion' =&gt; null, 'comentarios'  =&gt; ''],</v>
      </c>
    </row>
    <row r="280" spans="1:19" x14ac:dyDescent="0.25">
      <c r="A280" t="s">
        <v>880</v>
      </c>
      <c r="B280" t="s">
        <v>1586</v>
      </c>
      <c r="C280" t="s">
        <v>1587</v>
      </c>
      <c r="D280" t="s">
        <v>844</v>
      </c>
      <c r="E280" t="s">
        <v>845</v>
      </c>
      <c r="F280">
        <v>7911</v>
      </c>
      <c r="G280" s="1" t="s">
        <v>1498</v>
      </c>
      <c r="H280">
        <v>296</v>
      </c>
      <c r="I280">
        <v>5.4</v>
      </c>
      <c r="J280" t="str">
        <f t="shared" si="20"/>
        <v>5.400</v>
      </c>
      <c r="K280">
        <v>44733</v>
      </c>
      <c r="M280">
        <f>_xlfn.IFNA(VLOOKUP(H280,centro_costo_id_2!$A$2:$B$108,2,0),107)</f>
        <v>42</v>
      </c>
      <c r="N280">
        <f>_xlfn.IFNA(VLOOKUP(TRIM(D280),dominio_correos!$A$1:$B$31,2,0),29)</f>
        <v>14</v>
      </c>
      <c r="O280" t="str">
        <f>Hoja13!J279</f>
        <v>2021-09-29</v>
      </c>
      <c r="P280" t="str">
        <f t="shared" si="21"/>
        <v>2022-06-21</v>
      </c>
      <c r="Q280" t="str">
        <f t="shared" si="22"/>
        <v>['nombre' =&gt; 'Miguel', 'apellido' =&gt; 'Vega', 'correo' =&gt; 'miguel.vega@linktic.co', 'dominio' =&gt; 14, 'estado' =&gt; 'Eliminado', 'ticket' =&gt; '7911',</v>
      </c>
      <c r="R280" t="str">
        <f t="shared" si="23"/>
        <v xml:space="preserve"> 'fecha_de_creacion' =&gt; '2021-09-29', 'centro_costos_id' =&gt; 42, 'costo_dolares' =&gt; 5.400, 'costo_pesos' =&gt; 0, 'trm' =&gt; 0, 'fecha_de_eliminacion' =&gt; '2022-06-21', 'comentarios'  =&gt; ''],</v>
      </c>
      <c r="S280" t="str">
        <f t="shared" si="24"/>
        <v>['nombre' =&gt; 'Miguel', 'apellido' =&gt; 'Vega', 'correo' =&gt; 'miguel.vega@linktic.co', 'dominio' =&gt; 14, 'estado' =&gt; 'Eliminado', 'ticket' =&gt; '7911', 'fecha_de_creacion' =&gt; '2021-09-29', 'centro_costos_id' =&gt; 42, 'costo_dolares' =&gt; 5.400, 'costo_pesos' =&gt; 0, 'trm' =&gt; 0, 'fecha_de_eliminacion' =&gt; '2022-06-21', 'comentarios'  =&gt; ''],</v>
      </c>
    </row>
    <row r="281" spans="1:19" x14ac:dyDescent="0.25">
      <c r="A281" t="s">
        <v>1588</v>
      </c>
      <c r="B281" t="s">
        <v>1589</v>
      </c>
      <c r="C281" t="s">
        <v>1590</v>
      </c>
      <c r="D281" t="s">
        <v>912</v>
      </c>
      <c r="E281" t="s">
        <v>974</v>
      </c>
      <c r="F281">
        <v>5662</v>
      </c>
      <c r="G281" s="1" t="s">
        <v>930</v>
      </c>
      <c r="H281">
        <v>146</v>
      </c>
      <c r="I281">
        <v>44.658999999999999</v>
      </c>
      <c r="J281" t="str">
        <f t="shared" si="20"/>
        <v>44.659</v>
      </c>
      <c r="M281">
        <f>_xlfn.IFNA(VLOOKUP(H281,centro_costo_id_2!$A$2:$B$108,2,0),107)</f>
        <v>107</v>
      </c>
      <c r="N281">
        <f>_xlfn.IFNA(VLOOKUP(TRIM(D281),dominio_correos!$A$1:$B$31,2,0),29)</f>
        <v>10</v>
      </c>
      <c r="O281" t="str">
        <f>Hoja13!J280</f>
        <v>2021-07-15</v>
      </c>
      <c r="P281" t="str">
        <f t="shared" si="21"/>
        <v>null</v>
      </c>
      <c r="Q281" t="str">
        <f t="shared" si="22"/>
        <v>['nombre' =&gt; 'Nair Johana', 'apellido' =&gt; 'Russi', 'correo' =&gt; 'johana.russi@hicome.co', 'dominio' =&gt; 10, 'estado' =&gt; 'Activo', 'ticket' =&gt; '5662',</v>
      </c>
      <c r="R281" t="str">
        <f t="shared" si="23"/>
        <v xml:space="preserve"> 'fecha_de_creacion' =&gt; '2021-07-15', 'centro_costos_id' =&gt; 107, 'costo_dolares' =&gt; 44.659, 'costo_pesos' =&gt; 0, 'trm' =&gt; 0, 'fecha_de_eliminacion' =&gt; null, 'comentarios'  =&gt; ''],</v>
      </c>
      <c r="S281" t="str">
        <f t="shared" si="24"/>
        <v>['nombre' =&gt; 'Nair Johana', 'apellido' =&gt; 'Russi', 'correo' =&gt; 'johana.russi@hicome.co', 'dominio' =&gt; 10, 'estado' =&gt; 'Activo', 'ticket' =&gt; '5662', 'fecha_de_creacion' =&gt; '2021-07-15', 'centro_costos_id' =&gt; 107, 'costo_dolares' =&gt; 44.659, 'costo_pesos' =&gt; 0, 'trm' =&gt; 0, 'fecha_de_eliminacion' =&gt; null, 'comentarios'  =&gt; ''],</v>
      </c>
    </row>
    <row r="282" spans="1:19" x14ac:dyDescent="0.25">
      <c r="A282" t="s">
        <v>1591</v>
      </c>
      <c r="B282" t="s">
        <v>1592</v>
      </c>
      <c r="C282" t="s">
        <v>1593</v>
      </c>
      <c r="D282" t="s">
        <v>844</v>
      </c>
      <c r="E282" t="s">
        <v>845</v>
      </c>
      <c r="F282">
        <v>8449</v>
      </c>
      <c r="G282" s="1">
        <v>44359</v>
      </c>
      <c r="H282">
        <v>302</v>
      </c>
      <c r="I282">
        <v>5.4</v>
      </c>
      <c r="J282" t="str">
        <f t="shared" si="20"/>
        <v>5.400</v>
      </c>
      <c r="M282">
        <f>_xlfn.IFNA(VLOOKUP(H282,centro_costo_id_2!$A$2:$B$108,2,0),107)</f>
        <v>107</v>
      </c>
      <c r="N282">
        <f>_xlfn.IFNA(VLOOKUP(TRIM(D282),dominio_correos!$A$1:$B$31,2,0),29)</f>
        <v>14</v>
      </c>
      <c r="O282" t="str">
        <f>Hoja13!J281</f>
        <v>2021-06-12</v>
      </c>
      <c r="P282" t="str">
        <f t="shared" si="21"/>
        <v>null</v>
      </c>
      <c r="Q282" t="str">
        <f t="shared" si="22"/>
        <v>['nombre' =&gt; 'Nelson', 'apellido' =&gt; 'Ospitia', 'correo' =&gt; 'nicolas.ospitia@linktic.co', 'dominio' =&gt; 14, 'estado' =&gt; 'Eliminado', 'ticket' =&gt; '8449',</v>
      </c>
      <c r="R282" t="str">
        <f t="shared" si="23"/>
        <v xml:space="preserve"> 'fecha_de_creacion' =&gt; '2021-06-12', 'centro_costos_id' =&gt; 107, 'costo_dolares' =&gt; 5.400, 'costo_pesos' =&gt; 0, 'trm' =&gt; 0, 'fecha_de_eliminacion' =&gt; null, 'comentarios'  =&gt; ''],</v>
      </c>
      <c r="S282" t="str">
        <f t="shared" si="24"/>
        <v>['nombre' =&gt; 'Nelson', 'apellido' =&gt; 'Ospitia', 'correo' =&gt; 'nicolas.ospitia@linktic.co', 'dominio' =&gt; 14, 'estado' =&gt; 'Eliminado', 'ticket' =&gt; '8449', 'fecha_de_creacion' =&gt; '2021-06-12', 'centro_costos_id' =&gt; 107, 'costo_dolares' =&gt; 5.400, 'costo_pesos' =&gt; 0, 'trm' =&gt; 0, 'fecha_de_eliminacion' =&gt; null, 'comentarios'  =&gt; ''],</v>
      </c>
    </row>
    <row r="283" spans="1:19" x14ac:dyDescent="0.25">
      <c r="A283" t="s">
        <v>1594</v>
      </c>
      <c r="B283" t="s">
        <v>1595</v>
      </c>
      <c r="C283" t="s">
        <v>1596</v>
      </c>
      <c r="D283" t="s">
        <v>1006</v>
      </c>
      <c r="E283" t="s">
        <v>845</v>
      </c>
      <c r="G283" s="1">
        <v>43500</v>
      </c>
      <c r="H283">
        <v>201</v>
      </c>
      <c r="I283">
        <v>44.598999999999997</v>
      </c>
      <c r="J283" t="str">
        <f t="shared" si="20"/>
        <v>44.599</v>
      </c>
      <c r="K283">
        <v>44986</v>
      </c>
      <c r="M283">
        <f>_xlfn.IFNA(VLOOKUP(H283,centro_costo_id_2!$A$2:$B$108,2,0),107)</f>
        <v>107</v>
      </c>
      <c r="N283">
        <f>_xlfn.IFNA(VLOOKUP(TRIM(D283),dominio_correos!$A$1:$B$31,2,0),29)</f>
        <v>15</v>
      </c>
      <c r="O283" t="str">
        <f>Hoja13!J282</f>
        <v>2019-02-04</v>
      </c>
      <c r="P283" t="str">
        <f t="shared" si="21"/>
        <v>2023-03-01</v>
      </c>
      <c r="Q283" t="str">
        <f t="shared" si="22"/>
        <v>['nombre' =&gt; 'Nicolas', 'apellido' =&gt; 'Ceron', 'correo' =&gt; 'nicolas.ceron@linktic.com', 'dominio' =&gt; 15, 'estado' =&gt; 'Eliminado', 'ticket' =&gt; '',</v>
      </c>
      <c r="R283" t="str">
        <f t="shared" si="23"/>
        <v xml:space="preserve"> 'fecha_de_creacion' =&gt; '2019-02-04', 'centro_costos_id' =&gt; 107, 'costo_dolares' =&gt; 44.599, 'costo_pesos' =&gt; 0, 'trm' =&gt; 0, 'fecha_de_eliminacion' =&gt; '2023-03-01', 'comentarios'  =&gt; ''],</v>
      </c>
      <c r="S283" t="str">
        <f t="shared" si="24"/>
        <v>['nombre' =&gt; 'Nicolas', 'apellido' =&gt; 'Ceron', 'correo' =&gt; 'nicolas.ceron@linktic.com', 'dominio' =&gt; 15, 'estado' =&gt; 'Eliminado', 'ticket' =&gt; '', 'fecha_de_creacion' =&gt; '2019-02-04', 'centro_costos_id' =&gt; 107, 'costo_dolares' =&gt; 44.599, 'costo_pesos' =&gt; 0, 'trm' =&gt; 0, 'fecha_de_eliminacion' =&gt; '2023-03-01', 'comentarios'  =&gt; ''],</v>
      </c>
    </row>
    <row r="284" spans="1:19" x14ac:dyDescent="0.25">
      <c r="A284" t="s">
        <v>1594</v>
      </c>
      <c r="B284" t="s">
        <v>1597</v>
      </c>
      <c r="C284" t="s">
        <v>1598</v>
      </c>
      <c r="D284" t="s">
        <v>1006</v>
      </c>
      <c r="E284" t="s">
        <v>974</v>
      </c>
      <c r="F284">
        <v>8305</v>
      </c>
      <c r="G284" s="1">
        <v>44358</v>
      </c>
      <c r="H284">
        <v>203</v>
      </c>
      <c r="I284">
        <v>44.598999999999997</v>
      </c>
      <c r="J284" t="str">
        <f t="shared" si="20"/>
        <v>44.599</v>
      </c>
      <c r="M284">
        <f>_xlfn.IFNA(VLOOKUP(H284,centro_costo_id_2!$A$2:$B$108,2,0),107)</f>
        <v>107</v>
      </c>
      <c r="N284">
        <f>_xlfn.IFNA(VLOOKUP(TRIM(D284),dominio_correos!$A$1:$B$31,2,0),29)</f>
        <v>15</v>
      </c>
      <c r="O284" t="str">
        <f>Hoja13!J283</f>
        <v>2021-06-11</v>
      </c>
      <c r="P284" t="str">
        <f t="shared" si="21"/>
        <v>null</v>
      </c>
      <c r="Q284" t="str">
        <f t="shared" si="22"/>
        <v>['nombre' =&gt; 'Nicolas', 'apellido' =&gt; 'Vargas', 'correo' =&gt; 'nicolas.vargas@linktic.com', 'dominio' =&gt; 15, 'estado' =&gt; 'Activo', 'ticket' =&gt; '8305',</v>
      </c>
      <c r="R284" t="str">
        <f t="shared" si="23"/>
        <v xml:space="preserve"> 'fecha_de_creacion' =&gt; '2021-06-11', 'centro_costos_id' =&gt; 107, 'costo_dolares' =&gt; 44.599, 'costo_pesos' =&gt; 0, 'trm' =&gt; 0, 'fecha_de_eliminacion' =&gt; null, 'comentarios'  =&gt; ''],</v>
      </c>
      <c r="S284" t="str">
        <f t="shared" si="24"/>
        <v>['nombre' =&gt; 'Nicolas', 'apellido' =&gt; 'Vargas', 'correo' =&gt; 'nicolas.vargas@linktic.com', 'dominio' =&gt; 15, 'estado' =&gt; 'Activo', 'ticket' =&gt; '8305', 'fecha_de_creacion' =&gt; '2021-06-11', 'centro_costos_id' =&gt; 107, 'costo_dolares' =&gt; 44.599, 'costo_pesos' =&gt; 0, 'trm' =&gt; 0, 'fecha_de_eliminacion' =&gt; null, 'comentarios'  =&gt; ''],</v>
      </c>
    </row>
    <row r="285" spans="1:19" x14ac:dyDescent="0.25">
      <c r="A285" t="s">
        <v>1599</v>
      </c>
      <c r="B285" t="s">
        <v>1600</v>
      </c>
      <c r="C285" t="s">
        <v>1601</v>
      </c>
      <c r="D285" t="s">
        <v>1006</v>
      </c>
      <c r="E285" t="s">
        <v>845</v>
      </c>
      <c r="F285">
        <v>6257</v>
      </c>
      <c r="G285" s="1" t="s">
        <v>1385</v>
      </c>
      <c r="H285">
        <v>280</v>
      </c>
      <c r="I285">
        <v>5.4</v>
      </c>
      <c r="J285" t="str">
        <f t="shared" si="20"/>
        <v>5.400</v>
      </c>
      <c r="K285">
        <v>44846</v>
      </c>
      <c r="M285">
        <f>_xlfn.IFNA(VLOOKUP(H285,centro_costo_id_2!$A$2:$B$108,2,0),107)</f>
        <v>27</v>
      </c>
      <c r="N285">
        <f>_xlfn.IFNA(VLOOKUP(TRIM(D285),dominio_correos!$A$1:$B$31,2,0),29)</f>
        <v>15</v>
      </c>
      <c r="O285" t="str">
        <f>Hoja13!J284</f>
        <v>2021-07-23</v>
      </c>
      <c r="P285" t="str">
        <f t="shared" si="21"/>
        <v>2022-10-12</v>
      </c>
      <c r="Q285" t="str">
        <f t="shared" si="22"/>
        <v>['nombre' =&gt; 'Norma', 'apellido' =&gt; 'Perez', 'correo' =&gt; 'norma.perez@linktic.com', 'dominio' =&gt; 15, 'estado' =&gt; 'Eliminado', 'ticket' =&gt; '6257',</v>
      </c>
      <c r="R285" t="str">
        <f t="shared" si="23"/>
        <v xml:space="preserve"> 'fecha_de_creacion' =&gt; '2021-07-23', 'centro_costos_id' =&gt; 27, 'costo_dolares' =&gt; 5.400, 'costo_pesos' =&gt; 0, 'trm' =&gt; 0, 'fecha_de_eliminacion' =&gt; '2022-10-12', 'comentarios'  =&gt; ''],</v>
      </c>
      <c r="S285" t="str">
        <f t="shared" si="24"/>
        <v>['nombre' =&gt; 'Norma', 'apellido' =&gt; 'Perez', 'correo' =&gt; 'norma.perez@linktic.com', 'dominio' =&gt; 15, 'estado' =&gt; 'Eliminado', 'ticket' =&gt; '6257', 'fecha_de_creacion' =&gt; '2021-07-23', 'centro_costos_id' =&gt; 27, 'costo_dolares' =&gt; 5.400, 'costo_pesos' =&gt; 0, 'trm' =&gt; 0, 'fecha_de_eliminacion' =&gt; '2022-10-12', 'comentarios'  =&gt; ''],</v>
      </c>
    </row>
    <row r="286" spans="1:19" x14ac:dyDescent="0.25">
      <c r="A286" t="s">
        <v>1602</v>
      </c>
      <c r="B286" t="s">
        <v>1603</v>
      </c>
      <c r="C286" t="s">
        <v>1604</v>
      </c>
      <c r="D286" t="s">
        <v>1006</v>
      </c>
      <c r="E286" t="s">
        <v>845</v>
      </c>
      <c r="F286">
        <v>8238</v>
      </c>
      <c r="G286" s="1">
        <v>44387</v>
      </c>
      <c r="H286">
        <v>291</v>
      </c>
      <c r="I286">
        <v>44.598999999999997</v>
      </c>
      <c r="J286" t="str">
        <f t="shared" si="20"/>
        <v>44.599</v>
      </c>
      <c r="K286">
        <v>44952</v>
      </c>
      <c r="M286">
        <f>_xlfn.IFNA(VLOOKUP(H286,centro_costo_id_2!$A$2:$B$108,2,0),107)</f>
        <v>37</v>
      </c>
      <c r="N286">
        <f>_xlfn.IFNA(VLOOKUP(TRIM(D286),dominio_correos!$A$1:$B$31,2,0),29)</f>
        <v>15</v>
      </c>
      <c r="O286" t="str">
        <f>Hoja13!J285</f>
        <v>2021-07-10</v>
      </c>
      <c r="P286" t="str">
        <f t="shared" si="21"/>
        <v>2023-01-26</v>
      </c>
      <c r="Q286" t="str">
        <f t="shared" si="22"/>
        <v>['nombre' =&gt; 'Notificaciones', 'apellido' =&gt; 'SIUGJ', 'correo' =&gt; 'notificaciones-siugj@linktic.com', 'dominio' =&gt; 15, 'estado' =&gt; 'Eliminado', 'ticket' =&gt; '8238',</v>
      </c>
      <c r="R286" t="str">
        <f t="shared" si="23"/>
        <v xml:space="preserve"> 'fecha_de_creacion' =&gt; '2021-07-10', 'centro_costos_id' =&gt; 37, 'costo_dolares' =&gt; 44.599, 'costo_pesos' =&gt; 0, 'trm' =&gt; 0, 'fecha_de_eliminacion' =&gt; '2023-01-26', 'comentarios'  =&gt; ''],</v>
      </c>
      <c r="S286" t="str">
        <f t="shared" si="24"/>
        <v>['nombre' =&gt; 'Notificaciones', 'apellido' =&gt; 'SIUGJ', 'correo' =&gt; 'notificaciones-siugj@linktic.com', 'dominio' =&gt; 15, 'estado' =&gt; 'Eliminado', 'ticket' =&gt; '8238', 'fecha_de_creacion' =&gt; '2021-07-10', 'centro_costos_id' =&gt; 37, 'costo_dolares' =&gt; 44.599, 'costo_pesos' =&gt; 0, 'trm' =&gt; 0, 'fecha_de_eliminacion' =&gt; '2023-01-26', 'comentarios'  =&gt; ''],</v>
      </c>
    </row>
    <row r="287" spans="1:19" x14ac:dyDescent="0.25">
      <c r="A287" t="s">
        <v>1012</v>
      </c>
      <c r="B287" t="s">
        <v>1605</v>
      </c>
      <c r="C287" t="s">
        <v>1606</v>
      </c>
      <c r="D287" t="s">
        <v>844</v>
      </c>
      <c r="E287" t="s">
        <v>845</v>
      </c>
      <c r="F287">
        <v>8113</v>
      </c>
      <c r="G287" s="1" t="s">
        <v>1607</v>
      </c>
      <c r="H287">
        <v>295</v>
      </c>
      <c r="I287">
        <v>5.4</v>
      </c>
      <c r="J287" t="str">
        <f t="shared" si="20"/>
        <v>5.400</v>
      </c>
      <c r="M287">
        <f>_xlfn.IFNA(VLOOKUP(H287,centro_costo_id_2!$A$2:$B$108,2,0),107)</f>
        <v>107</v>
      </c>
      <c r="N287">
        <f>_xlfn.IFNA(VLOOKUP(TRIM(D287),dominio_correos!$A$1:$B$31,2,0),29)</f>
        <v>14</v>
      </c>
      <c r="O287" t="str">
        <f>Hoja13!J286</f>
        <v>2021-10-25</v>
      </c>
      <c r="P287" t="str">
        <f t="shared" si="21"/>
        <v>null</v>
      </c>
      <c r="Q287" t="str">
        <f t="shared" si="22"/>
        <v>['nombre' =&gt; 'Oscar', 'apellido' =&gt; 'Ferneth', 'correo' =&gt; 'oscar.galvez@linktic.co', 'dominio' =&gt; 14, 'estado' =&gt; 'Eliminado', 'ticket' =&gt; '8113',</v>
      </c>
      <c r="R287" t="str">
        <f t="shared" si="23"/>
        <v xml:space="preserve"> 'fecha_de_creacion' =&gt; '2021-10-25', 'centro_costos_id' =&gt; 107, 'costo_dolares' =&gt; 5.400, 'costo_pesos' =&gt; 0, 'trm' =&gt; 0, 'fecha_de_eliminacion' =&gt; null, 'comentarios'  =&gt; ''],</v>
      </c>
      <c r="S287" t="str">
        <f t="shared" si="24"/>
        <v>['nombre' =&gt; 'Oscar', 'apellido' =&gt; 'Ferneth', 'correo' =&gt; 'oscar.galvez@linktic.co', 'dominio' =&gt; 14, 'estado' =&gt; 'Eliminado', 'ticket' =&gt; '8113', 'fecha_de_creacion' =&gt; '2021-10-25', 'centro_costos_id' =&gt; 107, 'costo_dolares' =&gt; 5.400, 'costo_pesos' =&gt; 0, 'trm' =&gt; 0, 'fecha_de_eliminacion' =&gt; null, 'comentarios'  =&gt; ''],</v>
      </c>
    </row>
    <row r="288" spans="1:19" x14ac:dyDescent="0.25">
      <c r="A288" t="s">
        <v>1012</v>
      </c>
      <c r="B288" t="s">
        <v>1608</v>
      </c>
      <c r="C288" t="s">
        <v>1609</v>
      </c>
      <c r="D288" t="s">
        <v>912</v>
      </c>
      <c r="E288" t="s">
        <v>974</v>
      </c>
      <c r="F288">
        <v>5662</v>
      </c>
      <c r="G288" s="1" t="s">
        <v>1610</v>
      </c>
      <c r="H288">
        <v>146</v>
      </c>
      <c r="I288">
        <v>44.658999999999999</v>
      </c>
      <c r="J288" t="str">
        <f t="shared" si="20"/>
        <v>44.659</v>
      </c>
      <c r="M288">
        <f>_xlfn.IFNA(VLOOKUP(H288,centro_costo_id_2!$A$2:$B$108,2,0),107)</f>
        <v>107</v>
      </c>
      <c r="N288">
        <f>_xlfn.IFNA(VLOOKUP(TRIM(D288),dominio_correos!$A$1:$B$31,2,0),29)</f>
        <v>10</v>
      </c>
      <c r="O288" t="str">
        <f>Hoja13!J287</f>
        <v>2021-06-24</v>
      </c>
      <c r="P288" t="str">
        <f t="shared" si="21"/>
        <v>null</v>
      </c>
      <c r="Q288" t="str">
        <f t="shared" si="22"/>
        <v>['nombre' =&gt; 'Oscar', 'apellido' =&gt; 'Infante', 'correo' =&gt; 'oscar.infante@hicome.co', 'dominio' =&gt; 10, 'estado' =&gt; 'Activo', 'ticket' =&gt; '5662',</v>
      </c>
      <c r="R288" t="str">
        <f t="shared" si="23"/>
        <v xml:space="preserve"> 'fecha_de_creacion' =&gt; '2021-06-24', 'centro_costos_id' =&gt; 107, 'costo_dolares' =&gt; 44.659, 'costo_pesos' =&gt; 0, 'trm' =&gt; 0, 'fecha_de_eliminacion' =&gt; null, 'comentarios'  =&gt; ''],</v>
      </c>
      <c r="S288" t="str">
        <f t="shared" si="24"/>
        <v>['nombre' =&gt; 'Oscar', 'apellido' =&gt; 'Infante', 'correo' =&gt; 'oscar.infante@hicome.co', 'dominio' =&gt; 10, 'estado' =&gt; 'Activo', 'ticket' =&gt; '5662', 'fecha_de_creacion' =&gt; '2021-06-24', 'centro_costos_id' =&gt; 107, 'costo_dolares' =&gt; 44.659, 'costo_pesos' =&gt; 0, 'trm' =&gt; 0, 'fecha_de_eliminacion' =&gt; null, 'comentarios'  =&gt; ''],</v>
      </c>
    </row>
    <row r="289" spans="1:19" x14ac:dyDescent="0.25">
      <c r="A289" t="s">
        <v>1012</v>
      </c>
      <c r="B289" t="s">
        <v>1013</v>
      </c>
      <c r="C289" t="s">
        <v>1611</v>
      </c>
      <c r="D289" t="s">
        <v>944</v>
      </c>
      <c r="E289" t="s">
        <v>974</v>
      </c>
      <c r="F289">
        <v>6011</v>
      </c>
      <c r="G289" s="1" t="s">
        <v>1612</v>
      </c>
      <c r="H289">
        <v>1</v>
      </c>
      <c r="I289">
        <v>12</v>
      </c>
      <c r="J289" t="str">
        <f t="shared" si="20"/>
        <v>12.000</v>
      </c>
      <c r="M289">
        <f>_xlfn.IFNA(VLOOKUP(H289,centro_costo_id_2!$A$2:$B$108,2,0),107)</f>
        <v>100</v>
      </c>
      <c r="N289">
        <f>_xlfn.IFNA(VLOOKUP(TRIM(D289),dominio_correos!$A$1:$B$31,2,0),29)</f>
        <v>27</v>
      </c>
      <c r="O289" t="str">
        <f>Hoja13!J288</f>
        <v>2021-03-26</v>
      </c>
      <c r="P289" t="str">
        <f t="shared" si="21"/>
        <v>null</v>
      </c>
      <c r="Q289" t="str">
        <f t="shared" si="22"/>
        <v>['nombre' =&gt; 'Oscar', 'apellido' =&gt; 'Parra', 'correo' =&gt; 'oscar.parra@wimbu.co', 'dominio' =&gt; 27, 'estado' =&gt; 'Activo', 'ticket' =&gt; '6011',</v>
      </c>
      <c r="R289" t="str">
        <f t="shared" si="23"/>
        <v xml:space="preserve"> 'fecha_de_creacion' =&gt; '2021-03-26', 'centro_costos_id' =&gt; 100, 'costo_dolares' =&gt; 12.000, 'costo_pesos' =&gt; 0, 'trm' =&gt; 0, 'fecha_de_eliminacion' =&gt; null, 'comentarios'  =&gt; ''],</v>
      </c>
      <c r="S289" t="str">
        <f t="shared" si="24"/>
        <v>['nombre' =&gt; 'Oscar', 'apellido' =&gt; 'Parra', 'correo' =&gt; 'oscar.parra@wimbu.co', 'dominio' =&gt; 27, 'estado' =&gt; 'Activo', 'ticket' =&gt; '6011', 'fecha_de_creacion' =&gt; '2021-03-26', 'centro_costos_id' =&gt; 100, 'costo_dolares' =&gt; 12.000, 'costo_pesos' =&gt; 0, 'trm' =&gt; 0, 'fecha_de_eliminacion' =&gt; null, 'comentarios'  =&gt; ''],</v>
      </c>
    </row>
    <row r="290" spans="1:19" x14ac:dyDescent="0.25">
      <c r="A290" t="s">
        <v>1012</v>
      </c>
      <c r="B290" t="s">
        <v>928</v>
      </c>
      <c r="C290" t="s">
        <v>1613</v>
      </c>
      <c r="D290" t="s">
        <v>1006</v>
      </c>
      <c r="E290" t="s">
        <v>845</v>
      </c>
      <c r="F290">
        <v>7972</v>
      </c>
      <c r="G290" s="1">
        <v>44236</v>
      </c>
      <c r="H290">
        <v>297</v>
      </c>
      <c r="I290">
        <v>44.598999999999997</v>
      </c>
      <c r="J290" t="str">
        <f t="shared" si="20"/>
        <v>44.599</v>
      </c>
      <c r="K290">
        <v>44930</v>
      </c>
      <c r="M290">
        <f>_xlfn.IFNA(VLOOKUP(H290,centro_costo_id_2!$A$2:$B$108,2,0),107)</f>
        <v>43</v>
      </c>
      <c r="N290">
        <f>_xlfn.IFNA(VLOOKUP(TRIM(D290),dominio_correos!$A$1:$B$31,2,0),29)</f>
        <v>15</v>
      </c>
      <c r="O290" t="str">
        <f>Hoja13!J289</f>
        <v>2021-02-09</v>
      </c>
      <c r="P290" t="str">
        <f t="shared" si="21"/>
        <v>2023-01-04</v>
      </c>
      <c r="Q290" t="str">
        <f t="shared" si="22"/>
        <v>['nombre' =&gt; 'Oscar', 'apellido' =&gt; 'Velasquez', 'correo' =&gt; 'oscar.velasquez@linktic.com', 'dominio' =&gt; 15, 'estado' =&gt; 'Eliminado', 'ticket' =&gt; '7972',</v>
      </c>
      <c r="R290" t="str">
        <f t="shared" si="23"/>
        <v xml:space="preserve"> 'fecha_de_creacion' =&gt; '2021-02-09', 'centro_costos_id' =&gt; 43, 'costo_dolares' =&gt; 44.599, 'costo_pesos' =&gt; 0, 'trm' =&gt; 0, 'fecha_de_eliminacion' =&gt; '2023-01-04', 'comentarios'  =&gt; ''],</v>
      </c>
      <c r="S290" t="str">
        <f t="shared" si="24"/>
        <v>['nombre' =&gt; 'Oscar', 'apellido' =&gt; 'Velasquez', 'correo' =&gt; 'oscar.velasquez@linktic.com', 'dominio' =&gt; 15, 'estado' =&gt; 'Eliminado', 'ticket' =&gt; '7972', 'fecha_de_creacion' =&gt; '2021-02-09', 'centro_costos_id' =&gt; 43, 'costo_dolares' =&gt; 44.599, 'costo_pesos' =&gt; 0, 'trm' =&gt; 0, 'fecha_de_eliminacion' =&gt; '2023-01-04', 'comentarios'  =&gt; ''],</v>
      </c>
    </row>
    <row r="291" spans="1:19" x14ac:dyDescent="0.25">
      <c r="A291" t="s">
        <v>1614</v>
      </c>
      <c r="B291" t="s">
        <v>1615</v>
      </c>
      <c r="C291" t="s">
        <v>1616</v>
      </c>
      <c r="D291" t="s">
        <v>1006</v>
      </c>
      <c r="E291" t="s">
        <v>974</v>
      </c>
      <c r="F291">
        <v>7999</v>
      </c>
      <c r="G291" s="1" t="s">
        <v>1451</v>
      </c>
      <c r="H291">
        <v>286</v>
      </c>
      <c r="I291">
        <v>44.598999999999997</v>
      </c>
      <c r="J291" t="str">
        <f t="shared" si="20"/>
        <v>44.599</v>
      </c>
      <c r="M291">
        <f>_xlfn.IFNA(VLOOKUP(H291,centro_costo_id_2!$A$2:$B$108,2,0),107)</f>
        <v>33</v>
      </c>
      <c r="N291">
        <f>_xlfn.IFNA(VLOOKUP(TRIM(D291),dominio_correos!$A$1:$B$31,2,0),29)</f>
        <v>15</v>
      </c>
      <c r="O291" t="str">
        <f>Hoja13!J290</f>
        <v>2021-10-14</v>
      </c>
      <c r="P291" t="str">
        <f t="shared" si="21"/>
        <v>null</v>
      </c>
      <c r="Q291" t="str">
        <f t="shared" si="22"/>
        <v>['nombre' =&gt; 'Ellineth Paola', 'apellido' =&gt; 'Peña', 'correo' =&gt; 'paola.pena@linktic.com', 'dominio' =&gt; 15, 'estado' =&gt; 'Activo', 'ticket' =&gt; '7999',</v>
      </c>
      <c r="R291" t="str">
        <f t="shared" si="23"/>
        <v xml:space="preserve"> 'fecha_de_creacion' =&gt; '2021-10-14', 'centro_costos_id' =&gt; 33, 'costo_dolares' =&gt; 44.599, 'costo_pesos' =&gt; 0, 'trm' =&gt; 0, 'fecha_de_eliminacion' =&gt; null, 'comentarios'  =&gt; ''],</v>
      </c>
      <c r="S291" t="str">
        <f t="shared" si="24"/>
        <v>['nombre' =&gt; 'Ellineth Paola', 'apellido' =&gt; 'Peña', 'correo' =&gt; 'paola.pena@linktic.com', 'dominio' =&gt; 15, 'estado' =&gt; 'Activo', 'ticket' =&gt; '7999', 'fecha_de_creacion' =&gt; '2021-10-14', 'centro_costos_id' =&gt; 33, 'costo_dolares' =&gt; 44.599, 'costo_pesos' =&gt; 0, 'trm' =&gt; 0, 'fecha_de_eliminacion' =&gt; null, 'comentarios'  =&gt; ''],</v>
      </c>
    </row>
    <row r="292" spans="1:19" x14ac:dyDescent="0.25">
      <c r="A292" t="s">
        <v>1617</v>
      </c>
      <c r="B292" t="s">
        <v>1322</v>
      </c>
      <c r="C292" t="s">
        <v>1618</v>
      </c>
      <c r="D292" t="s">
        <v>1006</v>
      </c>
      <c r="E292" t="s">
        <v>974</v>
      </c>
      <c r="F292">
        <v>6257</v>
      </c>
      <c r="G292" s="1">
        <v>44533</v>
      </c>
      <c r="H292">
        <v>210</v>
      </c>
      <c r="I292">
        <v>44.598999999999997</v>
      </c>
      <c r="J292" t="str">
        <f t="shared" si="20"/>
        <v>44.599</v>
      </c>
      <c r="M292">
        <f>_xlfn.IFNA(VLOOKUP(H292,centro_costo_id_2!$A$2:$B$108,2,0),107)</f>
        <v>107</v>
      </c>
      <c r="N292">
        <f>_xlfn.IFNA(VLOOKUP(TRIM(D292),dominio_correos!$A$1:$B$31,2,0),29)</f>
        <v>15</v>
      </c>
      <c r="O292" t="str">
        <f>Hoja13!J291</f>
        <v>2021-12-03</v>
      </c>
      <c r="P292" t="str">
        <f t="shared" si="21"/>
        <v>null</v>
      </c>
      <c r="Q292" t="str">
        <f t="shared" si="22"/>
        <v>['nombre' =&gt; 'Veronica', 'apellido' =&gt; 'Gonzalez', 'correo' =&gt; 'veronica.gonzalez@linktic.com', 'dominio' =&gt; 15, 'estado' =&gt; 'Activo', 'ticket' =&gt; '6257',</v>
      </c>
      <c r="R292" t="str">
        <f t="shared" si="23"/>
        <v xml:space="preserve"> 'fecha_de_creacion' =&gt; '2021-12-03', 'centro_costos_id' =&gt; 107, 'costo_dolares' =&gt; 44.599, 'costo_pesos' =&gt; 0, 'trm' =&gt; 0, 'fecha_de_eliminacion' =&gt; null, 'comentarios'  =&gt; ''],</v>
      </c>
      <c r="S292" t="str">
        <f t="shared" si="24"/>
        <v>['nombre' =&gt; 'Veronica', 'apellido' =&gt; 'Gonzalez', 'correo' =&gt; 'veronica.gonzalez@linktic.com', 'dominio' =&gt; 15, 'estado' =&gt; 'Activo', 'ticket' =&gt; '6257', 'fecha_de_creacion' =&gt; '2021-12-03', 'centro_costos_id' =&gt; 107, 'costo_dolares' =&gt; 44.599, 'costo_pesos' =&gt; 0, 'trm' =&gt; 0, 'fecha_de_eliminacion' =&gt; null, 'comentarios'  =&gt; ''],</v>
      </c>
    </row>
    <row r="293" spans="1:19" x14ac:dyDescent="0.25">
      <c r="A293" t="s">
        <v>1268</v>
      </c>
      <c r="B293" t="s">
        <v>1619</v>
      </c>
      <c r="C293" t="s">
        <v>1620</v>
      </c>
      <c r="D293" t="s">
        <v>1006</v>
      </c>
      <c r="E293" t="s">
        <v>845</v>
      </c>
      <c r="G293" s="1" t="s">
        <v>1621</v>
      </c>
      <c r="H293">
        <v>204</v>
      </c>
      <c r="I293">
        <v>0</v>
      </c>
      <c r="J293" t="str">
        <f t="shared" si="20"/>
        <v>.000</v>
      </c>
      <c r="M293">
        <f>_xlfn.IFNA(VLOOKUP(H293,centro_costo_id_2!$A$2:$B$108,2,0),107)</f>
        <v>107</v>
      </c>
      <c r="N293">
        <f>_xlfn.IFNA(VLOOKUP(TRIM(D293),dominio_correos!$A$1:$B$31,2,0),29)</f>
        <v>15</v>
      </c>
      <c r="O293" t="str">
        <f>Hoja13!J292</f>
        <v>2019-11-28</v>
      </c>
      <c r="P293" t="str">
        <f t="shared" si="21"/>
        <v>null</v>
      </c>
      <c r="Q293" t="str">
        <f t="shared" si="22"/>
        <v>['nombre' =&gt; 'Cristian', 'apellido' =&gt; 'Camacho', 'correo' =&gt; 'productor.audiovisual@linktic.com', 'dominio' =&gt; 15, 'estado' =&gt; 'Eliminado', 'ticket' =&gt; '',</v>
      </c>
      <c r="R293" t="str">
        <f t="shared" si="23"/>
        <v xml:space="preserve"> 'fecha_de_creacion' =&gt; '2019-11-28', 'centro_costos_id' =&gt; 107, 'costo_dolares' =&gt; .000, 'costo_pesos' =&gt; 0, 'trm' =&gt; 0, 'fecha_de_eliminacion' =&gt; null, 'comentarios'  =&gt; ''],</v>
      </c>
      <c r="S293" t="str">
        <f t="shared" si="24"/>
        <v>['nombre' =&gt; 'Cristian', 'apellido' =&gt; 'Camacho', 'correo' =&gt; 'productor.audiovisual@linktic.com', 'dominio' =&gt; 15, 'estado' =&gt; 'Eliminado', 'ticket' =&gt; '', 'fecha_de_creacion' =&gt; '2019-11-28', 'centro_costos_id' =&gt; 107, 'costo_dolares' =&gt; .000, 'costo_pesos' =&gt; 0, 'trm' =&gt; 0, 'fecha_de_eliminacion' =&gt; null, 'comentarios'  =&gt; ''],</v>
      </c>
    </row>
    <row r="294" spans="1:19" x14ac:dyDescent="0.25">
      <c r="A294" t="s">
        <v>1622</v>
      </c>
      <c r="B294" t="s">
        <v>1027</v>
      </c>
      <c r="C294" t="s">
        <v>1623</v>
      </c>
      <c r="D294" t="s">
        <v>1006</v>
      </c>
      <c r="E294" t="s">
        <v>845</v>
      </c>
      <c r="G294" s="1">
        <v>43873</v>
      </c>
      <c r="H294">
        <v>203</v>
      </c>
      <c r="I294">
        <v>0</v>
      </c>
      <c r="J294" t="str">
        <f t="shared" si="20"/>
        <v>.000</v>
      </c>
      <c r="K294">
        <v>44874</v>
      </c>
      <c r="M294">
        <f>_xlfn.IFNA(VLOOKUP(H294,centro_costo_id_2!$A$2:$B$108,2,0),107)</f>
        <v>107</v>
      </c>
      <c r="N294">
        <f>_xlfn.IFNA(VLOOKUP(TRIM(D294),dominio_correos!$A$1:$B$31,2,0),29)</f>
        <v>15</v>
      </c>
      <c r="O294" t="str">
        <f>Hoja13!J293</f>
        <v>2020-02-12</v>
      </c>
      <c r="P294" t="str">
        <f t="shared" si="21"/>
        <v>2022-11-09</v>
      </c>
      <c r="Q294" t="str">
        <f t="shared" si="22"/>
        <v>['nombre' =&gt; 'Melissa', 'apellido' =&gt; 'Rojas', 'correo' =&gt; 'profesional.financiero@linktic.com', 'dominio' =&gt; 15, 'estado' =&gt; 'Eliminado', 'ticket' =&gt; '',</v>
      </c>
      <c r="R294" t="str">
        <f t="shared" si="23"/>
        <v xml:space="preserve"> 'fecha_de_creacion' =&gt; '2020-02-12', 'centro_costos_id' =&gt; 107, 'costo_dolares' =&gt; .000, 'costo_pesos' =&gt; 0, 'trm' =&gt; 0, 'fecha_de_eliminacion' =&gt; '2022-11-09', 'comentarios'  =&gt; ''],</v>
      </c>
      <c r="S294" t="str">
        <f t="shared" si="24"/>
        <v>['nombre' =&gt; 'Melissa', 'apellido' =&gt; 'Rojas', 'correo' =&gt; 'profesional.financiero@linktic.com', 'dominio' =&gt; 15, 'estado' =&gt; 'Eliminado', 'ticket' =&gt; '', 'fecha_de_creacion' =&gt; '2020-02-12', 'centro_costos_id' =&gt; 107, 'costo_dolares' =&gt; .000, 'costo_pesos' =&gt; 0, 'trm' =&gt; 0, 'fecha_de_eliminacion' =&gt; '2022-11-09', 'comentarios'  =&gt; ''],</v>
      </c>
    </row>
    <row r="295" spans="1:19" x14ac:dyDescent="0.25">
      <c r="A295" t="s">
        <v>1624</v>
      </c>
      <c r="B295" t="s">
        <v>1175</v>
      </c>
      <c r="C295" t="s">
        <v>1625</v>
      </c>
      <c r="D295" t="s">
        <v>1006</v>
      </c>
      <c r="E295" t="s">
        <v>974</v>
      </c>
      <c r="G295" s="1">
        <v>41855</v>
      </c>
      <c r="H295">
        <v>200</v>
      </c>
      <c r="I295">
        <v>44.598999999999997</v>
      </c>
      <c r="J295" t="str">
        <f t="shared" si="20"/>
        <v>44.599</v>
      </c>
      <c r="M295">
        <f>_xlfn.IFNA(VLOOKUP(H295,centro_costo_id_2!$A$2:$B$108,2,0),107)</f>
        <v>107</v>
      </c>
      <c r="N295">
        <f>_xlfn.IFNA(VLOOKUP(TRIM(D295),dominio_correos!$A$1:$B$31,2,0),29)</f>
        <v>15</v>
      </c>
      <c r="O295" t="str">
        <f>Hoja13!J294</f>
        <v>2014-08-04</v>
      </c>
      <c r="P295" t="str">
        <f t="shared" si="21"/>
        <v>null</v>
      </c>
      <c r="Q295" t="str">
        <f t="shared" si="22"/>
        <v>['nombre' =&gt; 'Project', 'apellido' =&gt; 'Linktic', 'correo' =&gt; 'project@linktic.com', 'dominio' =&gt; 15, 'estado' =&gt; 'Activo', 'ticket' =&gt; '',</v>
      </c>
      <c r="R295" t="str">
        <f t="shared" si="23"/>
        <v xml:space="preserve"> 'fecha_de_creacion' =&gt; '2014-08-04', 'centro_costos_id' =&gt; 107, 'costo_dolares' =&gt; 44.599, 'costo_pesos' =&gt; 0, 'trm' =&gt; 0, 'fecha_de_eliminacion' =&gt; null, 'comentarios'  =&gt; ''],</v>
      </c>
      <c r="S295" t="str">
        <f t="shared" si="24"/>
        <v>['nombre' =&gt; 'Project', 'apellido' =&gt; 'Linktic', 'correo' =&gt; 'project@linktic.com', 'dominio' =&gt; 15, 'estado' =&gt; 'Activo', 'ticket' =&gt; '', 'fecha_de_creacion' =&gt; '2014-08-04', 'centro_costos_id' =&gt; 107, 'costo_dolares' =&gt; 44.599, 'costo_pesos' =&gt; 0, 'trm' =&gt; 0, 'fecha_de_eliminacion' =&gt; null, 'comentarios'  =&gt; ''],</v>
      </c>
    </row>
    <row r="296" spans="1:19" x14ac:dyDescent="0.25">
      <c r="A296" t="s">
        <v>1626</v>
      </c>
      <c r="B296" t="s">
        <v>1627</v>
      </c>
      <c r="C296" t="s">
        <v>1628</v>
      </c>
      <c r="D296" t="s">
        <v>1006</v>
      </c>
      <c r="E296" t="s">
        <v>974</v>
      </c>
      <c r="F296">
        <v>11389</v>
      </c>
      <c r="G296" s="1">
        <v>41701</v>
      </c>
      <c r="H296">
        <v>202</v>
      </c>
      <c r="I296">
        <v>44.598999999999997</v>
      </c>
      <c r="J296" t="str">
        <f t="shared" si="20"/>
        <v>44.599</v>
      </c>
      <c r="M296">
        <f>_xlfn.IFNA(VLOOKUP(H296,centro_costo_id_2!$A$2:$B$108,2,0),107)</f>
        <v>107</v>
      </c>
      <c r="N296">
        <f>_xlfn.IFNA(VLOOKUP(TRIM(D296),dominio_correos!$A$1:$B$31,2,0),29)</f>
        <v>15</v>
      </c>
      <c r="O296" t="str">
        <f>Hoja13!J295</f>
        <v>2014-03-03</v>
      </c>
      <c r="P296" t="str">
        <f t="shared" si="21"/>
        <v>null</v>
      </c>
      <c r="Q296" t="str">
        <f t="shared" si="22"/>
        <v>['nombre' =&gt; 'Leidi Nathali', 'apellido' =&gt; 'Yaguara Caseres', 'correo' =&gt; 'proyectos@linktic.com', 'dominio' =&gt; 15, 'estado' =&gt; 'Activo', 'ticket' =&gt; '11389',</v>
      </c>
      <c r="R296" t="str">
        <f t="shared" si="23"/>
        <v xml:space="preserve"> 'fecha_de_creacion' =&gt; '2014-03-03', 'centro_costos_id' =&gt; 107, 'costo_dolares' =&gt; 44.599, 'costo_pesos' =&gt; 0, 'trm' =&gt; 0, 'fecha_de_eliminacion' =&gt; null, 'comentarios'  =&gt; ''],</v>
      </c>
      <c r="S296" t="str">
        <f t="shared" si="24"/>
        <v>['nombre' =&gt; 'Leidi Nathali', 'apellido' =&gt; 'Yaguara Caseres', 'correo' =&gt; 'proyectos@linktic.com', 'dominio' =&gt; 15, 'estado' =&gt; 'Activo', 'ticket' =&gt; '11389', 'fecha_de_creacion' =&gt; '2014-03-03', 'centro_costos_id' =&gt; 107, 'costo_dolares' =&gt; 44.599, 'costo_pesos' =&gt; 0, 'trm' =&gt; 0, 'fecha_de_eliminacion' =&gt; null, 'comentarios'  =&gt; ''],</v>
      </c>
    </row>
    <row r="297" spans="1:19" x14ac:dyDescent="0.25">
      <c r="A297" t="s">
        <v>1365</v>
      </c>
      <c r="B297" t="s">
        <v>942</v>
      </c>
      <c r="C297" t="s">
        <v>1629</v>
      </c>
      <c r="D297" t="s">
        <v>944</v>
      </c>
      <c r="E297" t="s">
        <v>974</v>
      </c>
      <c r="F297">
        <v>6011</v>
      </c>
      <c r="G297" s="1" t="s">
        <v>940</v>
      </c>
      <c r="H297">
        <v>1</v>
      </c>
      <c r="I297">
        <v>12</v>
      </c>
      <c r="J297" t="str">
        <f t="shared" si="20"/>
        <v>12.000</v>
      </c>
      <c r="M297">
        <f>_xlfn.IFNA(VLOOKUP(H297,centro_costo_id_2!$A$2:$B$108,2,0),107)</f>
        <v>100</v>
      </c>
      <c r="N297">
        <f>_xlfn.IFNA(VLOOKUP(TRIM(D297),dominio_correos!$A$1:$B$31,2,0),29)</f>
        <v>27</v>
      </c>
      <c r="O297" t="str">
        <f>Hoja13!J296</f>
        <v>2020-05-21</v>
      </c>
      <c r="P297" t="str">
        <f t="shared" si="21"/>
        <v>null</v>
      </c>
      <c r="Q297" t="str">
        <f t="shared" si="22"/>
        <v>['nombre' =&gt; 'Proyectos', 'apellido' =&gt; 'Wimbu', 'correo' =&gt; 'proyectos@wimbu.co', 'dominio' =&gt; 27, 'estado' =&gt; 'Activo', 'ticket' =&gt; '6011',</v>
      </c>
      <c r="R297" t="str">
        <f t="shared" si="23"/>
        <v xml:space="preserve"> 'fecha_de_creacion' =&gt; '2020-05-21', 'centro_costos_id' =&gt; 100, 'costo_dolares' =&gt; 12.000, 'costo_pesos' =&gt; 0, 'trm' =&gt; 0, 'fecha_de_eliminacion' =&gt; null, 'comentarios'  =&gt; ''],</v>
      </c>
      <c r="S297" t="str">
        <f t="shared" si="24"/>
        <v>['nombre' =&gt; 'Proyectos', 'apellido' =&gt; 'Wimbu', 'correo' =&gt; 'proyectos@wimbu.co', 'dominio' =&gt; 27, 'estado' =&gt; 'Activo', 'ticket' =&gt; '6011', 'fecha_de_creacion' =&gt; '2020-05-21', 'centro_costos_id' =&gt; 100, 'costo_dolares' =&gt; 12.000, 'costo_pesos' =&gt; 0, 'trm' =&gt; 0, 'fecha_de_eliminacion' =&gt; null, 'comentarios'  =&gt; ''],</v>
      </c>
    </row>
    <row r="298" spans="1:19" x14ac:dyDescent="0.25">
      <c r="A298" t="s">
        <v>1630</v>
      </c>
      <c r="B298" t="s">
        <v>866</v>
      </c>
      <c r="C298" t="s">
        <v>1631</v>
      </c>
      <c r="D298" t="s">
        <v>1006</v>
      </c>
      <c r="E298" t="s">
        <v>845</v>
      </c>
      <c r="G298" s="1" t="s">
        <v>1007</v>
      </c>
      <c r="H298">
        <v>201</v>
      </c>
      <c r="I298">
        <v>0</v>
      </c>
      <c r="J298" t="str">
        <f t="shared" si="20"/>
        <v>.000</v>
      </c>
      <c r="K298">
        <v>44687</v>
      </c>
      <c r="M298">
        <f>_xlfn.IFNA(VLOOKUP(H298,centro_costo_id_2!$A$2:$B$108,2,0),107)</f>
        <v>107</v>
      </c>
      <c r="N298">
        <f>_xlfn.IFNA(VLOOKUP(TRIM(D298),dominio_correos!$A$1:$B$31,2,0),29)</f>
        <v>15</v>
      </c>
      <c r="O298" t="str">
        <f>Hoja13!J297</f>
        <v>2020-12-23</v>
      </c>
      <c r="P298" t="str">
        <f t="shared" si="21"/>
        <v>2022-05-06</v>
      </c>
      <c r="Q298" t="str">
        <f t="shared" si="22"/>
        <v>['nombre' =&gt; 'Rafael', 'apellido' =&gt; 'Lopez', 'correo' =&gt; 'rafael.lopez@linktic.com', 'dominio' =&gt; 15, 'estado' =&gt; 'Eliminado', 'ticket' =&gt; '',</v>
      </c>
      <c r="R298" t="str">
        <f t="shared" si="23"/>
        <v xml:space="preserve"> 'fecha_de_creacion' =&gt; '2020-12-23', 'centro_costos_id' =&gt; 107, 'costo_dolares' =&gt; .000, 'costo_pesos' =&gt; 0, 'trm' =&gt; 0, 'fecha_de_eliminacion' =&gt; '2022-05-06', 'comentarios'  =&gt; ''],</v>
      </c>
      <c r="S298" t="str">
        <f t="shared" si="24"/>
        <v>['nombre' =&gt; 'Rafael', 'apellido' =&gt; 'Lopez', 'correo' =&gt; 'rafael.lopez@linktic.com', 'dominio' =&gt; 15, 'estado' =&gt; 'Eliminado', 'ticket' =&gt; '', 'fecha_de_creacion' =&gt; '2020-12-23', 'centro_costos_id' =&gt; 107, 'costo_dolares' =&gt; .000, 'costo_pesos' =&gt; 0, 'trm' =&gt; 0, 'fecha_de_eliminacion' =&gt; '2022-05-06', 'comentarios'  =&gt; ''],</v>
      </c>
    </row>
    <row r="299" spans="1:19" x14ac:dyDescent="0.25">
      <c r="A299" t="s">
        <v>1632</v>
      </c>
      <c r="B299" t="s">
        <v>1633</v>
      </c>
      <c r="C299" t="s">
        <v>1634</v>
      </c>
      <c r="D299" t="s">
        <v>844</v>
      </c>
      <c r="E299" t="s">
        <v>845</v>
      </c>
      <c r="F299">
        <v>7814</v>
      </c>
      <c r="G299" s="1" t="s">
        <v>1458</v>
      </c>
      <c r="H299">
        <v>296</v>
      </c>
      <c r="I299">
        <v>5.4</v>
      </c>
      <c r="J299" t="str">
        <f t="shared" si="20"/>
        <v>5.400</v>
      </c>
      <c r="K299">
        <v>44687</v>
      </c>
      <c r="M299">
        <f>_xlfn.IFNA(VLOOKUP(H299,centro_costo_id_2!$A$2:$B$108,2,0),107)</f>
        <v>42</v>
      </c>
      <c r="N299">
        <f>_xlfn.IFNA(VLOOKUP(TRIM(D299),dominio_correos!$A$1:$B$31,2,0),29)</f>
        <v>14</v>
      </c>
      <c r="O299" t="str">
        <f>Hoja13!J298</f>
        <v>2021-08-27</v>
      </c>
      <c r="P299" t="str">
        <f t="shared" si="21"/>
        <v>2022-05-06</v>
      </c>
      <c r="Q299" t="str">
        <f t="shared" si="22"/>
        <v>['nombre' =&gt; 'Renato', 'apellido' =&gt; 'Yepes', 'correo' =&gt; 'renato.yepes@linktic.co', 'dominio' =&gt; 14, 'estado' =&gt; 'Eliminado', 'ticket' =&gt; '7814',</v>
      </c>
      <c r="R299" t="str">
        <f t="shared" si="23"/>
        <v xml:space="preserve"> 'fecha_de_creacion' =&gt; '2021-08-27', 'centro_costos_id' =&gt; 42, 'costo_dolares' =&gt; 5.400, 'costo_pesos' =&gt; 0, 'trm' =&gt; 0, 'fecha_de_eliminacion' =&gt; '2022-05-06', 'comentarios'  =&gt; ''],</v>
      </c>
      <c r="S299" t="str">
        <f t="shared" si="24"/>
        <v>['nombre' =&gt; 'Renato', 'apellido' =&gt; 'Yepes', 'correo' =&gt; 'renato.yepes@linktic.co', 'dominio' =&gt; 14, 'estado' =&gt; 'Eliminado', 'ticket' =&gt; '7814', 'fecha_de_creacion' =&gt; '2021-08-27', 'centro_costos_id' =&gt; 42, 'costo_dolares' =&gt; 5.400, 'costo_pesos' =&gt; 0, 'trm' =&gt; 0, 'fecha_de_eliminacion' =&gt; '2022-05-06', 'comentarios'  =&gt; ''],</v>
      </c>
    </row>
    <row r="300" spans="1:19" x14ac:dyDescent="0.25">
      <c r="A300" t="s">
        <v>1635</v>
      </c>
      <c r="B300" t="s">
        <v>1636</v>
      </c>
      <c r="C300" t="s">
        <v>1637</v>
      </c>
      <c r="D300" t="s">
        <v>1006</v>
      </c>
      <c r="E300" t="s">
        <v>974</v>
      </c>
      <c r="F300">
        <v>6257</v>
      </c>
      <c r="G300" s="1">
        <v>44176</v>
      </c>
      <c r="H300">
        <v>210</v>
      </c>
      <c r="I300">
        <v>44.598999999999997</v>
      </c>
      <c r="J300" t="str">
        <f t="shared" si="20"/>
        <v>44.599</v>
      </c>
      <c r="M300">
        <f>_xlfn.IFNA(VLOOKUP(H300,centro_costo_id_2!$A$2:$B$108,2,0),107)</f>
        <v>107</v>
      </c>
      <c r="N300">
        <f>_xlfn.IFNA(VLOOKUP(TRIM(D300),dominio_correos!$A$1:$B$31,2,0),29)</f>
        <v>15</v>
      </c>
      <c r="O300" t="str">
        <f>Hoja13!J299</f>
        <v>2020-12-11</v>
      </c>
      <c r="P300" t="str">
        <f t="shared" si="21"/>
        <v>null</v>
      </c>
      <c r="Q300" t="str">
        <f t="shared" si="22"/>
        <v>['nombre' =&gt; 'Ricardo', 'apellido' =&gt; 'Ocampo', 'correo' =&gt; 'ricardo.ocampo@linktic.com', 'dominio' =&gt; 15, 'estado' =&gt; 'Activo', 'ticket' =&gt; '6257',</v>
      </c>
      <c r="R300" t="str">
        <f t="shared" si="23"/>
        <v xml:space="preserve"> 'fecha_de_creacion' =&gt; '2020-12-11', 'centro_costos_id' =&gt; 107, 'costo_dolares' =&gt; 44.599, 'costo_pesos' =&gt; 0, 'trm' =&gt; 0, 'fecha_de_eliminacion' =&gt; null, 'comentarios'  =&gt; ''],</v>
      </c>
      <c r="S300" t="str">
        <f t="shared" si="24"/>
        <v>['nombre' =&gt; 'Ricardo', 'apellido' =&gt; 'Ocampo', 'correo' =&gt; 'ricardo.ocampo@linktic.com', 'dominio' =&gt; 15, 'estado' =&gt; 'Activo', 'ticket' =&gt; '6257', 'fecha_de_creacion' =&gt; '2020-12-11', 'centro_costos_id' =&gt; 107, 'costo_dolares' =&gt; 44.599, 'costo_pesos' =&gt; 0, 'trm' =&gt; 0, 'fecha_de_eliminacion' =&gt; null, 'comentarios'  =&gt; ''],</v>
      </c>
    </row>
    <row r="301" spans="1:19" x14ac:dyDescent="0.25">
      <c r="A301" t="s">
        <v>858</v>
      </c>
      <c r="B301" t="s">
        <v>1638</v>
      </c>
      <c r="C301" t="s">
        <v>1639</v>
      </c>
      <c r="D301" t="s">
        <v>844</v>
      </c>
      <c r="E301" t="s">
        <v>845</v>
      </c>
      <c r="F301">
        <v>7902</v>
      </c>
      <c r="G301" s="1" t="s">
        <v>1519</v>
      </c>
      <c r="H301">
        <v>296</v>
      </c>
      <c r="I301">
        <v>5.4</v>
      </c>
      <c r="J301" t="str">
        <f t="shared" si="20"/>
        <v>5.400</v>
      </c>
      <c r="K301">
        <v>44609</v>
      </c>
      <c r="M301">
        <f>_xlfn.IFNA(VLOOKUP(H301,centro_costo_id_2!$A$2:$B$108,2,0),107)</f>
        <v>42</v>
      </c>
      <c r="N301">
        <f>_xlfn.IFNA(VLOOKUP(TRIM(D301),dominio_correos!$A$1:$B$31,2,0),29)</f>
        <v>14</v>
      </c>
      <c r="O301" t="str">
        <f>Hoja13!J300</f>
        <v>2021-09-21</v>
      </c>
      <c r="P301" t="str">
        <f t="shared" si="21"/>
        <v>2022-02-17</v>
      </c>
      <c r="Q301" t="str">
        <f t="shared" si="22"/>
        <v>['nombre' =&gt; 'Sebastian', 'apellido' =&gt; 'Ordoñez', 'correo' =&gt; 'sebastian.ordonez@linktic.co', 'dominio' =&gt; 14, 'estado' =&gt; 'Eliminado', 'ticket' =&gt; '7902',</v>
      </c>
      <c r="R301" t="str">
        <f t="shared" si="23"/>
        <v xml:space="preserve"> 'fecha_de_creacion' =&gt; '2021-09-21', 'centro_costos_id' =&gt; 42, 'costo_dolares' =&gt; 5.400, 'costo_pesos' =&gt; 0, 'trm' =&gt; 0, 'fecha_de_eliminacion' =&gt; '2022-02-17', 'comentarios'  =&gt; ''],</v>
      </c>
      <c r="S301" t="str">
        <f t="shared" si="24"/>
        <v>['nombre' =&gt; 'Sebastian', 'apellido' =&gt; 'Ordoñez', 'correo' =&gt; 'sebastian.ordonez@linktic.co', 'dominio' =&gt; 14, 'estado' =&gt; 'Eliminado', 'ticket' =&gt; '7902', 'fecha_de_creacion' =&gt; '2021-09-21', 'centro_costos_id' =&gt; 42, 'costo_dolares' =&gt; 5.400, 'costo_pesos' =&gt; 0, 'trm' =&gt; 0, 'fecha_de_eliminacion' =&gt; '2022-02-17', 'comentarios'  =&gt; ''],</v>
      </c>
    </row>
    <row r="302" spans="1:19" x14ac:dyDescent="0.25">
      <c r="A302" t="s">
        <v>1640</v>
      </c>
      <c r="B302" t="s">
        <v>1641</v>
      </c>
      <c r="C302" t="s">
        <v>1642</v>
      </c>
      <c r="D302" t="s">
        <v>1006</v>
      </c>
      <c r="E302" t="s">
        <v>974</v>
      </c>
      <c r="F302">
        <v>7909</v>
      </c>
      <c r="G302" s="1" t="s">
        <v>1519</v>
      </c>
      <c r="H302">
        <v>296</v>
      </c>
      <c r="I302">
        <v>44.598999999999997</v>
      </c>
      <c r="J302" t="str">
        <f t="shared" si="20"/>
        <v>44.599</v>
      </c>
      <c r="M302">
        <f>_xlfn.IFNA(VLOOKUP(H302,centro_costo_id_2!$A$2:$B$108,2,0),107)</f>
        <v>42</v>
      </c>
      <c r="N302">
        <f>_xlfn.IFNA(VLOOKUP(TRIM(D302),dominio_correos!$A$1:$B$31,2,0),29)</f>
        <v>15</v>
      </c>
      <c r="O302" t="str">
        <f>Hoja13!J301</f>
        <v>2021-09-21</v>
      </c>
      <c r="P302" t="str">
        <f t="shared" si="21"/>
        <v>null</v>
      </c>
      <c r="Q302" t="str">
        <f t="shared" si="22"/>
        <v>['nombre' =&gt; 'Servio', 'apellido' =&gt; 'Lemos', 'correo' =&gt; 'servio.lemos@linktic.com', 'dominio' =&gt; 15, 'estado' =&gt; 'Activo', 'ticket' =&gt; '7909',</v>
      </c>
      <c r="R302" t="str">
        <f t="shared" si="23"/>
        <v xml:space="preserve"> 'fecha_de_creacion' =&gt; '2021-09-21', 'centro_costos_id' =&gt; 42, 'costo_dolares' =&gt; 44.599, 'costo_pesos' =&gt; 0, 'trm' =&gt; 0, 'fecha_de_eliminacion' =&gt; null, 'comentarios'  =&gt; ''],</v>
      </c>
      <c r="S302" t="str">
        <f t="shared" si="24"/>
        <v>['nombre' =&gt; 'Servio', 'apellido' =&gt; 'Lemos', 'correo' =&gt; 'servio.lemos@linktic.com', 'dominio' =&gt; 15, 'estado' =&gt; 'Activo', 'ticket' =&gt; '7909', 'fecha_de_creacion' =&gt; '2021-09-21', 'centro_costos_id' =&gt; 42, 'costo_dolares' =&gt; 44.599, 'costo_pesos' =&gt; 0, 'trm' =&gt; 0, 'fecha_de_eliminacion' =&gt; null, 'comentarios'  =&gt; ''],</v>
      </c>
    </row>
    <row r="303" spans="1:19" x14ac:dyDescent="0.25">
      <c r="A303" t="s">
        <v>1643</v>
      </c>
      <c r="B303" t="s">
        <v>1644</v>
      </c>
      <c r="C303" t="s">
        <v>1645</v>
      </c>
      <c r="D303" t="s">
        <v>912</v>
      </c>
      <c r="E303" t="s">
        <v>845</v>
      </c>
      <c r="F303">
        <v>5662</v>
      </c>
      <c r="G303" s="1">
        <v>44537</v>
      </c>
      <c r="H303">
        <v>146</v>
      </c>
      <c r="I303">
        <v>44.290999999999997</v>
      </c>
      <c r="J303" t="str">
        <f t="shared" si="20"/>
        <v>44.291</v>
      </c>
      <c r="K303">
        <v>44827</v>
      </c>
      <c r="M303">
        <f>_xlfn.IFNA(VLOOKUP(H303,centro_costo_id_2!$A$2:$B$108,2,0),107)</f>
        <v>107</v>
      </c>
      <c r="N303">
        <f>_xlfn.IFNA(VLOOKUP(TRIM(D303),dominio_correos!$A$1:$B$31,2,0),29)</f>
        <v>10</v>
      </c>
      <c r="O303" t="str">
        <f>Hoja13!J302</f>
        <v>2021-12-07</v>
      </c>
      <c r="P303" t="str">
        <f t="shared" si="21"/>
        <v>2022-09-23</v>
      </c>
      <c r="Q303" t="str">
        <f t="shared" si="22"/>
        <v>['nombre' =&gt; 'Silvia Paola', 'apellido' =&gt; 'Gallego Ospina', 'correo' =&gt; 'silvia.gallego@hicome.co', 'dominio' =&gt; 10, 'estado' =&gt; 'Eliminado', 'ticket' =&gt; '5662',</v>
      </c>
      <c r="R303" t="str">
        <f t="shared" si="23"/>
        <v xml:space="preserve"> 'fecha_de_creacion' =&gt; '2021-12-07', 'centro_costos_id' =&gt; 107, 'costo_dolares' =&gt; 44.291, 'costo_pesos' =&gt; 0, 'trm' =&gt; 0, 'fecha_de_eliminacion' =&gt; '2022-09-23', 'comentarios'  =&gt; ''],</v>
      </c>
      <c r="S303" t="str">
        <f t="shared" si="24"/>
        <v>['nombre' =&gt; 'Silvia Paola', 'apellido' =&gt; 'Gallego Ospina', 'correo' =&gt; 'silvia.gallego@hicome.co', 'dominio' =&gt; 10, 'estado' =&gt; 'Eliminado', 'ticket' =&gt; '5662', 'fecha_de_creacion' =&gt; '2021-12-07', 'centro_costos_id' =&gt; 107, 'costo_dolares' =&gt; 44.291, 'costo_pesos' =&gt; 0, 'trm' =&gt; 0, 'fecha_de_eliminacion' =&gt; '2022-09-23', 'comentarios'  =&gt; ''],</v>
      </c>
    </row>
    <row r="304" spans="1:19" x14ac:dyDescent="0.25">
      <c r="A304" t="s">
        <v>1646</v>
      </c>
      <c r="B304" t="s">
        <v>1647</v>
      </c>
      <c r="C304" t="s">
        <v>1648</v>
      </c>
      <c r="D304" t="s">
        <v>1006</v>
      </c>
      <c r="E304" t="s">
        <v>845</v>
      </c>
      <c r="F304">
        <v>6257</v>
      </c>
      <c r="G304" s="1" t="s">
        <v>1649</v>
      </c>
      <c r="H304">
        <v>244</v>
      </c>
      <c r="I304">
        <v>5.4</v>
      </c>
      <c r="J304" t="str">
        <f t="shared" si="20"/>
        <v>5.400</v>
      </c>
      <c r="K304">
        <v>44812</v>
      </c>
      <c r="M304">
        <f>_xlfn.IFNA(VLOOKUP(H304,centro_costo_id_2!$A$2:$B$108,2,0),107)</f>
        <v>14</v>
      </c>
      <c r="N304">
        <f>_xlfn.IFNA(VLOOKUP(TRIM(D304),dominio_correos!$A$1:$B$31,2,0),29)</f>
        <v>15</v>
      </c>
      <c r="O304" t="str">
        <f>Hoja13!J303</f>
        <v>2021-05-14</v>
      </c>
      <c r="P304" t="str">
        <f t="shared" si="21"/>
        <v>2022-09-08</v>
      </c>
      <c r="Q304" t="str">
        <f t="shared" si="22"/>
        <v>['nombre' =&gt; 'Jorge', 'apellido' =&gt; 'Torres', 'correo' =&gt; 'soporte.fac@linktic.com', 'dominio' =&gt; 15, 'estado' =&gt; 'Eliminado', 'ticket' =&gt; '6257',</v>
      </c>
      <c r="R304" t="str">
        <f t="shared" si="23"/>
        <v xml:space="preserve"> 'fecha_de_creacion' =&gt; '2021-05-14', 'centro_costos_id' =&gt; 14, 'costo_dolares' =&gt; 5.400, 'costo_pesos' =&gt; 0, 'trm' =&gt; 0, 'fecha_de_eliminacion' =&gt; '2022-09-08', 'comentarios'  =&gt; ''],</v>
      </c>
      <c r="S304" t="str">
        <f t="shared" si="24"/>
        <v>['nombre' =&gt; 'Jorge', 'apellido' =&gt; 'Torres', 'correo' =&gt; 'soporte.fac@linktic.com', 'dominio' =&gt; 15, 'estado' =&gt; 'Eliminado', 'ticket' =&gt; '6257', 'fecha_de_creacion' =&gt; '2021-05-14', 'centro_costos_id' =&gt; 14, 'costo_dolares' =&gt; 5.400, 'costo_pesos' =&gt; 0, 'trm' =&gt; 0, 'fecha_de_eliminacion' =&gt; '2022-09-08', 'comentarios'  =&gt; ''],</v>
      </c>
    </row>
    <row r="305" spans="1:19" x14ac:dyDescent="0.25">
      <c r="A305" t="s">
        <v>1256</v>
      </c>
      <c r="B305" t="s">
        <v>972</v>
      </c>
      <c r="C305" t="s">
        <v>1650</v>
      </c>
      <c r="D305" t="s">
        <v>912</v>
      </c>
      <c r="E305" t="s">
        <v>845</v>
      </c>
      <c r="F305">
        <v>5662</v>
      </c>
      <c r="G305" s="1" t="s">
        <v>923</v>
      </c>
      <c r="H305">
        <v>146</v>
      </c>
      <c r="I305">
        <v>44.290999999999997</v>
      </c>
      <c r="J305" t="str">
        <f t="shared" si="20"/>
        <v>44.291</v>
      </c>
      <c r="M305">
        <f>_xlfn.IFNA(VLOOKUP(H305,centro_costo_id_2!$A$2:$B$108,2,0),107)</f>
        <v>107</v>
      </c>
      <c r="N305">
        <f>_xlfn.IFNA(VLOOKUP(TRIM(D305),dominio_correos!$A$1:$B$31,2,0),29)</f>
        <v>10</v>
      </c>
      <c r="O305" t="str">
        <f>Hoja13!J304</f>
        <v>2019-09-25</v>
      </c>
      <c r="P305" t="str">
        <f t="shared" si="21"/>
        <v>null</v>
      </c>
      <c r="Q305" t="str">
        <f t="shared" si="22"/>
        <v>['nombre' =&gt; 'Soporte', 'apellido' =&gt; 'Hicome', 'correo' =&gt; 'soporte@hicome.co', 'dominio' =&gt; 10, 'estado' =&gt; 'Eliminado', 'ticket' =&gt; '5662',</v>
      </c>
      <c r="R305" t="str">
        <f t="shared" si="23"/>
        <v xml:space="preserve"> 'fecha_de_creacion' =&gt; '2019-09-25', 'centro_costos_id' =&gt; 107, 'costo_dolares' =&gt; 44.291, 'costo_pesos' =&gt; 0, 'trm' =&gt; 0, 'fecha_de_eliminacion' =&gt; null, 'comentarios'  =&gt; ''],</v>
      </c>
      <c r="S305" t="str">
        <f t="shared" si="24"/>
        <v>['nombre' =&gt; 'Soporte', 'apellido' =&gt; 'Hicome', 'correo' =&gt; 'soporte@hicome.co', 'dominio' =&gt; 10, 'estado' =&gt; 'Eliminado', 'ticket' =&gt; '5662', 'fecha_de_creacion' =&gt; '2019-09-25', 'centro_costos_id' =&gt; 107, 'costo_dolares' =&gt; 44.291, 'costo_pesos' =&gt; 0, 'trm' =&gt; 0, 'fecha_de_eliminacion' =&gt; null, 'comentarios'  =&gt; ''],</v>
      </c>
    </row>
    <row r="306" spans="1:19" x14ac:dyDescent="0.25">
      <c r="A306" t="s">
        <v>1256</v>
      </c>
      <c r="B306" t="s">
        <v>1651</v>
      </c>
      <c r="C306" t="s">
        <v>1652</v>
      </c>
      <c r="D306" t="s">
        <v>1653</v>
      </c>
      <c r="E306" t="s">
        <v>845</v>
      </c>
      <c r="F306">
        <v>6257</v>
      </c>
      <c r="G306" s="1" t="s">
        <v>1654</v>
      </c>
      <c r="H306">
        <v>200</v>
      </c>
      <c r="I306">
        <v>5.4</v>
      </c>
      <c r="J306" t="str">
        <f t="shared" si="20"/>
        <v>5.400</v>
      </c>
      <c r="M306">
        <f>_xlfn.IFNA(VLOOKUP(H306,centro_costo_id_2!$A$2:$B$108,2,0),107)</f>
        <v>107</v>
      </c>
      <c r="N306">
        <f>_xlfn.IFNA(VLOOKUP(TRIM(D306),dominio_correos!$A$1:$B$31,2,0),29)</f>
        <v>14</v>
      </c>
      <c r="O306" t="str">
        <f>Hoja13!J305</f>
        <v>2020-11-19</v>
      </c>
      <c r="P306" t="str">
        <f t="shared" si="21"/>
        <v>null</v>
      </c>
      <c r="Q306" t="str">
        <f t="shared" si="22"/>
        <v>['nombre' =&gt; 'Soporte', 'apellido' =&gt; 'Linktic co', 'correo' =&gt; 'soporte@linktic.co ', 'dominio' =&gt; 14, 'estado' =&gt; 'Eliminado', 'ticket' =&gt; '6257',</v>
      </c>
      <c r="R306" t="str">
        <f t="shared" si="23"/>
        <v xml:space="preserve"> 'fecha_de_creacion' =&gt; '2020-11-19', 'centro_costos_id' =&gt; 107, 'costo_dolares' =&gt; 5.400, 'costo_pesos' =&gt; 0, 'trm' =&gt; 0, 'fecha_de_eliminacion' =&gt; null, 'comentarios'  =&gt; ''],</v>
      </c>
      <c r="S306" t="str">
        <f t="shared" si="24"/>
        <v>['nombre' =&gt; 'Soporte', 'apellido' =&gt; 'Linktic co', 'correo' =&gt; 'soporte@linktic.co ', 'dominio' =&gt; 14, 'estado' =&gt; 'Eliminado', 'ticket' =&gt; '6257', 'fecha_de_creacion' =&gt; '2020-11-19', 'centro_costos_id' =&gt; 107, 'costo_dolares' =&gt; 5.400, 'costo_pesos' =&gt; 0, 'trm' =&gt; 0, 'fecha_de_eliminacion' =&gt; null, 'comentarios'  =&gt; ''],</v>
      </c>
    </row>
    <row r="307" spans="1:19" x14ac:dyDescent="0.25">
      <c r="A307" t="s">
        <v>1655</v>
      </c>
      <c r="B307" t="s">
        <v>1656</v>
      </c>
      <c r="C307" t="s">
        <v>1657</v>
      </c>
      <c r="D307" t="s">
        <v>1006</v>
      </c>
      <c r="E307" t="s">
        <v>974</v>
      </c>
      <c r="G307" s="1">
        <v>40603</v>
      </c>
      <c r="H307">
        <v>200</v>
      </c>
      <c r="I307">
        <v>44.697000000000003</v>
      </c>
      <c r="J307" t="str">
        <f t="shared" si="20"/>
        <v>44.697</v>
      </c>
      <c r="M307">
        <f>_xlfn.IFNA(VLOOKUP(H307,centro_costo_id_2!$A$2:$B$108,2,0),107)</f>
        <v>107</v>
      </c>
      <c r="N307">
        <f>_xlfn.IFNA(VLOOKUP(TRIM(D307),dominio_correos!$A$1:$B$31,2,0),29)</f>
        <v>15</v>
      </c>
      <c r="O307" t="str">
        <f>Hoja13!J306</f>
        <v>2011-03-01</v>
      </c>
      <c r="P307" t="str">
        <f t="shared" si="21"/>
        <v>null</v>
      </c>
      <c r="Q307" t="str">
        <f t="shared" si="22"/>
        <v>['nombre' =&gt; 'SOPORTE', 'apellido' =&gt; 'LINK TIC', 'correo' =&gt; 'soporte@linktic.com', 'dominio' =&gt; 15, 'estado' =&gt; 'Activo', 'ticket' =&gt; '',</v>
      </c>
      <c r="R307" t="str">
        <f t="shared" si="23"/>
        <v xml:space="preserve"> 'fecha_de_creacion' =&gt; '2011-03-01', 'centro_costos_id' =&gt; 107, 'costo_dolares' =&gt; 44.697, 'costo_pesos' =&gt; 0, 'trm' =&gt; 0, 'fecha_de_eliminacion' =&gt; null, 'comentarios'  =&gt; ''],</v>
      </c>
      <c r="S307" t="str">
        <f t="shared" si="24"/>
        <v>['nombre' =&gt; 'SOPORTE', 'apellido' =&gt; 'LINK TIC', 'correo' =&gt; 'soporte@linktic.com', 'dominio' =&gt; 15, 'estado' =&gt; 'Activo', 'ticket' =&gt; '', 'fecha_de_creacion' =&gt; '2011-03-01', 'centro_costos_id' =&gt; 107, 'costo_dolares' =&gt; 44.697, 'costo_pesos' =&gt; 0, 'trm' =&gt; 0, 'fecha_de_eliminacion' =&gt; null, 'comentarios'  =&gt; ''],</v>
      </c>
    </row>
    <row r="308" spans="1:19" x14ac:dyDescent="0.25">
      <c r="A308" t="s">
        <v>1658</v>
      </c>
      <c r="B308" t="s">
        <v>1659</v>
      </c>
      <c r="C308" t="s">
        <v>1660</v>
      </c>
      <c r="D308" t="s">
        <v>912</v>
      </c>
      <c r="E308" t="s">
        <v>845</v>
      </c>
      <c r="F308">
        <v>5662</v>
      </c>
      <c r="G308" s="1">
        <v>44114</v>
      </c>
      <c r="H308">
        <v>146</v>
      </c>
      <c r="I308">
        <v>44.290999999999997</v>
      </c>
      <c r="J308" t="str">
        <f t="shared" si="20"/>
        <v>44.291</v>
      </c>
      <c r="K308">
        <v>44830</v>
      </c>
      <c r="M308">
        <f>_xlfn.IFNA(VLOOKUP(H308,centro_costo_id_2!$A$2:$B$108,2,0),107)</f>
        <v>107</v>
      </c>
      <c r="N308">
        <f>_xlfn.IFNA(VLOOKUP(TRIM(D308),dominio_correos!$A$1:$B$31,2,0),29)</f>
        <v>10</v>
      </c>
      <c r="O308" t="str">
        <f>Hoja13!J307</f>
        <v>2020-10-10</v>
      </c>
      <c r="P308" t="str">
        <f t="shared" si="21"/>
        <v>2022-09-26</v>
      </c>
      <c r="Q308" t="str">
        <f t="shared" si="22"/>
        <v>['nombre' =&gt; 'Stefany', 'apellido' =&gt; 'Restrepo G', 'correo' =&gt; 'stefany.restrepo@hicome.co', 'dominio' =&gt; 10, 'estado' =&gt; 'Eliminado', 'ticket' =&gt; '5662',</v>
      </c>
      <c r="R308" t="str">
        <f t="shared" si="23"/>
        <v xml:space="preserve"> 'fecha_de_creacion' =&gt; '2020-10-10', 'centro_costos_id' =&gt; 107, 'costo_dolares' =&gt; 44.291, 'costo_pesos' =&gt; 0, 'trm' =&gt; 0, 'fecha_de_eliminacion' =&gt; '2022-09-26', 'comentarios'  =&gt; ''],</v>
      </c>
      <c r="S308" t="str">
        <f t="shared" si="24"/>
        <v>['nombre' =&gt; 'Stefany', 'apellido' =&gt; 'Restrepo G', 'correo' =&gt; 'stefany.restrepo@hicome.co', 'dominio' =&gt; 10, 'estado' =&gt; 'Eliminado', 'ticket' =&gt; '5662', 'fecha_de_creacion' =&gt; '2020-10-10', 'centro_costos_id' =&gt; 107, 'costo_dolares' =&gt; 44.291, 'costo_pesos' =&gt; 0, 'trm' =&gt; 0, 'fecha_de_eliminacion' =&gt; '2022-09-26', 'comentarios'  =&gt; ''],</v>
      </c>
    </row>
    <row r="309" spans="1:19" x14ac:dyDescent="0.25">
      <c r="A309" t="s">
        <v>1514</v>
      </c>
      <c r="B309" t="s">
        <v>990</v>
      </c>
      <c r="C309" t="s">
        <v>1661</v>
      </c>
      <c r="D309" t="s">
        <v>912</v>
      </c>
      <c r="E309" t="s">
        <v>974</v>
      </c>
      <c r="F309">
        <v>5662</v>
      </c>
      <c r="G309" s="1">
        <v>44505</v>
      </c>
      <c r="H309">
        <v>146</v>
      </c>
      <c r="I309">
        <v>44.658999999999999</v>
      </c>
      <c r="J309" t="str">
        <f t="shared" si="20"/>
        <v>44.659</v>
      </c>
      <c r="M309">
        <f>_xlfn.IFNA(VLOOKUP(H309,centro_costo_id_2!$A$2:$B$108,2,0),107)</f>
        <v>107</v>
      </c>
      <c r="N309">
        <f>_xlfn.IFNA(VLOOKUP(TRIM(D309),dominio_correos!$A$1:$B$31,2,0),29)</f>
        <v>10</v>
      </c>
      <c r="O309" t="str">
        <f>Hoja13!J308</f>
        <v>2021-11-05</v>
      </c>
      <c r="P309" t="str">
        <f t="shared" si="21"/>
        <v>null</v>
      </c>
      <c r="Q309" t="str">
        <f t="shared" si="22"/>
        <v>['nombre' =&gt; 'Paula', 'apellido' =&gt; 'Moreno', 'correo' =&gt; 'talento@hicome.co', 'dominio' =&gt; 10, 'estado' =&gt; 'Activo', 'ticket' =&gt; '5662',</v>
      </c>
      <c r="R309" t="str">
        <f t="shared" si="23"/>
        <v xml:space="preserve"> 'fecha_de_creacion' =&gt; '2021-11-05', 'centro_costos_id' =&gt; 107, 'costo_dolares' =&gt; 44.659, 'costo_pesos' =&gt; 0, 'trm' =&gt; 0, 'fecha_de_eliminacion' =&gt; null, 'comentarios'  =&gt; ''],</v>
      </c>
      <c r="S309" t="str">
        <f t="shared" si="24"/>
        <v>['nombre' =&gt; 'Paula', 'apellido' =&gt; 'Moreno', 'correo' =&gt; 'talento@hicome.co', 'dominio' =&gt; 10, 'estado' =&gt; 'Activo', 'ticket' =&gt; '5662', 'fecha_de_creacion' =&gt; '2021-11-05', 'centro_costos_id' =&gt; 107, 'costo_dolares' =&gt; 44.659, 'costo_pesos' =&gt; 0, 'trm' =&gt; 0, 'fecha_de_eliminacion' =&gt; null, 'comentarios'  =&gt; ''],</v>
      </c>
    </row>
    <row r="310" spans="1:19" x14ac:dyDescent="0.25">
      <c r="A310" t="s">
        <v>1514</v>
      </c>
      <c r="B310" t="s">
        <v>990</v>
      </c>
      <c r="C310" t="s">
        <v>1662</v>
      </c>
      <c r="D310" t="s">
        <v>1006</v>
      </c>
      <c r="E310" t="s">
        <v>974</v>
      </c>
      <c r="G310" s="1">
        <v>41041</v>
      </c>
      <c r="H310">
        <v>206</v>
      </c>
      <c r="I310">
        <v>45.051000000000002</v>
      </c>
      <c r="J310" t="str">
        <f t="shared" si="20"/>
        <v>45.051</v>
      </c>
      <c r="M310">
        <f>_xlfn.IFNA(VLOOKUP(H310,centro_costo_id_2!$A$2:$B$108,2,0),107)</f>
        <v>107</v>
      </c>
      <c r="N310">
        <f>_xlfn.IFNA(VLOOKUP(TRIM(D310),dominio_correos!$A$1:$B$31,2,0),29)</f>
        <v>15</v>
      </c>
      <c r="O310" t="str">
        <f>Hoja13!J309</f>
        <v>2012-05-12</v>
      </c>
      <c r="P310" t="str">
        <f t="shared" si="21"/>
        <v>null</v>
      </c>
      <c r="Q310" t="str">
        <f t="shared" si="22"/>
        <v>['nombre' =&gt; 'Paula', 'apellido' =&gt; 'Moreno', 'correo' =&gt; 'talento@linktic.com', 'dominio' =&gt; 15, 'estado' =&gt; 'Activo', 'ticket' =&gt; '',</v>
      </c>
      <c r="R310" t="str">
        <f t="shared" si="23"/>
        <v xml:space="preserve"> 'fecha_de_creacion' =&gt; '2012-05-12', 'centro_costos_id' =&gt; 107, 'costo_dolares' =&gt; 45.051, 'costo_pesos' =&gt; 0, 'trm' =&gt; 0, 'fecha_de_eliminacion' =&gt; null, 'comentarios'  =&gt; ''],</v>
      </c>
      <c r="S310" t="str">
        <f t="shared" si="24"/>
        <v>['nombre' =&gt; 'Paula', 'apellido' =&gt; 'Moreno', 'correo' =&gt; 'talento@linktic.com', 'dominio' =&gt; 15, 'estado' =&gt; 'Activo', 'ticket' =&gt; '', 'fecha_de_creacion' =&gt; '2012-05-12', 'centro_costos_id' =&gt; 107, 'costo_dolares' =&gt; 45.051, 'costo_pesos' =&gt; 0, 'trm' =&gt; 0, 'fecha_de_eliminacion' =&gt; null, 'comentarios'  =&gt; ''],</v>
      </c>
    </row>
    <row r="311" spans="1:19" x14ac:dyDescent="0.25">
      <c r="A311" t="s">
        <v>1663</v>
      </c>
      <c r="B311" t="s">
        <v>1664</v>
      </c>
      <c r="C311" t="s">
        <v>1665</v>
      </c>
      <c r="D311" t="s">
        <v>1006</v>
      </c>
      <c r="E311" t="s">
        <v>974</v>
      </c>
      <c r="F311">
        <v>6257</v>
      </c>
      <c r="G311" s="1">
        <v>44235</v>
      </c>
      <c r="H311">
        <v>242</v>
      </c>
      <c r="I311">
        <v>44.598999999999997</v>
      </c>
      <c r="J311" t="str">
        <f t="shared" si="20"/>
        <v>44.599</v>
      </c>
      <c r="M311">
        <f>_xlfn.IFNA(VLOOKUP(H311,centro_costo_id_2!$A$2:$B$108,2,0),107)</f>
        <v>107</v>
      </c>
      <c r="N311">
        <f>_xlfn.IFNA(VLOOKUP(TRIM(D311),dominio_correos!$A$1:$B$31,2,0),29)</f>
        <v>15</v>
      </c>
      <c r="O311" t="str">
        <f>Hoja13!J310</f>
        <v>2021-02-08</v>
      </c>
      <c r="P311" t="str">
        <f t="shared" si="21"/>
        <v>null</v>
      </c>
      <c r="Q311" t="str">
        <f t="shared" si="22"/>
        <v>['nombre' =&gt; 'Tilson', 'apellido' =&gt; 'Fernandez', 'correo' =&gt; 'tilson.fernandez@linktic.com', 'dominio' =&gt; 15, 'estado' =&gt; 'Activo', 'ticket' =&gt; '6257',</v>
      </c>
      <c r="R311" t="str">
        <f t="shared" si="23"/>
        <v xml:space="preserve"> 'fecha_de_creacion' =&gt; '2021-02-08', 'centro_costos_id' =&gt; 107, 'costo_dolares' =&gt; 44.599, 'costo_pesos' =&gt; 0, 'trm' =&gt; 0, 'fecha_de_eliminacion' =&gt; null, 'comentarios'  =&gt; ''],</v>
      </c>
      <c r="S311" t="str">
        <f t="shared" si="24"/>
        <v>['nombre' =&gt; 'Tilson', 'apellido' =&gt; 'Fernandez', 'correo' =&gt; 'tilson.fernandez@linktic.com', 'dominio' =&gt; 15, 'estado' =&gt; 'Activo', 'ticket' =&gt; '6257', 'fecha_de_creacion' =&gt; '2021-02-08', 'centro_costos_id' =&gt; 107, 'costo_dolares' =&gt; 44.599, 'costo_pesos' =&gt; 0, 'trm' =&gt; 0, 'fecha_de_eliminacion' =&gt; null, 'comentarios'  =&gt; ''],</v>
      </c>
    </row>
    <row r="312" spans="1:19" x14ac:dyDescent="0.25">
      <c r="A312" t="s">
        <v>1356</v>
      </c>
      <c r="B312" t="s">
        <v>1666</v>
      </c>
      <c r="C312" t="s">
        <v>1667</v>
      </c>
      <c r="D312" t="s">
        <v>853</v>
      </c>
      <c r="E312" t="s">
        <v>845</v>
      </c>
      <c r="F312">
        <v>6790</v>
      </c>
      <c r="G312" s="1" t="s">
        <v>861</v>
      </c>
      <c r="H312">
        <v>280</v>
      </c>
      <c r="I312">
        <v>44.417999999999999</v>
      </c>
      <c r="J312" t="str">
        <f t="shared" si="20"/>
        <v>44.418</v>
      </c>
      <c r="M312">
        <f>_xlfn.IFNA(VLOOKUP(H312,centro_costo_id_2!$A$2:$B$108,2,0),107)</f>
        <v>27</v>
      </c>
      <c r="N312">
        <f>_xlfn.IFNA(VLOOKUP(TRIM(D312),dominio_correos!$A$1:$B$31,2,0),29)</f>
        <v>26</v>
      </c>
      <c r="O312" t="str">
        <f>Hoja13!J311</f>
        <v>2021-06-18</v>
      </c>
      <c r="P312" t="str">
        <f t="shared" si="21"/>
        <v>null</v>
      </c>
      <c r="Q312" t="str">
        <f t="shared" si="22"/>
        <v>['nombre' =&gt; 'Sandra', 'apellido' =&gt; 'Pinzón', 'correo' =&gt; 'tutor02@vendeporinternet.co', 'dominio' =&gt; 26, 'estado' =&gt; 'Eliminado', 'ticket' =&gt; '6790',</v>
      </c>
      <c r="R312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12" t="str">
        <f t="shared" si="24"/>
        <v>['nombre' =&gt; 'Sandra', 'apellido' =&gt; 'Pinzón', 'correo' =&gt; 'tutor02@vendeporinternet.co',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13" spans="1:19" x14ac:dyDescent="0.25">
      <c r="A313" t="s">
        <v>1668</v>
      </c>
      <c r="B313" t="s">
        <v>1669</v>
      </c>
      <c r="C313" t="s">
        <v>1670</v>
      </c>
      <c r="D313" t="s">
        <v>853</v>
      </c>
      <c r="E313" t="s">
        <v>845</v>
      </c>
      <c r="F313">
        <v>6790</v>
      </c>
      <c r="G313" s="1" t="s">
        <v>861</v>
      </c>
      <c r="H313">
        <v>280</v>
      </c>
      <c r="I313">
        <v>44.417999999999999</v>
      </c>
      <c r="J313" t="str">
        <f t="shared" si="20"/>
        <v>44.418</v>
      </c>
      <c r="M313">
        <f>_xlfn.IFNA(VLOOKUP(H313,centro_costo_id_2!$A$2:$B$108,2,0),107)</f>
        <v>27</v>
      </c>
      <c r="N313">
        <f>_xlfn.IFNA(VLOOKUP(TRIM(D313),dominio_correos!$A$1:$B$31,2,0),29)</f>
        <v>26</v>
      </c>
      <c r="O313" t="str">
        <f>Hoja13!J312</f>
        <v>2021-06-18</v>
      </c>
      <c r="P313" t="str">
        <f t="shared" si="21"/>
        <v>null</v>
      </c>
      <c r="Q313" t="str">
        <f t="shared" si="22"/>
        <v>['nombre' =&gt; 'Yuri', 'apellido' =&gt; 'Toledo', 'correo' =&gt; 'tutor03@vendeporinternet.co', 'dominio' =&gt; 26, 'estado' =&gt; 'Eliminado', 'ticket' =&gt; '6790',</v>
      </c>
      <c r="R313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13" t="str">
        <f t="shared" si="24"/>
        <v>['nombre' =&gt; 'Yuri', 'apellido' =&gt; 'Toledo', 'correo' =&gt; 'tutor03@vendeporinternet.co',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14" spans="1:19" x14ac:dyDescent="0.25">
      <c r="A314" t="s">
        <v>1671</v>
      </c>
      <c r="B314" t="s">
        <v>1672</v>
      </c>
      <c r="C314" t="s">
        <v>1673</v>
      </c>
      <c r="D314" t="s">
        <v>853</v>
      </c>
      <c r="E314" t="s">
        <v>845</v>
      </c>
      <c r="F314">
        <v>6790</v>
      </c>
      <c r="G314" s="1" t="s">
        <v>861</v>
      </c>
      <c r="H314">
        <v>280</v>
      </c>
      <c r="I314">
        <v>44.417999999999999</v>
      </c>
      <c r="J314" t="str">
        <f t="shared" si="20"/>
        <v>44.418</v>
      </c>
      <c r="K314">
        <v>44601</v>
      </c>
      <c r="M314">
        <f>_xlfn.IFNA(VLOOKUP(H314,centro_costo_id_2!$A$2:$B$108,2,0),107)</f>
        <v>27</v>
      </c>
      <c r="N314">
        <f>_xlfn.IFNA(VLOOKUP(TRIM(D314),dominio_correos!$A$1:$B$31,2,0),29)</f>
        <v>26</v>
      </c>
      <c r="O314" t="str">
        <f>Hoja13!J313</f>
        <v>2021-06-18</v>
      </c>
      <c r="P314" t="str">
        <f t="shared" si="21"/>
        <v>2022-02-09</v>
      </c>
      <c r="Q314" t="str">
        <f t="shared" si="22"/>
        <v>['nombre' =&gt; 'Claudia', 'apellido' =&gt; 'Toscano', 'correo' =&gt; 'tutor04@vendeporinternet.co', 'dominio' =&gt; 26, 'estado' =&gt; 'Eliminado', 'ticket' =&gt; '6790',</v>
      </c>
      <c r="R314" t="str">
        <f t="shared" si="23"/>
        <v xml:space="preserve"> 'fecha_de_creacion' =&gt; '2021-06-18', 'centro_costos_id' =&gt; 27, 'costo_dolares' =&gt; 44.418, 'costo_pesos' =&gt; 0, 'trm' =&gt; 0, 'fecha_de_eliminacion' =&gt; '2022-02-09', 'comentarios'  =&gt; ''],</v>
      </c>
      <c r="S314" t="str">
        <f t="shared" si="24"/>
        <v>['nombre' =&gt; 'Claudia', 'apellido' =&gt; 'Toscano', 'correo' =&gt; 'tutor04@vendeporinternet.co',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315" spans="1:19" x14ac:dyDescent="0.25">
      <c r="A315" t="s">
        <v>1674</v>
      </c>
      <c r="B315" t="s">
        <v>1208</v>
      </c>
      <c r="C315" t="s">
        <v>1675</v>
      </c>
      <c r="D315" t="s">
        <v>853</v>
      </c>
      <c r="E315" t="s">
        <v>845</v>
      </c>
      <c r="F315">
        <v>6790</v>
      </c>
      <c r="G315" s="1" t="s">
        <v>861</v>
      </c>
      <c r="H315">
        <v>280</v>
      </c>
      <c r="I315">
        <v>44.417999999999999</v>
      </c>
      <c r="J315" t="str">
        <f t="shared" si="20"/>
        <v>44.418</v>
      </c>
      <c r="K315">
        <v>44601</v>
      </c>
      <c r="M315">
        <f>_xlfn.IFNA(VLOOKUP(H315,centro_costo_id_2!$A$2:$B$108,2,0),107)</f>
        <v>27</v>
      </c>
      <c r="N315">
        <f>_xlfn.IFNA(VLOOKUP(TRIM(D315),dominio_correos!$A$1:$B$31,2,0),29)</f>
        <v>26</v>
      </c>
      <c r="O315" t="str">
        <f>Hoja13!J314</f>
        <v>2021-06-18</v>
      </c>
      <c r="P315" t="str">
        <f t="shared" si="21"/>
        <v>2022-02-09</v>
      </c>
      <c r="Q315" t="str">
        <f t="shared" si="22"/>
        <v>['nombre' =&gt; 'Paola', 'apellido' =&gt; 'Herrera', 'correo' =&gt; 'tutor05@vendeporinternet.co', 'dominio' =&gt; 26, 'estado' =&gt; 'Eliminado', 'ticket' =&gt; '6790',</v>
      </c>
      <c r="R315" t="str">
        <f t="shared" si="23"/>
        <v xml:space="preserve"> 'fecha_de_creacion' =&gt; '2021-06-18', 'centro_costos_id' =&gt; 27, 'costo_dolares' =&gt; 44.418, 'costo_pesos' =&gt; 0, 'trm' =&gt; 0, 'fecha_de_eliminacion' =&gt; '2022-02-09', 'comentarios'  =&gt; ''],</v>
      </c>
      <c r="S315" t="str">
        <f t="shared" si="24"/>
        <v>['nombre' =&gt; 'Paola', 'apellido' =&gt; 'Herrera', 'correo' =&gt; 'tutor05@vendeporinternet.co',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316" spans="1:19" x14ac:dyDescent="0.25">
      <c r="A316" t="s">
        <v>1362</v>
      </c>
      <c r="B316" t="s">
        <v>866</v>
      </c>
      <c r="C316" t="s">
        <v>1676</v>
      </c>
      <c r="D316" t="s">
        <v>853</v>
      </c>
      <c r="E316" t="s">
        <v>845</v>
      </c>
      <c r="F316">
        <v>6790</v>
      </c>
      <c r="G316" s="1" t="s">
        <v>861</v>
      </c>
      <c r="H316">
        <v>280</v>
      </c>
      <c r="I316">
        <v>44.417999999999999</v>
      </c>
      <c r="J316" t="str">
        <f t="shared" si="20"/>
        <v>44.418</v>
      </c>
      <c r="K316">
        <v>44601</v>
      </c>
      <c r="M316">
        <f>_xlfn.IFNA(VLOOKUP(H316,centro_costo_id_2!$A$2:$B$108,2,0),107)</f>
        <v>27</v>
      </c>
      <c r="N316">
        <f>_xlfn.IFNA(VLOOKUP(TRIM(D316),dominio_correos!$A$1:$B$31,2,0),29)</f>
        <v>26</v>
      </c>
      <c r="O316" t="str">
        <f>Hoja13!J315</f>
        <v>2021-06-18</v>
      </c>
      <c r="P316" t="str">
        <f t="shared" si="21"/>
        <v>2022-02-09</v>
      </c>
      <c r="Q316" t="str">
        <f t="shared" si="22"/>
        <v>['nombre' =&gt; 'Jhonatan', 'apellido' =&gt; 'Lopez', 'correo' =&gt; 'tutor06@vendeporinternet.co', 'dominio' =&gt; 26, 'estado' =&gt; 'Eliminado', 'ticket' =&gt; '6790',</v>
      </c>
      <c r="R316" t="str">
        <f t="shared" si="23"/>
        <v xml:space="preserve"> 'fecha_de_creacion' =&gt; '2021-06-18', 'centro_costos_id' =&gt; 27, 'costo_dolares' =&gt; 44.418, 'costo_pesos' =&gt; 0, 'trm' =&gt; 0, 'fecha_de_eliminacion' =&gt; '2022-02-09', 'comentarios'  =&gt; ''],</v>
      </c>
      <c r="S316" t="str">
        <f t="shared" si="24"/>
        <v>['nombre' =&gt; 'Jhonatan', 'apellido' =&gt; 'Lopez', 'correo' =&gt; 'tutor06@vendeporinternet.co',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317" spans="1:19" x14ac:dyDescent="0.25">
      <c r="A317" t="s">
        <v>1217</v>
      </c>
      <c r="B317" t="s">
        <v>1677</v>
      </c>
      <c r="C317" t="s">
        <v>1678</v>
      </c>
      <c r="D317" t="s">
        <v>853</v>
      </c>
      <c r="E317" t="s">
        <v>845</v>
      </c>
      <c r="F317">
        <v>6790</v>
      </c>
      <c r="G317" s="1" t="s">
        <v>861</v>
      </c>
      <c r="H317">
        <v>280</v>
      </c>
      <c r="I317">
        <v>44.417999999999999</v>
      </c>
      <c r="J317" t="str">
        <f t="shared" si="20"/>
        <v>44.418</v>
      </c>
      <c r="M317">
        <f>_xlfn.IFNA(VLOOKUP(H317,centro_costo_id_2!$A$2:$B$108,2,0),107)</f>
        <v>27</v>
      </c>
      <c r="N317">
        <f>_xlfn.IFNA(VLOOKUP(TRIM(D317),dominio_correos!$A$1:$B$31,2,0),29)</f>
        <v>26</v>
      </c>
      <c r="O317" t="str">
        <f>Hoja13!J316</f>
        <v>2021-06-18</v>
      </c>
      <c r="P317" t="str">
        <f t="shared" si="21"/>
        <v>null</v>
      </c>
      <c r="Q317" t="str">
        <f t="shared" si="22"/>
        <v>['nombre' =&gt; 'Cesar', 'apellido' =&gt; 'Tapias', 'correo' =&gt; 'tutor07@vendeporinternet.co', 'dominio' =&gt; 26, 'estado' =&gt; 'Eliminado', 'ticket' =&gt; '6790',</v>
      </c>
      <c r="R317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17" t="str">
        <f t="shared" si="24"/>
        <v>['nombre' =&gt; 'Cesar', 'apellido' =&gt; 'Tapias', 'correo' =&gt; 'tutor07@vendeporinternet.co',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18" spans="1:19" x14ac:dyDescent="0.25">
      <c r="A318" t="s">
        <v>1386</v>
      </c>
      <c r="B318" t="s">
        <v>859</v>
      </c>
      <c r="C318" t="s">
        <v>1679</v>
      </c>
      <c r="D318" t="s">
        <v>853</v>
      </c>
      <c r="E318" t="s">
        <v>845</v>
      </c>
      <c r="F318">
        <v>6790</v>
      </c>
      <c r="G318" s="1" t="s">
        <v>861</v>
      </c>
      <c r="H318">
        <v>280</v>
      </c>
      <c r="I318">
        <v>44.417999999999999</v>
      </c>
      <c r="J318" t="str">
        <f t="shared" si="20"/>
        <v>44.418</v>
      </c>
      <c r="M318">
        <f>_xlfn.IFNA(VLOOKUP(H318,centro_costo_id_2!$A$2:$B$108,2,0),107)</f>
        <v>27</v>
      </c>
      <c r="N318">
        <f>_xlfn.IFNA(VLOOKUP(TRIM(D318),dominio_correos!$A$1:$B$31,2,0),29)</f>
        <v>26</v>
      </c>
      <c r="O318" t="str">
        <f>Hoja13!J317</f>
        <v>2021-06-18</v>
      </c>
      <c r="P318" t="str">
        <f t="shared" si="21"/>
        <v>null</v>
      </c>
      <c r="Q318" t="str">
        <f t="shared" si="22"/>
        <v>['nombre' =&gt; 'Gina', 'apellido' =&gt; 'Ávila', 'correo' =&gt; 'tutor09@vendeporinternet.co', 'dominio' =&gt; 26, 'estado' =&gt; 'Eliminado', 'ticket' =&gt; '6790',</v>
      </c>
      <c r="R318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18" t="str">
        <f t="shared" si="24"/>
        <v>['nombre' =&gt; 'Gina', 'apellido' =&gt; 'Ávila', 'correo' =&gt; 'tutor09@vendeporinternet.co',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19" spans="1:19" x14ac:dyDescent="0.25">
      <c r="A319" t="s">
        <v>1680</v>
      </c>
      <c r="B319" t="s">
        <v>998</v>
      </c>
      <c r="C319" t="s">
        <v>1681</v>
      </c>
      <c r="D319" t="s">
        <v>853</v>
      </c>
      <c r="E319" t="s">
        <v>845</v>
      </c>
      <c r="F319">
        <v>6790</v>
      </c>
      <c r="G319" s="1" t="s">
        <v>861</v>
      </c>
      <c r="H319">
        <v>280</v>
      </c>
      <c r="I319">
        <v>44.417999999999999</v>
      </c>
      <c r="J319" t="str">
        <f t="shared" si="20"/>
        <v>44.418</v>
      </c>
      <c r="K319">
        <v>44628</v>
      </c>
      <c r="M319">
        <f>_xlfn.IFNA(VLOOKUP(H319,centro_costo_id_2!$A$2:$B$108,2,0),107)</f>
        <v>27</v>
      </c>
      <c r="N319">
        <f>_xlfn.IFNA(VLOOKUP(TRIM(D319),dominio_correos!$A$1:$B$31,2,0),29)</f>
        <v>26</v>
      </c>
      <c r="O319" t="str">
        <f>Hoja13!J318</f>
        <v>2021-06-18</v>
      </c>
      <c r="P319" t="str">
        <f t="shared" si="21"/>
        <v>2022-03-08</v>
      </c>
      <c r="Q319" t="str">
        <f t="shared" si="22"/>
        <v>['nombre' =&gt; 'Francia', 'apellido' =&gt; 'Lasso', 'correo' =&gt; 'tutor10@vendeporinternet.co', 'dominio' =&gt; 26, 'estado' =&gt; 'Eliminado', 'ticket' =&gt; '6790',</v>
      </c>
      <c r="R319" t="str">
        <f t="shared" si="23"/>
        <v xml:space="preserve"> 'fecha_de_creacion' =&gt; '2021-06-18', 'centro_costos_id' =&gt; 27, 'costo_dolares' =&gt; 44.418, 'costo_pesos' =&gt; 0, 'trm' =&gt; 0, 'fecha_de_eliminacion' =&gt; '2022-03-08', 'comentarios'  =&gt; ''],</v>
      </c>
      <c r="S319" t="str">
        <f t="shared" si="24"/>
        <v>['nombre' =&gt; 'Francia', 'apellido' =&gt; 'Lasso', 'correo' =&gt; 'tutor10@vendeporinternet.co', 'dominio' =&gt; 26, 'estado' =&gt; 'Eliminado', 'ticket' =&gt; '6790', 'fecha_de_creacion' =&gt; '2021-06-18', 'centro_costos_id' =&gt; 27, 'costo_dolares' =&gt; 44.418, 'costo_pesos' =&gt; 0, 'trm' =&gt; 0, 'fecha_de_eliminacion' =&gt; '2022-03-08', 'comentarios'  =&gt; ''],</v>
      </c>
    </row>
    <row r="320" spans="1:19" x14ac:dyDescent="0.25">
      <c r="A320" t="s">
        <v>1386</v>
      </c>
      <c r="B320" t="s">
        <v>1647</v>
      </c>
      <c r="C320" t="s">
        <v>1682</v>
      </c>
      <c r="D320" t="s">
        <v>853</v>
      </c>
      <c r="E320" t="s">
        <v>845</v>
      </c>
      <c r="F320">
        <v>6790</v>
      </c>
      <c r="G320" s="1" t="s">
        <v>861</v>
      </c>
      <c r="H320">
        <v>280</v>
      </c>
      <c r="I320">
        <v>44.417999999999999</v>
      </c>
      <c r="J320" t="str">
        <f t="shared" si="20"/>
        <v>44.418</v>
      </c>
      <c r="K320">
        <v>44601</v>
      </c>
      <c r="M320">
        <f>_xlfn.IFNA(VLOOKUP(H320,centro_costo_id_2!$A$2:$B$108,2,0),107)</f>
        <v>27</v>
      </c>
      <c r="N320">
        <f>_xlfn.IFNA(VLOOKUP(TRIM(D320),dominio_correos!$A$1:$B$31,2,0),29)</f>
        <v>26</v>
      </c>
      <c r="O320" t="str">
        <f>Hoja13!J319</f>
        <v>2021-06-18</v>
      </c>
      <c r="P320" t="str">
        <f t="shared" si="21"/>
        <v>2022-02-09</v>
      </c>
      <c r="Q320" t="str">
        <f t="shared" si="22"/>
        <v>['nombre' =&gt; 'Gina', 'apellido' =&gt; 'Torres', 'correo' =&gt; 'tutor11@vendeporinternet.co', 'dominio' =&gt; 26, 'estado' =&gt; 'Eliminado', 'ticket' =&gt; '6790',</v>
      </c>
      <c r="R320" t="str">
        <f t="shared" si="23"/>
        <v xml:space="preserve"> 'fecha_de_creacion' =&gt; '2021-06-18', 'centro_costos_id' =&gt; 27, 'costo_dolares' =&gt; 44.418, 'costo_pesos' =&gt; 0, 'trm' =&gt; 0, 'fecha_de_eliminacion' =&gt; '2022-02-09', 'comentarios'  =&gt; ''],</v>
      </c>
      <c r="S320" t="str">
        <f t="shared" si="24"/>
        <v>['nombre' =&gt; 'Gina', 'apellido' =&gt; 'Torres', 'correo' =&gt; 'tutor11@vendeporinternet.co', 'dominio' =&gt; 26, 'estado' =&gt; 'Eliminado', 'ticket' =&gt; '6790', 'fecha_de_creacion' =&gt; '2021-06-18', 'centro_costos_id' =&gt; 27, 'costo_dolares' =&gt; 44.418, 'costo_pesos' =&gt; 0, 'trm' =&gt; 0, 'fecha_de_eliminacion' =&gt; '2022-02-09', 'comentarios'  =&gt; ''],</v>
      </c>
    </row>
    <row r="321" spans="1:19" x14ac:dyDescent="0.25">
      <c r="A321" t="s">
        <v>1330</v>
      </c>
      <c r="B321" t="s">
        <v>1683</v>
      </c>
      <c r="C321" t="s">
        <v>1684</v>
      </c>
      <c r="D321" t="s">
        <v>853</v>
      </c>
      <c r="E321" t="s">
        <v>845</v>
      </c>
      <c r="F321">
        <v>6790</v>
      </c>
      <c r="G321" s="1" t="s">
        <v>861</v>
      </c>
      <c r="H321">
        <v>280</v>
      </c>
      <c r="I321">
        <v>44.417999999999999</v>
      </c>
      <c r="J321" t="str">
        <f t="shared" si="20"/>
        <v>44.418</v>
      </c>
      <c r="M321">
        <f>_xlfn.IFNA(VLOOKUP(H321,centro_costo_id_2!$A$2:$B$108,2,0),107)</f>
        <v>27</v>
      </c>
      <c r="N321">
        <f>_xlfn.IFNA(VLOOKUP(TRIM(D321),dominio_correos!$A$1:$B$31,2,0),29)</f>
        <v>26</v>
      </c>
      <c r="O321" t="str">
        <f>Hoja13!J320</f>
        <v>2021-06-18</v>
      </c>
      <c r="P321" t="str">
        <f t="shared" si="21"/>
        <v>null</v>
      </c>
      <c r="Q321" t="str">
        <f t="shared" si="22"/>
        <v>['nombre' =&gt; 'Edwin', 'apellido' =&gt; 'Grandas', 'correo' =&gt; 'tutor12@vendeporinternet.co', 'dominio' =&gt; 26, 'estado' =&gt; 'Eliminado', 'ticket' =&gt; '6790',</v>
      </c>
      <c r="R321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21" t="str">
        <f t="shared" si="24"/>
        <v>['nombre' =&gt; 'Edwin', 'apellido' =&gt; 'Grandas', 'correo' =&gt; 'tutor12@vendeporinternet.co',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2" spans="1:19" x14ac:dyDescent="0.25">
      <c r="A322" t="s">
        <v>1685</v>
      </c>
      <c r="B322" t="s">
        <v>1686</v>
      </c>
      <c r="C322" t="s">
        <v>1687</v>
      </c>
      <c r="D322" t="s">
        <v>853</v>
      </c>
      <c r="E322" t="s">
        <v>845</v>
      </c>
      <c r="F322">
        <v>6790</v>
      </c>
      <c r="G322" s="1" t="s">
        <v>861</v>
      </c>
      <c r="H322">
        <v>280</v>
      </c>
      <c r="I322">
        <v>44.417999999999999</v>
      </c>
      <c r="J322" t="str">
        <f t="shared" si="20"/>
        <v>44.418</v>
      </c>
      <c r="M322">
        <f>_xlfn.IFNA(VLOOKUP(H322,centro_costo_id_2!$A$2:$B$108,2,0),107)</f>
        <v>27</v>
      </c>
      <c r="N322">
        <f>_xlfn.IFNA(VLOOKUP(TRIM(D322),dominio_correos!$A$1:$B$31,2,0),29)</f>
        <v>26</v>
      </c>
      <c r="O322" t="str">
        <f>Hoja13!J321</f>
        <v>2021-06-18</v>
      </c>
      <c r="P322" t="str">
        <f t="shared" si="21"/>
        <v>null</v>
      </c>
      <c r="Q322" t="str">
        <f t="shared" si="22"/>
        <v>['nombre' =&gt; 'Karen', 'apellido' =&gt; 'Molinares', 'correo' =&gt; 'tutor13@vendeporinternet.co', 'dominio' =&gt; 26, 'estado' =&gt; 'Eliminado', 'ticket' =&gt; '6790',</v>
      </c>
      <c r="R322" t="str">
        <f t="shared" si="23"/>
        <v xml:space="preserve"> 'fecha_de_creacion' =&gt; '2021-06-18', 'centro_costos_id' =&gt; 27, 'costo_dolares' =&gt; 44.418, 'costo_pesos' =&gt; 0, 'trm' =&gt; 0, 'fecha_de_eliminacion' =&gt; null, 'comentarios'  =&gt; ''],</v>
      </c>
      <c r="S322" t="str">
        <f t="shared" si="24"/>
        <v>['nombre' =&gt; 'Karen', 'apellido' =&gt; 'Molinares', 'correo' =&gt; 'tutor13@vendeporinternet.co',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3" spans="1:19" x14ac:dyDescent="0.25">
      <c r="A323" t="s">
        <v>1688</v>
      </c>
      <c r="B323" t="s">
        <v>917</v>
      </c>
      <c r="C323" t="s">
        <v>1689</v>
      </c>
      <c r="D323" t="s">
        <v>853</v>
      </c>
      <c r="E323" t="s">
        <v>845</v>
      </c>
      <c r="F323">
        <v>6790</v>
      </c>
      <c r="G323" s="1" t="s">
        <v>861</v>
      </c>
      <c r="H323">
        <v>280</v>
      </c>
      <c r="I323">
        <v>44.417999999999999</v>
      </c>
      <c r="J323" t="str">
        <f t="shared" ref="J323:J386" si="25">REPLACE(TEXT(I323,"#,000"),FIND(",",TEXT(I323,"#,000"),1),1,".")</f>
        <v>44.418</v>
      </c>
      <c r="M323">
        <f>_xlfn.IFNA(VLOOKUP(H323,centro_costo_id_2!$A$2:$B$108,2,0),107)</f>
        <v>27</v>
      </c>
      <c r="N323">
        <f>_xlfn.IFNA(VLOOKUP(TRIM(D323),dominio_correos!$A$1:$B$31,2,0),29)</f>
        <v>26</v>
      </c>
      <c r="O323" t="str">
        <f>Hoja13!J322</f>
        <v>2021-06-18</v>
      </c>
      <c r="P323" t="str">
        <f t="shared" ref="P323:P386" si="26">IF(K323="","null",YEAR(K323)&amp;"-"&amp;IF(VALUE(MONTH(K323))&lt;10,0&amp;VALUE(MONTH(K323)),VALUE(MONTH(K323)))&amp;"-"&amp;IF(VALUE(DAY(K323))&lt;10,0&amp;VALUE(DAY(K323)),VALUE(DAY(K323))))</f>
        <v>null</v>
      </c>
      <c r="Q323" t="str">
        <f t="shared" ref="Q323:Q386" si="27">"['nombre' =&gt; '"&amp;A323&amp;"', 'apellido' =&gt; '"&amp;B323&amp;"', 'correo' =&gt; '"&amp;C323&amp;"', 'dominio' =&gt; "&amp;N323&amp;", 'estado' =&gt; '"&amp;E323&amp;"', 'ticket' =&gt; '"&amp;F323&amp;"',"</f>
        <v>['nombre' =&gt; 'Leidy', 'apellido' =&gt; 'Figueroa', 'correo' =&gt; 'tutor14@vendeporinternet.co', 'dominio' =&gt; 26, 'estado' =&gt; 'Eliminado', 'ticket' =&gt; '6790',</v>
      </c>
      <c r="R323" t="str">
        <f t="shared" ref="R323:R386" si="28">" 'fecha_de_creacion' =&gt; '"&amp;O323&amp;"', 'centro_costos_id' =&gt; "&amp;M323&amp;", 'costo_dolares' =&gt; "&amp;J323&amp;", 'costo_pesos' =&gt; 0, 'trm' =&gt; 0, 'fecha_de_eliminacion' =&gt; "&amp;IF(P323="null","null","'"&amp;P323&amp;"'")&amp;", 'comentarios'  =&gt; '"&amp;L323&amp;"'],"</f>
        <v xml:space="preserve"> 'fecha_de_creacion' =&gt; '2021-06-18', 'centro_costos_id' =&gt; 27, 'costo_dolares' =&gt; 44.418, 'costo_pesos' =&gt; 0, 'trm' =&gt; 0, 'fecha_de_eliminacion' =&gt; null, 'comentarios'  =&gt; ''],</v>
      </c>
      <c r="S323" t="str">
        <f t="shared" ref="S323:S386" si="29">Q323&amp;R323</f>
        <v>['nombre' =&gt; 'Leidy', 'apellido' =&gt; 'Figueroa', 'correo' =&gt; 'tutor14@vendeporinternet.co',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4" spans="1:19" x14ac:dyDescent="0.25">
      <c r="A324" t="s">
        <v>1690</v>
      </c>
      <c r="B324" t="s">
        <v>1322</v>
      </c>
      <c r="C324" t="s">
        <v>1691</v>
      </c>
      <c r="D324" t="s">
        <v>853</v>
      </c>
      <c r="E324" t="s">
        <v>845</v>
      </c>
      <c r="F324">
        <v>6790</v>
      </c>
      <c r="G324" s="1" t="s">
        <v>861</v>
      </c>
      <c r="H324">
        <v>280</v>
      </c>
      <c r="I324">
        <v>44.417999999999999</v>
      </c>
      <c r="J324" t="str">
        <f t="shared" si="25"/>
        <v>44.418</v>
      </c>
      <c r="M324">
        <f>_xlfn.IFNA(VLOOKUP(H324,centro_costo_id_2!$A$2:$B$108,2,0),107)</f>
        <v>27</v>
      </c>
      <c r="N324">
        <f>_xlfn.IFNA(VLOOKUP(TRIM(D324),dominio_correos!$A$1:$B$31,2,0),29)</f>
        <v>26</v>
      </c>
      <c r="O324" t="str">
        <f>Hoja13!J323</f>
        <v>2021-06-18</v>
      </c>
      <c r="P324" t="str">
        <f t="shared" si="26"/>
        <v>null</v>
      </c>
      <c r="Q324" t="str">
        <f t="shared" si="27"/>
        <v>['nombre' =&gt; 'Zurli', 'apellido' =&gt; 'Gonzalez', 'correo' =&gt; 'tutor15@vendeporinternet.co', 'dominio' =&gt; 26, 'estado' =&gt; 'Eliminado', 'ticket' =&gt; '6790',</v>
      </c>
      <c r="R324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4" t="str">
        <f t="shared" si="29"/>
        <v>['nombre' =&gt; 'Zurli', 'apellido' =&gt; 'Gonzalez', 'correo' =&gt; 'tutor15@vendeporinternet.co',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5" spans="1:19" x14ac:dyDescent="0.25">
      <c r="A325" t="s">
        <v>1692</v>
      </c>
      <c r="B325" t="s">
        <v>1693</v>
      </c>
      <c r="C325" t="s">
        <v>1694</v>
      </c>
      <c r="D325" t="s">
        <v>853</v>
      </c>
      <c r="E325" t="s">
        <v>845</v>
      </c>
      <c r="F325">
        <v>6790</v>
      </c>
      <c r="G325" s="1" t="s">
        <v>861</v>
      </c>
      <c r="H325">
        <v>280</v>
      </c>
      <c r="I325">
        <v>44.417999999999999</v>
      </c>
      <c r="J325" t="str">
        <f t="shared" si="25"/>
        <v>44.418</v>
      </c>
      <c r="M325">
        <f>_xlfn.IFNA(VLOOKUP(H325,centro_costo_id_2!$A$2:$B$108,2,0),107)</f>
        <v>27</v>
      </c>
      <c r="N325">
        <f>_xlfn.IFNA(VLOOKUP(TRIM(D325),dominio_correos!$A$1:$B$31,2,0),29)</f>
        <v>26</v>
      </c>
      <c r="O325" t="str">
        <f>Hoja13!J324</f>
        <v>2021-06-18</v>
      </c>
      <c r="P325" t="str">
        <f t="shared" si="26"/>
        <v>null</v>
      </c>
      <c r="Q325" t="str">
        <f t="shared" si="27"/>
        <v>['nombre' =&gt; 'Mario', 'apellido' =&gt; 'Rincón', 'correo' =&gt; 'tutor16@vendeporinternet.co', 'dominio' =&gt; 26, 'estado' =&gt; 'Eliminado', 'ticket' =&gt; '6790',</v>
      </c>
      <c r="R325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5" t="str">
        <f t="shared" si="29"/>
        <v>['nombre' =&gt; 'Mario', 'apellido' =&gt; 'Rincón', 'correo' =&gt; 'tutor16@vendeporinternet.co',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6" spans="1:19" x14ac:dyDescent="0.25">
      <c r="A326" t="s">
        <v>1330</v>
      </c>
      <c r="B326" t="s">
        <v>875</v>
      </c>
      <c r="C326" t="s">
        <v>1695</v>
      </c>
      <c r="D326" t="s">
        <v>853</v>
      </c>
      <c r="E326" t="s">
        <v>845</v>
      </c>
      <c r="F326">
        <v>6790</v>
      </c>
      <c r="G326" s="1" t="s">
        <v>861</v>
      </c>
      <c r="H326">
        <v>280</v>
      </c>
      <c r="I326">
        <v>44.417999999999999</v>
      </c>
      <c r="J326" t="str">
        <f t="shared" si="25"/>
        <v>44.418</v>
      </c>
      <c r="M326">
        <f>_xlfn.IFNA(VLOOKUP(H326,centro_costo_id_2!$A$2:$B$108,2,0),107)</f>
        <v>27</v>
      </c>
      <c r="N326">
        <f>_xlfn.IFNA(VLOOKUP(TRIM(D326),dominio_correos!$A$1:$B$31,2,0),29)</f>
        <v>26</v>
      </c>
      <c r="O326" t="str">
        <f>Hoja13!J325</f>
        <v>2021-06-18</v>
      </c>
      <c r="P326" t="str">
        <f t="shared" si="26"/>
        <v>null</v>
      </c>
      <c r="Q326" t="str">
        <f t="shared" si="27"/>
        <v>['nombre' =&gt; 'Edwin', 'apellido' =&gt; 'Laverde', 'correo' =&gt; 'tutor17@vendeporinternet.co', 'dominio' =&gt; 26, 'estado' =&gt; 'Eliminado', 'ticket' =&gt; '6790',</v>
      </c>
      <c r="R326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6" t="str">
        <f t="shared" si="29"/>
        <v>['nombre' =&gt; 'Edwin', 'apellido' =&gt; 'Laverde', 'correo' =&gt; 'tutor17@vendeporinternet.co',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7" spans="1:19" x14ac:dyDescent="0.25">
      <c r="A327" t="s">
        <v>1494</v>
      </c>
      <c r="B327" t="s">
        <v>1696</v>
      </c>
      <c r="C327" t="s">
        <v>1697</v>
      </c>
      <c r="D327" t="s">
        <v>853</v>
      </c>
      <c r="E327" t="s">
        <v>845</v>
      </c>
      <c r="F327">
        <v>6790</v>
      </c>
      <c r="G327" s="1" t="s">
        <v>861</v>
      </c>
      <c r="H327">
        <v>280</v>
      </c>
      <c r="I327">
        <v>44.417999999999999</v>
      </c>
      <c r="J327" t="str">
        <f t="shared" si="25"/>
        <v>44.418</v>
      </c>
      <c r="M327">
        <f>_xlfn.IFNA(VLOOKUP(H327,centro_costo_id_2!$A$2:$B$108,2,0),107)</f>
        <v>27</v>
      </c>
      <c r="N327">
        <f>_xlfn.IFNA(VLOOKUP(TRIM(D327),dominio_correos!$A$1:$B$31,2,0),29)</f>
        <v>26</v>
      </c>
      <c r="O327" t="str">
        <f>Hoja13!J326</f>
        <v>2021-06-18</v>
      </c>
      <c r="P327" t="str">
        <f t="shared" si="26"/>
        <v>null</v>
      </c>
      <c r="Q327" t="str">
        <f t="shared" si="27"/>
        <v>['nombre' =&gt; 'Johanna', 'apellido' =&gt; 'Ruiz', 'correo' =&gt; 'tutor18@vendeporinternet.co', 'dominio' =&gt; 26, 'estado' =&gt; 'Eliminado', 'ticket' =&gt; '6790',</v>
      </c>
      <c r="R327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7" t="str">
        <f t="shared" si="29"/>
        <v>['nombre' =&gt; 'Johanna', 'apellido' =&gt; 'Ruiz', 'correo' =&gt; 'tutor18@vendeporinternet.co',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8" spans="1:19" x14ac:dyDescent="0.25">
      <c r="A328" t="s">
        <v>858</v>
      </c>
      <c r="B328" t="s">
        <v>990</v>
      </c>
      <c r="C328" t="s">
        <v>1698</v>
      </c>
      <c r="D328" t="s">
        <v>853</v>
      </c>
      <c r="E328" t="s">
        <v>845</v>
      </c>
      <c r="F328">
        <v>6790</v>
      </c>
      <c r="G328" s="1" t="s">
        <v>861</v>
      </c>
      <c r="H328">
        <v>280</v>
      </c>
      <c r="I328">
        <v>44.417999999999999</v>
      </c>
      <c r="J328" t="str">
        <f t="shared" si="25"/>
        <v>44.418</v>
      </c>
      <c r="M328">
        <f>_xlfn.IFNA(VLOOKUP(H328,centro_costo_id_2!$A$2:$B$108,2,0),107)</f>
        <v>27</v>
      </c>
      <c r="N328">
        <f>_xlfn.IFNA(VLOOKUP(TRIM(D328),dominio_correos!$A$1:$B$31,2,0),29)</f>
        <v>26</v>
      </c>
      <c r="O328" t="str">
        <f>Hoja13!J327</f>
        <v>2021-06-18</v>
      </c>
      <c r="P328" t="str">
        <f t="shared" si="26"/>
        <v>null</v>
      </c>
      <c r="Q328" t="str">
        <f t="shared" si="27"/>
        <v>['nombre' =&gt; 'Sebastian', 'apellido' =&gt; 'Moreno', 'correo' =&gt; 'tutor19@vendeporinternet.co', 'dominio' =&gt; 26, 'estado' =&gt; 'Eliminado', 'ticket' =&gt; '6790',</v>
      </c>
      <c r="R328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8" t="str">
        <f t="shared" si="29"/>
        <v>['nombre' =&gt; 'Sebastian', 'apellido' =&gt; 'Moreno', 'correo' =&gt; 'tutor19@vendeporinternet.co',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29" spans="1:19" x14ac:dyDescent="0.25">
      <c r="A329" t="s">
        <v>1217</v>
      </c>
      <c r="B329" t="s">
        <v>1699</v>
      </c>
      <c r="C329" t="s">
        <v>1700</v>
      </c>
      <c r="D329" t="s">
        <v>853</v>
      </c>
      <c r="E329" t="s">
        <v>845</v>
      </c>
      <c r="F329">
        <v>6790</v>
      </c>
      <c r="G329" s="1" t="s">
        <v>861</v>
      </c>
      <c r="H329">
        <v>280</v>
      </c>
      <c r="I329">
        <v>44.417999999999999</v>
      </c>
      <c r="J329" t="str">
        <f t="shared" si="25"/>
        <v>44.418</v>
      </c>
      <c r="M329">
        <f>_xlfn.IFNA(VLOOKUP(H329,centro_costo_id_2!$A$2:$B$108,2,0),107)</f>
        <v>27</v>
      </c>
      <c r="N329">
        <f>_xlfn.IFNA(VLOOKUP(TRIM(D329),dominio_correos!$A$1:$B$31,2,0),29)</f>
        <v>26</v>
      </c>
      <c r="O329" t="str">
        <f>Hoja13!J328</f>
        <v>2021-06-18</v>
      </c>
      <c r="P329" t="str">
        <f t="shared" si="26"/>
        <v>null</v>
      </c>
      <c r="Q329" t="str">
        <f t="shared" si="27"/>
        <v>['nombre' =&gt; 'Cesar', 'apellido' =&gt; 'Gaviria', 'correo' =&gt; 'tutor20@vendeporinternet.co', 'dominio' =&gt; 26, 'estado' =&gt; 'Eliminado', 'ticket' =&gt; '6790',</v>
      </c>
      <c r="R329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29" t="str">
        <f t="shared" si="29"/>
        <v>['nombre' =&gt; 'Cesar', 'apellido' =&gt; 'Gaviria', 'correo' =&gt; 'tutor20@vendeporinternet.co',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0" spans="1:19" x14ac:dyDescent="0.25">
      <c r="A330" t="s">
        <v>1701</v>
      </c>
      <c r="B330" t="s">
        <v>1702</v>
      </c>
      <c r="C330" t="s">
        <v>1703</v>
      </c>
      <c r="D330" t="s">
        <v>853</v>
      </c>
      <c r="E330" t="s">
        <v>845</v>
      </c>
      <c r="F330">
        <v>7796</v>
      </c>
      <c r="G330" s="1" t="s">
        <v>1036</v>
      </c>
      <c r="H330">
        <v>280</v>
      </c>
      <c r="I330">
        <v>44.417999999999999</v>
      </c>
      <c r="J330" t="str">
        <f t="shared" si="25"/>
        <v>44.418</v>
      </c>
      <c r="K330">
        <v>44601</v>
      </c>
      <c r="M330">
        <f>_xlfn.IFNA(VLOOKUP(H330,centro_costo_id_2!$A$2:$B$108,2,0),107)</f>
        <v>27</v>
      </c>
      <c r="N330">
        <f>_xlfn.IFNA(VLOOKUP(TRIM(D330),dominio_correos!$A$1:$B$31,2,0),29)</f>
        <v>26</v>
      </c>
      <c r="O330" t="str">
        <f>Hoja13!J329</f>
        <v>2021-07-22</v>
      </c>
      <c r="P330" t="str">
        <f t="shared" si="26"/>
        <v>2022-02-09</v>
      </c>
      <c r="Q330" t="str">
        <f t="shared" si="27"/>
        <v>['nombre' =&gt; 'YULI', 'apellido' =&gt; 'TOVAR', 'correo' =&gt; 'tutor21@vendeporinternet.co', 'dominio' =&gt; 26, 'estado' =&gt; 'Eliminado', 'ticket' =&gt; '7796',</v>
      </c>
      <c r="R330" t="str">
        <f t="shared" si="28"/>
        <v xml:space="preserve"> 'fecha_de_creacion' =&gt; '2021-07-22', 'centro_costos_id' =&gt; 27, 'costo_dolares' =&gt; 44.418, 'costo_pesos' =&gt; 0, 'trm' =&gt; 0, 'fecha_de_eliminacion' =&gt; '2022-02-09', 'comentarios'  =&gt; ''],</v>
      </c>
      <c r="S330" t="str">
        <f t="shared" si="29"/>
        <v>['nombre' =&gt; 'YULI', 'apellido' =&gt; 'TOVAR', 'correo' =&gt; 'tutor21@vendeporinternet.co', 'dominio' =&gt; 26, 'estado' =&gt; 'Eliminado', 'ticket' =&gt; '7796', 'fecha_de_creacion' =&gt; '2021-07-22', 'centro_costos_id' =&gt; 27, 'costo_dolares' =&gt; 44.418, 'costo_pesos' =&gt; 0, 'trm' =&gt; 0, 'fecha_de_eliminacion' =&gt; '2022-02-09', 'comentarios'  =&gt; ''],</v>
      </c>
    </row>
    <row r="331" spans="1:19" x14ac:dyDescent="0.25">
      <c r="A331" t="s">
        <v>1138</v>
      </c>
      <c r="B331" t="s">
        <v>1371</v>
      </c>
      <c r="C331" t="s">
        <v>1704</v>
      </c>
      <c r="D331" t="s">
        <v>853</v>
      </c>
      <c r="E331" t="s">
        <v>845</v>
      </c>
      <c r="F331">
        <v>6790</v>
      </c>
      <c r="G331" s="1" t="s">
        <v>861</v>
      </c>
      <c r="H331">
        <v>280</v>
      </c>
      <c r="I331">
        <v>44.417999999999999</v>
      </c>
      <c r="J331" t="str">
        <f t="shared" si="25"/>
        <v>44.418</v>
      </c>
      <c r="M331">
        <f>_xlfn.IFNA(VLOOKUP(H331,centro_costo_id_2!$A$2:$B$108,2,0),107)</f>
        <v>27</v>
      </c>
      <c r="N331">
        <f>_xlfn.IFNA(VLOOKUP(TRIM(D331),dominio_correos!$A$1:$B$31,2,0),29)</f>
        <v>26</v>
      </c>
      <c r="O331" t="str">
        <f>Hoja13!J330</f>
        <v>2021-06-18</v>
      </c>
      <c r="P331" t="str">
        <f t="shared" si="26"/>
        <v>null</v>
      </c>
      <c r="Q331" t="str">
        <f t="shared" si="27"/>
        <v>['nombre' =&gt; 'Daniela', 'apellido' =&gt; 'Forero', 'correo' =&gt; 'tutor22@vendeporinternet.co', 'dominio' =&gt; 26, 'estado' =&gt; 'Eliminado', 'ticket' =&gt; '6790',</v>
      </c>
      <c r="R331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1" t="str">
        <f t="shared" si="29"/>
        <v>['nombre' =&gt; 'Daniela', 'apellido' =&gt; 'Forero', 'correo' =&gt; 'tutor22@vendeporinternet.co',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2" spans="1:19" x14ac:dyDescent="0.25">
      <c r="A332" t="s">
        <v>1064</v>
      </c>
      <c r="B332" t="s">
        <v>1705</v>
      </c>
      <c r="C332" t="s">
        <v>1706</v>
      </c>
      <c r="D332" t="s">
        <v>853</v>
      </c>
      <c r="E332" t="s">
        <v>845</v>
      </c>
      <c r="F332">
        <v>6790</v>
      </c>
      <c r="G332" s="1" t="s">
        <v>861</v>
      </c>
      <c r="H332">
        <v>280</v>
      </c>
      <c r="I332">
        <v>44.417999999999999</v>
      </c>
      <c r="J332" t="str">
        <f t="shared" si="25"/>
        <v>44.418</v>
      </c>
      <c r="M332">
        <f>_xlfn.IFNA(VLOOKUP(H332,centro_costo_id_2!$A$2:$B$108,2,0),107)</f>
        <v>27</v>
      </c>
      <c r="N332">
        <f>_xlfn.IFNA(VLOOKUP(TRIM(D332),dominio_correos!$A$1:$B$31,2,0),29)</f>
        <v>26</v>
      </c>
      <c r="O332" t="str">
        <f>Hoja13!J331</f>
        <v>2021-06-18</v>
      </c>
      <c r="P332" t="str">
        <f t="shared" si="26"/>
        <v>null</v>
      </c>
      <c r="Q332" t="str">
        <f t="shared" si="27"/>
        <v>['nombre' =&gt; 'Luisa', 'apellido' =&gt; 'Florez', 'correo' =&gt; 'tutor23@vendeporinternet.co', 'dominio' =&gt; 26, 'estado' =&gt; 'Eliminado', 'ticket' =&gt; '6790',</v>
      </c>
      <c r="R332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2" t="str">
        <f t="shared" si="29"/>
        <v>['nombre' =&gt; 'Luisa', 'apellido' =&gt; 'Florez', 'correo' =&gt; 'tutor23@vendeporinternet.co',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3" spans="1:19" x14ac:dyDescent="0.25">
      <c r="A333" t="s">
        <v>1646</v>
      </c>
      <c r="B333" t="s">
        <v>1707</v>
      </c>
      <c r="C333" t="s">
        <v>1708</v>
      </c>
      <c r="D333" t="s">
        <v>853</v>
      </c>
      <c r="E333" t="s">
        <v>845</v>
      </c>
      <c r="F333">
        <v>6790</v>
      </c>
      <c r="G333" s="1" t="s">
        <v>861</v>
      </c>
      <c r="H333">
        <v>280</v>
      </c>
      <c r="I333">
        <v>44.417999999999999</v>
      </c>
      <c r="J333" t="str">
        <f t="shared" si="25"/>
        <v>44.418</v>
      </c>
      <c r="M333">
        <f>_xlfn.IFNA(VLOOKUP(H333,centro_costo_id_2!$A$2:$B$108,2,0),107)</f>
        <v>27</v>
      </c>
      <c r="N333">
        <f>_xlfn.IFNA(VLOOKUP(TRIM(D333),dominio_correos!$A$1:$B$31,2,0),29)</f>
        <v>26</v>
      </c>
      <c r="O333" t="str">
        <f>Hoja13!J332</f>
        <v>2021-06-18</v>
      </c>
      <c r="P333" t="str">
        <f t="shared" si="26"/>
        <v>null</v>
      </c>
      <c r="Q333" t="str">
        <f t="shared" si="27"/>
        <v>['nombre' =&gt; 'Jorge', 'apellido' =&gt; 'Benavides', 'correo' =&gt; 'tutor24@vendeporinternet.co', 'dominio' =&gt; 26, 'estado' =&gt; 'Eliminado', 'ticket' =&gt; '6790',</v>
      </c>
      <c r="R333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3" t="str">
        <f t="shared" si="29"/>
        <v>['nombre' =&gt; 'Jorge', 'apellido' =&gt; 'Benavides', 'correo' =&gt; 'tutor24@vendeporinternet.co',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4" spans="1:19" x14ac:dyDescent="0.25">
      <c r="A334" t="s">
        <v>1353</v>
      </c>
      <c r="B334" t="s">
        <v>1709</v>
      </c>
      <c r="C334" t="s">
        <v>1710</v>
      </c>
      <c r="D334" t="s">
        <v>853</v>
      </c>
      <c r="E334" t="s">
        <v>845</v>
      </c>
      <c r="F334">
        <v>6790</v>
      </c>
      <c r="G334" s="1" t="s">
        <v>861</v>
      </c>
      <c r="H334">
        <v>280</v>
      </c>
      <c r="I334">
        <v>44.417999999999999</v>
      </c>
      <c r="J334" t="str">
        <f t="shared" si="25"/>
        <v>44.418</v>
      </c>
      <c r="K334">
        <v>44756</v>
      </c>
      <c r="M334">
        <f>_xlfn.IFNA(VLOOKUP(H334,centro_costo_id_2!$A$2:$B$108,2,0),107)</f>
        <v>27</v>
      </c>
      <c r="N334">
        <f>_xlfn.IFNA(VLOOKUP(TRIM(D334),dominio_correos!$A$1:$B$31,2,0),29)</f>
        <v>26</v>
      </c>
      <c r="O334" t="str">
        <f>Hoja13!J333</f>
        <v>2021-06-18</v>
      </c>
      <c r="P334" t="str">
        <f t="shared" si="26"/>
        <v>2022-07-14</v>
      </c>
      <c r="Q334" t="str">
        <f t="shared" si="27"/>
        <v>['nombre' =&gt; 'Fabian', 'apellido' =&gt; 'Cifuentes', 'correo' =&gt; 'tutor25@vendeporinternet.co', 'dominio' =&gt; 26, 'estado' =&gt; 'Eliminado', 'ticket' =&gt; '6790',</v>
      </c>
      <c r="R334" t="str">
        <f t="shared" si="28"/>
        <v xml:space="preserve"> 'fecha_de_creacion' =&gt; '2021-06-18', 'centro_costos_id' =&gt; 27, 'costo_dolares' =&gt; 44.418, 'costo_pesos' =&gt; 0, 'trm' =&gt; 0, 'fecha_de_eliminacion' =&gt; '2022-07-14', 'comentarios'  =&gt; ''],</v>
      </c>
      <c r="S334" t="str">
        <f t="shared" si="29"/>
        <v>['nombre' =&gt; 'Fabian', 'apellido' =&gt; 'Cifuentes', 'correo' =&gt; 'tutor25@vendeporinternet.co', 'dominio' =&gt; 26, 'estado' =&gt; 'Eliminado', 'ticket' =&gt; '6790', 'fecha_de_creacion' =&gt; '2021-06-18', 'centro_costos_id' =&gt; 27, 'costo_dolares' =&gt; 44.418, 'costo_pesos' =&gt; 0, 'trm' =&gt; 0, 'fecha_de_eliminacion' =&gt; '2022-07-14', 'comentarios'  =&gt; ''],</v>
      </c>
    </row>
    <row r="335" spans="1:19" x14ac:dyDescent="0.25">
      <c r="A335" t="s">
        <v>1064</v>
      </c>
      <c r="B335" t="s">
        <v>1666</v>
      </c>
      <c r="C335" t="s">
        <v>1711</v>
      </c>
      <c r="D335" t="s">
        <v>853</v>
      </c>
      <c r="E335" t="s">
        <v>845</v>
      </c>
      <c r="F335">
        <v>6790</v>
      </c>
      <c r="G335" s="1" t="s">
        <v>861</v>
      </c>
      <c r="H335">
        <v>280</v>
      </c>
      <c r="I335">
        <v>44.417999999999999</v>
      </c>
      <c r="J335" t="str">
        <f t="shared" si="25"/>
        <v>44.418</v>
      </c>
      <c r="M335">
        <f>_xlfn.IFNA(VLOOKUP(H335,centro_costo_id_2!$A$2:$B$108,2,0),107)</f>
        <v>27</v>
      </c>
      <c r="N335">
        <f>_xlfn.IFNA(VLOOKUP(TRIM(D335),dominio_correos!$A$1:$B$31,2,0),29)</f>
        <v>26</v>
      </c>
      <c r="O335" t="str">
        <f>Hoja13!J334</f>
        <v>2021-06-18</v>
      </c>
      <c r="P335" t="str">
        <f t="shared" si="26"/>
        <v>null</v>
      </c>
      <c r="Q335" t="str">
        <f t="shared" si="27"/>
        <v>['nombre' =&gt; 'Luisa', 'apellido' =&gt; 'Pinzón', 'correo' =&gt; 'tutor26@vendeporinternet.co', 'dominio' =&gt; 26, 'estado' =&gt; 'Eliminado', 'ticket' =&gt; '6790',</v>
      </c>
      <c r="R335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5" t="str">
        <f t="shared" si="29"/>
        <v>['nombre' =&gt; 'Luisa', 'apellido' =&gt; 'Pinzón', 'correo' =&gt; 'tutor26@vendeporinternet.co',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6" spans="1:19" x14ac:dyDescent="0.25">
      <c r="A336" t="s">
        <v>850</v>
      </c>
      <c r="B336" t="s">
        <v>1712</v>
      </c>
      <c r="C336" t="s">
        <v>1713</v>
      </c>
      <c r="D336" t="s">
        <v>853</v>
      </c>
      <c r="E336" t="s">
        <v>845</v>
      </c>
      <c r="F336">
        <v>6790</v>
      </c>
      <c r="G336" s="1" t="s">
        <v>861</v>
      </c>
      <c r="H336">
        <v>280</v>
      </c>
      <c r="I336">
        <v>44.417999999999999</v>
      </c>
      <c r="J336" t="str">
        <f t="shared" si="25"/>
        <v>44.418</v>
      </c>
      <c r="M336">
        <f>_xlfn.IFNA(VLOOKUP(H336,centro_costo_id_2!$A$2:$B$108,2,0),107)</f>
        <v>27</v>
      </c>
      <c r="N336">
        <f>_xlfn.IFNA(VLOOKUP(TRIM(D336),dominio_correos!$A$1:$B$31,2,0),29)</f>
        <v>26</v>
      </c>
      <c r="O336" t="str">
        <f>Hoja13!J335</f>
        <v>2021-06-18</v>
      </c>
      <c r="P336" t="str">
        <f t="shared" si="26"/>
        <v>null</v>
      </c>
      <c r="Q336" t="str">
        <f t="shared" si="27"/>
        <v>['nombre' =&gt; 'Diana', 'apellido' =&gt; 'Castaño', 'correo' =&gt; 'tutor27@vendeporinternet.co', 'dominio' =&gt; 26, 'estado' =&gt; 'Eliminado', 'ticket' =&gt; '6790',</v>
      </c>
      <c r="R336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6" t="str">
        <f t="shared" si="29"/>
        <v>['nombre' =&gt; 'Diana', 'apellido' =&gt; 'Castaño', 'correo' =&gt; 'tutor27@vendeporinternet.co',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7" spans="1:19" x14ac:dyDescent="0.25">
      <c r="A337" t="s">
        <v>1099</v>
      </c>
      <c r="B337" t="s">
        <v>1714</v>
      </c>
      <c r="C337" t="s">
        <v>1715</v>
      </c>
      <c r="D337" t="s">
        <v>853</v>
      </c>
      <c r="E337" t="s">
        <v>845</v>
      </c>
      <c r="F337">
        <v>6790</v>
      </c>
      <c r="G337" s="1" t="s">
        <v>861</v>
      </c>
      <c r="H337">
        <v>280</v>
      </c>
      <c r="I337">
        <v>44.417999999999999</v>
      </c>
      <c r="J337" t="str">
        <f t="shared" si="25"/>
        <v>44.418</v>
      </c>
      <c r="M337">
        <f>_xlfn.IFNA(VLOOKUP(H337,centro_costo_id_2!$A$2:$B$108,2,0),107)</f>
        <v>27</v>
      </c>
      <c r="N337">
        <f>_xlfn.IFNA(VLOOKUP(TRIM(D337),dominio_correos!$A$1:$B$31,2,0),29)</f>
        <v>26</v>
      </c>
      <c r="O337" t="str">
        <f>Hoja13!J336</f>
        <v>2021-06-18</v>
      </c>
      <c r="P337" t="str">
        <f t="shared" si="26"/>
        <v>null</v>
      </c>
      <c r="Q337" t="str">
        <f t="shared" si="27"/>
        <v>['nombre' =&gt; 'Adriana', 'apellido' =&gt; 'Triana', 'correo' =&gt; 'tutor28@vendeporinternet.co', 'dominio' =&gt; 26, 'estado' =&gt; 'Eliminado', 'ticket' =&gt; '6790',</v>
      </c>
      <c r="R337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7" t="str">
        <f t="shared" si="29"/>
        <v>['nombre' =&gt; 'Adriana', 'apellido' =&gt; 'Triana', 'correo' =&gt; 'tutor28@vendeporinternet.co',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8" spans="1:19" x14ac:dyDescent="0.25">
      <c r="A338" t="s">
        <v>1716</v>
      </c>
      <c r="B338" t="s">
        <v>1717</v>
      </c>
      <c r="C338" t="s">
        <v>1718</v>
      </c>
      <c r="D338" t="s">
        <v>853</v>
      </c>
      <c r="E338" t="s">
        <v>845</v>
      </c>
      <c r="F338">
        <v>6790</v>
      </c>
      <c r="G338" s="1" t="s">
        <v>861</v>
      </c>
      <c r="H338">
        <v>280</v>
      </c>
      <c r="I338">
        <v>44.417999999999999</v>
      </c>
      <c r="J338" t="str">
        <f t="shared" si="25"/>
        <v>44.418</v>
      </c>
      <c r="M338">
        <f>_xlfn.IFNA(VLOOKUP(H338,centro_costo_id_2!$A$2:$B$108,2,0),107)</f>
        <v>27</v>
      </c>
      <c r="N338">
        <f>_xlfn.IFNA(VLOOKUP(TRIM(D338),dominio_correos!$A$1:$B$31,2,0),29)</f>
        <v>26</v>
      </c>
      <c r="O338" t="str">
        <f>Hoja13!J337</f>
        <v>2021-06-18</v>
      </c>
      <c r="P338" t="str">
        <f t="shared" si="26"/>
        <v>null</v>
      </c>
      <c r="Q338" t="str">
        <f t="shared" si="27"/>
        <v>['nombre' =&gt; 'Zuleima', 'apellido' =&gt; 'Leal', 'correo' =&gt; 'tutor29@vendeporinternet.co', 'dominio' =&gt; 26, 'estado' =&gt; 'Eliminado', 'ticket' =&gt; '6790',</v>
      </c>
      <c r="R338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8" t="str">
        <f t="shared" si="29"/>
        <v>['nombre' =&gt; 'Zuleima', 'apellido' =&gt; 'Leal', 'correo' =&gt; 'tutor29@vendeporinternet.co',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39" spans="1:19" x14ac:dyDescent="0.25">
      <c r="A339" t="s">
        <v>1719</v>
      </c>
      <c r="B339" t="s">
        <v>1720</v>
      </c>
      <c r="C339" t="s">
        <v>1721</v>
      </c>
      <c r="D339" t="s">
        <v>853</v>
      </c>
      <c r="E339" t="s">
        <v>845</v>
      </c>
      <c r="F339">
        <v>6790</v>
      </c>
      <c r="G339" s="1" t="s">
        <v>861</v>
      </c>
      <c r="H339">
        <v>280</v>
      </c>
      <c r="I339">
        <v>44.417999999999999</v>
      </c>
      <c r="J339" t="str">
        <f t="shared" si="25"/>
        <v>44.418</v>
      </c>
      <c r="M339">
        <f>_xlfn.IFNA(VLOOKUP(H339,centro_costo_id_2!$A$2:$B$108,2,0),107)</f>
        <v>27</v>
      </c>
      <c r="N339">
        <f>_xlfn.IFNA(VLOOKUP(TRIM(D339),dominio_correos!$A$1:$B$31,2,0),29)</f>
        <v>26</v>
      </c>
      <c r="O339" t="str">
        <f>Hoja13!J338</f>
        <v>2021-06-18</v>
      </c>
      <c r="P339" t="str">
        <f t="shared" si="26"/>
        <v>null</v>
      </c>
      <c r="Q339" t="str">
        <f t="shared" si="27"/>
        <v>['nombre' =&gt; 'Vanessa', 'apellido' =&gt; 'Vasquez', 'correo' =&gt; 'tutor30@vendeporinternet.co', 'dominio' =&gt; 26, 'estado' =&gt; 'Eliminado', 'ticket' =&gt; '6790',</v>
      </c>
      <c r="R339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39" t="str">
        <f t="shared" si="29"/>
        <v>['nombre' =&gt; 'Vanessa', 'apellido' =&gt; 'Vasquez', 'correo' =&gt; 'tutor30@vendeporinternet.co',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40" spans="1:19" x14ac:dyDescent="0.25">
      <c r="A340" t="s">
        <v>1646</v>
      </c>
      <c r="B340" t="s">
        <v>1722</v>
      </c>
      <c r="C340" t="s">
        <v>1723</v>
      </c>
      <c r="D340" t="s">
        <v>853</v>
      </c>
      <c r="E340" t="s">
        <v>845</v>
      </c>
      <c r="F340">
        <v>6790</v>
      </c>
      <c r="G340" s="1" t="s">
        <v>861</v>
      </c>
      <c r="H340">
        <v>280</v>
      </c>
      <c r="I340">
        <v>44.417999999999999</v>
      </c>
      <c r="J340" t="str">
        <f t="shared" si="25"/>
        <v>44.418</v>
      </c>
      <c r="M340">
        <f>_xlfn.IFNA(VLOOKUP(H340,centro_costo_id_2!$A$2:$B$108,2,0),107)</f>
        <v>27</v>
      </c>
      <c r="N340">
        <f>_xlfn.IFNA(VLOOKUP(TRIM(D340),dominio_correos!$A$1:$B$31,2,0),29)</f>
        <v>26</v>
      </c>
      <c r="O340" t="str">
        <f>Hoja13!J339</f>
        <v>2021-06-18</v>
      </c>
      <c r="P340" t="str">
        <f t="shared" si="26"/>
        <v>null</v>
      </c>
      <c r="Q340" t="str">
        <f t="shared" si="27"/>
        <v>['nombre' =&gt; 'Jorge', 'apellido' =&gt; 'Alarcon', 'correo' =&gt; 'tutor32@vendeporinternet.co', 'dominio' =&gt; 26, 'estado' =&gt; 'Eliminado', 'ticket' =&gt; '6790',</v>
      </c>
      <c r="R340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40" t="str">
        <f t="shared" si="29"/>
        <v>['nombre' =&gt; 'Jorge', 'apellido' =&gt; 'Alarcon', 'correo' =&gt; 'tutor32@vendeporinternet.co',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41" spans="1:19" x14ac:dyDescent="0.25">
      <c r="A341" t="s">
        <v>1724</v>
      </c>
      <c r="B341" t="s">
        <v>893</v>
      </c>
      <c r="C341" t="s">
        <v>1725</v>
      </c>
      <c r="D341" t="s">
        <v>853</v>
      </c>
      <c r="E341" t="s">
        <v>845</v>
      </c>
      <c r="F341">
        <v>6790</v>
      </c>
      <c r="G341" s="1" t="s">
        <v>861</v>
      </c>
      <c r="H341">
        <v>280</v>
      </c>
      <c r="I341">
        <v>44.417999999999999</v>
      </c>
      <c r="J341" t="str">
        <f t="shared" si="25"/>
        <v>44.418</v>
      </c>
      <c r="M341">
        <f>_xlfn.IFNA(VLOOKUP(H341,centro_costo_id_2!$A$2:$B$108,2,0),107)</f>
        <v>27</v>
      </c>
      <c r="N341">
        <f>_xlfn.IFNA(VLOOKUP(TRIM(D341),dominio_correos!$A$1:$B$31,2,0),29)</f>
        <v>26</v>
      </c>
      <c r="O341" t="str">
        <f>Hoja13!J340</f>
        <v>2021-06-18</v>
      </c>
      <c r="P341" t="str">
        <f t="shared" si="26"/>
        <v>null</v>
      </c>
      <c r="Q341" t="str">
        <f t="shared" si="27"/>
        <v>['nombre' =&gt; 'Nataly', 'apellido' =&gt; 'Guerrero', 'correo' =&gt; 'tutor33@vendeporinternet.co', 'dominio' =&gt; 26, 'estado' =&gt; 'Eliminado', 'ticket' =&gt; '6790',</v>
      </c>
      <c r="R341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41" t="str">
        <f t="shared" si="29"/>
        <v>['nombre' =&gt; 'Nataly', 'apellido' =&gt; 'Guerrero', 'correo' =&gt; 'tutor33@vendeporinternet.co',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42" spans="1:19" x14ac:dyDescent="0.25">
      <c r="A342" t="s">
        <v>1138</v>
      </c>
      <c r="B342" t="s">
        <v>1726</v>
      </c>
      <c r="C342" t="s">
        <v>1727</v>
      </c>
      <c r="D342" t="s">
        <v>853</v>
      </c>
      <c r="E342" t="s">
        <v>845</v>
      </c>
      <c r="F342">
        <v>6790</v>
      </c>
      <c r="G342" s="1" t="s">
        <v>861</v>
      </c>
      <c r="H342">
        <v>280</v>
      </c>
      <c r="I342">
        <v>44.417999999999999</v>
      </c>
      <c r="J342" t="str">
        <f t="shared" si="25"/>
        <v>44.418</v>
      </c>
      <c r="M342">
        <f>_xlfn.IFNA(VLOOKUP(H342,centro_costo_id_2!$A$2:$B$108,2,0),107)</f>
        <v>27</v>
      </c>
      <c r="N342">
        <f>_xlfn.IFNA(VLOOKUP(TRIM(D342),dominio_correos!$A$1:$B$31,2,0),29)</f>
        <v>26</v>
      </c>
      <c r="O342" t="str">
        <f>Hoja13!J341</f>
        <v>2021-06-18</v>
      </c>
      <c r="P342" t="str">
        <f t="shared" si="26"/>
        <v>null</v>
      </c>
      <c r="Q342" t="str">
        <f t="shared" si="27"/>
        <v>['nombre' =&gt; 'Daniela', 'apellido' =&gt; 'Carrillo', 'correo' =&gt; 'tutor34@vendeporinternet.co', 'dominio' =&gt; 26, 'estado' =&gt; 'Eliminado', 'ticket' =&gt; '6790',</v>
      </c>
      <c r="R342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42" t="str">
        <f t="shared" si="29"/>
        <v>['nombre' =&gt; 'Daniela', 'apellido' =&gt; 'Carrillo', 'correo' =&gt; 'tutor34@vendeporinternet.co',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43" spans="1:19" x14ac:dyDescent="0.25">
      <c r="A343" t="s">
        <v>1728</v>
      </c>
      <c r="B343" t="s">
        <v>1729</v>
      </c>
      <c r="C343" t="s">
        <v>1730</v>
      </c>
      <c r="D343" t="s">
        <v>853</v>
      </c>
      <c r="E343" t="s">
        <v>845</v>
      </c>
      <c r="F343">
        <v>6790</v>
      </c>
      <c r="G343" s="1" t="s">
        <v>861</v>
      </c>
      <c r="H343">
        <v>280</v>
      </c>
      <c r="I343">
        <v>44.417999999999999</v>
      </c>
      <c r="J343" t="str">
        <f t="shared" si="25"/>
        <v>44.418</v>
      </c>
      <c r="M343">
        <f>_xlfn.IFNA(VLOOKUP(H343,centro_costo_id_2!$A$2:$B$108,2,0),107)</f>
        <v>27</v>
      </c>
      <c r="N343">
        <f>_xlfn.IFNA(VLOOKUP(TRIM(D343),dominio_correos!$A$1:$B$31,2,0),29)</f>
        <v>26</v>
      </c>
      <c r="O343" t="str">
        <f>Hoja13!J342</f>
        <v>2021-06-18</v>
      </c>
      <c r="P343" t="str">
        <f t="shared" si="26"/>
        <v>null</v>
      </c>
      <c r="Q343" t="str">
        <f t="shared" si="27"/>
        <v>['nombre' =&gt; 'Elba', 'apellido' =&gt; 'Arevalo', 'correo' =&gt; 'tutor36@vendeporinternet.co', 'dominio' =&gt; 26, 'estado' =&gt; 'Eliminado', 'ticket' =&gt; '6790',</v>
      </c>
      <c r="R343" t="str">
        <f t="shared" si="28"/>
        <v xml:space="preserve"> 'fecha_de_creacion' =&gt; '2021-06-18', 'centro_costos_id' =&gt; 27, 'costo_dolares' =&gt; 44.418, 'costo_pesos' =&gt; 0, 'trm' =&gt; 0, 'fecha_de_eliminacion' =&gt; null, 'comentarios'  =&gt; ''],</v>
      </c>
      <c r="S343" t="str">
        <f t="shared" si="29"/>
        <v>['nombre' =&gt; 'Elba', 'apellido' =&gt; 'Arevalo', 'correo' =&gt; 'tutor36@vendeporinternet.co', 'dominio' =&gt; 26, 'estado' =&gt; 'Eliminado', 'ticket' =&gt; '6790', 'fecha_de_creacion' =&gt; '2021-06-18', 'centro_costos_id' =&gt; 27, 'costo_dolares' =&gt; 44.418, 'costo_pesos' =&gt; 0, 'trm' =&gt; 0, 'fecha_de_eliminacion' =&gt; null, 'comentarios'  =&gt; ''],</v>
      </c>
    </row>
    <row r="344" spans="1:19" x14ac:dyDescent="0.25">
      <c r="A344" t="s">
        <v>1731</v>
      </c>
      <c r="B344" t="s">
        <v>1732</v>
      </c>
      <c r="C344" t="s">
        <v>1733</v>
      </c>
      <c r="D344" t="s">
        <v>853</v>
      </c>
      <c r="E344" t="s">
        <v>845</v>
      </c>
      <c r="F344">
        <v>7796</v>
      </c>
      <c r="G344" s="1" t="s">
        <v>960</v>
      </c>
      <c r="H344">
        <v>280</v>
      </c>
      <c r="I344">
        <v>44.417999999999999</v>
      </c>
      <c r="J344" t="str">
        <f t="shared" si="25"/>
        <v>44.418</v>
      </c>
      <c r="M344">
        <f>_xlfn.IFNA(VLOOKUP(H344,centro_costo_id_2!$A$2:$B$108,2,0),107)</f>
        <v>27</v>
      </c>
      <c r="N344">
        <f>_xlfn.IFNA(VLOOKUP(TRIM(D344),dominio_correos!$A$1:$B$31,2,0),29)</f>
        <v>26</v>
      </c>
      <c r="O344" t="str">
        <f>Hoja13!J343</f>
        <v>2021-07-19</v>
      </c>
      <c r="P344" t="str">
        <f t="shared" si="26"/>
        <v>null</v>
      </c>
      <c r="Q344" t="str">
        <f t="shared" si="27"/>
        <v>['nombre' =&gt; 'Paulo Felipe', 'apellido' =&gt; 'Cancelado', 'correo' =&gt; 'tutor37@vendeporinternet.co', 'dominio' =&gt; 26, 'estado' =&gt; 'Eliminado', 'ticket' =&gt; '7796',</v>
      </c>
      <c r="R344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44" t="str">
        <f t="shared" si="29"/>
        <v>['nombre' =&gt; 'Paulo Felipe', 'apellido' =&gt; 'Cancelado', 'correo' =&gt; 'tutor37@vendeporinternet.co',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45" spans="1:19" x14ac:dyDescent="0.25">
      <c r="A345" t="s">
        <v>1646</v>
      </c>
      <c r="B345" t="s">
        <v>1734</v>
      </c>
      <c r="C345" t="s">
        <v>1735</v>
      </c>
      <c r="D345" t="s">
        <v>853</v>
      </c>
      <c r="E345" t="s">
        <v>845</v>
      </c>
      <c r="F345">
        <v>7796</v>
      </c>
      <c r="G345" s="1" t="s">
        <v>960</v>
      </c>
      <c r="H345">
        <v>280</v>
      </c>
      <c r="I345">
        <v>44.417999999999999</v>
      </c>
      <c r="J345" t="str">
        <f t="shared" si="25"/>
        <v>44.418</v>
      </c>
      <c r="M345">
        <f>_xlfn.IFNA(VLOOKUP(H345,centro_costo_id_2!$A$2:$B$108,2,0),107)</f>
        <v>27</v>
      </c>
      <c r="N345">
        <f>_xlfn.IFNA(VLOOKUP(TRIM(D345),dominio_correos!$A$1:$B$31,2,0),29)</f>
        <v>26</v>
      </c>
      <c r="O345" t="str">
        <f>Hoja13!J344</f>
        <v>2021-07-19</v>
      </c>
      <c r="P345" t="str">
        <f t="shared" si="26"/>
        <v>null</v>
      </c>
      <c r="Q345" t="str">
        <f t="shared" si="27"/>
        <v>['nombre' =&gt; 'Jorge', 'apellido' =&gt; 'Cepeda', 'correo' =&gt; 'tutor38@vendeporinternet.co', 'dominio' =&gt; 26, 'estado' =&gt; 'Eliminado', 'ticket' =&gt; '7796',</v>
      </c>
      <c r="R345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45" t="str">
        <f t="shared" si="29"/>
        <v>['nombre' =&gt; 'Jorge', 'apellido' =&gt; 'Cepeda', 'correo' =&gt; 'tutor38@vendeporinternet.co',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46" spans="1:19" x14ac:dyDescent="0.25">
      <c r="A346" t="s">
        <v>1268</v>
      </c>
      <c r="B346" t="s">
        <v>1736</v>
      </c>
      <c r="C346" t="s">
        <v>1737</v>
      </c>
      <c r="D346" t="s">
        <v>853</v>
      </c>
      <c r="E346" t="s">
        <v>845</v>
      </c>
      <c r="F346">
        <v>7796</v>
      </c>
      <c r="G346" s="1" t="s">
        <v>960</v>
      </c>
      <c r="H346">
        <v>280</v>
      </c>
      <c r="I346">
        <v>44.417999999999999</v>
      </c>
      <c r="J346" t="str">
        <f t="shared" si="25"/>
        <v>44.418</v>
      </c>
      <c r="M346">
        <f>_xlfn.IFNA(VLOOKUP(H346,centro_costo_id_2!$A$2:$B$108,2,0),107)</f>
        <v>27</v>
      </c>
      <c r="N346">
        <f>_xlfn.IFNA(VLOOKUP(TRIM(D346),dominio_correos!$A$1:$B$31,2,0),29)</f>
        <v>26</v>
      </c>
      <c r="O346" t="str">
        <f>Hoja13!J345</f>
        <v>2021-07-19</v>
      </c>
      <c r="P346" t="str">
        <f t="shared" si="26"/>
        <v>null</v>
      </c>
      <c r="Q346" t="str">
        <f t="shared" si="27"/>
        <v>['nombre' =&gt; 'Cristian', 'apellido' =&gt; 'Novoa', 'correo' =&gt; 'tutor39@vendeporinternet.co', 'dominio' =&gt; 26, 'estado' =&gt; 'Eliminado', 'ticket' =&gt; '7796',</v>
      </c>
      <c r="R346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46" t="str">
        <f t="shared" si="29"/>
        <v>['nombre' =&gt; 'Cristian', 'apellido' =&gt; 'Novoa', 'correo' =&gt; 'tutor39@vendeporinternet.co',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47" spans="1:19" x14ac:dyDescent="0.25">
      <c r="A347" t="s">
        <v>1738</v>
      </c>
      <c r="B347" t="s">
        <v>1739</v>
      </c>
      <c r="C347" t="s">
        <v>1740</v>
      </c>
      <c r="D347" t="s">
        <v>853</v>
      </c>
      <c r="E347" t="s">
        <v>845</v>
      </c>
      <c r="F347">
        <v>7796</v>
      </c>
      <c r="G347" s="1" t="s">
        <v>960</v>
      </c>
      <c r="H347">
        <v>280</v>
      </c>
      <c r="I347">
        <v>44.417999999999999</v>
      </c>
      <c r="J347" t="str">
        <f t="shared" si="25"/>
        <v>44.418</v>
      </c>
      <c r="M347">
        <f>_xlfn.IFNA(VLOOKUP(H347,centro_costo_id_2!$A$2:$B$108,2,0),107)</f>
        <v>27</v>
      </c>
      <c r="N347">
        <f>_xlfn.IFNA(VLOOKUP(TRIM(D347),dominio_correos!$A$1:$B$31,2,0),29)</f>
        <v>26</v>
      </c>
      <c r="O347" t="str">
        <f>Hoja13!J346</f>
        <v>2021-07-19</v>
      </c>
      <c r="P347" t="str">
        <f t="shared" si="26"/>
        <v>null</v>
      </c>
      <c r="Q347" t="str">
        <f t="shared" si="27"/>
        <v>['nombre' =&gt; 'Paola Andrea', 'apellido' =&gt; 'Marin Ladino', 'correo' =&gt; 'tutor40@vendeporinternet.co', 'dominio' =&gt; 26, 'estado' =&gt; 'Eliminado', 'ticket' =&gt; '7796',</v>
      </c>
      <c r="R347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47" t="str">
        <f t="shared" si="29"/>
        <v>['nombre' =&gt; 'Paola Andrea', 'apellido' =&gt; 'Marin Ladino', 'correo' =&gt; 'tutor40@vendeporinternet.co',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48" spans="1:19" x14ac:dyDescent="0.25">
      <c r="A348" t="s">
        <v>1402</v>
      </c>
      <c r="B348" t="s">
        <v>1741</v>
      </c>
      <c r="C348" t="s">
        <v>1742</v>
      </c>
      <c r="D348" t="s">
        <v>853</v>
      </c>
      <c r="E348" t="s">
        <v>845</v>
      </c>
      <c r="F348">
        <v>7796</v>
      </c>
      <c r="G348" s="1" t="s">
        <v>960</v>
      </c>
      <c r="H348">
        <v>280</v>
      </c>
      <c r="I348">
        <v>44.417999999999999</v>
      </c>
      <c r="J348" t="str">
        <f t="shared" si="25"/>
        <v>44.418</v>
      </c>
      <c r="M348">
        <f>_xlfn.IFNA(VLOOKUP(H348,centro_costo_id_2!$A$2:$B$108,2,0),107)</f>
        <v>27</v>
      </c>
      <c r="N348">
        <f>_xlfn.IFNA(VLOOKUP(TRIM(D348),dominio_correos!$A$1:$B$31,2,0),29)</f>
        <v>26</v>
      </c>
      <c r="O348" t="str">
        <f>Hoja13!J347</f>
        <v>2021-07-19</v>
      </c>
      <c r="P348" t="str">
        <f t="shared" si="26"/>
        <v>null</v>
      </c>
      <c r="Q348" t="str">
        <f t="shared" si="27"/>
        <v>['nombre' =&gt; 'Henry', 'apellido' =&gt; 'Romero Quiroga', 'correo' =&gt; 'tutor41@vendeporinternet.co', 'dominio' =&gt; 26, 'estado' =&gt; 'Eliminado', 'ticket' =&gt; '7796',</v>
      </c>
      <c r="R348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48" t="str">
        <f t="shared" si="29"/>
        <v>['nombre' =&gt; 'Henry', 'apellido' =&gt; 'Romero Quiroga', 'correo' =&gt; 'tutor41@vendeporinternet.co',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49" spans="1:19" x14ac:dyDescent="0.25">
      <c r="A349" t="s">
        <v>1743</v>
      </c>
      <c r="B349" t="s">
        <v>1744</v>
      </c>
      <c r="C349" t="s">
        <v>1745</v>
      </c>
      <c r="D349" t="s">
        <v>853</v>
      </c>
      <c r="E349" t="s">
        <v>845</v>
      </c>
      <c r="F349">
        <v>7796</v>
      </c>
      <c r="G349" s="1" t="s">
        <v>960</v>
      </c>
      <c r="H349">
        <v>280</v>
      </c>
      <c r="I349">
        <v>44.417999999999999</v>
      </c>
      <c r="J349" t="str">
        <f t="shared" si="25"/>
        <v>44.418</v>
      </c>
      <c r="K349">
        <v>44601</v>
      </c>
      <c r="M349">
        <f>_xlfn.IFNA(VLOOKUP(H349,centro_costo_id_2!$A$2:$B$108,2,0),107)</f>
        <v>27</v>
      </c>
      <c r="N349">
        <f>_xlfn.IFNA(VLOOKUP(TRIM(D349),dominio_correos!$A$1:$B$31,2,0),29)</f>
        <v>26</v>
      </c>
      <c r="O349" t="str">
        <f>Hoja13!J348</f>
        <v>2021-07-19</v>
      </c>
      <c r="P349" t="str">
        <f t="shared" si="26"/>
        <v>2022-02-09</v>
      </c>
      <c r="Q349" t="str">
        <f t="shared" si="27"/>
        <v>['nombre' =&gt; 'Cristobal', 'apellido' =&gt; 'Parra Ortiz', 'correo' =&gt; 'tutor42@vendeporinternet.co', 'dominio' =&gt; 26, 'estado' =&gt; 'Eliminado', 'ticket' =&gt; '7796',</v>
      </c>
      <c r="R349" t="str">
        <f t="shared" si="28"/>
        <v xml:space="preserve"> 'fecha_de_creacion' =&gt; '2021-07-19', 'centro_costos_id' =&gt; 27, 'costo_dolares' =&gt; 44.418, 'costo_pesos' =&gt; 0, 'trm' =&gt; 0, 'fecha_de_eliminacion' =&gt; '2022-02-09', 'comentarios'  =&gt; ''],</v>
      </c>
      <c r="S349" t="str">
        <f t="shared" si="29"/>
        <v>['nombre' =&gt; 'Cristobal', 'apellido' =&gt; 'Parra Ortiz', 'correo' =&gt; 'tutor42@vendeporinternet.co', 'dominio' =&gt; 26, 'estado' =&gt; 'Eliminado', 'ticket' =&gt; '7796', 'fecha_de_creacion' =&gt; '2021-07-19', 'centro_costos_id' =&gt; 27, 'costo_dolares' =&gt; 44.418, 'costo_pesos' =&gt; 0, 'trm' =&gt; 0, 'fecha_de_eliminacion' =&gt; '2022-02-09', 'comentarios'  =&gt; ''],</v>
      </c>
    </row>
    <row r="350" spans="1:19" x14ac:dyDescent="0.25">
      <c r="A350" t="s">
        <v>1556</v>
      </c>
      <c r="B350" t="s">
        <v>1746</v>
      </c>
      <c r="C350" t="s">
        <v>1747</v>
      </c>
      <c r="D350" t="s">
        <v>853</v>
      </c>
      <c r="E350" t="s">
        <v>845</v>
      </c>
      <c r="F350">
        <v>7796</v>
      </c>
      <c r="G350" s="1" t="s">
        <v>960</v>
      </c>
      <c r="H350">
        <v>280</v>
      </c>
      <c r="I350">
        <v>44.417999999999999</v>
      </c>
      <c r="J350" t="str">
        <f t="shared" si="25"/>
        <v>44.418</v>
      </c>
      <c r="M350">
        <f>_xlfn.IFNA(VLOOKUP(H350,centro_costo_id_2!$A$2:$B$108,2,0),107)</f>
        <v>27</v>
      </c>
      <c r="N350">
        <f>_xlfn.IFNA(VLOOKUP(TRIM(D350),dominio_correos!$A$1:$B$31,2,0),29)</f>
        <v>26</v>
      </c>
      <c r="O350" t="str">
        <f>Hoja13!J349</f>
        <v>2021-07-19</v>
      </c>
      <c r="P350" t="str">
        <f t="shared" si="26"/>
        <v>null</v>
      </c>
      <c r="Q350" t="str">
        <f t="shared" si="27"/>
        <v>['nombre' =&gt; 'Marcela', 'apellido' =&gt; 'Ortiz', 'correo' =&gt; 'tutor44@vendeporinternet.co', 'dominio' =&gt; 26, 'estado' =&gt; 'Eliminado', 'ticket' =&gt; '7796',</v>
      </c>
      <c r="R350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50" t="str">
        <f t="shared" si="29"/>
        <v>['nombre' =&gt; 'Marcela', 'apellido' =&gt; 'Ortiz', 'correo' =&gt; 'tutor44@vendeporinternet.co',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51" spans="1:19" x14ac:dyDescent="0.25">
      <c r="A351" t="s">
        <v>1748</v>
      </c>
      <c r="B351" t="s">
        <v>1749</v>
      </c>
      <c r="C351" t="s">
        <v>1750</v>
      </c>
      <c r="D351" t="s">
        <v>853</v>
      </c>
      <c r="E351" t="s">
        <v>845</v>
      </c>
      <c r="F351">
        <v>7796</v>
      </c>
      <c r="G351" s="1" t="s">
        <v>960</v>
      </c>
      <c r="H351">
        <v>280</v>
      </c>
      <c r="I351">
        <v>44.417999999999999</v>
      </c>
      <c r="J351" t="str">
        <f t="shared" si="25"/>
        <v>44.418</v>
      </c>
      <c r="M351">
        <f>_xlfn.IFNA(VLOOKUP(H351,centro_costo_id_2!$A$2:$B$108,2,0),107)</f>
        <v>27</v>
      </c>
      <c r="N351">
        <f>_xlfn.IFNA(VLOOKUP(TRIM(D351),dominio_correos!$A$1:$B$31,2,0),29)</f>
        <v>26</v>
      </c>
      <c r="O351" t="str">
        <f>Hoja13!J350</f>
        <v>2021-07-19</v>
      </c>
      <c r="P351" t="str">
        <f t="shared" si="26"/>
        <v>null</v>
      </c>
      <c r="Q351" t="str">
        <f t="shared" si="27"/>
        <v>['nombre' =&gt; 'Sandra Johana', 'apellido' =&gt; 'Peñuela', 'correo' =&gt; 'tutor45@vendeporinternet.co', 'dominio' =&gt; 26, 'estado' =&gt; 'Eliminado', 'ticket' =&gt; '7796',</v>
      </c>
      <c r="R351" t="str">
        <f t="shared" si="28"/>
        <v xml:space="preserve"> 'fecha_de_creacion' =&gt; '2021-07-19', 'centro_costos_id' =&gt; 27, 'costo_dolares' =&gt; 44.418, 'costo_pesos' =&gt; 0, 'trm' =&gt; 0, 'fecha_de_eliminacion' =&gt; null, 'comentarios'  =&gt; ''],</v>
      </c>
      <c r="S351" t="str">
        <f t="shared" si="29"/>
        <v>['nombre' =&gt; 'Sandra Johana', 'apellido' =&gt; 'Peñuela', 'correo' =&gt; 'tutor45@vendeporinternet.co', 'dominio' =&gt; 26, 'estado' =&gt; 'Eliminado', 'ticket' =&gt; '7796', 'fecha_de_creacion' =&gt; '2021-07-19', 'centro_costos_id' =&gt; 27, 'costo_dolares' =&gt; 44.418, 'costo_pesos' =&gt; 0, 'trm' =&gt; 0, 'fecha_de_eliminacion' =&gt; null, 'comentarios'  =&gt; ''],</v>
      </c>
    </row>
    <row r="352" spans="1:19" x14ac:dyDescent="0.25">
      <c r="A352" t="s">
        <v>1751</v>
      </c>
      <c r="B352" t="s">
        <v>1752</v>
      </c>
      <c r="C352" t="s">
        <v>1753</v>
      </c>
      <c r="D352" t="s">
        <v>853</v>
      </c>
      <c r="E352" t="s">
        <v>845</v>
      </c>
      <c r="F352">
        <v>7796</v>
      </c>
      <c r="G352" s="1" t="s">
        <v>1036</v>
      </c>
      <c r="H352">
        <v>280</v>
      </c>
      <c r="I352">
        <v>44.417999999999999</v>
      </c>
      <c r="J352" t="str">
        <f t="shared" si="25"/>
        <v>44.418</v>
      </c>
      <c r="M352">
        <f>_xlfn.IFNA(VLOOKUP(H352,centro_costo_id_2!$A$2:$B$108,2,0),107)</f>
        <v>27</v>
      </c>
      <c r="N352">
        <f>_xlfn.IFNA(VLOOKUP(TRIM(D352),dominio_correos!$A$1:$B$31,2,0),29)</f>
        <v>26</v>
      </c>
      <c r="O352" t="str">
        <f>Hoja13!J351</f>
        <v>2021-07-22</v>
      </c>
      <c r="P352" t="str">
        <f t="shared" si="26"/>
        <v>null</v>
      </c>
      <c r="Q352" t="str">
        <f t="shared" si="27"/>
        <v>['nombre' =&gt; 'CHRISTIAN CAMILO', 'apellido' =&gt; 'CORRALES', 'correo' =&gt; 'tutor46@vendeporinternet.co', 'dominio' =&gt; 26, 'estado' =&gt; 'Eliminado', 'ticket' =&gt; '7796',</v>
      </c>
      <c r="R352" t="str">
        <f t="shared" si="28"/>
        <v xml:space="preserve"> 'fecha_de_creacion' =&gt; '2021-07-22', 'centro_costos_id' =&gt; 27, 'costo_dolares' =&gt; 44.418, 'costo_pesos' =&gt; 0, 'trm' =&gt; 0, 'fecha_de_eliminacion' =&gt; null, 'comentarios'  =&gt; ''],</v>
      </c>
      <c r="S352" t="str">
        <f t="shared" si="29"/>
        <v>['nombre' =&gt; 'CHRISTIAN CAMILO', 'apellido' =&gt; 'CORRALES', 'correo' =&gt; 'tutor46@vendeporinternet.co',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353" spans="1:19" x14ac:dyDescent="0.25">
      <c r="A353" t="s">
        <v>1754</v>
      </c>
      <c r="B353" t="s">
        <v>1755</v>
      </c>
      <c r="C353" t="s">
        <v>1756</v>
      </c>
      <c r="D353" t="s">
        <v>853</v>
      </c>
      <c r="E353" t="s">
        <v>845</v>
      </c>
      <c r="F353">
        <v>7796</v>
      </c>
      <c r="G353" s="1" t="s">
        <v>1036</v>
      </c>
      <c r="H353">
        <v>280</v>
      </c>
      <c r="I353">
        <v>44.417999999999999</v>
      </c>
      <c r="J353" t="str">
        <f t="shared" si="25"/>
        <v>44.418</v>
      </c>
      <c r="M353">
        <f>_xlfn.IFNA(VLOOKUP(H353,centro_costo_id_2!$A$2:$B$108,2,0),107)</f>
        <v>27</v>
      </c>
      <c r="N353">
        <f>_xlfn.IFNA(VLOOKUP(TRIM(D353),dominio_correos!$A$1:$B$31,2,0),29)</f>
        <v>26</v>
      </c>
      <c r="O353" t="str">
        <f>Hoja13!J352</f>
        <v>2021-07-22</v>
      </c>
      <c r="P353" t="str">
        <f t="shared" si="26"/>
        <v>null</v>
      </c>
      <c r="Q353" t="str">
        <f t="shared" si="27"/>
        <v>['nombre' =&gt; 'LAURA', 'apellido' =&gt; 'YEPEZ', 'correo' =&gt; 'tutor47@vendeporinternet.co', 'dominio' =&gt; 26, 'estado' =&gt; 'Eliminado', 'ticket' =&gt; '7796',</v>
      </c>
      <c r="R353" t="str">
        <f t="shared" si="28"/>
        <v xml:space="preserve"> 'fecha_de_creacion' =&gt; '2021-07-22', 'centro_costos_id' =&gt; 27, 'costo_dolares' =&gt; 44.418, 'costo_pesos' =&gt; 0, 'trm' =&gt; 0, 'fecha_de_eliminacion' =&gt; null, 'comentarios'  =&gt; ''],</v>
      </c>
      <c r="S353" t="str">
        <f t="shared" si="29"/>
        <v>['nombre' =&gt; 'LAURA', 'apellido' =&gt; 'YEPEZ', 'correo' =&gt; 'tutor47@vendeporinternet.co',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354" spans="1:19" x14ac:dyDescent="0.25">
      <c r="A354" t="s">
        <v>1757</v>
      </c>
      <c r="B354" t="s">
        <v>1758</v>
      </c>
      <c r="C354" t="s">
        <v>1759</v>
      </c>
      <c r="D354" t="s">
        <v>853</v>
      </c>
      <c r="E354" t="s">
        <v>845</v>
      </c>
      <c r="F354">
        <v>7796</v>
      </c>
      <c r="G354" s="1" t="s">
        <v>1036</v>
      </c>
      <c r="H354">
        <v>280</v>
      </c>
      <c r="I354">
        <v>44.417999999999999</v>
      </c>
      <c r="J354" t="str">
        <f t="shared" si="25"/>
        <v>44.418</v>
      </c>
      <c r="M354">
        <f>_xlfn.IFNA(VLOOKUP(H354,centro_costo_id_2!$A$2:$B$108,2,0),107)</f>
        <v>27</v>
      </c>
      <c r="N354">
        <f>_xlfn.IFNA(VLOOKUP(TRIM(D354),dominio_correos!$A$1:$B$31,2,0),29)</f>
        <v>26</v>
      </c>
      <c r="O354" t="str">
        <f>Hoja13!J353</f>
        <v>2021-07-22</v>
      </c>
      <c r="P354" t="str">
        <f t="shared" si="26"/>
        <v>null</v>
      </c>
      <c r="Q354" t="str">
        <f t="shared" si="27"/>
        <v>['nombre' =&gt; 'MARIA PAULA', 'apellido' =&gt; 'GOMEZ', 'correo' =&gt; 'tutor48@vendeporinternet.co', 'dominio' =&gt; 26, 'estado' =&gt; 'Eliminado', 'ticket' =&gt; '7796',</v>
      </c>
      <c r="R354" t="str">
        <f t="shared" si="28"/>
        <v xml:space="preserve"> 'fecha_de_creacion' =&gt; '2021-07-22', 'centro_costos_id' =&gt; 27, 'costo_dolares' =&gt; 44.418, 'costo_pesos' =&gt; 0, 'trm' =&gt; 0, 'fecha_de_eliminacion' =&gt; null, 'comentarios'  =&gt; ''],</v>
      </c>
      <c r="S354" t="str">
        <f t="shared" si="29"/>
        <v>['nombre' =&gt; 'MARIA PAULA', 'apellido' =&gt; 'GOMEZ', 'correo' =&gt; 'tutor48@vendeporinternet.co',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355" spans="1:19" x14ac:dyDescent="0.25">
      <c r="A355" t="s">
        <v>1760</v>
      </c>
      <c r="B355" t="s">
        <v>1761</v>
      </c>
      <c r="C355" t="s">
        <v>1762</v>
      </c>
      <c r="D355" t="s">
        <v>853</v>
      </c>
      <c r="E355" t="s">
        <v>845</v>
      </c>
      <c r="F355">
        <v>7796</v>
      </c>
      <c r="G355" s="1" t="s">
        <v>1036</v>
      </c>
      <c r="H355">
        <v>280</v>
      </c>
      <c r="I355">
        <v>44.417999999999999</v>
      </c>
      <c r="J355" t="str">
        <f t="shared" si="25"/>
        <v>44.418</v>
      </c>
      <c r="M355">
        <f>_xlfn.IFNA(VLOOKUP(H355,centro_costo_id_2!$A$2:$B$108,2,0),107)</f>
        <v>27</v>
      </c>
      <c r="N355">
        <f>_xlfn.IFNA(VLOOKUP(TRIM(D355),dominio_correos!$A$1:$B$31,2,0),29)</f>
        <v>26</v>
      </c>
      <c r="O355" t="str">
        <f>Hoja13!J354</f>
        <v>2021-07-22</v>
      </c>
      <c r="P355" t="str">
        <f t="shared" si="26"/>
        <v>null</v>
      </c>
      <c r="Q355" t="str">
        <f t="shared" si="27"/>
        <v>['nombre' =&gt; 'EDGAR', 'apellido' =&gt; 'ANGEL', 'correo' =&gt; 'tutor49@vendeporinternet.co', 'dominio' =&gt; 26, 'estado' =&gt; 'Eliminado', 'ticket' =&gt; '7796',</v>
      </c>
      <c r="R355" t="str">
        <f t="shared" si="28"/>
        <v xml:space="preserve"> 'fecha_de_creacion' =&gt; '2021-07-22', 'centro_costos_id' =&gt; 27, 'costo_dolares' =&gt; 44.418, 'costo_pesos' =&gt; 0, 'trm' =&gt; 0, 'fecha_de_eliminacion' =&gt; null, 'comentarios'  =&gt; ''],</v>
      </c>
      <c r="S355" t="str">
        <f t="shared" si="29"/>
        <v>['nombre' =&gt; 'EDGAR', 'apellido' =&gt; 'ANGEL', 'correo' =&gt; 'tutor49@vendeporinternet.co', 'dominio' =&gt; 26, 'estado' =&gt; 'Eliminado', 'ticket' =&gt; '7796', 'fecha_de_creacion' =&gt; '2021-07-22', 'centro_costos_id' =&gt; 27, 'costo_dolares' =&gt; 44.418, 'costo_pesos' =&gt; 0, 'trm' =&gt; 0, 'fecha_de_eliminacion' =&gt; null, 'comentarios'  =&gt; ''],</v>
      </c>
    </row>
    <row r="356" spans="1:19" x14ac:dyDescent="0.25">
      <c r="A356" t="s">
        <v>1338</v>
      </c>
      <c r="B356" t="s">
        <v>1763</v>
      </c>
      <c r="C356" t="s">
        <v>1764</v>
      </c>
      <c r="D356" t="s">
        <v>853</v>
      </c>
      <c r="E356" t="s">
        <v>845</v>
      </c>
      <c r="F356">
        <v>7796</v>
      </c>
      <c r="G356" s="1" t="s">
        <v>1765</v>
      </c>
      <c r="H356">
        <v>280</v>
      </c>
      <c r="I356">
        <v>44.417999999999999</v>
      </c>
      <c r="J356" t="str">
        <f t="shared" si="25"/>
        <v>44.418</v>
      </c>
      <c r="M356">
        <f>_xlfn.IFNA(VLOOKUP(H356,centro_costo_id_2!$A$2:$B$108,2,0),107)</f>
        <v>27</v>
      </c>
      <c r="N356">
        <f>_xlfn.IFNA(VLOOKUP(TRIM(D356),dominio_correos!$A$1:$B$31,2,0),29)</f>
        <v>26</v>
      </c>
      <c r="O356" t="str">
        <f>Hoja13!J355</f>
        <v>2021-07-26</v>
      </c>
      <c r="P356" t="str">
        <f t="shared" si="26"/>
        <v>null</v>
      </c>
      <c r="Q356" t="str">
        <f t="shared" si="27"/>
        <v>['nombre' =&gt; 'Eliana', 'apellido' =&gt; 'Contreras', 'correo' =&gt; 'tutor53@vendeporinternet.co', 'dominio' =&gt; 26, 'estado' =&gt; 'Eliminado', 'ticket' =&gt; '7796',</v>
      </c>
      <c r="R356" t="str">
        <f t="shared" si="28"/>
        <v xml:space="preserve"> 'fecha_de_creacion' =&gt; '2021-07-26', 'centro_costos_id' =&gt; 27, 'costo_dolares' =&gt; 44.418, 'costo_pesos' =&gt; 0, 'trm' =&gt; 0, 'fecha_de_eliminacion' =&gt; null, 'comentarios'  =&gt; ''],</v>
      </c>
      <c r="S356" t="str">
        <f t="shared" si="29"/>
        <v>['nombre' =&gt; 'Eliana', 'apellido' =&gt; 'Contreras', 'correo' =&gt; 'tutor53@vendeporinternet.co', 'dominio' =&gt; 26, 'estado' =&gt; 'Eliminado', 'ticket' =&gt; '7796', 'fecha_de_creacion' =&gt; '2021-07-26', 'centro_costos_id' =&gt; 27, 'costo_dolares' =&gt; 44.418, 'costo_pesos' =&gt; 0, 'trm' =&gt; 0, 'fecha_de_eliminacion' =&gt; null, 'comentarios'  =&gt; ''],</v>
      </c>
    </row>
    <row r="357" spans="1:19" x14ac:dyDescent="0.25">
      <c r="A357" t="s">
        <v>1766</v>
      </c>
      <c r="B357" t="s">
        <v>1767</v>
      </c>
      <c r="C357" t="s">
        <v>1768</v>
      </c>
      <c r="D357" t="s">
        <v>1006</v>
      </c>
      <c r="E357" t="s">
        <v>974</v>
      </c>
      <c r="F357">
        <v>7860</v>
      </c>
      <c r="G357" s="1">
        <v>44263</v>
      </c>
      <c r="H357">
        <v>291</v>
      </c>
      <c r="I357">
        <v>44.598999999999997</v>
      </c>
      <c r="J357" t="str">
        <f t="shared" si="25"/>
        <v>44.599</v>
      </c>
      <c r="M357">
        <f>_xlfn.IFNA(VLOOKUP(H357,centro_costo_id_2!$A$2:$B$108,2,0),107)</f>
        <v>37</v>
      </c>
      <c r="N357">
        <f>_xlfn.IFNA(VLOOKUP(TRIM(D357),dominio_correos!$A$1:$B$31,2,0),29)</f>
        <v>15</v>
      </c>
      <c r="O357" t="str">
        <f>Hoja13!J356</f>
        <v>2021-03-08</v>
      </c>
      <c r="P357" t="str">
        <f t="shared" si="26"/>
        <v>null</v>
      </c>
      <c r="Q357" t="str">
        <f t="shared" si="27"/>
        <v>['nombre' =&gt; 'Victor', 'apellido' =&gt; 'Mariño', 'correo' =&gt; 'victor.marino@linktic.com', 'dominio' =&gt; 15, 'estado' =&gt; 'Activo', 'ticket' =&gt; '7860',</v>
      </c>
      <c r="R357" t="str">
        <f t="shared" si="28"/>
        <v xml:space="preserve"> 'fecha_de_creacion' =&gt; '2021-03-08', 'centro_costos_id' =&gt; 37, 'costo_dolares' =&gt; 44.599, 'costo_pesos' =&gt; 0, 'trm' =&gt; 0, 'fecha_de_eliminacion' =&gt; null, 'comentarios'  =&gt; ''],</v>
      </c>
      <c r="S357" t="str">
        <f t="shared" si="29"/>
        <v>['nombre' =&gt; 'Victor', 'apellido' =&gt; 'Mariño', 'correo' =&gt; 'victor.marino@linktic.com', 'dominio' =&gt; 15, 'estado' =&gt; 'Activo', 'ticket' =&gt; '7860', 'fecha_de_creacion' =&gt; '2021-03-08', 'centro_costos_id' =&gt; 37, 'costo_dolares' =&gt; 44.599, 'costo_pesos' =&gt; 0, 'trm' =&gt; 0, 'fecha_de_eliminacion' =&gt; null, 'comentarios'  =&gt; ''],</v>
      </c>
    </row>
    <row r="358" spans="1:19" x14ac:dyDescent="0.25">
      <c r="A358" t="s">
        <v>1766</v>
      </c>
      <c r="B358" t="s">
        <v>1769</v>
      </c>
      <c r="C358" t="s">
        <v>1770</v>
      </c>
      <c r="D358" t="s">
        <v>1006</v>
      </c>
      <c r="E358" t="s">
        <v>974</v>
      </c>
      <c r="F358">
        <v>6257</v>
      </c>
      <c r="G358" s="1" t="s">
        <v>1649</v>
      </c>
      <c r="H358">
        <v>209</v>
      </c>
      <c r="I358">
        <v>44.598999999999997</v>
      </c>
      <c r="J358" t="str">
        <f t="shared" si="25"/>
        <v>44.599</v>
      </c>
      <c r="M358">
        <f>_xlfn.IFNA(VLOOKUP(H358,centro_costo_id_2!$A$2:$B$108,2,0),107)</f>
        <v>107</v>
      </c>
      <c r="N358">
        <f>_xlfn.IFNA(VLOOKUP(TRIM(D358),dominio_correos!$A$1:$B$31,2,0),29)</f>
        <v>15</v>
      </c>
      <c r="O358" t="str">
        <f>Hoja13!J357</f>
        <v>2021-05-14</v>
      </c>
      <c r="P358" t="str">
        <f t="shared" si="26"/>
        <v>null</v>
      </c>
      <c r="Q358" t="str">
        <f t="shared" si="27"/>
        <v>['nombre' =&gt; 'Victor', 'apellido' =&gt; 'Quintero', 'correo' =&gt; 'victor.quintero@linktic.com', 'dominio' =&gt; 15, 'estado' =&gt; 'Activo', 'ticket' =&gt; '6257',</v>
      </c>
      <c r="R358" t="str">
        <f t="shared" si="28"/>
        <v xml:space="preserve"> 'fecha_de_creacion' =&gt; '2021-05-14', 'centro_costos_id' =&gt; 107, 'costo_dolares' =&gt; 44.599, 'costo_pesos' =&gt; 0, 'trm' =&gt; 0, 'fecha_de_eliminacion' =&gt; null, 'comentarios'  =&gt; ''],</v>
      </c>
      <c r="S358" t="str">
        <f t="shared" si="29"/>
        <v>['nombre' =&gt; 'Victor', 'apellido' =&gt; 'Quintero', 'correo' =&gt; 'victor.quintero@linktic.com', 'dominio' =&gt; 15, 'estado' =&gt; 'Activo', 'ticket' =&gt; '6257', 'fecha_de_creacion' =&gt; '2021-05-14', 'centro_costos_id' =&gt; 107, 'costo_dolares' =&gt; 44.599, 'costo_pesos' =&gt; 0, 'trm' =&gt; 0, 'fecha_de_eliminacion' =&gt; null, 'comentarios'  =&gt; ''],</v>
      </c>
    </row>
    <row r="359" spans="1:19" x14ac:dyDescent="0.25">
      <c r="A359" t="s">
        <v>1771</v>
      </c>
      <c r="B359" t="s">
        <v>866</v>
      </c>
      <c r="C359" t="s">
        <v>1772</v>
      </c>
      <c r="D359" t="s">
        <v>1006</v>
      </c>
      <c r="E359" t="s">
        <v>974</v>
      </c>
      <c r="F359">
        <v>8068</v>
      </c>
      <c r="G359" s="1" t="s">
        <v>1191</v>
      </c>
      <c r="H359">
        <v>291</v>
      </c>
      <c r="I359">
        <v>44.598999999999997</v>
      </c>
      <c r="J359" t="str">
        <f t="shared" si="25"/>
        <v>44.599</v>
      </c>
      <c r="M359">
        <f>_xlfn.IFNA(VLOOKUP(H359,centro_costo_id_2!$A$2:$B$108,2,0),107)</f>
        <v>37</v>
      </c>
      <c r="N359">
        <f>_xlfn.IFNA(VLOOKUP(TRIM(D359),dominio_correos!$A$1:$B$31,2,0),29)</f>
        <v>15</v>
      </c>
      <c r="O359" t="str">
        <f>Hoja13!J358</f>
        <v>2021-11-29</v>
      </c>
      <c r="P359" t="str">
        <f t="shared" si="26"/>
        <v>null</v>
      </c>
      <c r="Q359" t="str">
        <f t="shared" si="27"/>
        <v>['nombre' =&gt; 'Vilmary', 'apellido' =&gt; 'Lopez', 'correo' =&gt; 'vilmary.lopez@linktic.com', 'dominio' =&gt; 15, 'estado' =&gt; 'Activo', 'ticket' =&gt; '8068',</v>
      </c>
      <c r="R359" t="str">
        <f t="shared" si="28"/>
        <v xml:space="preserve"> 'fecha_de_creacion' =&gt; '2021-11-29', 'centro_costos_id' =&gt; 37, 'costo_dolares' =&gt; 44.599, 'costo_pesos' =&gt; 0, 'trm' =&gt; 0, 'fecha_de_eliminacion' =&gt; null, 'comentarios'  =&gt; ''],</v>
      </c>
      <c r="S359" t="str">
        <f t="shared" si="29"/>
        <v>['nombre' =&gt; 'Vilmary', 'apellido' =&gt; 'Lopez', 'correo' =&gt; 'vilmary.lopez@linktic.com', 'dominio' =&gt; 15, 'estado' =&gt; 'Activo', 'ticket' =&gt; '8068', 'fecha_de_creacion' =&gt; '2021-11-29', 'centro_costos_id' =&gt; 37, 'costo_dolares' =&gt; 44.599, 'costo_pesos' =&gt; 0, 'trm' =&gt; 0, 'fecha_de_eliminacion' =&gt; null, 'comentarios'  =&gt; ''],</v>
      </c>
    </row>
    <row r="360" spans="1:19" x14ac:dyDescent="0.25">
      <c r="A360" t="s">
        <v>1773</v>
      </c>
      <c r="B360" t="s">
        <v>906</v>
      </c>
      <c r="C360" t="s">
        <v>1774</v>
      </c>
      <c r="D360" t="s">
        <v>1006</v>
      </c>
      <c r="E360" t="s">
        <v>974</v>
      </c>
      <c r="F360">
        <v>6257</v>
      </c>
      <c r="G360" s="1">
        <v>44263</v>
      </c>
      <c r="H360">
        <v>291</v>
      </c>
      <c r="I360">
        <v>44.598999999999997</v>
      </c>
      <c r="J360" t="str">
        <f t="shared" si="25"/>
        <v>44.599</v>
      </c>
      <c r="M360">
        <f>_xlfn.IFNA(VLOOKUP(H360,centro_costo_id_2!$A$2:$B$108,2,0),107)</f>
        <v>37</v>
      </c>
      <c r="N360">
        <f>_xlfn.IFNA(VLOOKUP(TRIM(D360),dominio_correos!$A$1:$B$31,2,0),29)</f>
        <v>15</v>
      </c>
      <c r="O360" t="str">
        <f>Hoja13!J359</f>
        <v>2021-03-08</v>
      </c>
      <c r="P360" t="str">
        <f t="shared" si="26"/>
        <v>null</v>
      </c>
      <c r="Q360" t="str">
        <f t="shared" si="27"/>
        <v>['nombre' =&gt; 'Viviana', 'apellido' =&gt; 'Vanegas', 'correo' =&gt; 'viviana.vanegas@linktic.com', 'dominio' =&gt; 15, 'estado' =&gt; 'Activo', 'ticket' =&gt; '6257',</v>
      </c>
      <c r="R360" t="str">
        <f t="shared" si="28"/>
        <v xml:space="preserve"> 'fecha_de_creacion' =&gt; '2021-03-08', 'centro_costos_id' =&gt; 37, 'costo_dolares' =&gt; 44.599, 'costo_pesos' =&gt; 0, 'trm' =&gt; 0, 'fecha_de_eliminacion' =&gt; null, 'comentarios'  =&gt; ''],</v>
      </c>
      <c r="S360" t="str">
        <f t="shared" si="29"/>
        <v>['nombre' =&gt; 'Viviana', 'apellido' =&gt; 'Vanegas', 'correo' =&gt; 'viviana.vanegas@linktic.com', 'dominio' =&gt; 15, 'estado' =&gt; 'Activo', 'ticket' =&gt; '6257', 'fecha_de_creacion' =&gt; '2021-03-08', 'centro_costos_id' =&gt; 37, 'costo_dolares' =&gt; 44.599, 'costo_pesos' =&gt; 0, 'trm' =&gt; 0, 'fecha_de_eliminacion' =&gt; null, 'comentarios'  =&gt; ''],</v>
      </c>
    </row>
    <row r="361" spans="1:19" x14ac:dyDescent="0.25">
      <c r="A361" t="s">
        <v>1775</v>
      </c>
      <c r="B361" t="s">
        <v>1279</v>
      </c>
      <c r="C361" t="s">
        <v>1776</v>
      </c>
      <c r="D361" t="s">
        <v>1006</v>
      </c>
      <c r="E361" t="s">
        <v>974</v>
      </c>
      <c r="G361" s="1" t="s">
        <v>1777</v>
      </c>
      <c r="H361">
        <v>201</v>
      </c>
      <c r="I361">
        <v>44.598999999999997</v>
      </c>
      <c r="J361" t="str">
        <f t="shared" si="25"/>
        <v>44.599</v>
      </c>
      <c r="M361">
        <f>_xlfn.IFNA(VLOOKUP(H361,centro_costo_id_2!$A$2:$B$108,2,0),107)</f>
        <v>107</v>
      </c>
      <c r="N361">
        <f>_xlfn.IFNA(VLOOKUP(TRIM(D361),dominio_correos!$A$1:$B$31,2,0),29)</f>
        <v>15</v>
      </c>
      <c r="O361" t="str">
        <f>Hoja13!J360</f>
        <v>2018-04-13</v>
      </c>
      <c r="P361" t="str">
        <f t="shared" si="26"/>
        <v>null</v>
      </c>
      <c r="Q361" t="str">
        <f t="shared" si="27"/>
        <v>['nombre' =&gt; 'Wilmar', 'apellido' =&gt; 'Rincon', 'correo' =&gt; 'wilmar.rincon@linktic.com', 'dominio' =&gt; 15, 'estado' =&gt; 'Activo', 'ticket' =&gt; '',</v>
      </c>
      <c r="R361" t="str">
        <f t="shared" si="28"/>
        <v xml:space="preserve"> 'fecha_de_creacion' =&gt; '2018-04-13', 'centro_costos_id' =&gt; 107, 'costo_dolares' =&gt; 44.599, 'costo_pesos' =&gt; 0, 'trm' =&gt; 0, 'fecha_de_eliminacion' =&gt; null, 'comentarios'  =&gt; ''],</v>
      </c>
      <c r="S361" t="str">
        <f t="shared" si="29"/>
        <v>['nombre' =&gt; 'Wilmar', 'apellido' =&gt; 'Rincon', 'correo' =&gt; 'wilmar.rincon@linktic.com', 'dominio' =&gt; 15, 'estado' =&gt; 'Activo', 'ticket' =&gt; '', 'fecha_de_creacion' =&gt; '2018-04-13', 'centro_costos_id' =&gt; 107, 'costo_dolares' =&gt; 44.599, 'costo_pesos' =&gt; 0, 'trm' =&gt; 0, 'fecha_de_eliminacion' =&gt; null, 'comentarios'  =&gt; ''],</v>
      </c>
    </row>
    <row r="362" spans="1:19" x14ac:dyDescent="0.25">
      <c r="A362" t="s">
        <v>1778</v>
      </c>
      <c r="B362" t="s">
        <v>1779</v>
      </c>
      <c r="C362" t="s">
        <v>1780</v>
      </c>
      <c r="D362" t="s">
        <v>844</v>
      </c>
      <c r="E362" t="s">
        <v>845</v>
      </c>
      <c r="F362">
        <v>8283</v>
      </c>
      <c r="G362" s="1" t="s">
        <v>1451</v>
      </c>
      <c r="H362">
        <v>296</v>
      </c>
      <c r="I362">
        <v>44.598999999999997</v>
      </c>
      <c r="J362" t="str">
        <f t="shared" si="25"/>
        <v>44.599</v>
      </c>
      <c r="M362">
        <f>_xlfn.IFNA(VLOOKUP(H362,centro_costo_id_2!$A$2:$B$108,2,0),107)</f>
        <v>42</v>
      </c>
      <c r="N362">
        <f>_xlfn.IFNA(VLOOKUP(TRIM(D362),dominio_correos!$A$1:$B$31,2,0),29)</f>
        <v>14</v>
      </c>
      <c r="O362" t="str">
        <f>Hoja13!J361</f>
        <v>2021-10-14</v>
      </c>
      <c r="P362" t="str">
        <f t="shared" si="26"/>
        <v>null</v>
      </c>
      <c r="Q362" t="str">
        <f t="shared" si="27"/>
        <v>['nombre' =&gt; 'Yoe', 'apellido' =&gt; 'Cardenas', 'correo' =&gt; 'yoe.cardenas@linktic.co', 'dominio' =&gt; 14, 'estado' =&gt; 'Eliminado', 'ticket' =&gt; '8283',</v>
      </c>
      <c r="R362" t="str">
        <f t="shared" si="28"/>
        <v xml:space="preserve"> 'fecha_de_creacion' =&gt; '2021-10-14', 'centro_costos_id' =&gt; 42, 'costo_dolares' =&gt; 44.599, 'costo_pesos' =&gt; 0, 'trm' =&gt; 0, 'fecha_de_eliminacion' =&gt; null, 'comentarios'  =&gt; ''],</v>
      </c>
      <c r="S362" t="str">
        <f t="shared" si="29"/>
        <v>['nombre' =&gt; 'Yoe', 'apellido' =&gt; 'Cardenas', 'correo' =&gt; 'yoe.cardenas@linktic.co', 'dominio' =&gt; 14, 'estado' =&gt; 'Eliminado', 'ticket' =&gt; '8283', 'fecha_de_creacion' =&gt; '2021-10-14', 'centro_costos_id' =&gt; 42, 'costo_dolares' =&gt; 44.599, 'costo_pesos' =&gt; 0, 'trm' =&gt; 0, 'fecha_de_eliminacion' =&gt; null, 'comentarios'  =&gt; ''],</v>
      </c>
    </row>
    <row r="363" spans="1:19" x14ac:dyDescent="0.25">
      <c r="A363" t="s">
        <v>1781</v>
      </c>
      <c r="B363" t="s">
        <v>1030</v>
      </c>
      <c r="C363" t="s">
        <v>1782</v>
      </c>
      <c r="D363" t="s">
        <v>1006</v>
      </c>
      <c r="E363" t="s">
        <v>974</v>
      </c>
      <c r="F363">
        <v>8279</v>
      </c>
      <c r="G363" s="1" t="s">
        <v>1148</v>
      </c>
      <c r="H363">
        <v>286</v>
      </c>
      <c r="I363">
        <v>44.598999999999997</v>
      </c>
      <c r="J363" t="str">
        <f t="shared" si="25"/>
        <v>44.599</v>
      </c>
      <c r="M363">
        <f>_xlfn.IFNA(VLOOKUP(H363,centro_costo_id_2!$A$2:$B$108,2,0),107)</f>
        <v>33</v>
      </c>
      <c r="N363">
        <f>_xlfn.IFNA(VLOOKUP(TRIM(D363),dominio_correos!$A$1:$B$31,2,0),29)</f>
        <v>15</v>
      </c>
      <c r="O363" t="str">
        <f>Hoja13!J362</f>
        <v>2021-11-17</v>
      </c>
      <c r="P363" t="str">
        <f t="shared" si="26"/>
        <v>null</v>
      </c>
      <c r="Q363" t="str">
        <f t="shared" si="27"/>
        <v>['nombre' =&gt; 'Yolanda', 'apellido' =&gt; 'Gomez', 'correo' =&gt; 'yolanda.gomez@linktic.com', 'dominio' =&gt; 15, 'estado' =&gt; 'Activo', 'ticket' =&gt; '8279',</v>
      </c>
      <c r="R363" t="str">
        <f t="shared" si="28"/>
        <v xml:space="preserve"> 'fecha_de_creacion' =&gt; '2021-11-17', 'centro_costos_id' =&gt; 33, 'costo_dolares' =&gt; 44.599, 'costo_pesos' =&gt; 0, 'trm' =&gt; 0, 'fecha_de_eliminacion' =&gt; null, 'comentarios'  =&gt; ''],</v>
      </c>
      <c r="S363" t="str">
        <f t="shared" si="29"/>
        <v>['nombre' =&gt; 'Yolanda', 'apellido' =&gt; 'Gomez', 'correo' =&gt; 'yolanda.gomez@linktic.com', 'dominio' =&gt; 15, 'estado' =&gt; 'Activo', 'ticket' =&gt; '8279', 'fecha_de_creacion' =&gt; '2021-11-17', 'centro_costos_id' =&gt; 33, 'costo_dolares' =&gt; 44.599, 'costo_pesos' =&gt; 0, 'trm' =&gt; 0, 'fecha_de_eliminacion' =&gt; null, 'comentarios'  =&gt; ''],</v>
      </c>
    </row>
    <row r="364" spans="1:19" x14ac:dyDescent="0.25">
      <c r="A364" t="s">
        <v>1783</v>
      </c>
      <c r="B364" t="s">
        <v>1784</v>
      </c>
      <c r="C364" t="s">
        <v>1785</v>
      </c>
      <c r="D364" t="s">
        <v>1006</v>
      </c>
      <c r="E364" t="s">
        <v>974</v>
      </c>
      <c r="F364">
        <v>7958</v>
      </c>
      <c r="G364" s="1" t="s">
        <v>1052</v>
      </c>
      <c r="H364">
        <v>204</v>
      </c>
      <c r="I364">
        <v>44.598999999999997</v>
      </c>
      <c r="J364" t="str">
        <f t="shared" si="25"/>
        <v>44.599</v>
      </c>
      <c r="M364">
        <f>_xlfn.IFNA(VLOOKUP(H364,centro_costo_id_2!$A$2:$B$108,2,0),107)</f>
        <v>107</v>
      </c>
      <c r="N364">
        <f>_xlfn.IFNA(VLOOKUP(TRIM(D364),dominio_correos!$A$1:$B$31,2,0),29)</f>
        <v>15</v>
      </c>
      <c r="O364" t="str">
        <f>Hoja13!J363</f>
        <v>2021-08-25</v>
      </c>
      <c r="P364" t="str">
        <f t="shared" si="26"/>
        <v>null</v>
      </c>
      <c r="Q364" t="str">
        <f t="shared" si="27"/>
        <v>['nombre' =&gt; 'Yusselin', 'apellido' =&gt; 'Pernia', 'correo' =&gt; 'yusseli.pernia@linktic.com', 'dominio' =&gt; 15, 'estado' =&gt; 'Activo', 'ticket' =&gt; '7958',</v>
      </c>
      <c r="R364" t="str">
        <f t="shared" si="28"/>
        <v xml:space="preserve"> 'fecha_de_creacion' =&gt; '2021-08-25', 'centro_costos_id' =&gt; 107, 'costo_dolares' =&gt; 44.599, 'costo_pesos' =&gt; 0, 'trm' =&gt; 0, 'fecha_de_eliminacion' =&gt; null, 'comentarios'  =&gt; ''],</v>
      </c>
      <c r="S364" t="str">
        <f t="shared" si="29"/>
        <v>['nombre' =&gt; 'Yusselin', 'apellido' =&gt; 'Pernia', 'correo' =&gt; 'yusseli.pernia@linktic.com', 'dominio' =&gt; 15, 'estado' =&gt; 'Activo', 'ticket' =&gt; '7958', 'fecha_de_creacion' =&gt; '2021-08-25', 'centro_costos_id' =&gt; 107, 'costo_dolares' =&gt; 44.599, 'costo_pesos' =&gt; 0, 'trm' =&gt; 0, 'fecha_de_eliminacion' =&gt; null, 'comentarios'  =&gt; ''],</v>
      </c>
    </row>
    <row r="365" spans="1:19" x14ac:dyDescent="0.25">
      <c r="A365" t="s">
        <v>909</v>
      </c>
      <c r="B365" t="s">
        <v>910</v>
      </c>
      <c r="C365" t="s">
        <v>1155</v>
      </c>
      <c r="D365" t="s">
        <v>844</v>
      </c>
      <c r="E365" t="s">
        <v>845</v>
      </c>
      <c r="F365">
        <v>8518</v>
      </c>
      <c r="G365" s="1">
        <v>44532</v>
      </c>
      <c r="H365">
        <v>298</v>
      </c>
      <c r="I365">
        <v>18</v>
      </c>
      <c r="J365" t="str">
        <f t="shared" si="25"/>
        <v>18.000</v>
      </c>
      <c r="K365">
        <v>44778</v>
      </c>
      <c r="M365">
        <f>_xlfn.IFNA(VLOOKUP(H365,centro_costo_id_2!$A$2:$B$108,2,0),107)</f>
        <v>44</v>
      </c>
      <c r="N365">
        <f>_xlfn.IFNA(VLOOKUP(TRIM(D365),dominio_correos!$A$1:$B$31,2,0),29)</f>
        <v>14</v>
      </c>
      <c r="O365" t="str">
        <f>Hoja13!J364</f>
        <v>2021-12-02</v>
      </c>
      <c r="P365" t="str">
        <f t="shared" si="26"/>
        <v>2022-08-05</v>
      </c>
      <c r="Q365" t="str">
        <f t="shared" si="27"/>
        <v>['nombre' =&gt; 'Angelica', 'apellido' =&gt; 'Herran', 'correo' =&gt; 'angelica.herran@linktic.co', 'dominio' =&gt; 14, 'estado' =&gt; 'Eliminado', 'ticket' =&gt; '8518',</v>
      </c>
      <c r="R365" t="str">
        <f t="shared" si="28"/>
        <v xml:space="preserve"> 'fecha_de_creacion' =&gt; '2021-12-02', 'centro_costos_id' =&gt; 44, 'costo_dolares' =&gt; 18.000, 'costo_pesos' =&gt; 0, 'trm' =&gt; 0, 'fecha_de_eliminacion' =&gt; '2022-08-05', 'comentarios'  =&gt; ''],</v>
      </c>
      <c r="S365" t="str">
        <f t="shared" si="29"/>
        <v>['nombre' =&gt; 'Angelica', 'apellido' =&gt; 'Herran', 'correo' =&gt; 'angelica.herran@linktic.co', 'dominio' =&gt; 14, 'estado' =&gt; 'Eliminado', 'ticket' =&gt; '8518', 'fecha_de_creacion' =&gt; '2021-12-02', 'centro_costos_id' =&gt; 44, 'costo_dolares' =&gt; 18.000, 'costo_pesos' =&gt; 0, 'trm' =&gt; 0, 'fecha_de_eliminacion' =&gt; '2022-08-05', 'comentarios'  =&gt; ''],</v>
      </c>
    </row>
    <row r="366" spans="1:19" x14ac:dyDescent="0.25">
      <c r="A366" t="s">
        <v>1786</v>
      </c>
      <c r="B366" t="s">
        <v>1787</v>
      </c>
      <c r="C366" t="s">
        <v>1788</v>
      </c>
      <c r="D366" t="s">
        <v>1006</v>
      </c>
      <c r="E366" t="s">
        <v>845</v>
      </c>
      <c r="F366">
        <v>8329</v>
      </c>
      <c r="G366" s="1">
        <v>44532</v>
      </c>
      <c r="H366">
        <v>295</v>
      </c>
      <c r="I366">
        <v>18</v>
      </c>
      <c r="J366" t="str">
        <f t="shared" si="25"/>
        <v>18.000</v>
      </c>
      <c r="M366">
        <f>_xlfn.IFNA(VLOOKUP(H366,centro_costo_id_2!$A$2:$B$108,2,0),107)</f>
        <v>107</v>
      </c>
      <c r="N366">
        <f>_xlfn.IFNA(VLOOKUP(TRIM(D366),dominio_correos!$A$1:$B$31,2,0),29)</f>
        <v>15</v>
      </c>
      <c r="O366" t="str">
        <f>Hoja13!J365</f>
        <v>2021-12-02</v>
      </c>
      <c r="P366" t="str">
        <f t="shared" si="26"/>
        <v>null</v>
      </c>
      <c r="Q366" t="str">
        <f t="shared" si="27"/>
        <v>['nombre' =&gt; 'fauce', 'apellido' =&gt; 'Mocharrafich', 'correo' =&gt; 'fauce.Mocharrafich@linktic.com', 'dominio' =&gt; 15, 'estado' =&gt; 'Eliminado', 'ticket' =&gt; '8329',</v>
      </c>
      <c r="R366" t="str">
        <f t="shared" si="28"/>
        <v xml:space="preserve"> 'fecha_de_creacion' =&gt; '2021-12-02', 'centro_costos_id' =&gt; 107, 'costo_dolares' =&gt; 18.000, 'costo_pesos' =&gt; 0, 'trm' =&gt; 0, 'fecha_de_eliminacion' =&gt; null, 'comentarios'  =&gt; ''],</v>
      </c>
      <c r="S366" t="str">
        <f t="shared" si="29"/>
        <v>['nombre' =&gt; 'fauce', 'apellido' =&gt; 'Mocharrafich', 'correo' =&gt; 'fauce.Mocharrafich@linktic.com', 'dominio' =&gt; 15, 'estado' =&gt; 'Eliminado', 'ticket' =&gt; '8329', 'fecha_de_creacion' =&gt; '2021-12-02', 'centro_costos_id' =&gt; 107, 'costo_dolares' =&gt; 18.000, 'costo_pesos' =&gt; 0, 'trm' =&gt; 0, 'fecha_de_eliminacion' =&gt; null, 'comentarios'  =&gt; ''],</v>
      </c>
    </row>
    <row r="367" spans="1:19" x14ac:dyDescent="0.25">
      <c r="A367" t="s">
        <v>1789</v>
      </c>
      <c r="B367" t="s">
        <v>1322</v>
      </c>
      <c r="C367" t="s">
        <v>1790</v>
      </c>
      <c r="D367" t="s">
        <v>844</v>
      </c>
      <c r="E367" t="s">
        <v>845</v>
      </c>
      <c r="F367">
        <v>8225</v>
      </c>
      <c r="G367" s="1">
        <v>44489</v>
      </c>
      <c r="H367">
        <v>296</v>
      </c>
      <c r="I367">
        <v>5.4</v>
      </c>
      <c r="J367" t="str">
        <f t="shared" si="25"/>
        <v>5.400</v>
      </c>
      <c r="K367">
        <v>44676</v>
      </c>
      <c r="M367">
        <f>_xlfn.IFNA(VLOOKUP(H367,centro_costo_id_2!$A$2:$B$108,2,0),107)</f>
        <v>42</v>
      </c>
      <c r="N367">
        <f>_xlfn.IFNA(VLOOKUP(TRIM(D367),dominio_correos!$A$1:$B$31,2,0),29)</f>
        <v>14</v>
      </c>
      <c r="O367" t="str">
        <f>Hoja13!J366</f>
        <v>2021-10-20</v>
      </c>
      <c r="P367" t="str">
        <f t="shared" si="26"/>
        <v>2022-04-25</v>
      </c>
      <c r="Q367" t="str">
        <f t="shared" si="27"/>
        <v>['nombre' =&gt; 'Boris', 'apellido' =&gt; 'Gonzalez', 'correo' =&gt; 'boris.gonzalez@linktic.co', 'dominio' =&gt; 14, 'estado' =&gt; 'Eliminado', 'ticket' =&gt; '8225',</v>
      </c>
      <c r="R367" t="str">
        <f t="shared" si="28"/>
        <v xml:space="preserve"> 'fecha_de_creacion' =&gt; '2021-10-20', 'centro_costos_id' =&gt; 42, 'costo_dolares' =&gt; 5.400, 'costo_pesos' =&gt; 0, 'trm' =&gt; 0, 'fecha_de_eliminacion' =&gt; '2022-04-25', 'comentarios'  =&gt; ''],</v>
      </c>
      <c r="S367" t="str">
        <f t="shared" si="29"/>
        <v>['nombre' =&gt; 'Boris', 'apellido' =&gt; 'Gonzalez', 'correo' =&gt; 'boris.gonzalez@linktic.co', 'dominio' =&gt; 14, 'estado' =&gt; 'Eliminado', 'ticket' =&gt; '8225', 'fecha_de_creacion' =&gt; '2021-10-20', 'centro_costos_id' =&gt; 42, 'costo_dolares' =&gt; 5.400, 'costo_pesos' =&gt; 0, 'trm' =&gt; 0, 'fecha_de_eliminacion' =&gt; '2022-04-25', 'comentarios'  =&gt; ''],</v>
      </c>
    </row>
    <row r="368" spans="1:19" x14ac:dyDescent="0.25">
      <c r="A368" t="s">
        <v>1791</v>
      </c>
      <c r="B368" t="s">
        <v>1371</v>
      </c>
      <c r="C368" t="s">
        <v>1792</v>
      </c>
      <c r="D368" t="s">
        <v>1006</v>
      </c>
      <c r="E368" t="s">
        <v>845</v>
      </c>
      <c r="F368" t="s">
        <v>1793</v>
      </c>
      <c r="G368" s="1">
        <v>44534</v>
      </c>
      <c r="H368">
        <v>291</v>
      </c>
      <c r="I368">
        <v>44.598999999999997</v>
      </c>
      <c r="J368" t="str">
        <f t="shared" si="25"/>
        <v>44.599</v>
      </c>
      <c r="K368">
        <v>44986</v>
      </c>
      <c r="M368">
        <f>_xlfn.IFNA(VLOOKUP(H368,centro_costo_id_2!$A$2:$B$108,2,0),107)</f>
        <v>37</v>
      </c>
      <c r="N368">
        <f>_xlfn.IFNA(VLOOKUP(TRIM(D368),dominio_correos!$A$1:$B$31,2,0),29)</f>
        <v>15</v>
      </c>
      <c r="O368" t="str">
        <f>Hoja13!J367</f>
        <v>2021-12-04</v>
      </c>
      <c r="P368" t="str">
        <f t="shared" si="26"/>
        <v>2023-03-01</v>
      </c>
      <c r="Q368" t="str">
        <f t="shared" si="27"/>
        <v>['nombre' =&gt; 'William', 'apellido' =&gt; 'Forero', 'correo' =&gt; 'william.forero@linktic.com', 'dominio' =&gt; 15, 'estado' =&gt; 'Eliminado', 'ticket' =&gt; 'Correo',</v>
      </c>
      <c r="R368" t="str">
        <f t="shared" si="28"/>
        <v xml:space="preserve"> 'fecha_de_creacion' =&gt; '2021-12-04', 'centro_costos_id' =&gt; 37, 'costo_dolares' =&gt; 44.599, 'costo_pesos' =&gt; 0, 'trm' =&gt; 0, 'fecha_de_eliminacion' =&gt; '2023-03-01', 'comentarios'  =&gt; ''],</v>
      </c>
      <c r="S368" t="str">
        <f t="shared" si="29"/>
        <v>['nombre' =&gt; 'William', 'apellido' =&gt; 'Forero', 'correo' =&gt; 'william.forero@linktic.com', 'dominio' =&gt; 15, 'estado' =&gt; 'Eliminado', 'ticket' =&gt; 'Correo', 'fecha_de_creacion' =&gt; '2021-12-04', 'centro_costos_id' =&gt; 37, 'costo_dolares' =&gt; 44.599, 'costo_pesos' =&gt; 0, 'trm' =&gt; 0, 'fecha_de_eliminacion' =&gt; '2023-03-01', 'comentarios'  =&gt; ''],</v>
      </c>
    </row>
    <row r="369" spans="1:19" x14ac:dyDescent="0.25">
      <c r="A369" t="s">
        <v>1794</v>
      </c>
      <c r="B369" t="s">
        <v>1600</v>
      </c>
      <c r="C369" t="s">
        <v>1795</v>
      </c>
      <c r="D369" t="s">
        <v>844</v>
      </c>
      <c r="E369" t="s">
        <v>845</v>
      </c>
      <c r="F369" t="s">
        <v>1793</v>
      </c>
      <c r="G369" s="1">
        <v>44534</v>
      </c>
      <c r="H369">
        <v>291</v>
      </c>
      <c r="I369">
        <v>18</v>
      </c>
      <c r="J369" t="str">
        <f t="shared" si="25"/>
        <v>18.000</v>
      </c>
      <c r="K369">
        <v>44656</v>
      </c>
      <c r="M369">
        <f>_xlfn.IFNA(VLOOKUP(H369,centro_costo_id_2!$A$2:$B$108,2,0),107)</f>
        <v>37</v>
      </c>
      <c r="N369">
        <f>_xlfn.IFNA(VLOOKUP(TRIM(D369),dominio_correos!$A$1:$B$31,2,0),29)</f>
        <v>14</v>
      </c>
      <c r="O369" t="str">
        <f>Hoja13!J368</f>
        <v>2021-12-04</v>
      </c>
      <c r="P369" t="str">
        <f t="shared" si="26"/>
        <v>2022-04-05</v>
      </c>
      <c r="Q369" t="str">
        <f t="shared" si="27"/>
        <v>['nombre' =&gt; 'Pedro ', 'apellido' =&gt; 'Perez', 'correo' =&gt; 'pedro.perez@linktic.co', 'dominio' =&gt; 14, 'estado' =&gt; 'Eliminado', 'ticket' =&gt; 'Correo',</v>
      </c>
      <c r="R369" t="str">
        <f t="shared" si="28"/>
        <v xml:space="preserve"> 'fecha_de_creacion' =&gt; '2021-12-04', 'centro_costos_id' =&gt; 37, 'costo_dolares' =&gt; 18.000, 'costo_pesos' =&gt; 0, 'trm' =&gt; 0, 'fecha_de_eliminacion' =&gt; '2022-04-05', 'comentarios'  =&gt; ''],</v>
      </c>
      <c r="S369" t="str">
        <f t="shared" si="29"/>
        <v>['nombre' =&gt; 'Pedro ', 'apellido' =&gt; 'Perez', 'correo' =&gt; 'pedro.perez@linktic.co', 'dominio' =&gt; 14, 'estado' =&gt; 'Eliminado', 'ticket' =&gt; 'Correo', 'fecha_de_creacion' =&gt; '2021-12-04', 'centro_costos_id' =&gt; 37, 'costo_dolares' =&gt; 18.000, 'costo_pesos' =&gt; 0, 'trm' =&gt; 0, 'fecha_de_eliminacion' =&gt; '2022-04-05', 'comentarios'  =&gt; ''],</v>
      </c>
    </row>
    <row r="370" spans="1:19" x14ac:dyDescent="0.25">
      <c r="A370" t="s">
        <v>1773</v>
      </c>
      <c r="B370" t="s">
        <v>1796</v>
      </c>
      <c r="C370" t="s">
        <v>1797</v>
      </c>
      <c r="D370" t="s">
        <v>1006</v>
      </c>
      <c r="E370" t="s">
        <v>974</v>
      </c>
      <c r="F370" t="s">
        <v>1793</v>
      </c>
      <c r="G370" s="1">
        <v>44534</v>
      </c>
      <c r="H370">
        <v>291</v>
      </c>
      <c r="I370">
        <v>44.598999999999997</v>
      </c>
      <c r="J370" t="str">
        <f t="shared" si="25"/>
        <v>44.599</v>
      </c>
      <c r="M370">
        <f>_xlfn.IFNA(VLOOKUP(H370,centro_costo_id_2!$A$2:$B$108,2,0),107)</f>
        <v>37</v>
      </c>
      <c r="N370">
        <f>_xlfn.IFNA(VLOOKUP(TRIM(D370),dominio_correos!$A$1:$B$31,2,0),29)</f>
        <v>15</v>
      </c>
      <c r="O370" t="str">
        <f>Hoja13!J369</f>
        <v>2021-12-04</v>
      </c>
      <c r="P370" t="str">
        <f t="shared" si="26"/>
        <v>null</v>
      </c>
      <c r="Q370" t="str">
        <f t="shared" si="27"/>
        <v>['nombre' =&gt; 'Viviana', 'apellido' =&gt; 'Arias', 'correo' =&gt; 'vivian.arias@linktic.com', 'dominio' =&gt; 15, 'estado' =&gt; 'Activo', 'ticket' =&gt; 'Correo',</v>
      </c>
      <c r="R370" t="str">
        <f t="shared" si="28"/>
        <v xml:space="preserve"> 'fecha_de_creacion' =&gt; '2021-12-04', 'centro_costos_id' =&gt; 37, 'costo_dolares' =&gt; 44.599, 'costo_pesos' =&gt; 0, 'trm' =&gt; 0, 'fecha_de_eliminacion' =&gt; null, 'comentarios'  =&gt; ''],</v>
      </c>
      <c r="S370" t="str">
        <f t="shared" si="29"/>
        <v>['nombre' =&gt; 'Viviana', 'apellido' =&gt; 'Arias', 'correo' =&gt; 'vivian.arias@linktic.com', 'dominio' =&gt; 15, 'estado' =&gt; 'Activo', 'ticket' =&gt; 'Correo', 'fecha_de_creacion' =&gt; '2021-12-04', 'centro_costos_id' =&gt; 37, 'costo_dolares' =&gt; 44.599, 'costo_pesos' =&gt; 0, 'trm' =&gt; 0, 'fecha_de_eliminacion' =&gt; null, 'comentarios'  =&gt; ''],</v>
      </c>
    </row>
    <row r="371" spans="1:19" x14ac:dyDescent="0.25">
      <c r="A371" t="s">
        <v>953</v>
      </c>
      <c r="B371" t="s">
        <v>954</v>
      </c>
      <c r="C371" t="s">
        <v>955</v>
      </c>
      <c r="D371" t="s">
        <v>844</v>
      </c>
      <c r="E371" t="s">
        <v>845</v>
      </c>
      <c r="F371" t="s">
        <v>1793</v>
      </c>
      <c r="G371" s="1">
        <v>44534</v>
      </c>
      <c r="H371">
        <v>291</v>
      </c>
      <c r="I371">
        <v>18</v>
      </c>
      <c r="J371" t="str">
        <f t="shared" si="25"/>
        <v>18.000</v>
      </c>
      <c r="K371">
        <v>44690</v>
      </c>
      <c r="M371">
        <f>_xlfn.IFNA(VLOOKUP(H371,centro_costo_id_2!$A$2:$B$108,2,0),107)</f>
        <v>37</v>
      </c>
      <c r="N371">
        <f>_xlfn.IFNA(VLOOKUP(TRIM(D371),dominio_correos!$A$1:$B$31,2,0),29)</f>
        <v>14</v>
      </c>
      <c r="O371" t="str">
        <f>Hoja13!J370</f>
        <v>2021-12-04</v>
      </c>
      <c r="P371" t="str">
        <f t="shared" si="26"/>
        <v>2022-05-09</v>
      </c>
      <c r="Q371" t="str">
        <f t="shared" si="27"/>
        <v>['nombre' =&gt; 'Eugenio', 'apellido' =&gt; 'Bernal', 'correo' =&gt; 'eugenio.bernal@linktic.co', 'dominio' =&gt; 14, 'estado' =&gt; 'Eliminado', 'ticket' =&gt; 'Correo',</v>
      </c>
      <c r="R371" t="str">
        <f t="shared" si="28"/>
        <v xml:space="preserve"> 'fecha_de_creacion' =&gt; '2021-12-04', 'centro_costos_id' =&gt; 37, 'costo_dolares' =&gt; 18.000, 'costo_pesos' =&gt; 0, 'trm' =&gt; 0, 'fecha_de_eliminacion' =&gt; '2022-05-09', 'comentarios'  =&gt; ''],</v>
      </c>
      <c r="S371" t="str">
        <f t="shared" si="29"/>
        <v>['nombre' =&gt; 'Eugenio', 'apellido' =&gt; 'Bernal', 'correo' =&gt; 'eugenio.bernal@linktic.co', 'dominio' =&gt; 14, 'estado' =&gt; 'Eliminado', 'ticket' =&gt; 'Correo', 'fecha_de_creacion' =&gt; '2021-12-04', 'centro_costos_id' =&gt; 37, 'costo_dolares' =&gt; 18.000, 'costo_pesos' =&gt; 0, 'trm' =&gt; 0, 'fecha_de_eliminacion' =&gt; '2022-05-09', 'comentarios'  =&gt; ''],</v>
      </c>
    </row>
    <row r="372" spans="1:19" x14ac:dyDescent="0.25">
      <c r="A372" t="s">
        <v>1798</v>
      </c>
      <c r="B372" t="s">
        <v>1647</v>
      </c>
      <c r="C372" t="s">
        <v>1799</v>
      </c>
      <c r="D372" t="s">
        <v>844</v>
      </c>
      <c r="E372" t="s">
        <v>845</v>
      </c>
      <c r="F372">
        <v>8469</v>
      </c>
      <c r="G372" s="1">
        <v>44536</v>
      </c>
      <c r="H372">
        <v>204</v>
      </c>
      <c r="I372">
        <v>18</v>
      </c>
      <c r="J372" t="str">
        <f t="shared" si="25"/>
        <v>18.000</v>
      </c>
      <c r="K372">
        <v>44649</v>
      </c>
      <c r="M372">
        <f>_xlfn.IFNA(VLOOKUP(H372,centro_costo_id_2!$A$2:$B$108,2,0),107)</f>
        <v>107</v>
      </c>
      <c r="N372">
        <f>_xlfn.IFNA(VLOOKUP(TRIM(D372),dominio_correos!$A$1:$B$31,2,0),29)</f>
        <v>14</v>
      </c>
      <c r="O372" t="str">
        <f>Hoja13!J371</f>
        <v>2021-12-06</v>
      </c>
      <c r="P372" t="str">
        <f t="shared" si="26"/>
        <v>2022-03-29</v>
      </c>
      <c r="Q372" t="str">
        <f t="shared" si="27"/>
        <v>['nombre' =&gt; 'Luis ', 'apellido' =&gt; 'Torres', 'correo' =&gt; 'luis.torres@linktic.co', 'dominio' =&gt; 14, 'estado' =&gt; 'Eliminado', 'ticket' =&gt; '8469',</v>
      </c>
      <c r="R372" t="str">
        <f t="shared" si="28"/>
        <v xml:space="preserve"> 'fecha_de_creacion' =&gt; '2021-12-06', 'centro_costos_id' =&gt; 107, 'costo_dolares' =&gt; 18.000, 'costo_pesos' =&gt; 0, 'trm' =&gt; 0, 'fecha_de_eliminacion' =&gt; '2022-03-29', 'comentarios'  =&gt; ''],</v>
      </c>
      <c r="S372" t="str">
        <f t="shared" si="29"/>
        <v>['nombre' =&gt; 'Luis ', 'apellido' =&gt; 'Torres', 'correo' =&gt; 'luis.torres@linktic.co', 'dominio' =&gt; 14, 'estado' =&gt; 'Eliminado', 'ticket' =&gt; '8469', 'fecha_de_creacion' =&gt; '2021-12-06', 'centro_costos_id' =&gt; 107, 'costo_dolares' =&gt; 18.000, 'costo_pesos' =&gt; 0, 'trm' =&gt; 0, 'fecha_de_eliminacion' =&gt; '2022-03-29', 'comentarios'  =&gt; ''],</v>
      </c>
    </row>
    <row r="373" spans="1:19" x14ac:dyDescent="0.25">
      <c r="A373" t="s">
        <v>1800</v>
      </c>
      <c r="B373" t="s">
        <v>1592</v>
      </c>
      <c r="C373" t="s">
        <v>1801</v>
      </c>
      <c r="D373" t="s">
        <v>844</v>
      </c>
      <c r="E373" t="s">
        <v>845</v>
      </c>
      <c r="F373">
        <v>8449</v>
      </c>
      <c r="G373" s="1">
        <v>44536</v>
      </c>
      <c r="H373">
        <v>302</v>
      </c>
      <c r="I373">
        <v>5.4</v>
      </c>
      <c r="J373" t="str">
        <f t="shared" si="25"/>
        <v>5.400</v>
      </c>
      <c r="M373">
        <f>_xlfn.IFNA(VLOOKUP(H373,centro_costo_id_2!$A$2:$B$108,2,0),107)</f>
        <v>107</v>
      </c>
      <c r="N373">
        <f>_xlfn.IFNA(VLOOKUP(TRIM(D373),dominio_correos!$A$1:$B$31,2,0),29)</f>
        <v>14</v>
      </c>
      <c r="O373" t="str">
        <f>Hoja13!J372</f>
        <v>2021-12-06</v>
      </c>
      <c r="P373" t="str">
        <f t="shared" si="26"/>
        <v>null</v>
      </c>
      <c r="Q373" t="str">
        <f t="shared" si="27"/>
        <v>['nombre' =&gt; 'Nelson ', 'apellido' =&gt; 'Ospitia', 'correo' =&gt; 'nelson.ospitia@linktic.co', 'dominio' =&gt; 14, 'estado' =&gt; 'Eliminado', 'ticket' =&gt; '8449',</v>
      </c>
      <c r="R373" t="str">
        <f t="shared" si="28"/>
        <v xml:space="preserve"> 'fecha_de_creacion' =&gt; '2021-12-06', 'centro_costos_id' =&gt; 107, 'costo_dolares' =&gt; 5.400, 'costo_pesos' =&gt; 0, 'trm' =&gt; 0, 'fecha_de_eliminacion' =&gt; null, 'comentarios'  =&gt; ''],</v>
      </c>
      <c r="S373" t="str">
        <f t="shared" si="29"/>
        <v>['nombre' =&gt; 'Nelson ', 'apellido' =&gt; 'Ospitia', 'correo' =&gt; 'nelson.ospitia@linktic.co', 'dominio' =&gt; 14, 'estado' =&gt; 'Eliminado', 'ticket' =&gt; '8449', 'fecha_de_creacion' =&gt; '2021-12-06', 'centro_costos_id' =&gt; 107, 'costo_dolares' =&gt; 5.400, 'costo_pesos' =&gt; 0, 'trm' =&gt; 0, 'fecha_de_eliminacion' =&gt; null, 'comentarios'  =&gt; ''],</v>
      </c>
    </row>
    <row r="374" spans="1:19" x14ac:dyDescent="0.25">
      <c r="A374" t="s">
        <v>1802</v>
      </c>
      <c r="B374" t="s">
        <v>942</v>
      </c>
      <c r="C374" t="s">
        <v>1803</v>
      </c>
      <c r="D374" t="s">
        <v>944</v>
      </c>
      <c r="E374" t="s">
        <v>974</v>
      </c>
      <c r="G374" s="1">
        <v>44539</v>
      </c>
      <c r="I374">
        <v>12</v>
      </c>
      <c r="J374" t="str">
        <f t="shared" si="25"/>
        <v>12.000</v>
      </c>
      <c r="M374">
        <f>_xlfn.IFNA(VLOOKUP(H374,centro_costo_id_2!$A$2:$B$108,2,0),107)</f>
        <v>107</v>
      </c>
      <c r="N374">
        <f>_xlfn.IFNA(VLOOKUP(TRIM(D374),dominio_correos!$A$1:$B$31,2,0),29)</f>
        <v>27</v>
      </c>
      <c r="O374" t="str">
        <f>Hoja13!J373</f>
        <v>2021-12-09</v>
      </c>
      <c r="P374" t="str">
        <f t="shared" si="26"/>
        <v>null</v>
      </c>
      <c r="Q374" t="str">
        <f t="shared" si="27"/>
        <v>['nombre' =&gt; 'Support', 'apellido' =&gt; 'Wimbu', 'correo' =&gt; 'support@wimbu.co', 'dominio' =&gt; 27, 'estado' =&gt; 'Activo', 'ticket' =&gt; '',</v>
      </c>
      <c r="R374" t="str">
        <f t="shared" si="28"/>
        <v xml:space="preserve"> 'fecha_de_creacion' =&gt; '2021-12-09', 'centro_costos_id' =&gt; 107, 'costo_dolares' =&gt; 12.000, 'costo_pesos' =&gt; 0, 'trm' =&gt; 0, 'fecha_de_eliminacion' =&gt; null, 'comentarios'  =&gt; ''],</v>
      </c>
      <c r="S374" t="str">
        <f t="shared" si="29"/>
        <v>['nombre' =&gt; 'Support', 'apellido' =&gt; 'Wimbu', 'correo' =&gt; 'support@wimbu.co', 'dominio' =&gt; 27, 'estado' =&gt; 'Activo', 'ticket' =&gt; '', 'fecha_de_creacion' =&gt; '2021-12-09', 'centro_costos_id' =&gt; 107, 'costo_dolares' =&gt; 12.000, 'costo_pesos' =&gt; 0, 'trm' =&gt; 0, 'fecha_de_eliminacion' =&gt; null, 'comentarios'  =&gt; ''],</v>
      </c>
    </row>
    <row r="375" spans="1:19" x14ac:dyDescent="0.25">
      <c r="A375" t="s">
        <v>916</v>
      </c>
      <c r="B375" t="s">
        <v>1804</v>
      </c>
      <c r="C375" t="s">
        <v>1805</v>
      </c>
      <c r="D375" t="s">
        <v>944</v>
      </c>
      <c r="E375" t="s">
        <v>845</v>
      </c>
      <c r="F375">
        <v>8476</v>
      </c>
      <c r="G375" s="1">
        <v>44539</v>
      </c>
      <c r="H375">
        <v>293</v>
      </c>
      <c r="I375">
        <v>12</v>
      </c>
      <c r="J375" t="str">
        <f t="shared" si="25"/>
        <v>12.000</v>
      </c>
      <c r="M375">
        <f>_xlfn.IFNA(VLOOKUP(H375,centro_costo_id_2!$A$2:$B$108,2,0),107)</f>
        <v>39</v>
      </c>
      <c r="N375">
        <f>_xlfn.IFNA(VLOOKUP(TRIM(D375),dominio_correos!$A$1:$B$31,2,0),29)</f>
        <v>27</v>
      </c>
      <c r="O375" t="str">
        <f>Hoja13!J374</f>
        <v>2021-12-09</v>
      </c>
      <c r="P375" t="str">
        <f t="shared" si="26"/>
        <v>null</v>
      </c>
      <c r="Q375" t="str">
        <f t="shared" si="27"/>
        <v>['nombre' =&gt; 'Camilo', 'apellido' =&gt; 'Berdugo ', 'correo' =&gt; 'realizador@wimbu.co', 'dominio' =&gt; 27, 'estado' =&gt; 'Eliminado', 'ticket' =&gt; '8476',</v>
      </c>
      <c r="R375" t="str">
        <f t="shared" si="28"/>
        <v xml:space="preserve"> 'fecha_de_creacion' =&gt; '2021-12-09', 'centro_costos_id' =&gt; 39, 'costo_dolares' =&gt; 12.000, 'costo_pesos' =&gt; 0, 'trm' =&gt; 0, 'fecha_de_eliminacion' =&gt; null, 'comentarios'  =&gt; ''],</v>
      </c>
      <c r="S375" t="str">
        <f t="shared" si="29"/>
        <v>['nombre' =&gt; 'Camilo', 'apellido' =&gt; 'Berdugo ', 'correo' =&gt; 'realizador@wimbu.co', 'dominio' =&gt; 27, 'estado' =&gt; 'Eliminado', 'ticket' =&gt; '8476', 'fecha_de_creacion' =&gt; '2021-12-09', 'centro_costos_id' =&gt; 39, 'costo_dolares' =&gt; 12.000, 'costo_pesos' =&gt; 0, 'trm' =&gt; 0, 'fecha_de_eliminacion' =&gt; null, 'comentarios'  =&gt; ''],</v>
      </c>
    </row>
    <row r="376" spans="1:19" x14ac:dyDescent="0.25">
      <c r="A376" t="s">
        <v>899</v>
      </c>
      <c r="B376" t="s">
        <v>856</v>
      </c>
      <c r="C376" t="s">
        <v>1806</v>
      </c>
      <c r="D376" t="s">
        <v>966</v>
      </c>
      <c r="E376" t="s">
        <v>974</v>
      </c>
      <c r="G376" s="1">
        <v>44459</v>
      </c>
      <c r="I376">
        <v>6</v>
      </c>
      <c r="J376" t="str">
        <f t="shared" si="25"/>
        <v>6.000</v>
      </c>
      <c r="M376">
        <f>_xlfn.IFNA(VLOOKUP(H376,centro_costo_id_2!$A$2:$B$108,2,0),107)</f>
        <v>107</v>
      </c>
      <c r="N376">
        <f>_xlfn.IFNA(VLOOKUP(TRIM(D376),dominio_correos!$A$1:$B$31,2,0),29)</f>
        <v>1</v>
      </c>
      <c r="O376" t="str">
        <f>Hoja13!J375</f>
        <v>2021-09-20</v>
      </c>
      <c r="P376" t="str">
        <f t="shared" si="26"/>
        <v>null</v>
      </c>
      <c r="Q376" t="str">
        <f t="shared" si="27"/>
        <v>['nombre' =&gt; 'Alexander', 'apellido' =&gt; 'Bejarano', 'correo' =&gt; 'alexander.bejarano@3tcapital.co', 'dominio' =&gt; 1, 'estado' =&gt; 'Activo', 'ticket' =&gt; '',</v>
      </c>
      <c r="R376" t="str">
        <f t="shared" si="28"/>
        <v xml:space="preserve"> 'fecha_de_creacion' =&gt; '2021-09-20', 'centro_costos_id' =&gt; 107, 'costo_dolares' =&gt; 6.000, 'costo_pesos' =&gt; 0, 'trm' =&gt; 0, 'fecha_de_eliminacion' =&gt; null, 'comentarios'  =&gt; ''],</v>
      </c>
      <c r="S376" t="str">
        <f t="shared" si="29"/>
        <v>['nombre' =&gt; 'Alexander', 'apellido' =&gt; 'Bejarano', 'correo' =&gt; 'alexander.bejarano@3tcapital.co', 'dominio' =&gt; 1, 'estado' =&gt; 'Activo', 'ticket' =&gt; '', 'fecha_de_creacion' =&gt; '2021-09-20', 'centro_costos_id' =&gt; 107, 'costo_dolares' =&gt; 6.000, 'costo_pesos' =&gt; 0, 'trm' =&gt; 0, 'fecha_de_eliminacion' =&gt; null, 'comentarios'  =&gt; ''],</v>
      </c>
    </row>
    <row r="377" spans="1:19" x14ac:dyDescent="0.25">
      <c r="A377" t="s">
        <v>1807</v>
      </c>
      <c r="B377" t="s">
        <v>1235</v>
      </c>
      <c r="C377" t="s">
        <v>1808</v>
      </c>
      <c r="D377" t="s">
        <v>912</v>
      </c>
      <c r="E377" t="s">
        <v>974</v>
      </c>
      <c r="G377" s="1">
        <v>44474</v>
      </c>
      <c r="H377">
        <v>146</v>
      </c>
      <c r="I377">
        <v>44.658999999999999</v>
      </c>
      <c r="J377" t="str">
        <f t="shared" si="25"/>
        <v>44.659</v>
      </c>
      <c r="M377">
        <f>_xlfn.IFNA(VLOOKUP(H377,centro_costo_id_2!$A$2:$B$108,2,0),107)</f>
        <v>107</v>
      </c>
      <c r="N377">
        <f>_xlfn.IFNA(VLOOKUP(TRIM(D377),dominio_correos!$A$1:$B$31,2,0),29)</f>
        <v>10</v>
      </c>
      <c r="O377" t="str">
        <f>Hoja13!J376</f>
        <v>2021-10-05</v>
      </c>
      <c r="P377" t="str">
        <f t="shared" si="26"/>
        <v>null</v>
      </c>
      <c r="Q377" t="str">
        <f t="shared" si="27"/>
        <v>['nombre' =&gt; 'Daniel ', 'apellido' =&gt; 'Salinas', 'correo' =&gt; 'compras@hicome.co', 'dominio' =&gt; 10, 'estado' =&gt; 'Activo', 'ticket' =&gt; '',</v>
      </c>
      <c r="R377" t="str">
        <f t="shared" si="28"/>
        <v xml:space="preserve"> 'fecha_de_creacion' =&gt; '2021-10-05', 'centro_costos_id' =&gt; 107, 'costo_dolares' =&gt; 44.659, 'costo_pesos' =&gt; 0, 'trm' =&gt; 0, 'fecha_de_eliminacion' =&gt; null, 'comentarios'  =&gt; ''],</v>
      </c>
      <c r="S377" t="str">
        <f t="shared" si="29"/>
        <v>['nombre' =&gt; 'Daniel ', 'apellido' =&gt; 'Salinas', 'correo' =&gt; 'compras@hicome.co', 'dominio' =&gt; 10, 'estado' =&gt; 'Activo', 'ticket' =&gt; '', 'fecha_de_creacion' =&gt; '2021-10-05', 'centro_costos_id' =&gt; 107, 'costo_dolares' =&gt; 44.659, 'costo_pesos' =&gt; 0, 'trm' =&gt; 0, 'fecha_de_eliminacion' =&gt; null, 'comentarios'  =&gt; ''],</v>
      </c>
    </row>
    <row r="378" spans="1:19" x14ac:dyDescent="0.25">
      <c r="A378" t="s">
        <v>1809</v>
      </c>
      <c r="B378" t="s">
        <v>1636</v>
      </c>
      <c r="C378" t="s">
        <v>1810</v>
      </c>
      <c r="D378" t="s">
        <v>1006</v>
      </c>
      <c r="E378" t="s">
        <v>974</v>
      </c>
      <c r="G378" s="1">
        <v>40546</v>
      </c>
      <c r="H378">
        <v>201</v>
      </c>
      <c r="I378">
        <v>44.598999999999997</v>
      </c>
      <c r="J378" t="str">
        <f t="shared" si="25"/>
        <v>44.599</v>
      </c>
      <c r="M378">
        <f>_xlfn.IFNA(VLOOKUP(H378,centro_costo_id_2!$A$2:$B$108,2,0),107)</f>
        <v>107</v>
      </c>
      <c r="N378">
        <f>_xlfn.IFNA(VLOOKUP(TRIM(D378),dominio_correos!$A$1:$B$31,2,0),29)</f>
        <v>15</v>
      </c>
      <c r="O378" t="str">
        <f>Hoja13!J377</f>
        <v>2011-01-03</v>
      </c>
      <c r="P378" t="str">
        <f t="shared" si="26"/>
        <v>null</v>
      </c>
      <c r="Q378" t="str">
        <f t="shared" si="27"/>
        <v>['nombre' =&gt; 'Fernan', 'apellido' =&gt; 'Ocampo', 'correo' =&gt; 'fernan@linktic.com', 'dominio' =&gt; 15, 'estado' =&gt; 'Activo', 'ticket' =&gt; '',</v>
      </c>
      <c r="R378" t="str">
        <f t="shared" si="28"/>
        <v xml:space="preserve"> 'fecha_de_creacion' =&gt; '2011-01-03', 'centro_costos_id' =&gt; 107, 'costo_dolares' =&gt; 44.599, 'costo_pesos' =&gt; 0, 'trm' =&gt; 0, 'fecha_de_eliminacion' =&gt; null, 'comentarios'  =&gt; ''],</v>
      </c>
      <c r="S378" t="str">
        <f t="shared" si="29"/>
        <v>['nombre' =&gt; 'Fernan', 'apellido' =&gt; 'Ocampo', 'correo' =&gt; 'fernan@linktic.com', 'dominio' =&gt; 15, 'estado' =&gt; 'Activo', 'ticket' =&gt; '', 'fecha_de_creacion' =&gt; '2011-01-03', 'centro_costos_id' =&gt; 107, 'costo_dolares' =&gt; 44.599, 'costo_pesos' =&gt; 0, 'trm' =&gt; 0, 'fecha_de_eliminacion' =&gt; null, 'comentarios'  =&gt; ''],</v>
      </c>
    </row>
    <row r="379" spans="1:19" x14ac:dyDescent="0.25">
      <c r="A379" t="s">
        <v>971</v>
      </c>
      <c r="B379" t="s">
        <v>1811</v>
      </c>
      <c r="C379" t="s">
        <v>1812</v>
      </c>
      <c r="D379" t="s">
        <v>1813</v>
      </c>
      <c r="E379" t="s">
        <v>845</v>
      </c>
      <c r="G379" s="1">
        <v>44372</v>
      </c>
      <c r="I379">
        <v>12</v>
      </c>
      <c r="J379" t="str">
        <f t="shared" si="25"/>
        <v>12.000</v>
      </c>
      <c r="K379">
        <v>44977</v>
      </c>
      <c r="M379">
        <f>_xlfn.IFNA(VLOOKUP(H379,centro_costo_id_2!$A$2:$B$108,2,0),107)</f>
        <v>107</v>
      </c>
      <c r="N379">
        <f>_xlfn.IFNA(VLOOKUP(TRIM(D379),dominio_correos!$A$1:$B$31,2,0),29)</f>
        <v>8</v>
      </c>
      <c r="O379" t="str">
        <f>Hoja13!J378</f>
        <v>2021-06-25</v>
      </c>
      <c r="P379" t="str">
        <f t="shared" si="26"/>
        <v>2023-02-20</v>
      </c>
      <c r="Q379" t="str">
        <f t="shared" si="27"/>
        <v>['nombre' =&gt; 'Info', 'apellido' =&gt; 'Expone', 'correo' =&gt; 'info@expone.co', 'dominio' =&gt; 8, 'estado' =&gt; 'Eliminado', 'ticket' =&gt; '',</v>
      </c>
      <c r="R379" t="str">
        <f t="shared" si="28"/>
        <v xml:space="preserve"> 'fecha_de_creacion' =&gt; '2021-06-25', 'centro_costos_id' =&gt; 107, 'costo_dolares' =&gt; 12.000, 'costo_pesos' =&gt; 0, 'trm' =&gt; 0, 'fecha_de_eliminacion' =&gt; '2023-02-20', 'comentarios'  =&gt; ''],</v>
      </c>
      <c r="S379" t="str">
        <f t="shared" si="29"/>
        <v>['nombre' =&gt; 'Info', 'apellido' =&gt; 'Expone', 'correo' =&gt; 'info@expone.co', 'dominio' =&gt; 8, 'estado' =&gt; 'Eliminado', 'ticket' =&gt; '', 'fecha_de_creacion' =&gt; '2021-06-25', 'centro_costos_id' =&gt; 107, 'costo_dolares' =&gt; 12.000, 'costo_pesos' =&gt; 0, 'trm' =&gt; 0, 'fecha_de_eliminacion' =&gt; '2023-02-20', 'comentarios'  =&gt; ''],</v>
      </c>
    </row>
    <row r="380" spans="1:19" x14ac:dyDescent="0.25">
      <c r="A380" t="s">
        <v>1814</v>
      </c>
      <c r="B380" t="s">
        <v>1815</v>
      </c>
      <c r="C380" t="s">
        <v>1816</v>
      </c>
      <c r="D380" t="s">
        <v>1419</v>
      </c>
      <c r="E380" t="s">
        <v>845</v>
      </c>
      <c r="G380" s="1">
        <v>44517</v>
      </c>
      <c r="I380">
        <v>6</v>
      </c>
      <c r="J380" t="str">
        <f t="shared" si="25"/>
        <v>6.000</v>
      </c>
      <c r="K380">
        <v>44999</v>
      </c>
      <c r="M380">
        <f>_xlfn.IFNA(VLOOKUP(H380,centro_costo_id_2!$A$2:$B$108,2,0),107)</f>
        <v>107</v>
      </c>
      <c r="N380">
        <f>_xlfn.IFNA(VLOOKUP(TRIM(D380),dominio_correos!$A$1:$B$31,2,0),29)</f>
        <v>6</v>
      </c>
      <c r="O380" t="str">
        <f>Hoja13!J379</f>
        <v>2021-11-17</v>
      </c>
      <c r="P380" t="str">
        <f t="shared" si="26"/>
        <v>2023-03-14</v>
      </c>
      <c r="Q380" t="str">
        <f t="shared" si="27"/>
        <v>['nombre' =&gt; 'no', 'apellido' =&gt; 'Reply', 'correo' =&gt; 'no-reply@eduklab.co', 'dominio' =&gt; 6, 'estado' =&gt; 'Eliminado', 'ticket' =&gt; '',</v>
      </c>
      <c r="R380" t="str">
        <f t="shared" si="28"/>
        <v xml:space="preserve"> 'fecha_de_creacion' =&gt; '2021-11-17', 'centro_costos_id' =&gt; 107, 'costo_dolares' =&gt; 6.000, 'costo_pesos' =&gt; 0, 'trm' =&gt; 0, 'fecha_de_eliminacion' =&gt; '2023-03-14', 'comentarios'  =&gt; ''],</v>
      </c>
      <c r="S380" t="str">
        <f t="shared" si="29"/>
        <v>['nombre' =&gt; 'no', 'apellido' =&gt; 'Reply', 'correo' =&gt; 'no-reply@eduklab.co', 'dominio' =&gt; 6, 'estado' =&gt; 'Eliminado', 'ticket' =&gt; '', 'fecha_de_creacion' =&gt; '2021-11-17', 'centro_costos_id' =&gt; 107, 'costo_dolares' =&gt; 6.000, 'costo_pesos' =&gt; 0, 'trm' =&gt; 0, 'fecha_de_eliminacion' =&gt; '2023-03-14', 'comentarios'  =&gt; ''],</v>
      </c>
    </row>
    <row r="381" spans="1:19" x14ac:dyDescent="0.25">
      <c r="A381" t="s">
        <v>1817</v>
      </c>
      <c r="B381" t="s">
        <v>1818</v>
      </c>
      <c r="C381" t="s">
        <v>1819</v>
      </c>
      <c r="D381" t="s">
        <v>1172</v>
      </c>
      <c r="E381" t="s">
        <v>974</v>
      </c>
      <c r="G381" s="1" t="s">
        <v>1820</v>
      </c>
      <c r="I381">
        <v>6</v>
      </c>
      <c r="J381" t="str">
        <f t="shared" si="25"/>
        <v>6.000</v>
      </c>
      <c r="M381">
        <f>_xlfn.IFNA(VLOOKUP(H381,centro_costo_id_2!$A$2:$B$108,2,0),107)</f>
        <v>107</v>
      </c>
      <c r="N381">
        <f>_xlfn.IFNA(VLOOKUP(TRIM(D381),dominio_correos!$A$1:$B$31,2,0),29)</f>
        <v>23</v>
      </c>
      <c r="O381" t="str">
        <f>Hoja13!J380</f>
        <v>2021-21-06</v>
      </c>
      <c r="P381" t="str">
        <f t="shared" si="26"/>
        <v>null</v>
      </c>
      <c r="Q381" t="str">
        <f t="shared" si="27"/>
        <v>['nombre' =&gt; 'Diana ', 'apellido' =&gt; 'Bemudez', 'correo' =&gt; 'proyectos@tictur.org', 'dominio' =&gt; 23, 'estado' =&gt; 'Activo', 'ticket' =&gt; '',</v>
      </c>
      <c r="R381" t="str">
        <f t="shared" si="28"/>
        <v xml:space="preserve"> 'fecha_de_creacion' =&gt; '2021-21-06', 'centro_costos_id' =&gt; 107, 'costo_dolares' =&gt; 6.000, 'costo_pesos' =&gt; 0, 'trm' =&gt; 0, 'fecha_de_eliminacion' =&gt; null, 'comentarios'  =&gt; ''],</v>
      </c>
      <c r="S381" t="str">
        <f t="shared" si="29"/>
        <v>['nombre' =&gt; 'Diana ', 'apellido' =&gt; 'Bemudez', 'correo' =&gt; 'proyectos@tictur.org', 'dominio' =&gt; 23, 'estado' =&gt; 'Activo', 'ticket' =&gt; '', 'fecha_de_creacion' =&gt; '2021-21-06', 'centro_costos_id' =&gt; 107, 'costo_dolares' =&gt; 6.000, 'costo_pesos' =&gt; 0, 'trm' =&gt; 0, 'fecha_de_eliminacion' =&gt; null, 'comentarios'  =&gt; ''],</v>
      </c>
    </row>
    <row r="382" spans="1:19" x14ac:dyDescent="0.25">
      <c r="A382" t="s">
        <v>1821</v>
      </c>
      <c r="B382" t="s">
        <v>972</v>
      </c>
      <c r="C382" t="s">
        <v>1822</v>
      </c>
      <c r="D382" t="s">
        <v>912</v>
      </c>
      <c r="E382" t="s">
        <v>974</v>
      </c>
      <c r="G382" s="1">
        <v>44510</v>
      </c>
      <c r="H382">
        <v>314</v>
      </c>
      <c r="I382">
        <v>44.658999999999999</v>
      </c>
      <c r="J382" t="str">
        <f t="shared" si="25"/>
        <v>44.659</v>
      </c>
      <c r="M382">
        <f>_xlfn.IFNA(VLOOKUP(H382,centro_costo_id_2!$A$2:$B$108,2,0),107)</f>
        <v>59</v>
      </c>
      <c r="N382">
        <f>_xlfn.IFNA(VLOOKUP(TRIM(D382),dominio_correos!$A$1:$B$31,2,0),29)</f>
        <v>10</v>
      </c>
      <c r="O382" t="str">
        <f>Hoja13!J381</f>
        <v>2021-11-10</v>
      </c>
      <c r="P382" t="str">
        <f t="shared" si="26"/>
        <v>null</v>
      </c>
      <c r="Q382" t="str">
        <f t="shared" si="27"/>
        <v>['nombre' =&gt; 'transporte', 'apellido' =&gt; 'Hicome', 'correo' =&gt; 'transporte@hicome.co', 'dominio' =&gt; 10, 'estado' =&gt; 'Activo', 'ticket' =&gt; '',</v>
      </c>
      <c r="R382" t="str">
        <f t="shared" si="28"/>
        <v xml:space="preserve"> 'fecha_de_creacion' =&gt; '2021-11-10', 'centro_costos_id' =&gt; 59, 'costo_dolares' =&gt; 44.659, 'costo_pesos' =&gt; 0, 'trm' =&gt; 0, 'fecha_de_eliminacion' =&gt; null, 'comentarios'  =&gt; ''],</v>
      </c>
      <c r="S382" t="str">
        <f t="shared" si="29"/>
        <v>['nombre' =&gt; 'transporte', 'apellido' =&gt; 'Hicome', 'correo' =&gt; 'transporte@hicome.co', 'dominio' =&gt; 10, 'estado' =&gt; 'Activo', 'ticket' =&gt; '', 'fecha_de_creacion' =&gt; '2021-11-10', 'centro_costos_id' =&gt; 59, 'costo_dolares' =&gt; 44.659, 'costo_pesos' =&gt; 0, 'trm' =&gt; 0, 'fecha_de_eliminacion' =&gt; null, 'comentarios'  =&gt; ''],</v>
      </c>
    </row>
    <row r="383" spans="1:19" x14ac:dyDescent="0.25">
      <c r="A383" t="s">
        <v>1823</v>
      </c>
      <c r="B383" t="s">
        <v>1726</v>
      </c>
      <c r="C383" t="s">
        <v>1824</v>
      </c>
      <c r="D383" t="s">
        <v>844</v>
      </c>
      <c r="E383" t="s">
        <v>845</v>
      </c>
      <c r="F383">
        <v>8548</v>
      </c>
      <c r="G383" s="1">
        <v>44540</v>
      </c>
      <c r="H383">
        <v>299</v>
      </c>
      <c r="I383">
        <v>18</v>
      </c>
      <c r="J383" t="str">
        <f t="shared" si="25"/>
        <v>18.000</v>
      </c>
      <c r="K383">
        <v>44606</v>
      </c>
      <c r="M383">
        <f>_xlfn.IFNA(VLOOKUP(H383,centro_costo_id_2!$A$2:$B$108,2,0),107)</f>
        <v>45</v>
      </c>
      <c r="N383">
        <f>_xlfn.IFNA(VLOOKUP(TRIM(D383),dominio_correos!$A$1:$B$31,2,0),29)</f>
        <v>14</v>
      </c>
      <c r="O383" t="str">
        <f>Hoja13!J382</f>
        <v>2021-12-10</v>
      </c>
      <c r="P383" t="str">
        <f t="shared" si="26"/>
        <v>2022-02-14</v>
      </c>
      <c r="Q383" t="str">
        <f t="shared" si="27"/>
        <v>['nombre' =&gt; 'Benis', 'apellido' =&gt; 'Carrillo', 'correo' =&gt; 'benis.carrillo@linktic.co', 'dominio' =&gt; 14, 'estado' =&gt; 'Eliminado', 'ticket' =&gt; '8548',</v>
      </c>
      <c r="R383" t="str">
        <f t="shared" si="28"/>
        <v xml:space="preserve"> 'fecha_de_creacion' =&gt; '2021-12-10', 'centro_costos_id' =&gt; 45, 'costo_dolares' =&gt; 18.000, 'costo_pesos' =&gt; 0, 'trm' =&gt; 0, 'fecha_de_eliminacion' =&gt; '2022-02-14', 'comentarios'  =&gt; ''],</v>
      </c>
      <c r="S383" t="str">
        <f t="shared" si="29"/>
        <v>['nombre' =&gt; 'Benis', 'apellido' =&gt; 'Carrillo', 'correo' =&gt; 'benis.carrillo@linktic.co', 'dominio' =&gt; 14, 'estado' =&gt; 'Eliminado', 'ticket' =&gt; '8548', 'fecha_de_creacion' =&gt; '2021-12-10', 'centro_costos_id' =&gt; 45, 'costo_dolares' =&gt; 18.000, 'costo_pesos' =&gt; 0, 'trm' =&gt; 0, 'fecha_de_eliminacion' =&gt; '2022-02-14', 'comentarios'  =&gt; ''],</v>
      </c>
    </row>
    <row r="384" spans="1:19" x14ac:dyDescent="0.25">
      <c r="A384" t="s">
        <v>1825</v>
      </c>
      <c r="B384" t="s">
        <v>1826</v>
      </c>
      <c r="C384" t="s">
        <v>1827</v>
      </c>
      <c r="D384" t="s">
        <v>1006</v>
      </c>
      <c r="E384" t="s">
        <v>974</v>
      </c>
      <c r="F384">
        <v>8523</v>
      </c>
      <c r="G384" s="1">
        <v>44540</v>
      </c>
      <c r="H384">
        <v>204</v>
      </c>
      <c r="I384">
        <v>44.598999999999997</v>
      </c>
      <c r="J384" t="str">
        <f t="shared" si="25"/>
        <v>44.599</v>
      </c>
      <c r="M384">
        <f>_xlfn.IFNA(VLOOKUP(H384,centro_costo_id_2!$A$2:$B$108,2,0),107)</f>
        <v>107</v>
      </c>
      <c r="N384">
        <f>_xlfn.IFNA(VLOOKUP(TRIM(D384),dominio_correos!$A$1:$B$31,2,0),29)</f>
        <v>15</v>
      </c>
      <c r="O384" t="str">
        <f>Hoja13!J383</f>
        <v>2021-12-10</v>
      </c>
      <c r="P384" t="str">
        <f t="shared" si="26"/>
        <v>null</v>
      </c>
      <c r="Q384" t="str">
        <f t="shared" si="27"/>
        <v>['nombre' =&gt; 'Natalia', 'apellido' =&gt; 'Idarraga', 'correo' =&gt; 'natalia.idarraga@linktic.com', 'dominio' =&gt; 15, 'estado' =&gt; 'Activo', 'ticket' =&gt; '8523',</v>
      </c>
      <c r="R384" t="str">
        <f t="shared" si="28"/>
        <v xml:space="preserve"> 'fecha_de_creacion' =&gt; '2021-12-10', 'centro_costos_id' =&gt; 107, 'costo_dolares' =&gt; 44.599, 'costo_pesos' =&gt; 0, 'trm' =&gt; 0, 'fecha_de_eliminacion' =&gt; null, 'comentarios'  =&gt; ''],</v>
      </c>
      <c r="S384" t="str">
        <f t="shared" si="29"/>
        <v>['nombre' =&gt; 'Natalia', 'apellido' =&gt; 'Idarraga', 'correo' =&gt; 'natalia.idarraga@linktic.com', 'dominio' =&gt; 15, 'estado' =&gt; 'Activo', 'ticket' =&gt; '8523', 'fecha_de_creacion' =&gt; '2021-12-10', 'centro_costos_id' =&gt; 107, 'costo_dolares' =&gt; 44.599, 'costo_pesos' =&gt; 0, 'trm' =&gt; 0, 'fecha_de_eliminacion' =&gt; null, 'comentarios'  =&gt; ''],</v>
      </c>
    </row>
    <row r="385" spans="1:19" x14ac:dyDescent="0.25">
      <c r="A385" t="s">
        <v>1828</v>
      </c>
      <c r="B385" t="s">
        <v>1829</v>
      </c>
      <c r="C385" t="s">
        <v>1830</v>
      </c>
      <c r="D385" t="s">
        <v>966</v>
      </c>
      <c r="E385" t="s">
        <v>974</v>
      </c>
      <c r="F385" t="s">
        <v>1238</v>
      </c>
      <c r="G385" s="1">
        <v>44544</v>
      </c>
      <c r="H385">
        <v>295</v>
      </c>
      <c r="I385">
        <v>6</v>
      </c>
      <c r="J385" t="str">
        <f t="shared" si="25"/>
        <v>6.000</v>
      </c>
      <c r="M385">
        <f>_xlfn.IFNA(VLOOKUP(H385,centro_costo_id_2!$A$2:$B$108,2,0),107)</f>
        <v>107</v>
      </c>
      <c r="N385">
        <f>_xlfn.IFNA(VLOOKUP(TRIM(D385),dominio_correos!$A$1:$B$31,2,0),29)</f>
        <v>1</v>
      </c>
      <c r="O385" t="str">
        <f>Hoja13!J384</f>
        <v>2021-12-14</v>
      </c>
      <c r="P385" t="str">
        <f t="shared" si="26"/>
        <v>null</v>
      </c>
      <c r="Q385" t="str">
        <f t="shared" si="27"/>
        <v>['nombre' =&gt; 'contratacion', 'apellido' =&gt; '3tcapital', 'correo' =&gt; 'contratacion@3tcapital.co', 'dominio' =&gt; 1, 'estado' =&gt; 'Activo', 'ticket' =&gt; 'correo',</v>
      </c>
      <c r="R385" t="str">
        <f t="shared" si="28"/>
        <v xml:space="preserve"> 'fecha_de_creacion' =&gt; '2021-12-14', 'centro_costos_id' =&gt; 107, 'costo_dolares' =&gt; 6.000, 'costo_pesos' =&gt; 0, 'trm' =&gt; 0, 'fecha_de_eliminacion' =&gt; null, 'comentarios'  =&gt; ''],</v>
      </c>
      <c r="S385" t="str">
        <f t="shared" si="29"/>
        <v>['nombre' =&gt; 'contratacion', 'apellido' =&gt; '3tcapital', 'correo' =&gt; 'contratacion@3tcapital.co', 'dominio' =&gt; 1, 'estado' =&gt; 'Activo', 'ticket' =&gt; 'correo', 'fecha_de_creacion' =&gt; '2021-12-14', 'centro_costos_id' =&gt; 107, 'costo_dolares' =&gt; 6.000, 'costo_pesos' =&gt; 0, 'trm' =&gt; 0, 'fecha_de_eliminacion' =&gt; null, 'comentarios'  =&gt; ''],</v>
      </c>
    </row>
    <row r="386" spans="1:19" x14ac:dyDescent="0.25">
      <c r="A386" t="s">
        <v>1831</v>
      </c>
      <c r="B386" t="s">
        <v>1832</v>
      </c>
      <c r="C386" t="s">
        <v>1833</v>
      </c>
      <c r="D386" t="s">
        <v>844</v>
      </c>
      <c r="E386" t="s">
        <v>845</v>
      </c>
      <c r="F386">
        <v>8557</v>
      </c>
      <c r="G386" s="1">
        <v>44545</v>
      </c>
      <c r="H386">
        <v>295</v>
      </c>
      <c r="I386">
        <v>18</v>
      </c>
      <c r="J386" t="str">
        <f t="shared" si="25"/>
        <v>18.000</v>
      </c>
      <c r="K386">
        <v>44602</v>
      </c>
      <c r="M386">
        <f>_xlfn.IFNA(VLOOKUP(H386,centro_costo_id_2!$A$2:$B$108,2,0),107)</f>
        <v>107</v>
      </c>
      <c r="N386">
        <f>_xlfn.IFNA(VLOOKUP(TRIM(D386),dominio_correos!$A$1:$B$31,2,0),29)</f>
        <v>14</v>
      </c>
      <c r="O386" t="str">
        <f>Hoja13!J385</f>
        <v>2021-12-15</v>
      </c>
      <c r="P386" t="str">
        <f t="shared" si="26"/>
        <v>2022-02-10</v>
      </c>
      <c r="Q386" t="str">
        <f t="shared" si="27"/>
        <v>['nombre' =&gt; 'Wilson ', 'apellido' =&gt; 'Molina', 'correo' =&gt; 'wilson.molina@linktic.co', 'dominio' =&gt; 14, 'estado' =&gt; 'Eliminado', 'ticket' =&gt; '8557',</v>
      </c>
      <c r="R386" t="str">
        <f t="shared" si="28"/>
        <v xml:space="preserve"> 'fecha_de_creacion' =&gt; '2021-12-15', 'centro_costos_id' =&gt; 107, 'costo_dolares' =&gt; 18.000, 'costo_pesos' =&gt; 0, 'trm' =&gt; 0, 'fecha_de_eliminacion' =&gt; '2022-02-10', 'comentarios'  =&gt; ''],</v>
      </c>
      <c r="S386" t="str">
        <f t="shared" si="29"/>
        <v>['nombre' =&gt; 'Wilson ', 'apellido' =&gt; 'Molina', 'correo' =&gt; 'wilson.molina@linktic.co', 'dominio' =&gt; 14, 'estado' =&gt; 'Eliminado', 'ticket' =&gt; '8557', 'fecha_de_creacion' =&gt; '2021-12-15', 'centro_costos_id' =&gt; 107, 'costo_dolares' =&gt; 18.000, 'costo_pesos' =&gt; 0, 'trm' =&gt; 0, 'fecha_de_eliminacion' =&gt; '2022-02-10', 'comentarios'  =&gt; ''],</v>
      </c>
    </row>
    <row r="387" spans="1:19" x14ac:dyDescent="0.25">
      <c r="A387" t="s">
        <v>1834</v>
      </c>
      <c r="B387" t="s">
        <v>1835</v>
      </c>
      <c r="C387" t="s">
        <v>1836</v>
      </c>
      <c r="D387" t="s">
        <v>1837</v>
      </c>
      <c r="E387" t="s">
        <v>845</v>
      </c>
      <c r="F387">
        <v>8580</v>
      </c>
      <c r="G387" s="1">
        <v>44545</v>
      </c>
      <c r="H387">
        <v>293</v>
      </c>
      <c r="I387">
        <v>12</v>
      </c>
      <c r="J387" t="str">
        <f t="shared" ref="J387:J450" si="30">REPLACE(TEXT(I387,"#,000"),FIND(",",TEXT(I387,"#,000"),1),1,".")</f>
        <v>12.000</v>
      </c>
      <c r="M387">
        <f>_xlfn.IFNA(VLOOKUP(H387,centro_costo_id_2!$A$2:$B$108,2,0),107)</f>
        <v>39</v>
      </c>
      <c r="N387">
        <f>_xlfn.IFNA(VLOOKUP(TRIM(D387),dominio_correos!$A$1:$B$31,2,0),29)</f>
        <v>27</v>
      </c>
      <c r="O387" t="str">
        <f>Hoja13!J386</f>
        <v>2021-12-15</v>
      </c>
      <c r="P387" t="str">
        <f t="shared" ref="P387:P450" si="31">IF(K387="","null",YEAR(K387)&amp;"-"&amp;IF(VALUE(MONTH(K387))&lt;10,0&amp;VALUE(MONTH(K387)),VALUE(MONTH(K387)))&amp;"-"&amp;IF(VALUE(DAY(K387))&lt;10,0&amp;VALUE(DAY(K387)),VALUE(DAY(K387))))</f>
        <v>null</v>
      </c>
      <c r="Q387" t="str">
        <f t="shared" ref="Q387:Q450" si="32">"['nombre' =&gt; '"&amp;A387&amp;"', 'apellido' =&gt; '"&amp;B387&amp;"', 'correo' =&gt; '"&amp;C387&amp;"', 'dominio' =&gt; "&amp;N387&amp;", 'estado' =&gt; '"&amp;E387&amp;"', 'ticket' =&gt; '"&amp;F387&amp;"',"</f>
        <v>['nombre' =&gt; 'Sneider', 'apellido' =&gt; 'Coertes', 'correo' =&gt; 'copy@wimbu.co ', 'dominio' =&gt; 27, 'estado' =&gt; 'Eliminado', 'ticket' =&gt; '8580',</v>
      </c>
      <c r="R387" t="str">
        <f t="shared" ref="R387:R450" si="33">" 'fecha_de_creacion' =&gt; '"&amp;O387&amp;"', 'centro_costos_id' =&gt; "&amp;M387&amp;", 'costo_dolares' =&gt; "&amp;J387&amp;", 'costo_pesos' =&gt; 0, 'trm' =&gt; 0, 'fecha_de_eliminacion' =&gt; "&amp;IF(P387="null","null","'"&amp;P387&amp;"'")&amp;", 'comentarios'  =&gt; '"&amp;L387&amp;"'],"</f>
        <v xml:space="preserve"> 'fecha_de_creacion' =&gt; '2021-12-15', 'centro_costos_id' =&gt; 39, 'costo_dolares' =&gt; 12.000, 'costo_pesos' =&gt; 0, 'trm' =&gt; 0, 'fecha_de_eliminacion' =&gt; null, 'comentarios'  =&gt; ''],</v>
      </c>
      <c r="S387" t="str">
        <f t="shared" ref="S387:S450" si="34">Q387&amp;R387</f>
        <v>['nombre' =&gt; 'Sneider', 'apellido' =&gt; 'Coertes', 'correo' =&gt; 'copy@wimbu.co ', 'dominio' =&gt; 27, 'estado' =&gt; 'Eliminado', 'ticket' =&gt; '8580', 'fecha_de_creacion' =&gt; '2021-12-15', 'centro_costos_id' =&gt; 39, 'costo_dolares' =&gt; 12.000, 'costo_pesos' =&gt; 0, 'trm' =&gt; 0, 'fecha_de_eliminacion' =&gt; null, 'comentarios'  =&gt; ''],</v>
      </c>
    </row>
    <row r="388" spans="1:19" x14ac:dyDescent="0.25">
      <c r="A388" t="s">
        <v>1838</v>
      </c>
      <c r="B388">
        <v>2</v>
      </c>
      <c r="C388" t="s">
        <v>1839</v>
      </c>
      <c r="D388" t="s">
        <v>944</v>
      </c>
      <c r="E388" t="s">
        <v>845</v>
      </c>
      <c r="F388">
        <v>8625</v>
      </c>
      <c r="G388" s="1">
        <v>44546</v>
      </c>
      <c r="H388">
        <v>296</v>
      </c>
      <c r="I388">
        <v>12</v>
      </c>
      <c r="J388" t="str">
        <f t="shared" si="30"/>
        <v>12.000</v>
      </c>
      <c r="M388">
        <f>_xlfn.IFNA(VLOOKUP(H388,centro_costo_id_2!$A$2:$B$108,2,0),107)</f>
        <v>42</v>
      </c>
      <c r="N388">
        <f>_xlfn.IFNA(VLOOKUP(TRIM(D388),dominio_correos!$A$1:$B$31,2,0),29)</f>
        <v>27</v>
      </c>
      <c r="O388" t="str">
        <f>Hoja13!J387</f>
        <v>2021-12-16</v>
      </c>
      <c r="P388" t="str">
        <f t="shared" si="31"/>
        <v>null</v>
      </c>
      <c r="Q388" t="str">
        <f t="shared" si="32"/>
        <v>['nombre' =&gt; 'Audiovisual', 'apellido' =&gt; '2', 'correo' =&gt; 'audiovisual2@wimbu.co', 'dominio' =&gt; 27, 'estado' =&gt; 'Eliminado', 'ticket' =&gt; '8625',</v>
      </c>
      <c r="R388" t="str">
        <f t="shared" si="33"/>
        <v xml:space="preserve"> 'fecha_de_creacion' =&gt; '2021-12-16', 'centro_costos_id' =&gt; 42, 'costo_dolares' =&gt; 12.000, 'costo_pesos' =&gt; 0, 'trm' =&gt; 0, 'fecha_de_eliminacion' =&gt; null, 'comentarios'  =&gt; ''],</v>
      </c>
      <c r="S388" t="str">
        <f t="shared" si="34"/>
        <v>['nombre' =&gt; 'Audiovisual', 'apellido' =&gt; '2', 'correo' =&gt; 'audiovisual2@wimbu.co', 'dominio' =&gt; 27, 'estado' =&gt; 'Eliminado', 'ticket' =&gt; '8625', 'fecha_de_creacion' =&gt; '2021-12-16', 'centro_costos_id' =&gt; 42, 'costo_dolares' =&gt; 12.000, 'costo_pesos' =&gt; 0, 'trm' =&gt; 0, 'fecha_de_eliminacion' =&gt; null, 'comentarios'  =&gt; ''],</v>
      </c>
    </row>
    <row r="389" spans="1:19" x14ac:dyDescent="0.25">
      <c r="A389" t="s">
        <v>1658</v>
      </c>
      <c r="B389" t="s">
        <v>1840</v>
      </c>
      <c r="C389" t="s">
        <v>1841</v>
      </c>
      <c r="D389" t="s">
        <v>944</v>
      </c>
      <c r="E389" t="s">
        <v>974</v>
      </c>
      <c r="F389">
        <v>8633</v>
      </c>
      <c r="G389" s="1">
        <v>44551</v>
      </c>
      <c r="H389">
        <v>293</v>
      </c>
      <c r="I389">
        <v>12</v>
      </c>
      <c r="J389" t="str">
        <f t="shared" si="30"/>
        <v>12.000</v>
      </c>
      <c r="M389">
        <f>_xlfn.IFNA(VLOOKUP(H389,centro_costo_id_2!$A$2:$B$108,2,0),107)</f>
        <v>39</v>
      </c>
      <c r="N389">
        <f>_xlfn.IFNA(VLOOKUP(TRIM(D389),dominio_correos!$A$1:$B$31,2,0),29)</f>
        <v>27</v>
      </c>
      <c r="O389" t="str">
        <f>Hoja13!J388</f>
        <v>2021-12-21</v>
      </c>
      <c r="P389" t="str">
        <f t="shared" si="31"/>
        <v>null</v>
      </c>
      <c r="Q389" t="str">
        <f t="shared" si="32"/>
        <v>['nombre' =&gt; 'Stefany', 'apellido' =&gt; 'Caceres', 'correo' =&gt; 'lider.copy@wimbu.co', 'dominio' =&gt; 27, 'estado' =&gt; 'Activo', 'ticket' =&gt; '8633',</v>
      </c>
      <c r="R389" t="str">
        <f t="shared" si="33"/>
        <v xml:space="preserve"> 'fecha_de_creacion' =&gt; '2021-12-21', 'centro_costos_id' =&gt; 39, 'costo_dolares' =&gt; 12.000, 'costo_pesos' =&gt; 0, 'trm' =&gt; 0, 'fecha_de_eliminacion' =&gt; null, 'comentarios'  =&gt; ''],</v>
      </c>
      <c r="S389" t="str">
        <f t="shared" si="34"/>
        <v>['nombre' =&gt; 'Stefany', 'apellido' =&gt; 'Caceres', 'correo' =&gt; 'lider.copy@wimbu.co', 'dominio' =&gt; 27, 'estado' =&gt; 'Activo', 'ticket' =&gt; '8633', 'fecha_de_creacion' =&gt; '2021-12-21', 'centro_costos_id' =&gt; 39, 'costo_dolares' =&gt; 12.000, 'costo_pesos' =&gt; 0, 'trm' =&gt; 0, 'fecha_de_eliminacion' =&gt; null, 'comentarios'  =&gt; ''],</v>
      </c>
    </row>
    <row r="390" spans="1:19" x14ac:dyDescent="0.25">
      <c r="A390" t="s">
        <v>1842</v>
      </c>
      <c r="B390">
        <v>2</v>
      </c>
      <c r="C390" t="s">
        <v>1843</v>
      </c>
      <c r="D390" t="s">
        <v>1837</v>
      </c>
      <c r="E390" t="s">
        <v>845</v>
      </c>
      <c r="F390">
        <v>8632</v>
      </c>
      <c r="G390" s="1">
        <v>44552</v>
      </c>
      <c r="H390">
        <v>293</v>
      </c>
      <c r="I390">
        <v>12</v>
      </c>
      <c r="J390" t="str">
        <f t="shared" si="30"/>
        <v>12.000</v>
      </c>
      <c r="M390">
        <f>_xlfn.IFNA(VLOOKUP(H390,centro_costo_id_2!$A$2:$B$108,2,0),107)</f>
        <v>39</v>
      </c>
      <c r="N390">
        <f>_xlfn.IFNA(VLOOKUP(TRIM(D390),dominio_correos!$A$1:$B$31,2,0),29)</f>
        <v>27</v>
      </c>
      <c r="O390" t="str">
        <f>Hoja13!J389</f>
        <v>2021-12-22</v>
      </c>
      <c r="P390" t="str">
        <f t="shared" si="31"/>
        <v>null</v>
      </c>
      <c r="Q390" t="str">
        <f t="shared" si="32"/>
        <v>['nombre' =&gt; 'Copy', 'apellido' =&gt; '2', 'correo' =&gt; 'copy2@wimbu.co ', 'dominio' =&gt; 27, 'estado' =&gt; 'Eliminado', 'ticket' =&gt; '8632',</v>
      </c>
      <c r="R390" t="str">
        <f t="shared" si="33"/>
        <v xml:space="preserve"> 'fecha_de_creacion' =&gt; '2021-12-22', 'centro_costos_id' =&gt; 39, 'costo_dolares' =&gt; 12.000, 'costo_pesos' =&gt; 0, 'trm' =&gt; 0, 'fecha_de_eliminacion' =&gt; null, 'comentarios'  =&gt; ''],</v>
      </c>
      <c r="S390" t="str">
        <f t="shared" si="34"/>
        <v>['nombre' =&gt; 'Copy', 'apellido' =&gt; '2', 'correo' =&gt; 'copy2@wimbu.co ', 'dominio' =&gt; 27, 'estado' =&gt; 'Eliminado', 'ticket' =&gt; '8632', 'fecha_de_creacion' =&gt; '2021-12-22', 'centro_costos_id' =&gt; 39, 'costo_dolares' =&gt; 12.000, 'costo_pesos' =&gt; 0, 'trm' =&gt; 0, 'fecha_de_eliminacion' =&gt; null, 'comentarios'  =&gt; ''],</v>
      </c>
    </row>
    <row r="391" spans="1:19" x14ac:dyDescent="0.25">
      <c r="A391" t="s">
        <v>905</v>
      </c>
      <c r="B391" t="s">
        <v>1844</v>
      </c>
      <c r="C391" t="s">
        <v>1845</v>
      </c>
      <c r="D391" t="s">
        <v>944</v>
      </c>
      <c r="E391" t="s">
        <v>845</v>
      </c>
      <c r="F391" t="s">
        <v>1238</v>
      </c>
      <c r="G391" s="1">
        <v>44552</v>
      </c>
      <c r="H391">
        <v>205</v>
      </c>
      <c r="I391">
        <v>12</v>
      </c>
      <c r="J391" t="str">
        <f t="shared" si="30"/>
        <v>12.000</v>
      </c>
      <c r="K391">
        <v>44649</v>
      </c>
      <c r="M391">
        <f>_xlfn.IFNA(VLOOKUP(H391,centro_costo_id_2!$A$2:$B$108,2,0),107)</f>
        <v>107</v>
      </c>
      <c r="N391">
        <f>_xlfn.IFNA(VLOOKUP(TRIM(D391),dominio_correos!$A$1:$B$31,2,0),29)</f>
        <v>27</v>
      </c>
      <c r="O391" t="str">
        <f>Hoja13!J390</f>
        <v>2021-12-22</v>
      </c>
      <c r="P391" t="str">
        <f t="shared" si="31"/>
        <v>2022-03-29</v>
      </c>
      <c r="Q391" t="str">
        <f t="shared" si="32"/>
        <v>['nombre' =&gt; 'Andres', 'apellido' =&gt; 'Villamarin', 'correo' =&gt; 'andres.villamarin@wimbu.co', 'dominio' =&gt; 27, 'estado' =&gt; 'Eliminado', 'ticket' =&gt; 'correo',</v>
      </c>
      <c r="R391" t="str">
        <f t="shared" si="33"/>
        <v xml:space="preserve"> 'fecha_de_creacion' =&gt; '2021-12-22', 'centro_costos_id' =&gt; 107, 'costo_dolares' =&gt; 12.000, 'costo_pesos' =&gt; 0, 'trm' =&gt; 0, 'fecha_de_eliminacion' =&gt; '2022-03-29', 'comentarios'  =&gt; ''],</v>
      </c>
      <c r="S391" t="str">
        <f t="shared" si="34"/>
        <v>['nombre' =&gt; 'Andres', 'apellido' =&gt; 'Villamarin', 'correo' =&gt; 'andres.villamarin@wimbu.co', 'dominio' =&gt; 27, 'estado' =&gt; 'Eliminado', 'ticket' =&gt; 'correo', 'fecha_de_creacion' =&gt; '2021-12-22', 'centro_costos_id' =&gt; 107, 'costo_dolares' =&gt; 12.000, 'costo_pesos' =&gt; 0, 'trm' =&gt; 0, 'fecha_de_eliminacion' =&gt; '2022-03-29', 'comentarios'  =&gt; ''],</v>
      </c>
    </row>
    <row r="392" spans="1:19" x14ac:dyDescent="0.25">
      <c r="A392" t="s">
        <v>1846</v>
      </c>
      <c r="B392" t="s">
        <v>1847</v>
      </c>
      <c r="C392" t="s">
        <v>1848</v>
      </c>
      <c r="D392" t="s">
        <v>944</v>
      </c>
      <c r="E392" t="s">
        <v>845</v>
      </c>
      <c r="F392" t="s">
        <v>1238</v>
      </c>
      <c r="G392" s="1">
        <v>44552</v>
      </c>
      <c r="H392">
        <v>205</v>
      </c>
      <c r="I392">
        <v>12</v>
      </c>
      <c r="J392" t="str">
        <f t="shared" si="30"/>
        <v>12.000</v>
      </c>
      <c r="K392">
        <v>44627</v>
      </c>
      <c r="M392">
        <f>_xlfn.IFNA(VLOOKUP(H392,centro_costo_id_2!$A$2:$B$108,2,0),107)</f>
        <v>107</v>
      </c>
      <c r="N392">
        <f>_xlfn.IFNA(VLOOKUP(TRIM(D392),dominio_correos!$A$1:$B$31,2,0),29)</f>
        <v>27</v>
      </c>
      <c r="O392" t="str">
        <f>Hoja13!J391</f>
        <v>2021-12-22</v>
      </c>
      <c r="P392" t="str">
        <f t="shared" si="31"/>
        <v>2022-03-07</v>
      </c>
      <c r="Q392" t="str">
        <f t="shared" si="32"/>
        <v>['nombre' =&gt; 'Gabriela', 'apellido' =&gt; 'Pinzon', 'correo' =&gt; 'gabriela.pinzon@wimbu.co', 'dominio' =&gt; 27, 'estado' =&gt; 'Eliminado', 'ticket' =&gt; 'correo',</v>
      </c>
      <c r="R392" t="str">
        <f t="shared" si="33"/>
        <v xml:space="preserve"> 'fecha_de_creacion' =&gt; '2021-12-22', 'centro_costos_id' =&gt; 107, 'costo_dolares' =&gt; 12.000, 'costo_pesos' =&gt; 0, 'trm' =&gt; 0, 'fecha_de_eliminacion' =&gt; '2022-03-07', 'comentarios'  =&gt; ''],</v>
      </c>
      <c r="S392" t="str">
        <f t="shared" si="34"/>
        <v>['nombre' =&gt; 'Gabriela', 'apellido' =&gt; 'Pinzon', 'correo' =&gt; 'gabriela.pinzon@wimbu.co', 'dominio' =&gt; 27, 'estado' =&gt; 'Eliminado', 'ticket' =&gt; 'correo', 'fecha_de_creacion' =&gt; '2021-12-22', 'centro_costos_id' =&gt; 107, 'costo_dolares' =&gt; 12.000, 'costo_pesos' =&gt; 0, 'trm' =&gt; 0, 'fecha_de_eliminacion' =&gt; '2022-03-07', 'comentarios'  =&gt; ''],</v>
      </c>
    </row>
    <row r="393" spans="1:19" x14ac:dyDescent="0.25">
      <c r="A393" t="s">
        <v>1849</v>
      </c>
      <c r="B393" t="s">
        <v>1619</v>
      </c>
      <c r="C393" t="s">
        <v>1850</v>
      </c>
      <c r="D393" t="s">
        <v>944</v>
      </c>
      <c r="E393" t="s">
        <v>845</v>
      </c>
      <c r="F393" t="s">
        <v>1238</v>
      </c>
      <c r="G393" s="1">
        <v>44552</v>
      </c>
      <c r="H393">
        <v>205</v>
      </c>
      <c r="I393">
        <v>12</v>
      </c>
      <c r="J393" t="str">
        <f t="shared" si="30"/>
        <v>12.000</v>
      </c>
      <c r="K393">
        <v>44594</v>
      </c>
      <c r="M393">
        <f>_xlfn.IFNA(VLOOKUP(H393,centro_costo_id_2!$A$2:$B$108,2,0),107)</f>
        <v>107</v>
      </c>
      <c r="N393">
        <f>_xlfn.IFNA(VLOOKUP(TRIM(D393),dominio_correos!$A$1:$B$31,2,0),29)</f>
        <v>27</v>
      </c>
      <c r="O393" t="str">
        <f>Hoja13!J392</f>
        <v>2021-12-22</v>
      </c>
      <c r="P393" t="str">
        <f t="shared" si="31"/>
        <v>2022-02-02</v>
      </c>
      <c r="Q393" t="str">
        <f t="shared" si="32"/>
        <v>['nombre' =&gt; 'Cristian ', 'apellido' =&gt; 'Camacho', 'correo' =&gt; 'cristian.camacho@wimbu.co', 'dominio' =&gt; 27, 'estado' =&gt; 'Eliminado', 'ticket' =&gt; 'correo',</v>
      </c>
      <c r="R393" t="str">
        <f t="shared" si="33"/>
        <v xml:space="preserve"> 'fecha_de_creacion' =&gt; '2021-12-22', 'centro_costos_id' =&gt; 107, 'costo_dolares' =&gt; 12.000, 'costo_pesos' =&gt; 0, 'trm' =&gt; 0, 'fecha_de_eliminacion' =&gt; '2022-02-02', 'comentarios'  =&gt; ''],</v>
      </c>
      <c r="S393" t="str">
        <f t="shared" si="34"/>
        <v>['nombre' =&gt; 'Cristian ', 'apellido' =&gt; 'Camacho', 'correo' =&gt; 'cristian.camacho@wimbu.co', 'dominio' =&gt; 27, 'estado' =&gt; 'Eliminado', 'ticket' =&gt; 'correo', 'fecha_de_creacion' =&gt; '2021-12-22', 'centro_costos_id' =&gt; 107, 'costo_dolares' =&gt; 12.000, 'costo_pesos' =&gt; 0, 'trm' =&gt; 0, 'fecha_de_eliminacion' =&gt; '2022-02-02', 'comentarios'  =&gt; ''],</v>
      </c>
    </row>
    <row r="394" spans="1:19" x14ac:dyDescent="0.25">
      <c r="A394" t="s">
        <v>1851</v>
      </c>
      <c r="B394" t="s">
        <v>1852</v>
      </c>
      <c r="C394" t="s">
        <v>1853</v>
      </c>
      <c r="D394" t="s">
        <v>1837</v>
      </c>
      <c r="E394" t="s">
        <v>974</v>
      </c>
      <c r="F394" t="s">
        <v>1238</v>
      </c>
      <c r="G394" s="1">
        <v>44552</v>
      </c>
      <c r="H394">
        <v>205</v>
      </c>
      <c r="I394">
        <v>12</v>
      </c>
      <c r="J394" t="str">
        <f t="shared" si="30"/>
        <v>12.000</v>
      </c>
      <c r="M394">
        <f>_xlfn.IFNA(VLOOKUP(H394,centro_costo_id_2!$A$2:$B$108,2,0),107)</f>
        <v>107</v>
      </c>
      <c r="N394">
        <f>_xlfn.IFNA(VLOOKUP(TRIM(D394),dominio_correos!$A$1:$B$31,2,0),29)</f>
        <v>27</v>
      </c>
      <c r="O394" t="str">
        <f>Hoja13!J393</f>
        <v>2021-12-22</v>
      </c>
      <c r="P394" t="str">
        <f t="shared" si="31"/>
        <v>null</v>
      </c>
      <c r="Q394" t="str">
        <f t="shared" si="32"/>
        <v>['nombre' =&gt; 'Enrique', 'apellido' =&gt; 'Cortes', 'correo' =&gt; 'enrique.cortes@wimbu.co ', 'dominio' =&gt; 27, 'estado' =&gt; 'Activo', 'ticket' =&gt; 'correo',</v>
      </c>
      <c r="R394" t="str">
        <f t="shared" si="33"/>
        <v xml:space="preserve"> 'fecha_de_creacion' =&gt; '2021-12-22', 'centro_costos_id' =&gt; 107, 'costo_dolares' =&gt; 12.000, 'costo_pesos' =&gt; 0, 'trm' =&gt; 0, 'fecha_de_eliminacion' =&gt; null, 'comentarios'  =&gt; ''],</v>
      </c>
      <c r="S394" t="str">
        <f t="shared" si="34"/>
        <v>['nombre' =&gt; 'Enrique', 'apellido' =&gt; 'Cortes', 'correo' =&gt; 'enrique.cortes@wimbu.co ', 'dominio' =&gt; 27, 'estado' =&gt; 'Activo', 'ticket' =&gt; 'correo', 'fecha_de_creacion' =&gt; '2021-12-22', 'centro_costos_id' =&gt; 107, 'costo_dolares' =&gt; 12.000, 'costo_pesos' =&gt; 0, 'trm' =&gt; 0, 'fecha_de_eliminacion' =&gt; null, 'comentarios'  =&gt; ''],</v>
      </c>
    </row>
    <row r="395" spans="1:19" x14ac:dyDescent="0.25">
      <c r="A395" t="s">
        <v>1854</v>
      </c>
      <c r="B395" t="s">
        <v>917</v>
      </c>
      <c r="C395" t="s">
        <v>1855</v>
      </c>
      <c r="D395" t="s">
        <v>844</v>
      </c>
      <c r="E395" t="s">
        <v>845</v>
      </c>
      <c r="G395" s="1">
        <v>44553</v>
      </c>
      <c r="H395">
        <v>295</v>
      </c>
      <c r="I395">
        <v>5.4</v>
      </c>
      <c r="J395" t="str">
        <f t="shared" si="30"/>
        <v>5.400</v>
      </c>
      <c r="M395">
        <f>_xlfn.IFNA(VLOOKUP(H395,centro_costo_id_2!$A$2:$B$108,2,0),107)</f>
        <v>107</v>
      </c>
      <c r="N395">
        <f>_xlfn.IFNA(VLOOKUP(TRIM(D395),dominio_correos!$A$1:$B$31,2,0),29)</f>
        <v>14</v>
      </c>
      <c r="O395" t="str">
        <f>Hoja13!J394</f>
        <v>2021-12-23</v>
      </c>
      <c r="P395" t="str">
        <f t="shared" si="31"/>
        <v>null</v>
      </c>
      <c r="Q395" t="str">
        <f t="shared" si="32"/>
        <v>['nombre' =&gt; 'Juan ', 'apellido' =&gt; 'Figueroa', 'correo' =&gt; 'juan.figueroa@linktic.co', 'dominio' =&gt; 14, 'estado' =&gt; 'Eliminado', 'ticket' =&gt; '',</v>
      </c>
      <c r="R395" t="str">
        <f t="shared" si="33"/>
        <v xml:space="preserve"> 'fecha_de_creacion' =&gt; '2021-12-23', 'centro_costos_id' =&gt; 107, 'costo_dolares' =&gt; 5.400, 'costo_pesos' =&gt; 0, 'trm' =&gt; 0, 'fecha_de_eliminacion' =&gt; null, 'comentarios'  =&gt; ''],</v>
      </c>
      <c r="S395" t="str">
        <f t="shared" si="34"/>
        <v>['nombre' =&gt; 'Juan ', 'apellido' =&gt; 'Figueroa', 'correo' =&gt; 'juan.figueroa@linktic.co', 'dominio' =&gt; 14, 'estado' =&gt; 'Eliminado', 'ticket' =&gt; '', 'fecha_de_creacion' =&gt; '2021-12-23', 'centro_costos_id' =&gt; 107, 'costo_dolares' =&gt; 5.400, 'costo_pesos' =&gt; 0, 'trm' =&gt; 0, 'fecha_de_eliminacion' =&gt; null, 'comentarios'  =&gt; ''],</v>
      </c>
    </row>
    <row r="396" spans="1:19" x14ac:dyDescent="0.25">
      <c r="A396" t="s">
        <v>1856</v>
      </c>
      <c r="B396" t="s">
        <v>1393</v>
      </c>
      <c r="C396" t="s">
        <v>1857</v>
      </c>
      <c r="D396" t="s">
        <v>844</v>
      </c>
      <c r="E396" t="s">
        <v>845</v>
      </c>
      <c r="F396">
        <v>8337</v>
      </c>
      <c r="G396" s="1">
        <v>44558</v>
      </c>
      <c r="H396">
        <v>295</v>
      </c>
      <c r="I396">
        <v>18</v>
      </c>
      <c r="J396" t="str">
        <f t="shared" si="30"/>
        <v>18.000</v>
      </c>
      <c r="K396">
        <v>44656</v>
      </c>
      <c r="M396">
        <f>_xlfn.IFNA(VLOOKUP(H396,centro_costo_id_2!$A$2:$B$108,2,0),107)</f>
        <v>107</v>
      </c>
      <c r="N396">
        <f>_xlfn.IFNA(VLOOKUP(TRIM(D396),dominio_correos!$A$1:$B$31,2,0),29)</f>
        <v>14</v>
      </c>
      <c r="O396" t="str">
        <f>Hoja13!J395</f>
        <v>2021-12-28</v>
      </c>
      <c r="P396" t="str">
        <f t="shared" si="31"/>
        <v>2022-04-05</v>
      </c>
      <c r="Q396" t="str">
        <f t="shared" si="32"/>
        <v>['nombre' =&gt; 'Juan Sebastian', 'apellido' =&gt; 'Rodriguez', 'correo' =&gt; 'juan.rodriguez@linktic.co', 'dominio' =&gt; 14, 'estado' =&gt; 'Eliminado', 'ticket' =&gt; '8337',</v>
      </c>
      <c r="R396" t="str">
        <f t="shared" si="33"/>
        <v xml:space="preserve"> 'fecha_de_creacion' =&gt; '2021-12-28', 'centro_costos_id' =&gt; 107, 'costo_dolares' =&gt; 18.000, 'costo_pesos' =&gt; 0, 'trm' =&gt; 0, 'fecha_de_eliminacion' =&gt; '2022-04-05', 'comentarios'  =&gt; ''],</v>
      </c>
      <c r="S396" t="str">
        <f t="shared" si="34"/>
        <v>['nombre' =&gt; 'Juan Sebastian', 'apellido' =&gt; 'Rodriguez', 'correo' =&gt; 'juan.rodriguez@linktic.co', 'dominio' =&gt; 14, 'estado' =&gt; 'Eliminado', 'ticket' =&gt; '8337', 'fecha_de_creacion' =&gt; '2021-12-28', 'centro_costos_id' =&gt; 107, 'costo_dolares' =&gt; 18.000, 'costo_pesos' =&gt; 0, 'trm' =&gt; 0, 'fecha_de_eliminacion' =&gt; '2022-04-05', 'comentarios'  =&gt; ''],</v>
      </c>
    </row>
    <row r="397" spans="1:19" x14ac:dyDescent="0.25">
      <c r="A397" t="s">
        <v>1858</v>
      </c>
      <c r="B397" t="s">
        <v>1859</v>
      </c>
      <c r="C397" t="s">
        <v>1860</v>
      </c>
      <c r="D397" t="s">
        <v>912</v>
      </c>
      <c r="E397" t="s">
        <v>845</v>
      </c>
      <c r="F397">
        <v>8653</v>
      </c>
      <c r="G397" s="1">
        <v>44574</v>
      </c>
      <c r="H397">
        <v>146</v>
      </c>
      <c r="I397">
        <v>5.4</v>
      </c>
      <c r="J397" t="str">
        <f t="shared" si="30"/>
        <v>5.400</v>
      </c>
      <c r="M397">
        <f>_xlfn.IFNA(VLOOKUP(H397,centro_costo_id_2!$A$2:$B$108,2,0),107)</f>
        <v>107</v>
      </c>
      <c r="N397">
        <f>_xlfn.IFNA(VLOOKUP(TRIM(D397),dominio_correos!$A$1:$B$31,2,0),29)</f>
        <v>10</v>
      </c>
      <c r="O397" t="str">
        <f>Hoja13!J396</f>
        <v>2022-01-13</v>
      </c>
      <c r="P397" t="str">
        <f t="shared" si="31"/>
        <v>null</v>
      </c>
      <c r="Q397" t="str">
        <f t="shared" si="32"/>
        <v>['nombre' =&gt; 'Nestor Eduardo', 'apellido' =&gt; 'Cambindo', 'correo' =&gt; 'nestor.cambindo@hicome.co', 'dominio' =&gt; 10, 'estado' =&gt; 'Eliminado', 'ticket' =&gt; '8653',</v>
      </c>
      <c r="R397" t="str">
        <f t="shared" si="33"/>
        <v xml:space="preserve"> 'fecha_de_creacion' =&gt; '2022-01-13', 'centro_costos_id' =&gt; 107, 'costo_dolares' =&gt; 5.400, 'costo_pesos' =&gt; 0, 'trm' =&gt; 0, 'fecha_de_eliminacion' =&gt; null, 'comentarios'  =&gt; ''],</v>
      </c>
      <c r="S397" t="str">
        <f t="shared" si="34"/>
        <v>['nombre' =&gt; 'Nestor Eduardo', 'apellido' =&gt; 'Cambindo', 'correo' =&gt; 'nestor.cambindo@hicome.co', 'dominio' =&gt; 10, 'estado' =&gt; 'Eliminado', 'ticket' =&gt; '8653', 'fecha_de_creacion' =&gt; '2022-01-13', 'centro_costos_id' =&gt; 107, 'costo_dolares' =&gt; 5.400, 'costo_pesos' =&gt; 0, 'trm' =&gt; 0, 'fecha_de_eliminacion' =&gt; null, 'comentarios'  =&gt; ''],</v>
      </c>
    </row>
    <row r="398" spans="1:19" x14ac:dyDescent="0.25">
      <c r="A398" t="s">
        <v>883</v>
      </c>
      <c r="B398" t="s">
        <v>1050</v>
      </c>
      <c r="C398" t="s">
        <v>1051</v>
      </c>
      <c r="D398" t="s">
        <v>844</v>
      </c>
      <c r="E398" t="s">
        <v>845</v>
      </c>
      <c r="F398">
        <v>8695</v>
      </c>
      <c r="G398" s="1">
        <v>44575</v>
      </c>
      <c r="H398">
        <v>293</v>
      </c>
      <c r="I398">
        <v>5.4</v>
      </c>
      <c r="J398" t="str">
        <f t="shared" si="30"/>
        <v>5.400</v>
      </c>
      <c r="M398">
        <f>_xlfn.IFNA(VLOOKUP(H398,centro_costo_id_2!$A$2:$B$108,2,0),107)</f>
        <v>39</v>
      </c>
      <c r="N398">
        <f>_xlfn.IFNA(VLOOKUP(TRIM(D398),dominio_correos!$A$1:$B$31,2,0),29)</f>
        <v>14</v>
      </c>
      <c r="O398" t="str">
        <f>Hoja13!J397</f>
        <v>2022-01-14</v>
      </c>
      <c r="P398" t="str">
        <f t="shared" si="31"/>
        <v>null</v>
      </c>
      <c r="Q398" t="str">
        <f t="shared" si="32"/>
        <v>['nombre' =&gt; 'Laura', 'apellido' =&gt; 'Poveda', 'correo' =&gt; 'laura.poveda@linktic.co', 'dominio' =&gt; 14, 'estado' =&gt; 'Eliminado', 'ticket' =&gt; '8695',</v>
      </c>
      <c r="R398" t="str">
        <f t="shared" si="33"/>
        <v xml:space="preserve"> 'fecha_de_creacion' =&gt; '2022-01-14', 'centro_costos_id' =&gt; 39, 'costo_dolares' =&gt; 5.400, 'costo_pesos' =&gt; 0, 'trm' =&gt; 0, 'fecha_de_eliminacion' =&gt; null, 'comentarios'  =&gt; ''],</v>
      </c>
      <c r="S398" t="str">
        <f t="shared" si="34"/>
        <v>['nombre' =&gt; 'Laura', 'apellido' =&gt; 'Poveda', 'correo' =&gt; 'laura.poveda@linktic.co', 'dominio' =&gt; 14, 'estado' =&gt; 'Eliminado', 'ticket' =&gt; '8695', 'fecha_de_creacion' =&gt; '2022-01-14', 'centro_costos_id' =&gt; 39, 'costo_dolares' =&gt; 5.400, 'costo_pesos' =&gt; 0, 'trm' =&gt; 0, 'fecha_de_eliminacion' =&gt; null, 'comentarios'  =&gt; ''],</v>
      </c>
    </row>
    <row r="399" spans="1:19" x14ac:dyDescent="0.25">
      <c r="A399" t="s">
        <v>858</v>
      </c>
      <c r="B399" t="s">
        <v>903</v>
      </c>
      <c r="C399" t="s">
        <v>1861</v>
      </c>
      <c r="D399" t="s">
        <v>844</v>
      </c>
      <c r="E399" t="s">
        <v>845</v>
      </c>
      <c r="F399">
        <v>8334</v>
      </c>
      <c r="G399" s="1">
        <v>44565</v>
      </c>
      <c r="H399">
        <v>295</v>
      </c>
      <c r="I399">
        <v>5.4</v>
      </c>
      <c r="J399" t="str">
        <f t="shared" si="30"/>
        <v>5.400</v>
      </c>
      <c r="K399">
        <v>44606</v>
      </c>
      <c r="M399">
        <f>_xlfn.IFNA(VLOOKUP(H399,centro_costo_id_2!$A$2:$B$108,2,0),107)</f>
        <v>107</v>
      </c>
      <c r="N399">
        <f>_xlfn.IFNA(VLOOKUP(TRIM(D399),dominio_correos!$A$1:$B$31,2,0),29)</f>
        <v>14</v>
      </c>
      <c r="O399" t="str">
        <f>Hoja13!J398</f>
        <v>2022-01-04</v>
      </c>
      <c r="P399" t="str">
        <f t="shared" si="31"/>
        <v>2022-02-14</v>
      </c>
      <c r="Q399" t="str">
        <f t="shared" si="32"/>
        <v>['nombre' =&gt; 'Sebastian', 'apellido' =&gt; 'Ospina', 'correo' =&gt; 'sebastian.ospina@linktic.co', 'dominio' =&gt; 14, 'estado' =&gt; 'Eliminado', 'ticket' =&gt; '8334',</v>
      </c>
      <c r="R399" t="str">
        <f t="shared" si="33"/>
        <v xml:space="preserve"> 'fecha_de_creacion' =&gt; '2022-01-04', 'centro_costos_id' =&gt; 107, 'costo_dolares' =&gt; 5.400, 'costo_pesos' =&gt; 0, 'trm' =&gt; 0, 'fecha_de_eliminacion' =&gt; '2022-02-14', 'comentarios'  =&gt; ''],</v>
      </c>
      <c r="S399" t="str">
        <f t="shared" si="34"/>
        <v>['nombre' =&gt; 'Sebastian', 'apellido' =&gt; 'Ospina', 'correo' =&gt; 'sebastian.ospina@linktic.co', 'dominio' =&gt; 14, 'estado' =&gt; 'Eliminado', 'ticket' =&gt; '8334', 'fecha_de_creacion' =&gt; '2022-01-04', 'centro_costos_id' =&gt; 107, 'costo_dolares' =&gt; 5.400, 'costo_pesos' =&gt; 0, 'trm' =&gt; 0, 'fecha_de_eliminacion' =&gt; '2022-02-14', 'comentarios'  =&gt; ''],</v>
      </c>
    </row>
    <row r="400" spans="1:19" x14ac:dyDescent="0.25">
      <c r="A400" t="s">
        <v>899</v>
      </c>
      <c r="B400" t="s">
        <v>856</v>
      </c>
      <c r="C400" t="s">
        <v>1862</v>
      </c>
      <c r="D400" t="s">
        <v>1006</v>
      </c>
      <c r="E400" t="s">
        <v>974</v>
      </c>
      <c r="F400" t="s">
        <v>1863</v>
      </c>
      <c r="G400" s="1">
        <v>44547</v>
      </c>
      <c r="H400">
        <v>295</v>
      </c>
      <c r="I400">
        <v>44.686</v>
      </c>
      <c r="J400" t="str">
        <f t="shared" si="30"/>
        <v>44.686</v>
      </c>
      <c r="M400">
        <f>_xlfn.IFNA(VLOOKUP(H400,centro_costo_id_2!$A$2:$B$108,2,0),107)</f>
        <v>107</v>
      </c>
      <c r="N400">
        <f>_xlfn.IFNA(VLOOKUP(TRIM(D400),dominio_correos!$A$1:$B$31,2,0),29)</f>
        <v>15</v>
      </c>
      <c r="O400" t="str">
        <f>Hoja13!J399</f>
        <v>2021-12-17</v>
      </c>
      <c r="P400" t="str">
        <f t="shared" si="31"/>
        <v>null</v>
      </c>
      <c r="Q400" t="str">
        <f t="shared" si="32"/>
        <v>['nombre' =&gt; 'Alexander', 'apellido' =&gt; 'Bejarano', 'correo' =&gt; 'alexander.bejarano@linktic.com', 'dominio' =&gt; 15, 'estado' =&gt; 'Activo', 'ticket' =&gt; 'marcela b',</v>
      </c>
      <c r="R400" t="str">
        <f t="shared" si="33"/>
        <v xml:space="preserve"> 'fecha_de_creacion' =&gt; '2021-12-17', 'centro_costos_id' =&gt; 107, 'costo_dolares' =&gt; 44.686, 'costo_pesos' =&gt; 0, 'trm' =&gt; 0, 'fecha_de_eliminacion' =&gt; null, 'comentarios'  =&gt; ''],</v>
      </c>
      <c r="S400" t="str">
        <f t="shared" si="34"/>
        <v>['nombre' =&gt; 'Alexander', 'apellido' =&gt; 'Bejarano', 'correo' =&gt; 'alexander.bejarano@linktic.com', 'dominio' =&gt; 15, 'estado' =&gt; 'Activo', 'ticket' =&gt; 'marcela b', 'fecha_de_creacion' =&gt; '2021-12-17', 'centro_costos_id' =&gt; 107, 'costo_dolares' =&gt; 44.686, 'costo_pesos' =&gt; 0, 'trm' =&gt; 0, 'fecha_de_eliminacion' =&gt; null, 'comentarios'  =&gt; ''],</v>
      </c>
    </row>
    <row r="401" spans="1:19" x14ac:dyDescent="0.25">
      <c r="A401" t="s">
        <v>858</v>
      </c>
      <c r="B401" t="s">
        <v>1864</v>
      </c>
      <c r="C401" t="s">
        <v>1865</v>
      </c>
      <c r="D401" t="s">
        <v>944</v>
      </c>
      <c r="E401" t="s">
        <v>845</v>
      </c>
      <c r="F401">
        <v>8705</v>
      </c>
      <c r="G401" s="1">
        <v>44579</v>
      </c>
      <c r="H401">
        <v>293</v>
      </c>
      <c r="I401">
        <v>12</v>
      </c>
      <c r="J401" t="str">
        <f t="shared" si="30"/>
        <v>12.000</v>
      </c>
      <c r="K401">
        <v>44637</v>
      </c>
      <c r="M401">
        <f>_xlfn.IFNA(VLOOKUP(H401,centro_costo_id_2!$A$2:$B$108,2,0),107)</f>
        <v>39</v>
      </c>
      <c r="N401">
        <f>_xlfn.IFNA(VLOOKUP(TRIM(D401),dominio_correos!$A$1:$B$31,2,0),29)</f>
        <v>27</v>
      </c>
      <c r="O401" t="str">
        <f>Hoja13!J400</f>
        <v>2022-01-18</v>
      </c>
      <c r="P401" t="str">
        <f t="shared" si="31"/>
        <v>2022-03-17</v>
      </c>
      <c r="Q401" t="str">
        <f t="shared" si="32"/>
        <v>['nombre' =&gt; 'Sebastian', 'apellido' =&gt; 'Coronado', 'correo' =&gt; 'audiovisual.campo@wimbu.co', 'dominio' =&gt; 27, 'estado' =&gt; 'Eliminado', 'ticket' =&gt; '8705',</v>
      </c>
      <c r="R401" t="str">
        <f t="shared" si="33"/>
        <v xml:space="preserve"> 'fecha_de_creacion' =&gt; '2022-01-18', 'centro_costos_id' =&gt; 39, 'costo_dolares' =&gt; 12.000, 'costo_pesos' =&gt; 0, 'trm' =&gt; 0, 'fecha_de_eliminacion' =&gt; '2022-03-17', 'comentarios'  =&gt; ''],</v>
      </c>
      <c r="S401" t="str">
        <f t="shared" si="34"/>
        <v>['nombre' =&gt; 'Sebastian', 'apellido' =&gt; 'Coronado', 'correo' =&gt; 'audiovisual.campo@wimbu.co', 'dominio' =&gt; 27, 'estado' =&gt; 'Eliminado', 'ticket' =&gt; '8705', 'fecha_de_creacion' =&gt; '2022-01-18', 'centro_costos_id' =&gt; 39, 'costo_dolares' =&gt; 12.000, 'costo_pesos' =&gt; 0, 'trm' =&gt; 0, 'fecha_de_eliminacion' =&gt; '2022-03-17', 'comentarios'  =&gt; ''],</v>
      </c>
    </row>
    <row r="402" spans="1:19" x14ac:dyDescent="0.25">
      <c r="A402" t="s">
        <v>1866</v>
      </c>
      <c r="B402" t="s">
        <v>1867</v>
      </c>
      <c r="C402" t="s">
        <v>1868</v>
      </c>
      <c r="D402" t="s">
        <v>944</v>
      </c>
      <c r="E402" t="s">
        <v>974</v>
      </c>
      <c r="F402">
        <v>8700</v>
      </c>
      <c r="G402" s="1">
        <v>44579</v>
      </c>
      <c r="H402">
        <v>293</v>
      </c>
      <c r="I402">
        <v>12</v>
      </c>
      <c r="J402" t="str">
        <f t="shared" si="30"/>
        <v>12.000</v>
      </c>
      <c r="M402">
        <f>_xlfn.IFNA(VLOOKUP(H402,centro_costo_id_2!$A$2:$B$108,2,0),107)</f>
        <v>39</v>
      </c>
      <c r="N402">
        <f>_xlfn.IFNA(VLOOKUP(TRIM(D402),dominio_correos!$A$1:$B$31,2,0),29)</f>
        <v>27</v>
      </c>
      <c r="O402" t="str">
        <f>Hoja13!J401</f>
        <v>2022-01-18</v>
      </c>
      <c r="P402" t="str">
        <f t="shared" si="31"/>
        <v>null</v>
      </c>
      <c r="Q402" t="str">
        <f t="shared" si="32"/>
        <v>['nombre' =&gt; 'Carlos ', 'apellido' =&gt; 'Monroy', 'correo' =&gt; 'copy.4@wimbu.co', 'dominio' =&gt; 27, 'estado' =&gt; 'Activo', 'ticket' =&gt; '8700',</v>
      </c>
      <c r="R402" t="str">
        <f t="shared" si="33"/>
        <v xml:space="preserve"> 'fecha_de_creacion' =&gt; '2022-01-18', 'centro_costos_id' =&gt; 39, 'costo_dolares' =&gt; 12.000, 'costo_pesos' =&gt; 0, 'trm' =&gt; 0, 'fecha_de_eliminacion' =&gt; null, 'comentarios'  =&gt; ''],</v>
      </c>
      <c r="S402" t="str">
        <f t="shared" si="34"/>
        <v>['nombre' =&gt; 'Carlos ', 'apellido' =&gt; 'Monroy', 'correo' =&gt; 'copy.4@wimbu.co', 'dominio' =&gt; 27, 'estado' =&gt; 'Activo', 'ticket' =&gt; '8700', 'fecha_de_creacion' =&gt; '2022-01-18', 'centro_costos_id' =&gt; 39, 'costo_dolares' =&gt; 12.000, 'costo_pesos' =&gt; 0, 'trm' =&gt; 0, 'fecha_de_eliminacion' =&gt; null, 'comentarios'  =&gt; ''],</v>
      </c>
    </row>
    <row r="403" spans="1:19" x14ac:dyDescent="0.25">
      <c r="A403" t="s">
        <v>1869</v>
      </c>
      <c r="B403" t="s">
        <v>1769</v>
      </c>
      <c r="C403" t="s">
        <v>1870</v>
      </c>
      <c r="D403" t="s">
        <v>944</v>
      </c>
      <c r="E403" t="s">
        <v>845</v>
      </c>
      <c r="F403">
        <v>8703</v>
      </c>
      <c r="G403" s="1">
        <v>44579</v>
      </c>
      <c r="H403">
        <v>293</v>
      </c>
      <c r="I403">
        <v>12</v>
      </c>
      <c r="J403" t="str">
        <f t="shared" si="30"/>
        <v>12.000</v>
      </c>
      <c r="K403">
        <v>44592</v>
      </c>
      <c r="M403">
        <f>_xlfn.IFNA(VLOOKUP(H403,centro_costo_id_2!$A$2:$B$108,2,0),107)</f>
        <v>39</v>
      </c>
      <c r="N403">
        <f>_xlfn.IFNA(VLOOKUP(TRIM(D403),dominio_correos!$A$1:$B$31,2,0),29)</f>
        <v>27</v>
      </c>
      <c r="O403" t="str">
        <f>Hoja13!J402</f>
        <v>2022-01-18</v>
      </c>
      <c r="P403" t="str">
        <f t="shared" si="31"/>
        <v>2022-01-31</v>
      </c>
      <c r="Q403" t="str">
        <f t="shared" si="32"/>
        <v>['nombre' =&gt; 'maria', 'apellido' =&gt; 'Quintero', 'correo' =&gt; 'copy.1@wimbu.co', 'dominio' =&gt; 27, 'estado' =&gt; 'Eliminado', 'ticket' =&gt; '8703',</v>
      </c>
      <c r="R403" t="str">
        <f t="shared" si="33"/>
        <v xml:space="preserve"> 'fecha_de_creacion' =&gt; '2022-01-18', 'centro_costos_id' =&gt; 39, 'costo_dolares' =&gt; 12.000, 'costo_pesos' =&gt; 0, 'trm' =&gt; 0, 'fecha_de_eliminacion' =&gt; '2022-01-31', 'comentarios'  =&gt; ''],</v>
      </c>
      <c r="S403" t="str">
        <f t="shared" si="34"/>
        <v>['nombre' =&gt; 'maria', 'apellido' =&gt; 'Quintero', 'correo' =&gt; 'copy.1@wimbu.co', 'dominio' =&gt; 27, 'estado' =&gt; 'Eliminado', 'ticket' =&gt; '8703', 'fecha_de_creacion' =&gt; '2022-01-18', 'centro_costos_id' =&gt; 39, 'costo_dolares' =&gt; 12.000, 'costo_pesos' =&gt; 0, 'trm' =&gt; 0, 'fecha_de_eliminacion' =&gt; '2022-01-31', 'comentarios'  =&gt; ''],</v>
      </c>
    </row>
    <row r="404" spans="1:19" x14ac:dyDescent="0.25">
      <c r="A404" t="s">
        <v>905</v>
      </c>
      <c r="B404" t="s">
        <v>1871</v>
      </c>
      <c r="C404" t="s">
        <v>1872</v>
      </c>
      <c r="D404" t="s">
        <v>944</v>
      </c>
      <c r="E404" t="s">
        <v>845</v>
      </c>
      <c r="F404">
        <v>8706</v>
      </c>
      <c r="G404" s="1">
        <v>44579</v>
      </c>
      <c r="H404">
        <v>293</v>
      </c>
      <c r="I404">
        <v>12</v>
      </c>
      <c r="J404" t="str">
        <f t="shared" si="30"/>
        <v>12.000</v>
      </c>
      <c r="K404">
        <v>44594</v>
      </c>
      <c r="M404">
        <f>_xlfn.IFNA(VLOOKUP(H404,centro_costo_id_2!$A$2:$B$108,2,0),107)</f>
        <v>39</v>
      </c>
      <c r="N404">
        <f>_xlfn.IFNA(VLOOKUP(TRIM(D404),dominio_correos!$A$1:$B$31,2,0),29)</f>
        <v>27</v>
      </c>
      <c r="O404" t="str">
        <f>Hoja13!J403</f>
        <v>2022-01-18</v>
      </c>
      <c r="P404" t="str">
        <f t="shared" si="31"/>
        <v>2022-02-02</v>
      </c>
      <c r="Q404" t="str">
        <f t="shared" si="32"/>
        <v>['nombre' =&gt; 'Andres', 'apellido' =&gt; 'Andrade', 'correo' =&gt; 'realizador.campo2@wimbu.co', 'dominio' =&gt; 27, 'estado' =&gt; 'Eliminado', 'ticket' =&gt; '8706',</v>
      </c>
      <c r="R404" t="str">
        <f t="shared" si="33"/>
        <v xml:space="preserve"> 'fecha_de_creacion' =&gt; '2022-01-18', 'centro_costos_id' =&gt; 39, 'costo_dolares' =&gt; 12.000, 'costo_pesos' =&gt; 0, 'trm' =&gt; 0, 'fecha_de_eliminacion' =&gt; '2022-02-02', 'comentarios'  =&gt; ''],</v>
      </c>
      <c r="S404" t="str">
        <f t="shared" si="34"/>
        <v>['nombre' =&gt; 'Andres', 'apellido' =&gt; 'Andrade', 'correo' =&gt; 'realizador.campo2@wimbu.co', 'dominio' =&gt; 27, 'estado' =&gt; 'Eliminado', 'ticket' =&gt; '8706', 'fecha_de_creacion' =&gt; '2022-01-18', 'centro_costos_id' =&gt; 39, 'costo_dolares' =&gt; 12.000, 'costo_pesos' =&gt; 0, 'trm' =&gt; 0, 'fecha_de_eliminacion' =&gt; '2022-02-02', 'comentarios'  =&gt; ''],</v>
      </c>
    </row>
    <row r="405" spans="1:19" x14ac:dyDescent="0.25">
      <c r="A405" t="s">
        <v>1688</v>
      </c>
      <c r="B405" t="s">
        <v>983</v>
      </c>
      <c r="C405" t="s">
        <v>1873</v>
      </c>
      <c r="D405" t="s">
        <v>1006</v>
      </c>
      <c r="E405" t="s">
        <v>974</v>
      </c>
      <c r="F405">
        <v>8670</v>
      </c>
      <c r="G405" s="1">
        <v>44580</v>
      </c>
      <c r="H405">
        <v>302</v>
      </c>
      <c r="I405">
        <v>44.598999999999997</v>
      </c>
      <c r="J405" t="str">
        <f t="shared" si="30"/>
        <v>44.599</v>
      </c>
      <c r="M405">
        <f>_xlfn.IFNA(VLOOKUP(H405,centro_costo_id_2!$A$2:$B$108,2,0),107)</f>
        <v>107</v>
      </c>
      <c r="N405">
        <f>_xlfn.IFNA(VLOOKUP(TRIM(D405),dominio_correos!$A$1:$B$31,2,0),29)</f>
        <v>15</v>
      </c>
      <c r="O405" t="str">
        <f>Hoja13!J404</f>
        <v>2022-01-19</v>
      </c>
      <c r="P405" t="str">
        <f t="shared" si="31"/>
        <v>null</v>
      </c>
      <c r="Q405" t="str">
        <f t="shared" si="32"/>
        <v>['nombre' =&gt; 'Leidy', 'apellido' =&gt; 'Leon', 'correo' =&gt; 'leidy.leon@linktic.com', 'dominio' =&gt; 15, 'estado' =&gt; 'Activo', 'ticket' =&gt; '8670',</v>
      </c>
      <c r="R405" t="str">
        <f t="shared" si="33"/>
        <v xml:space="preserve"> 'fecha_de_creacion' =&gt; '2022-01-19', 'centro_costos_id' =&gt; 107, 'costo_dolares' =&gt; 44.599, 'costo_pesos' =&gt; 0, 'trm' =&gt; 0, 'fecha_de_eliminacion' =&gt; null, 'comentarios'  =&gt; ''],</v>
      </c>
      <c r="S405" t="str">
        <f t="shared" si="34"/>
        <v>['nombre' =&gt; 'Leidy', 'apellido' =&gt; 'Leon', 'correo' =&gt; 'leidy.leon@linktic.com', 'dominio' =&gt; 15, 'estado' =&gt; 'Activo', 'ticket' =&gt; '8670', 'fecha_de_creacion' =&gt; '2022-01-19', 'centro_costos_id' =&gt; 107, 'costo_dolares' =&gt; 44.599, 'costo_pesos' =&gt; 0, 'trm' =&gt; 0, 'fecha_de_eliminacion' =&gt; null, 'comentarios'  =&gt; ''],</v>
      </c>
    </row>
    <row r="406" spans="1:19" x14ac:dyDescent="0.25">
      <c r="A406" t="s">
        <v>1874</v>
      </c>
      <c r="B406" t="s">
        <v>1875</v>
      </c>
      <c r="C406" t="s">
        <v>1876</v>
      </c>
      <c r="D406" t="s">
        <v>944</v>
      </c>
      <c r="E406" t="s">
        <v>845</v>
      </c>
      <c r="F406">
        <v>8721</v>
      </c>
      <c r="G406" s="1">
        <v>44580</v>
      </c>
      <c r="H406">
        <v>293</v>
      </c>
      <c r="I406">
        <v>12</v>
      </c>
      <c r="J406" t="str">
        <f t="shared" si="30"/>
        <v>12.000</v>
      </c>
      <c r="K406">
        <v>44609</v>
      </c>
      <c r="M406">
        <f>_xlfn.IFNA(VLOOKUP(H406,centro_costo_id_2!$A$2:$B$108,2,0),107)</f>
        <v>39</v>
      </c>
      <c r="N406">
        <f>_xlfn.IFNA(VLOOKUP(TRIM(D406),dominio_correos!$A$1:$B$31,2,0),29)</f>
        <v>27</v>
      </c>
      <c r="O406" t="str">
        <f>Hoja13!J405</f>
        <v>2022-01-19</v>
      </c>
      <c r="P406" t="str">
        <f t="shared" si="31"/>
        <v>2022-02-17</v>
      </c>
      <c r="Q406" t="str">
        <f t="shared" si="32"/>
        <v>['nombre' =&gt; 'Sebastian ', 'apellido' =&gt; 'Sastoque', 'correo' =&gt; 'cm.campo@wimbu.co', 'dominio' =&gt; 27, 'estado' =&gt; 'Eliminado', 'ticket' =&gt; '8721',</v>
      </c>
      <c r="R406" t="str">
        <f t="shared" si="33"/>
        <v xml:space="preserve"> 'fecha_de_creacion' =&gt; '2022-01-19', 'centro_costos_id' =&gt; 39, 'costo_dolares' =&gt; 12.000, 'costo_pesos' =&gt; 0, 'trm' =&gt; 0, 'fecha_de_eliminacion' =&gt; '2022-02-17', 'comentarios'  =&gt; ''],</v>
      </c>
      <c r="S406" t="str">
        <f t="shared" si="34"/>
        <v>['nombre' =&gt; 'Sebastian ', 'apellido' =&gt; 'Sastoque', 'correo' =&gt; 'cm.campo@wimbu.co', 'dominio' =&gt; 27, 'estado' =&gt; 'Eliminado', 'ticket' =&gt; '8721', 'fecha_de_creacion' =&gt; '2022-01-19', 'centro_costos_id' =&gt; 39, 'costo_dolares' =&gt; 12.000, 'costo_pesos' =&gt; 0, 'trm' =&gt; 0, 'fecha_de_eliminacion' =&gt; '2022-02-17', 'comentarios'  =&gt; ''],</v>
      </c>
    </row>
    <row r="407" spans="1:19" x14ac:dyDescent="0.25">
      <c r="A407" t="s">
        <v>1877</v>
      </c>
      <c r="B407" t="s">
        <v>1878</v>
      </c>
      <c r="C407" t="s">
        <v>1879</v>
      </c>
      <c r="D407" t="s">
        <v>1006</v>
      </c>
      <c r="E407" t="s">
        <v>845</v>
      </c>
      <c r="F407">
        <v>8649</v>
      </c>
      <c r="G407" s="1">
        <v>44580</v>
      </c>
      <c r="H407">
        <v>295</v>
      </c>
      <c r="I407">
        <v>18</v>
      </c>
      <c r="J407" t="str">
        <f t="shared" si="30"/>
        <v>18.000</v>
      </c>
      <c r="K407">
        <v>44902</v>
      </c>
      <c r="M407">
        <f>_xlfn.IFNA(VLOOKUP(H407,centro_costo_id_2!$A$2:$B$108,2,0),107)</f>
        <v>107</v>
      </c>
      <c r="N407">
        <f>_xlfn.IFNA(VLOOKUP(TRIM(D407),dominio_correos!$A$1:$B$31,2,0),29)</f>
        <v>15</v>
      </c>
      <c r="O407" t="str">
        <f>Hoja13!J406</f>
        <v>2022-01-19</v>
      </c>
      <c r="P407" t="str">
        <f t="shared" si="31"/>
        <v>2022-12-07</v>
      </c>
      <c r="Q407" t="str">
        <f t="shared" si="32"/>
        <v>['nombre' =&gt; 'Gustavo ', 'apellido' =&gt; 'Alzate', 'correo' =&gt; 'gustavo.alzate@linktic.com', 'dominio' =&gt; 15, 'estado' =&gt; 'Eliminado', 'ticket' =&gt; '8649',</v>
      </c>
      <c r="R407" t="str">
        <f t="shared" si="33"/>
        <v xml:space="preserve"> 'fecha_de_creacion' =&gt; '2022-01-19', 'centro_costos_id' =&gt; 107, 'costo_dolares' =&gt; 18.000, 'costo_pesos' =&gt; 0, 'trm' =&gt; 0, 'fecha_de_eliminacion' =&gt; '2022-12-07', 'comentarios'  =&gt; ''],</v>
      </c>
      <c r="S407" t="str">
        <f t="shared" si="34"/>
        <v>['nombre' =&gt; 'Gustavo ', 'apellido' =&gt; 'Alzate', 'correo' =&gt; 'gustavo.alzate@linktic.com', 'dominio' =&gt; 15, 'estado' =&gt; 'Eliminado', 'ticket' =&gt; '8649', 'fecha_de_creacion' =&gt; '2022-01-19', 'centro_costos_id' =&gt; 107, 'costo_dolares' =&gt; 18.000, 'costo_pesos' =&gt; 0, 'trm' =&gt; 0, 'fecha_de_eliminacion' =&gt; '2022-12-07', 'comentarios'  =&gt; ''],</v>
      </c>
    </row>
    <row r="408" spans="1:19" x14ac:dyDescent="0.25">
      <c r="A408" t="s">
        <v>1646</v>
      </c>
      <c r="B408" t="s">
        <v>1880</v>
      </c>
      <c r="C408" t="s">
        <v>1881</v>
      </c>
      <c r="D408" t="s">
        <v>844</v>
      </c>
      <c r="E408" t="s">
        <v>845</v>
      </c>
      <c r="F408">
        <v>8115</v>
      </c>
      <c r="G408" s="1">
        <v>44580</v>
      </c>
      <c r="H408">
        <v>295</v>
      </c>
      <c r="I408">
        <v>18</v>
      </c>
      <c r="J408" t="str">
        <f t="shared" si="30"/>
        <v>18.000</v>
      </c>
      <c r="K408">
        <v>44683</v>
      </c>
      <c r="M408">
        <f>_xlfn.IFNA(VLOOKUP(H408,centro_costo_id_2!$A$2:$B$108,2,0),107)</f>
        <v>107</v>
      </c>
      <c r="N408">
        <f>_xlfn.IFNA(VLOOKUP(TRIM(D408),dominio_correos!$A$1:$B$31,2,0),29)</f>
        <v>14</v>
      </c>
      <c r="O408" t="str">
        <f>Hoja13!J407</f>
        <v>2022-01-19</v>
      </c>
      <c r="P408" t="str">
        <f t="shared" si="31"/>
        <v>2022-05-02</v>
      </c>
      <c r="Q408" t="str">
        <f t="shared" si="32"/>
        <v>['nombre' =&gt; 'Jorge', 'apellido' =&gt; 'Viloria', 'correo' =&gt; 'jorge.viloria@linktic.co', 'dominio' =&gt; 14, 'estado' =&gt; 'Eliminado', 'ticket' =&gt; '8115',</v>
      </c>
      <c r="R408" t="str">
        <f t="shared" si="33"/>
        <v xml:space="preserve"> 'fecha_de_creacion' =&gt; '2022-01-19', 'centro_costos_id' =&gt; 107, 'costo_dolares' =&gt; 18.000, 'costo_pesos' =&gt; 0, 'trm' =&gt; 0, 'fecha_de_eliminacion' =&gt; '2022-05-02', 'comentarios'  =&gt; ''],</v>
      </c>
      <c r="S408" t="str">
        <f t="shared" si="34"/>
        <v>['nombre' =&gt; 'Jorge', 'apellido' =&gt; 'Viloria', 'correo' =&gt; 'jorge.viloria@linktic.co', 'dominio' =&gt; 14, 'estado' =&gt; 'Eliminado', 'ticket' =&gt; '8115', 'fecha_de_creacion' =&gt; '2022-01-19', 'centro_costos_id' =&gt; 107, 'costo_dolares' =&gt; 18.000, 'costo_pesos' =&gt; 0, 'trm' =&gt; 0, 'fecha_de_eliminacion' =&gt; '2022-05-02', 'comentarios'  =&gt; ''],</v>
      </c>
    </row>
    <row r="409" spans="1:19" x14ac:dyDescent="0.25">
      <c r="A409" t="s">
        <v>1882</v>
      </c>
      <c r="B409" t="s">
        <v>1883</v>
      </c>
      <c r="C409" t="s">
        <v>1884</v>
      </c>
      <c r="D409" t="s">
        <v>1885</v>
      </c>
      <c r="E409" t="s">
        <v>1186</v>
      </c>
      <c r="F409">
        <v>8716</v>
      </c>
      <c r="G409" s="1">
        <v>44580</v>
      </c>
      <c r="H409">
        <v>292</v>
      </c>
      <c r="I409">
        <v>44.655999999999999</v>
      </c>
      <c r="J409" t="str">
        <f t="shared" si="30"/>
        <v>44.656</v>
      </c>
      <c r="M409">
        <f>_xlfn.IFNA(VLOOKUP(H409,centro_costo_id_2!$A$2:$B$108,2,0),107)</f>
        <v>38</v>
      </c>
      <c r="N409">
        <f>_xlfn.IFNA(VLOOKUP(TRIM(D409),dominio_correos!$A$1:$B$31,2,0),29)</f>
        <v>22</v>
      </c>
      <c r="O409" t="str">
        <f>Hoja13!J408</f>
        <v>2022-01-19</v>
      </c>
      <c r="P409" t="str">
        <f t="shared" si="31"/>
        <v>null</v>
      </c>
      <c r="Q409" t="str">
        <f t="shared" si="32"/>
        <v>['nombre' =&gt; 'Operaciones ', 'apellido' =&gt; 'Semdo', 'correo' =&gt; 'operaciones@semdo.co', 'dominio' =&gt; 22, 'estado' =&gt; 'Entregado', 'ticket' =&gt; '8716',</v>
      </c>
      <c r="R409" t="str">
        <f t="shared" si="33"/>
        <v xml:space="preserve"> 'fecha_de_creacion' =&gt; '2022-01-19', 'centro_costos_id' =&gt; 38, 'costo_dolares' =&gt; 44.656, 'costo_pesos' =&gt; 0, 'trm' =&gt; 0, 'fecha_de_eliminacion' =&gt; null, 'comentarios'  =&gt; ''],</v>
      </c>
      <c r="S409" t="str">
        <f t="shared" si="34"/>
        <v>['nombre' =&gt; 'Operaciones ', 'apellido' =&gt; 'Semdo', 'correo' =&gt; 'operaciones@semdo.co', 'dominio' =&gt; 22, 'estado' =&gt; 'Entregado', 'ticket' =&gt; '8716', 'fecha_de_creacion' =&gt; '2022-01-19', 'centro_costos_id' =&gt; 38, 'costo_dolares' =&gt; 44.656, 'costo_pesos' =&gt; 0, 'trm' =&gt; 0, 'fecha_de_eliminacion' =&gt; null, 'comentarios'  =&gt; ''],</v>
      </c>
    </row>
    <row r="410" spans="1:19" x14ac:dyDescent="0.25">
      <c r="A410" t="s">
        <v>1886</v>
      </c>
      <c r="B410" t="s">
        <v>866</v>
      </c>
      <c r="C410" t="s">
        <v>1887</v>
      </c>
      <c r="D410" t="s">
        <v>912</v>
      </c>
      <c r="E410" t="s">
        <v>1165</v>
      </c>
      <c r="F410">
        <v>8730</v>
      </c>
      <c r="G410" s="1">
        <v>44585</v>
      </c>
      <c r="H410">
        <v>146</v>
      </c>
      <c r="I410">
        <v>6</v>
      </c>
      <c r="J410" t="str">
        <f t="shared" si="30"/>
        <v>6.000</v>
      </c>
      <c r="K410" s="3">
        <v>44669</v>
      </c>
      <c r="M410">
        <f>_xlfn.IFNA(VLOOKUP(H410,centro_costo_id_2!$A$2:$B$108,2,0),107)</f>
        <v>107</v>
      </c>
      <c r="N410">
        <f>_xlfn.IFNA(VLOOKUP(TRIM(D410),dominio_correos!$A$1:$B$31,2,0),29)</f>
        <v>10</v>
      </c>
      <c r="O410" t="str">
        <f>Hoja13!J409</f>
        <v>2022-01-24</v>
      </c>
      <c r="P410" t="str">
        <f t="shared" si="31"/>
        <v>2022-04-18</v>
      </c>
      <c r="Q410" t="str">
        <f t="shared" si="32"/>
        <v>['nombre' =&gt; 'humberto', 'apellido' =&gt; 'Lopez', 'correo' =&gt; 'humberto.lopez@hicome.co', 'dominio' =&gt; 10, 'estado' =&gt; 'eliminado', 'ticket' =&gt; '8730',</v>
      </c>
      <c r="R410" t="str">
        <f t="shared" si="33"/>
        <v xml:space="preserve"> 'fecha_de_creacion' =&gt; '2022-01-24', 'centro_costos_id' =&gt; 107, 'costo_dolares' =&gt; 6.000, 'costo_pesos' =&gt; 0, 'trm' =&gt; 0, 'fecha_de_eliminacion' =&gt; '2022-04-18', 'comentarios'  =&gt; ''],</v>
      </c>
      <c r="S410" t="str">
        <f t="shared" si="34"/>
        <v>['nombre' =&gt; 'humberto', 'apellido' =&gt; 'Lopez', 'correo' =&gt; 'humberto.lopez@hicome.co', 'dominio' =&gt; 10, 'estado' =&gt; 'eliminado', 'ticket' =&gt; '8730', 'fecha_de_creacion' =&gt; '2022-01-24', 'centro_costos_id' =&gt; 107, 'costo_dolares' =&gt; 6.000, 'costo_pesos' =&gt; 0, 'trm' =&gt; 0, 'fecha_de_eliminacion' =&gt; '2022-04-18', 'comentarios'  =&gt; ''],</v>
      </c>
    </row>
    <row r="411" spans="1:19" x14ac:dyDescent="0.25">
      <c r="A411" t="s">
        <v>1362</v>
      </c>
      <c r="B411" t="s">
        <v>1249</v>
      </c>
      <c r="C411" t="s">
        <v>1888</v>
      </c>
      <c r="D411" t="s">
        <v>1006</v>
      </c>
      <c r="E411" t="s">
        <v>974</v>
      </c>
      <c r="F411">
        <v>8743</v>
      </c>
      <c r="G411" s="1">
        <v>44585</v>
      </c>
      <c r="H411">
        <v>297</v>
      </c>
      <c r="I411">
        <v>44.598999999999997</v>
      </c>
      <c r="J411" t="str">
        <f t="shared" si="30"/>
        <v>44.599</v>
      </c>
      <c r="M411">
        <f>_xlfn.IFNA(VLOOKUP(H411,centro_costo_id_2!$A$2:$B$108,2,0),107)</f>
        <v>43</v>
      </c>
      <c r="N411">
        <f>_xlfn.IFNA(VLOOKUP(TRIM(D411),dominio_correos!$A$1:$B$31,2,0),29)</f>
        <v>15</v>
      </c>
      <c r="O411" t="str">
        <f>Hoja13!J410</f>
        <v>2022-01-24</v>
      </c>
      <c r="P411" t="str">
        <f t="shared" si="31"/>
        <v>null</v>
      </c>
      <c r="Q411" t="str">
        <f t="shared" si="32"/>
        <v>['nombre' =&gt; 'Jhonatan', 'apellido' =&gt; 'Martinez', 'correo' =&gt; 'jhonatan.martinez@linktic.com', 'dominio' =&gt; 15, 'estado' =&gt; 'Activo', 'ticket' =&gt; '8743',</v>
      </c>
      <c r="R411" t="str">
        <f t="shared" si="33"/>
        <v xml:space="preserve"> 'fecha_de_creacion' =&gt; '2022-01-24', 'centro_costos_id' =&gt; 43, 'costo_dolares' =&gt; 44.599, 'costo_pesos' =&gt; 0, 'trm' =&gt; 0, 'fecha_de_eliminacion' =&gt; null, 'comentarios'  =&gt; ''],</v>
      </c>
      <c r="S411" t="str">
        <f t="shared" si="34"/>
        <v>['nombre' =&gt; 'Jhonatan', 'apellido' =&gt; 'Martinez', 'correo' =&gt; 'jhonatan.martinez@linktic.com', 'dominio' =&gt; 15, 'estado' =&gt; 'Activo', 'ticket' =&gt; '8743', 'fecha_de_creacion' =&gt; '2022-01-24', 'centro_costos_id' =&gt; 43, 'costo_dolares' =&gt; 44.599, 'costo_pesos' =&gt; 0, 'trm' =&gt; 0, 'fecha_de_eliminacion' =&gt; null, 'comentarios'  =&gt; ''],</v>
      </c>
    </row>
    <row r="412" spans="1:19" x14ac:dyDescent="0.25">
      <c r="A412" t="s">
        <v>1882</v>
      </c>
      <c r="B412" t="s">
        <v>1424</v>
      </c>
      <c r="C412" t="s">
        <v>1889</v>
      </c>
      <c r="D412" t="s">
        <v>1172</v>
      </c>
      <c r="E412" t="s">
        <v>974</v>
      </c>
      <c r="G412" s="1">
        <v>44572</v>
      </c>
      <c r="I412">
        <v>6</v>
      </c>
      <c r="J412" t="str">
        <f t="shared" si="30"/>
        <v>6.000</v>
      </c>
      <c r="M412">
        <f>_xlfn.IFNA(VLOOKUP(H412,centro_costo_id_2!$A$2:$B$108,2,0),107)</f>
        <v>107</v>
      </c>
      <c r="N412">
        <f>_xlfn.IFNA(VLOOKUP(TRIM(D412),dominio_correos!$A$1:$B$31,2,0),29)</f>
        <v>23</v>
      </c>
      <c r="O412" t="str">
        <f>Hoja13!J411</f>
        <v>2022-01-11</v>
      </c>
      <c r="P412" t="str">
        <f t="shared" si="31"/>
        <v>null</v>
      </c>
      <c r="Q412" t="str">
        <f t="shared" si="32"/>
        <v>['nombre' =&gt; 'Operaciones ', 'apellido' =&gt; 'TicTur', 'correo' =&gt; 'operaciones@tictur.org', 'dominio' =&gt; 23, 'estado' =&gt; 'Activo', 'ticket' =&gt; '',</v>
      </c>
      <c r="R412" t="str">
        <f t="shared" si="33"/>
        <v xml:space="preserve"> 'fecha_de_creacion' =&gt; '2022-01-11', 'centro_costos_id' =&gt; 107, 'costo_dolares' =&gt; 6.000, 'costo_pesos' =&gt; 0, 'trm' =&gt; 0, 'fecha_de_eliminacion' =&gt; null, 'comentarios'  =&gt; ''],</v>
      </c>
      <c r="S412" t="str">
        <f t="shared" si="34"/>
        <v>['nombre' =&gt; 'Operaciones ', 'apellido' =&gt; 'TicTur', 'correo' =&gt; 'operaciones@tictur.org', 'dominio' =&gt; 23, 'estado' =&gt; 'Activo', 'ticket' =&gt; '', 'fecha_de_creacion' =&gt; '2022-01-11', 'centro_costos_id' =&gt; 107, 'costo_dolares' =&gt; 6.000, 'costo_pesos' =&gt; 0, 'trm' =&gt; 0, 'fecha_de_eliminacion' =&gt; null, 'comentarios'  =&gt; ''],</v>
      </c>
    </row>
    <row r="413" spans="1:19" x14ac:dyDescent="0.25">
      <c r="A413" t="s">
        <v>905</v>
      </c>
      <c r="B413" t="s">
        <v>1149</v>
      </c>
      <c r="C413" t="s">
        <v>1890</v>
      </c>
      <c r="D413" t="s">
        <v>966</v>
      </c>
      <c r="E413" t="s">
        <v>974</v>
      </c>
      <c r="G413" s="1">
        <v>44578</v>
      </c>
      <c r="H413">
        <v>295</v>
      </c>
      <c r="I413">
        <v>6</v>
      </c>
      <c r="J413" t="str">
        <f t="shared" si="30"/>
        <v>6.000</v>
      </c>
      <c r="M413">
        <f>_xlfn.IFNA(VLOOKUP(H413,centro_costo_id_2!$A$2:$B$108,2,0),107)</f>
        <v>107</v>
      </c>
      <c r="N413">
        <f>_xlfn.IFNA(VLOOKUP(TRIM(D413),dominio_correos!$A$1:$B$31,2,0),29)</f>
        <v>1</v>
      </c>
      <c r="O413" t="str">
        <f>Hoja13!J412</f>
        <v>2022-01-17</v>
      </c>
      <c r="P413" t="str">
        <f t="shared" si="31"/>
        <v>null</v>
      </c>
      <c r="Q413" t="str">
        <f t="shared" si="32"/>
        <v>['nombre' =&gt; 'Andres', 'apellido' =&gt; 'Amaya', 'correo' =&gt; 'andres.amaya@3tcapital.co', 'dominio' =&gt; 1, 'estado' =&gt; 'Activo', 'ticket' =&gt; '',</v>
      </c>
      <c r="R413" t="str">
        <f t="shared" si="33"/>
        <v xml:space="preserve"> 'fecha_de_creacion' =&gt; '2022-01-17', 'centro_costos_id' =&gt; 107, 'costo_dolares' =&gt; 6.000, 'costo_pesos' =&gt; 0, 'trm' =&gt; 0, 'fecha_de_eliminacion' =&gt; null, 'comentarios'  =&gt; ''],</v>
      </c>
      <c r="S413" t="str">
        <f t="shared" si="34"/>
        <v>['nombre' =&gt; 'Andres', 'apellido' =&gt; 'Amaya', 'correo' =&gt; 'andres.amaya@3tcapital.co', 'dominio' =&gt; 1, 'estado' =&gt; 'Activo', 'ticket' =&gt; '', 'fecha_de_creacion' =&gt; '2022-01-17', 'centro_costos_id' =&gt; 107, 'costo_dolares' =&gt; 6.000, 'costo_pesos' =&gt; 0, 'trm' =&gt; 0, 'fecha_de_eliminacion' =&gt; null, 'comentarios'  =&gt; ''],</v>
      </c>
    </row>
    <row r="414" spans="1:19" x14ac:dyDescent="0.25">
      <c r="A414" t="s">
        <v>1891</v>
      </c>
      <c r="C414" t="s">
        <v>1892</v>
      </c>
      <c r="D414" t="s">
        <v>966</v>
      </c>
      <c r="E414" t="s">
        <v>974</v>
      </c>
      <c r="G414" s="1">
        <v>44588</v>
      </c>
      <c r="H414">
        <v>295</v>
      </c>
      <c r="I414">
        <v>6</v>
      </c>
      <c r="J414" t="str">
        <f t="shared" si="30"/>
        <v>6.000</v>
      </c>
      <c r="M414">
        <f>_xlfn.IFNA(VLOOKUP(H414,centro_costo_id_2!$A$2:$B$108,2,0),107)</f>
        <v>107</v>
      </c>
      <c r="N414">
        <f>_xlfn.IFNA(VLOOKUP(TRIM(D414),dominio_correos!$A$1:$B$31,2,0),29)</f>
        <v>1</v>
      </c>
      <c r="O414" t="str">
        <f>Hoja13!J413</f>
        <v>2022-01-27</v>
      </c>
      <c r="P414" t="str">
        <f t="shared" si="31"/>
        <v>null</v>
      </c>
      <c r="Q414" t="str">
        <f t="shared" si="32"/>
        <v>['nombre' =&gt; 'Gerencia ', 'apellido' =&gt; '', 'correo' =&gt; 'gerencia@3tcapital.co', 'dominio' =&gt; 1, 'estado' =&gt; 'Activo', 'ticket' =&gt; '',</v>
      </c>
      <c r="R414" t="str">
        <f t="shared" si="33"/>
        <v xml:space="preserve"> 'fecha_de_creacion' =&gt; '2022-01-27', 'centro_costos_id' =&gt; 107, 'costo_dolares' =&gt; 6.000, 'costo_pesos' =&gt; 0, 'trm' =&gt; 0, 'fecha_de_eliminacion' =&gt; null, 'comentarios'  =&gt; ''],</v>
      </c>
      <c r="S414" t="str">
        <f t="shared" si="34"/>
        <v>['nombre' =&gt; 'Gerencia ', 'apellido' =&gt; '', 'correo' =&gt; 'gerencia@3tcapital.co', 'dominio' =&gt; 1, 'estado' =&gt; 'Activo', 'ticket' =&gt; '', 'fecha_de_creacion' =&gt; '2022-01-27', 'centro_costos_id' =&gt; 107, 'costo_dolares' =&gt; 6.000, 'costo_pesos' =&gt; 0, 'trm' =&gt; 0, 'fecha_de_eliminacion' =&gt; null, 'comentarios'  =&gt; ''],</v>
      </c>
    </row>
    <row r="415" spans="1:19" x14ac:dyDescent="0.25">
      <c r="A415" t="s">
        <v>1026</v>
      </c>
      <c r="B415" t="s">
        <v>1893</v>
      </c>
      <c r="C415" t="s">
        <v>1894</v>
      </c>
      <c r="D415" t="s">
        <v>844</v>
      </c>
      <c r="E415" t="s">
        <v>845</v>
      </c>
      <c r="F415" t="s">
        <v>1238</v>
      </c>
      <c r="G415" s="1">
        <v>44589</v>
      </c>
      <c r="H415">
        <v>204</v>
      </c>
      <c r="I415">
        <v>18</v>
      </c>
      <c r="J415" t="str">
        <f t="shared" si="30"/>
        <v>18.000</v>
      </c>
      <c r="K415">
        <v>44664</v>
      </c>
      <c r="M415">
        <f>_xlfn.IFNA(VLOOKUP(H415,centro_costo_id_2!$A$2:$B$108,2,0),107)</f>
        <v>107</v>
      </c>
      <c r="N415">
        <f>_xlfn.IFNA(VLOOKUP(TRIM(D415),dominio_correos!$A$1:$B$31,2,0),29)</f>
        <v>14</v>
      </c>
      <c r="O415" t="str">
        <f>Hoja13!J414</f>
        <v>2022-01-28</v>
      </c>
      <c r="P415" t="str">
        <f t="shared" si="31"/>
        <v>2022-04-13</v>
      </c>
      <c r="Q415" t="str">
        <f t="shared" si="32"/>
        <v>['nombre' =&gt; 'Anyi', 'apellido' =&gt; 'Arboleda', 'correo' =&gt; 'yuri.arboleda@linktic.co', 'dominio' =&gt; 14, 'estado' =&gt; 'Eliminado', 'ticket' =&gt; 'correo',</v>
      </c>
      <c r="R415" t="str">
        <f t="shared" si="33"/>
        <v xml:space="preserve"> 'fecha_de_creacion' =&gt; '2022-01-28', 'centro_costos_id' =&gt; 107, 'costo_dolares' =&gt; 18.000, 'costo_pesos' =&gt; 0, 'trm' =&gt; 0, 'fecha_de_eliminacion' =&gt; '2022-04-13', 'comentarios'  =&gt; ''],</v>
      </c>
      <c r="S415" t="str">
        <f t="shared" si="34"/>
        <v>['nombre' =&gt; 'Anyi', 'apellido' =&gt; 'Arboleda', 'correo' =&gt; 'yuri.arboleda@linktic.co', 'dominio' =&gt; 14, 'estado' =&gt; 'Eliminado', 'ticket' =&gt; 'correo', 'fecha_de_creacion' =&gt; '2022-01-28', 'centro_costos_id' =&gt; 107, 'costo_dolares' =&gt; 18.000, 'costo_pesos' =&gt; 0, 'trm' =&gt; 0, 'fecha_de_eliminacion' =&gt; '2022-04-13', 'comentarios'  =&gt; ''],</v>
      </c>
    </row>
    <row r="416" spans="1:19" x14ac:dyDescent="0.25">
      <c r="A416" t="s">
        <v>868</v>
      </c>
      <c r="B416" t="s">
        <v>1895</v>
      </c>
      <c r="C416" t="s">
        <v>1896</v>
      </c>
      <c r="D416" t="s">
        <v>844</v>
      </c>
      <c r="E416" t="s">
        <v>845</v>
      </c>
      <c r="F416" t="s">
        <v>1238</v>
      </c>
      <c r="G416" s="1">
        <v>44589</v>
      </c>
      <c r="H416">
        <v>204</v>
      </c>
      <c r="I416">
        <v>18</v>
      </c>
      <c r="J416" t="str">
        <f t="shared" si="30"/>
        <v>18.000</v>
      </c>
      <c r="K416">
        <v>44690</v>
      </c>
      <c r="M416">
        <f>_xlfn.IFNA(VLOOKUP(H416,centro_costo_id_2!$A$2:$B$108,2,0),107)</f>
        <v>107</v>
      </c>
      <c r="N416">
        <f>_xlfn.IFNA(VLOOKUP(TRIM(D416),dominio_correos!$A$1:$B$31,2,0),29)</f>
        <v>14</v>
      </c>
      <c r="O416" t="str">
        <f>Hoja13!J415</f>
        <v>2022-01-28</v>
      </c>
      <c r="P416" t="str">
        <f t="shared" si="31"/>
        <v>2022-05-09</v>
      </c>
      <c r="Q416" t="str">
        <f t="shared" si="32"/>
        <v>['nombre' =&gt; 'Alexandra', 'apellido' =&gt; 'Parrales', 'correo' =&gt; 'alexandra.parrales@linktic.co', 'dominio' =&gt; 14, 'estado' =&gt; 'Eliminado', 'ticket' =&gt; 'correo',</v>
      </c>
      <c r="R416" t="str">
        <f t="shared" si="33"/>
        <v xml:space="preserve"> 'fecha_de_creacion' =&gt; '2022-01-28', 'centro_costos_id' =&gt; 107, 'costo_dolares' =&gt; 18.000, 'costo_pesos' =&gt; 0, 'trm' =&gt; 0, 'fecha_de_eliminacion' =&gt; '2022-05-09', 'comentarios'  =&gt; ''],</v>
      </c>
      <c r="S416" t="str">
        <f t="shared" si="34"/>
        <v>['nombre' =&gt; 'Alexandra', 'apellido' =&gt; 'Parrales', 'correo' =&gt; 'alexandra.parrales@linktic.co', 'dominio' =&gt; 14, 'estado' =&gt; 'Eliminado', 'ticket' =&gt; 'correo', 'fecha_de_creacion' =&gt; '2022-01-28', 'centro_costos_id' =&gt; 107, 'costo_dolares' =&gt; 18.000, 'costo_pesos' =&gt; 0, 'trm' =&gt; 0, 'fecha_de_eliminacion' =&gt; '2022-05-09', 'comentarios'  =&gt; ''],</v>
      </c>
    </row>
    <row r="417" spans="1:19" x14ac:dyDescent="0.25">
      <c r="A417" t="s">
        <v>1825</v>
      </c>
      <c r="B417" t="s">
        <v>1477</v>
      </c>
      <c r="C417" t="s">
        <v>1897</v>
      </c>
      <c r="D417" t="s">
        <v>1653</v>
      </c>
      <c r="E417" t="s">
        <v>845</v>
      </c>
      <c r="F417" t="s">
        <v>1238</v>
      </c>
      <c r="G417" s="1">
        <v>44589</v>
      </c>
      <c r="H417">
        <v>204</v>
      </c>
      <c r="I417">
        <v>18</v>
      </c>
      <c r="J417" t="str">
        <f t="shared" si="30"/>
        <v>18.000</v>
      </c>
      <c r="K417">
        <v>44750</v>
      </c>
      <c r="M417">
        <f>_xlfn.IFNA(VLOOKUP(H417,centro_costo_id_2!$A$2:$B$108,2,0),107)</f>
        <v>107</v>
      </c>
      <c r="N417">
        <f>_xlfn.IFNA(VLOOKUP(TRIM(D417),dominio_correos!$A$1:$B$31,2,0),29)</f>
        <v>14</v>
      </c>
      <c r="O417" t="str">
        <f>Hoja13!J416</f>
        <v>2022-01-28</v>
      </c>
      <c r="P417" t="str">
        <f t="shared" si="31"/>
        <v>2022-07-08</v>
      </c>
      <c r="Q417" t="str">
        <f t="shared" si="32"/>
        <v>['nombre' =&gt; 'Natalia', 'apellido' =&gt; 'Garzon', 'correo' =&gt; 'natalia.garzon@linktic.co ', 'dominio' =&gt; 14, 'estado' =&gt; 'Eliminado', 'ticket' =&gt; 'correo',</v>
      </c>
      <c r="R417" t="str">
        <f t="shared" si="33"/>
        <v xml:space="preserve"> 'fecha_de_creacion' =&gt; '2022-01-28', 'centro_costos_id' =&gt; 107, 'costo_dolares' =&gt; 18.000, 'costo_pesos' =&gt; 0, 'trm' =&gt; 0, 'fecha_de_eliminacion' =&gt; '2022-07-08', 'comentarios'  =&gt; ''],</v>
      </c>
      <c r="S417" t="str">
        <f t="shared" si="34"/>
        <v>['nombre' =&gt; 'Natalia', 'apellido' =&gt; 'Garzon', 'correo' =&gt; 'natalia.garzon@linktic.co ', 'dominio' =&gt; 14, 'estado' =&gt; 'Eliminado', 'ticket' =&gt; 'correo', 'fecha_de_creacion' =&gt; '2022-01-28', 'centro_costos_id' =&gt; 107, 'costo_dolares' =&gt; 18.000, 'costo_pesos' =&gt; 0, 'trm' =&gt; 0, 'fecha_de_eliminacion' =&gt; '2022-07-08', 'comentarios'  =&gt; ''],</v>
      </c>
    </row>
    <row r="418" spans="1:19" x14ac:dyDescent="0.25">
      <c r="A418" t="s">
        <v>1898</v>
      </c>
      <c r="B418" t="s">
        <v>1899</v>
      </c>
      <c r="C418" t="s">
        <v>1900</v>
      </c>
      <c r="D418" t="s">
        <v>1653</v>
      </c>
      <c r="E418" t="s">
        <v>845</v>
      </c>
      <c r="F418">
        <v>8333</v>
      </c>
      <c r="G418" s="1">
        <v>44593</v>
      </c>
      <c r="H418">
        <v>295</v>
      </c>
      <c r="I418">
        <v>6</v>
      </c>
      <c r="J418" t="str">
        <f t="shared" si="30"/>
        <v>6.000</v>
      </c>
      <c r="K418">
        <v>44622</v>
      </c>
      <c r="M418">
        <f>_xlfn.IFNA(VLOOKUP(H418,centro_costo_id_2!$A$2:$B$108,2,0),107)</f>
        <v>107</v>
      </c>
      <c r="N418">
        <f>_xlfn.IFNA(VLOOKUP(TRIM(D418),dominio_correos!$A$1:$B$31,2,0),29)</f>
        <v>14</v>
      </c>
      <c r="O418" t="str">
        <f>Hoja13!J417</f>
        <v>2022-02-01</v>
      </c>
      <c r="P418" t="str">
        <f t="shared" si="31"/>
        <v>2022-03-02</v>
      </c>
      <c r="Q418" t="str">
        <f t="shared" si="32"/>
        <v>['nombre' =&gt; 'John', 'apellido' =&gt; 'Acosta ', 'correo' =&gt; 'john.acosta@linktic.co ', 'dominio' =&gt; 14, 'estado' =&gt; 'Eliminado', 'ticket' =&gt; '8333',</v>
      </c>
      <c r="R418" t="str">
        <f t="shared" si="33"/>
        <v xml:space="preserve"> 'fecha_de_creacion' =&gt; '2022-02-01', 'centro_costos_id' =&gt; 107, 'costo_dolares' =&gt; 6.000, 'costo_pesos' =&gt; 0, 'trm' =&gt; 0, 'fecha_de_eliminacion' =&gt; '2022-03-02', 'comentarios'  =&gt; ''],</v>
      </c>
      <c r="S418" t="str">
        <f t="shared" si="34"/>
        <v>['nombre' =&gt; 'John', 'apellido' =&gt; 'Acosta ', 'correo' =&gt; 'john.acosta@linktic.co ', 'dominio' =&gt; 14, 'estado' =&gt; 'Eliminado', 'ticket' =&gt; '8333', 'fecha_de_creacion' =&gt; '2022-02-01', 'centro_costos_id' =&gt; 107, 'costo_dolares' =&gt; 6.000, 'costo_pesos' =&gt; 0, 'trm' =&gt; 0, 'fecha_de_eliminacion' =&gt; '2022-03-02', 'comentarios'  =&gt; ''],</v>
      </c>
    </row>
    <row r="419" spans="1:19" x14ac:dyDescent="0.25">
      <c r="A419" t="s">
        <v>1901</v>
      </c>
      <c r="B419" t="s">
        <v>1902</v>
      </c>
      <c r="C419" t="s">
        <v>1903</v>
      </c>
      <c r="D419" t="s">
        <v>944</v>
      </c>
      <c r="E419" t="s">
        <v>845</v>
      </c>
      <c r="F419">
        <v>8784</v>
      </c>
      <c r="G419" s="1">
        <v>44594</v>
      </c>
      <c r="H419">
        <v>293</v>
      </c>
      <c r="I419">
        <v>12</v>
      </c>
      <c r="J419" t="str">
        <f t="shared" si="30"/>
        <v>12.000</v>
      </c>
      <c r="M419">
        <f>_xlfn.IFNA(VLOOKUP(H419,centro_costo_id_2!$A$2:$B$108,2,0),107)</f>
        <v>39</v>
      </c>
      <c r="N419">
        <f>_xlfn.IFNA(VLOOKUP(TRIM(D419),dominio_correos!$A$1:$B$31,2,0),29)</f>
        <v>27</v>
      </c>
      <c r="O419" t="str">
        <f>Hoja13!J418</f>
        <v>2022-02-02</v>
      </c>
      <c r="P419" t="str">
        <f t="shared" si="31"/>
        <v>null</v>
      </c>
      <c r="Q419" t="str">
        <f t="shared" si="32"/>
        <v>['nombre' =&gt; 'Juan Ramon', 'apellido' =&gt; 'baquero', 'correo' =&gt; 'realizador.campo@wimbu.co', 'dominio' =&gt; 27, 'estado' =&gt; 'Eliminado', 'ticket' =&gt; '8784',</v>
      </c>
      <c r="R419" t="str">
        <f t="shared" si="33"/>
        <v xml:space="preserve"> 'fecha_de_creacion' =&gt; '2022-02-02', 'centro_costos_id' =&gt; 39, 'costo_dolares' =&gt; 12.000, 'costo_pesos' =&gt; 0, 'trm' =&gt; 0, 'fecha_de_eliminacion' =&gt; null, 'comentarios'  =&gt; ''],</v>
      </c>
      <c r="S419" t="str">
        <f t="shared" si="34"/>
        <v>['nombre' =&gt; 'Juan Ramon', 'apellido' =&gt; 'baquero', 'correo' =&gt; 'realizador.campo@wimbu.co', 'dominio' =&gt; 27, 'estado' =&gt; 'Eliminado', 'ticket' =&gt; '8784', 'fecha_de_creacion' =&gt; '2022-02-02', 'centro_costos_id' =&gt; 39, 'costo_dolares' =&gt; 12.000, 'costo_pesos' =&gt; 0, 'trm' =&gt; 0, 'fecha_de_eliminacion' =&gt; null, 'comentarios'  =&gt; ''],</v>
      </c>
    </row>
    <row r="420" spans="1:19" x14ac:dyDescent="0.25">
      <c r="A420" t="s">
        <v>1904</v>
      </c>
      <c r="B420" t="s">
        <v>1905</v>
      </c>
      <c r="C420" t="s">
        <v>1906</v>
      </c>
      <c r="D420" t="s">
        <v>944</v>
      </c>
      <c r="E420" t="s">
        <v>845</v>
      </c>
      <c r="F420">
        <v>8786</v>
      </c>
      <c r="G420" s="1">
        <v>44595</v>
      </c>
      <c r="H420">
        <v>293</v>
      </c>
      <c r="I420">
        <v>12</v>
      </c>
      <c r="J420" t="str">
        <f t="shared" si="30"/>
        <v>12.000</v>
      </c>
      <c r="K420">
        <v>44637</v>
      </c>
      <c r="M420">
        <f>_xlfn.IFNA(VLOOKUP(H420,centro_costo_id_2!$A$2:$B$108,2,0),107)</f>
        <v>39</v>
      </c>
      <c r="N420">
        <f>_xlfn.IFNA(VLOOKUP(TRIM(D420),dominio_correos!$A$1:$B$31,2,0),29)</f>
        <v>27</v>
      </c>
      <c r="O420" t="str">
        <f>Hoja13!J419</f>
        <v>2022-02-03</v>
      </c>
      <c r="P420" t="str">
        <f t="shared" si="31"/>
        <v>2022-03-17</v>
      </c>
      <c r="Q420" t="str">
        <f t="shared" si="32"/>
        <v>['nombre' =&gt; 'Juan David ', 'apellido' =&gt; 'Estrada Cespedes', 'correo' =&gt; 'realizador1@wimbu.co', 'dominio' =&gt; 27, 'estado' =&gt; 'Eliminado', 'ticket' =&gt; '8786',</v>
      </c>
      <c r="R420" t="str">
        <f t="shared" si="33"/>
        <v xml:space="preserve"> 'fecha_de_creacion' =&gt; '2022-02-03', 'centro_costos_id' =&gt; 39, 'costo_dolares' =&gt; 12.000, 'costo_pesos' =&gt; 0, 'trm' =&gt; 0, 'fecha_de_eliminacion' =&gt; '2022-03-17', 'comentarios'  =&gt; ''],</v>
      </c>
      <c r="S420" t="str">
        <f t="shared" si="34"/>
        <v>['nombre' =&gt; 'Juan David ', 'apellido' =&gt; 'Estrada Cespedes', 'correo' =&gt; 'realizador1@wimbu.co', 'dominio' =&gt; 27, 'estado' =&gt; 'Eliminado', 'ticket' =&gt; '8786', 'fecha_de_creacion' =&gt; '2022-02-03', 'centro_costos_id' =&gt; 39, 'costo_dolares' =&gt; 12.000, 'costo_pesos' =&gt; 0, 'trm' =&gt; 0, 'fecha_de_eliminacion' =&gt; '2022-03-17', 'comentarios'  =&gt; ''],</v>
      </c>
    </row>
    <row r="421" spans="1:19" x14ac:dyDescent="0.25">
      <c r="A421" t="s">
        <v>1907</v>
      </c>
      <c r="B421" t="s">
        <v>1523</v>
      </c>
      <c r="C421" t="s">
        <v>1908</v>
      </c>
      <c r="D421" t="s">
        <v>1006</v>
      </c>
      <c r="E421" t="s">
        <v>974</v>
      </c>
      <c r="F421" t="s">
        <v>1238</v>
      </c>
      <c r="G421" s="1">
        <v>44595</v>
      </c>
      <c r="H421">
        <v>202</v>
      </c>
      <c r="I421">
        <v>44.598999999999997</v>
      </c>
      <c r="J421" t="str">
        <f t="shared" si="30"/>
        <v>44.599</v>
      </c>
      <c r="M421">
        <f>_xlfn.IFNA(VLOOKUP(H421,centro_costo_id_2!$A$2:$B$108,2,0),107)</f>
        <v>107</v>
      </c>
      <c r="N421">
        <f>_xlfn.IFNA(VLOOKUP(TRIM(D421),dominio_correos!$A$1:$B$31,2,0),29)</f>
        <v>15</v>
      </c>
      <c r="O421" t="str">
        <f>Hoja13!J420</f>
        <v>2022-02-03</v>
      </c>
      <c r="P421" t="str">
        <f t="shared" si="31"/>
        <v>null</v>
      </c>
      <c r="Q421" t="str">
        <f t="shared" si="32"/>
        <v>['nombre' =&gt; 'Perfiles', 'apellido' =&gt; 'Licitaciones', 'correo' =&gt; 'perfiles.licitaciones@linktic.com', 'dominio' =&gt; 15, 'estado' =&gt; 'Activo', 'ticket' =&gt; 'correo',</v>
      </c>
      <c r="R421" t="str">
        <f t="shared" si="33"/>
        <v xml:space="preserve"> 'fecha_de_creacion' =&gt; '2022-02-03', 'centro_costos_id' =&gt; 107, 'costo_dolares' =&gt; 44.599, 'costo_pesos' =&gt; 0, 'trm' =&gt; 0, 'fecha_de_eliminacion' =&gt; null, 'comentarios'  =&gt; ''],</v>
      </c>
      <c r="S421" t="str">
        <f t="shared" si="34"/>
        <v>['nombre' =&gt; 'Perfiles', 'apellido' =&gt; 'Licitaciones', 'correo' =&gt; 'perfiles.licitaciones@linktic.com', 'dominio' =&gt; 15, 'estado' =&gt; 'Activo', 'ticket' =&gt; 'correo', 'fecha_de_creacion' =&gt; '2022-02-03', 'centro_costos_id' =&gt; 107, 'costo_dolares' =&gt; 44.599, 'costo_pesos' =&gt; 0, 'trm' =&gt; 0, 'fecha_de_eliminacion' =&gt; null, 'comentarios'  =&gt; ''],</v>
      </c>
    </row>
    <row r="422" spans="1:19" x14ac:dyDescent="0.25">
      <c r="A422" t="s">
        <v>1846</v>
      </c>
      <c r="B422" t="s">
        <v>1909</v>
      </c>
      <c r="C422" t="s">
        <v>1910</v>
      </c>
      <c r="D422" t="s">
        <v>844</v>
      </c>
      <c r="E422" t="s">
        <v>845</v>
      </c>
      <c r="F422">
        <v>8677</v>
      </c>
      <c r="G422" s="1">
        <v>44596</v>
      </c>
      <c r="H422">
        <v>210</v>
      </c>
      <c r="I422">
        <v>6</v>
      </c>
      <c r="J422" t="str">
        <f t="shared" si="30"/>
        <v>6.000</v>
      </c>
      <c r="K422">
        <v>44608</v>
      </c>
      <c r="M422">
        <f>_xlfn.IFNA(VLOOKUP(H422,centro_costo_id_2!$A$2:$B$108,2,0),107)</f>
        <v>107</v>
      </c>
      <c r="N422">
        <f>_xlfn.IFNA(VLOOKUP(TRIM(D422),dominio_correos!$A$1:$B$31,2,0),29)</f>
        <v>14</v>
      </c>
      <c r="O422" t="str">
        <f>Hoja13!J421</f>
        <v>2022-02-04</v>
      </c>
      <c r="P422" t="str">
        <f t="shared" si="31"/>
        <v>2022-02-16</v>
      </c>
      <c r="Q422" t="str">
        <f t="shared" si="32"/>
        <v>['nombre' =&gt; 'Gabriela', 'apellido' =&gt; 'Salcedo', 'correo' =&gt; 'g.juridico@linktic.co', 'dominio' =&gt; 14, 'estado' =&gt; 'Eliminado', 'ticket' =&gt; '8677',</v>
      </c>
      <c r="R422" t="str">
        <f t="shared" si="33"/>
        <v xml:space="preserve"> 'fecha_de_creacion' =&gt; '2022-02-04', 'centro_costos_id' =&gt; 107, 'costo_dolares' =&gt; 6.000, 'costo_pesos' =&gt; 0, 'trm' =&gt; 0, 'fecha_de_eliminacion' =&gt; '2022-02-16', 'comentarios'  =&gt; ''],</v>
      </c>
      <c r="S422" t="str">
        <f t="shared" si="34"/>
        <v>['nombre' =&gt; 'Gabriela', 'apellido' =&gt; 'Salcedo', 'correo' =&gt; 'g.juridico@linktic.co', 'dominio' =&gt; 14, 'estado' =&gt; 'Eliminado', 'ticket' =&gt; '8677', 'fecha_de_creacion' =&gt; '2022-02-04', 'centro_costos_id' =&gt; 107, 'costo_dolares' =&gt; 6.000, 'costo_pesos' =&gt; 0, 'trm' =&gt; 0, 'fecha_de_eliminacion' =&gt; '2022-02-16', 'comentarios'  =&gt; ''],</v>
      </c>
    </row>
    <row r="423" spans="1:19" x14ac:dyDescent="0.25">
      <c r="A423" t="s">
        <v>1911</v>
      </c>
      <c r="B423" t="s">
        <v>1707</v>
      </c>
      <c r="C423" t="s">
        <v>1912</v>
      </c>
      <c r="D423" t="s">
        <v>1653</v>
      </c>
      <c r="E423" t="s">
        <v>845</v>
      </c>
      <c r="F423">
        <v>88802</v>
      </c>
      <c r="G423" s="1">
        <v>44599</v>
      </c>
      <c r="H423">
        <v>286</v>
      </c>
      <c r="I423">
        <v>6</v>
      </c>
      <c r="J423" t="str">
        <f t="shared" si="30"/>
        <v>6.000</v>
      </c>
      <c r="K423">
        <v>44778</v>
      </c>
      <c r="M423">
        <f>_xlfn.IFNA(VLOOKUP(H423,centro_costo_id_2!$A$2:$B$108,2,0),107)</f>
        <v>33</v>
      </c>
      <c r="N423">
        <f>_xlfn.IFNA(VLOOKUP(TRIM(D423),dominio_correos!$A$1:$B$31,2,0),29)</f>
        <v>14</v>
      </c>
      <c r="O423" t="str">
        <f>Hoja13!J422</f>
        <v>2022-02-07</v>
      </c>
      <c r="P423" t="str">
        <f t="shared" si="31"/>
        <v>2022-08-05</v>
      </c>
      <c r="Q423" t="str">
        <f t="shared" si="32"/>
        <v>['nombre' =&gt; 'Manuel ', 'apellido' =&gt; 'Benavides', 'correo' =&gt; 'manuel.benavides@linktic.co ', 'dominio' =&gt; 14, 'estado' =&gt; 'Eliminado', 'ticket' =&gt; '88802',</v>
      </c>
      <c r="R423" t="str">
        <f t="shared" si="33"/>
        <v xml:space="preserve"> 'fecha_de_creacion' =&gt; '2022-02-07', 'centro_costos_id' =&gt; 33, 'costo_dolares' =&gt; 6.000, 'costo_pesos' =&gt; 0, 'trm' =&gt; 0, 'fecha_de_eliminacion' =&gt; '2022-08-05', 'comentarios'  =&gt; ''],</v>
      </c>
      <c r="S423" t="str">
        <f t="shared" si="34"/>
        <v>['nombre' =&gt; 'Manuel ', 'apellido' =&gt; 'Benavides', 'correo' =&gt; 'manuel.benavides@linktic.co ', 'dominio' =&gt; 14, 'estado' =&gt; 'Eliminado', 'ticket' =&gt; '88802', 'fecha_de_creacion' =&gt; '2022-02-07', 'centro_costos_id' =&gt; 33, 'costo_dolares' =&gt; 6.000, 'costo_pesos' =&gt; 0, 'trm' =&gt; 0, 'fecha_de_eliminacion' =&gt; '2022-08-05', 'comentarios'  =&gt; ''],</v>
      </c>
    </row>
    <row r="424" spans="1:19" x14ac:dyDescent="0.25">
      <c r="A424" t="s">
        <v>1856</v>
      </c>
      <c r="B424" t="s">
        <v>1913</v>
      </c>
      <c r="C424" t="s">
        <v>1914</v>
      </c>
      <c r="D424" t="s">
        <v>944</v>
      </c>
      <c r="E424" t="s">
        <v>845</v>
      </c>
      <c r="F424">
        <v>8860</v>
      </c>
      <c r="G424" s="1">
        <v>44607</v>
      </c>
      <c r="H424">
        <v>293</v>
      </c>
      <c r="I424">
        <v>12</v>
      </c>
      <c r="J424" t="str">
        <f t="shared" si="30"/>
        <v>12.000</v>
      </c>
      <c r="K424">
        <v>44636</v>
      </c>
      <c r="M424">
        <f>_xlfn.IFNA(VLOOKUP(H424,centro_costo_id_2!$A$2:$B$108,2,0),107)</f>
        <v>39</v>
      </c>
      <c r="N424">
        <f>_xlfn.IFNA(VLOOKUP(TRIM(D424),dominio_correos!$A$1:$B$31,2,0),29)</f>
        <v>27</v>
      </c>
      <c r="O424" t="str">
        <f>Hoja13!J423</f>
        <v>2022-02-15</v>
      </c>
      <c r="P424" t="str">
        <f t="shared" si="31"/>
        <v>2022-03-16</v>
      </c>
      <c r="Q424" t="str">
        <f t="shared" si="32"/>
        <v>['nombre' =&gt; 'Juan Sebastian', 'apellido' =&gt; 'Beltran Diaz', 'correo' =&gt; 'juan.beltran@wimbu.co', 'dominio' =&gt; 27, 'estado' =&gt; 'Eliminado', 'ticket' =&gt; '8860',</v>
      </c>
      <c r="R424" t="str">
        <f t="shared" si="33"/>
        <v xml:space="preserve"> 'fecha_de_creacion' =&gt; '2022-02-15', 'centro_costos_id' =&gt; 39, 'costo_dolares' =&gt; 12.000, 'costo_pesos' =&gt; 0, 'trm' =&gt; 0, 'fecha_de_eliminacion' =&gt; '2022-03-16', 'comentarios'  =&gt; ''],</v>
      </c>
      <c r="S424" t="str">
        <f t="shared" si="34"/>
        <v>['nombre' =&gt; 'Juan Sebastian', 'apellido' =&gt; 'Beltran Diaz', 'correo' =&gt; 'juan.beltran@wimbu.co', 'dominio' =&gt; 27, 'estado' =&gt; 'Eliminado', 'ticket' =&gt; '8860', 'fecha_de_creacion' =&gt; '2022-02-15', 'centro_costos_id' =&gt; 39, 'costo_dolares' =&gt; 12.000, 'costo_pesos' =&gt; 0, 'trm' =&gt; 0, 'fecha_de_eliminacion' =&gt; '2022-03-16', 'comentarios'  =&gt; ''],</v>
      </c>
    </row>
    <row r="425" spans="1:19" x14ac:dyDescent="0.25">
      <c r="A425" t="s">
        <v>1915</v>
      </c>
      <c r="B425" t="s">
        <v>1916</v>
      </c>
      <c r="C425" t="s">
        <v>1917</v>
      </c>
      <c r="D425" t="s">
        <v>944</v>
      </c>
      <c r="E425" t="s">
        <v>845</v>
      </c>
      <c r="F425">
        <v>8861</v>
      </c>
      <c r="G425" s="1">
        <v>44607</v>
      </c>
      <c r="H425">
        <v>293</v>
      </c>
      <c r="I425">
        <v>12</v>
      </c>
      <c r="J425" t="str">
        <f t="shared" si="30"/>
        <v>12.000</v>
      </c>
      <c r="K425">
        <v>44636</v>
      </c>
      <c r="M425">
        <f>_xlfn.IFNA(VLOOKUP(H425,centro_costo_id_2!$A$2:$B$108,2,0),107)</f>
        <v>39</v>
      </c>
      <c r="N425">
        <f>_xlfn.IFNA(VLOOKUP(TRIM(D425),dominio_correos!$A$1:$B$31,2,0),29)</f>
        <v>27</v>
      </c>
      <c r="O425" t="str">
        <f>Hoja13!J424</f>
        <v>2022-02-15</v>
      </c>
      <c r="P425" t="str">
        <f t="shared" si="31"/>
        <v>2022-03-16</v>
      </c>
      <c r="Q425" t="str">
        <f t="shared" si="32"/>
        <v>['nombre' =&gt; 'Mayra Daniela', 'apellido' =&gt; 'Arboleda Trejos', 'correo' =&gt; 'mayra.arboleda@wimbu.co', 'dominio' =&gt; 27, 'estado' =&gt; 'Eliminado', 'ticket' =&gt; '8861',</v>
      </c>
      <c r="R425" t="str">
        <f t="shared" si="33"/>
        <v xml:space="preserve"> 'fecha_de_creacion' =&gt; '2022-02-15', 'centro_costos_id' =&gt; 39, 'costo_dolares' =&gt; 12.000, 'costo_pesos' =&gt; 0, 'trm' =&gt; 0, 'fecha_de_eliminacion' =&gt; '2022-03-16', 'comentarios'  =&gt; ''],</v>
      </c>
      <c r="S425" t="str">
        <f t="shared" si="34"/>
        <v>['nombre' =&gt; 'Mayra Daniela', 'apellido' =&gt; 'Arboleda Trejos', 'correo' =&gt; 'mayra.arboleda@wimbu.co', 'dominio' =&gt; 27, 'estado' =&gt; 'Eliminado', 'ticket' =&gt; '8861', 'fecha_de_creacion' =&gt; '2022-02-15', 'centro_costos_id' =&gt; 39, 'costo_dolares' =&gt; 12.000, 'costo_pesos' =&gt; 0, 'trm' =&gt; 0, 'fecha_de_eliminacion' =&gt; '2022-03-16', 'comentarios'  =&gt; ''],</v>
      </c>
    </row>
    <row r="426" spans="1:19" x14ac:dyDescent="0.25">
      <c r="A426" t="s">
        <v>1918</v>
      </c>
      <c r="B426" t="s">
        <v>1919</v>
      </c>
      <c r="C426" t="s">
        <v>1920</v>
      </c>
      <c r="D426" t="s">
        <v>944</v>
      </c>
      <c r="E426" t="s">
        <v>845</v>
      </c>
      <c r="F426">
        <v>8840</v>
      </c>
      <c r="G426" s="1">
        <v>44607</v>
      </c>
      <c r="H426">
        <v>293</v>
      </c>
      <c r="I426">
        <v>12</v>
      </c>
      <c r="J426" t="str">
        <f t="shared" si="30"/>
        <v>12.000</v>
      </c>
      <c r="K426">
        <v>44642</v>
      </c>
      <c r="M426">
        <f>_xlfn.IFNA(VLOOKUP(H426,centro_costo_id_2!$A$2:$B$108,2,0),107)</f>
        <v>39</v>
      </c>
      <c r="N426">
        <f>_xlfn.IFNA(VLOOKUP(TRIM(D426),dominio_correos!$A$1:$B$31,2,0),29)</f>
        <v>27</v>
      </c>
      <c r="O426" t="str">
        <f>Hoja13!J425</f>
        <v>2022-02-15</v>
      </c>
      <c r="P426" t="str">
        <f t="shared" si="31"/>
        <v>2022-03-22</v>
      </c>
      <c r="Q426" t="str">
        <f t="shared" si="32"/>
        <v>['nombre' =&gt; 'Carlos Ivan', 'apellido' =&gt; 'Jerez Hernandez', 'correo' =&gt; 'editor@wimbu.co', 'dominio' =&gt; 27, 'estado' =&gt; 'Eliminado', 'ticket' =&gt; '8840',</v>
      </c>
      <c r="R426" t="str">
        <f t="shared" si="33"/>
        <v xml:space="preserve"> 'fecha_de_creacion' =&gt; '2022-02-15', 'centro_costos_id' =&gt; 39, 'costo_dolares' =&gt; 12.000, 'costo_pesos' =&gt; 0, 'trm' =&gt; 0, 'fecha_de_eliminacion' =&gt; '2022-03-22', 'comentarios'  =&gt; ''],</v>
      </c>
      <c r="S426" t="str">
        <f t="shared" si="34"/>
        <v>['nombre' =&gt; 'Carlos Ivan', 'apellido' =&gt; 'Jerez Hernandez', 'correo' =&gt; 'editor@wimbu.co', 'dominio' =&gt; 27, 'estado' =&gt; 'Eliminado', 'ticket' =&gt; '8840', 'fecha_de_creacion' =&gt; '2022-02-15', 'centro_costos_id' =&gt; 39, 'costo_dolares' =&gt; 12.000, 'costo_pesos' =&gt; 0, 'trm' =&gt; 0, 'fecha_de_eliminacion' =&gt; '2022-03-22', 'comentarios'  =&gt; ''],</v>
      </c>
    </row>
    <row r="427" spans="1:19" x14ac:dyDescent="0.25">
      <c r="A427" t="s">
        <v>1921</v>
      </c>
      <c r="B427" t="s">
        <v>1829</v>
      </c>
      <c r="C427" t="s">
        <v>1922</v>
      </c>
      <c r="D427" t="s">
        <v>966</v>
      </c>
      <c r="E427" t="s">
        <v>974</v>
      </c>
      <c r="F427" t="s">
        <v>1238</v>
      </c>
      <c r="G427" s="1">
        <v>44608</v>
      </c>
      <c r="H427">
        <v>295</v>
      </c>
      <c r="I427">
        <v>6</v>
      </c>
      <c r="J427" t="str">
        <f t="shared" si="30"/>
        <v>6.000</v>
      </c>
      <c r="M427">
        <f>_xlfn.IFNA(VLOOKUP(H427,centro_costo_id_2!$A$2:$B$108,2,0),107)</f>
        <v>107</v>
      </c>
      <c r="N427">
        <f>_xlfn.IFNA(VLOOKUP(TRIM(D427),dominio_correos!$A$1:$B$31,2,0),29)</f>
        <v>1</v>
      </c>
      <c r="O427" t="str">
        <f>Hoja13!J426</f>
        <v>2022-02-16</v>
      </c>
      <c r="P427" t="str">
        <f t="shared" si="31"/>
        <v>null</v>
      </c>
      <c r="Q427" t="str">
        <f t="shared" si="32"/>
        <v>['nombre' =&gt; 'Presdiencia', 'apellido' =&gt; '3tcapital', 'correo' =&gt; 'presidencia@3tcapital.co', 'dominio' =&gt; 1, 'estado' =&gt; 'Activo', 'ticket' =&gt; 'correo',</v>
      </c>
      <c r="R427" t="str">
        <f t="shared" si="33"/>
        <v xml:space="preserve"> 'fecha_de_creacion' =&gt; '2022-02-16', 'centro_costos_id' =&gt; 107, 'costo_dolares' =&gt; 6.000, 'costo_pesos' =&gt; 0, 'trm' =&gt; 0, 'fecha_de_eliminacion' =&gt; null, 'comentarios'  =&gt; ''],</v>
      </c>
      <c r="S427" t="str">
        <f t="shared" si="34"/>
        <v>['nombre' =&gt; 'Presdiencia', 'apellido' =&gt; '3tcapital', 'correo' =&gt; 'presidencia@3tcapital.co', 'dominio' =&gt; 1, 'estado' =&gt; 'Activo', 'ticket' =&gt; 'correo', 'fecha_de_creacion' =&gt; '2022-02-16', 'centro_costos_id' =&gt; 107, 'costo_dolares' =&gt; 6.000, 'costo_pesos' =&gt; 0, 'trm' =&gt; 0, 'fecha_de_eliminacion' =&gt; null, 'comentarios'  =&gt; ''],</v>
      </c>
    </row>
    <row r="428" spans="1:19" x14ac:dyDescent="0.25">
      <c r="A428" t="s">
        <v>1923</v>
      </c>
      <c r="B428" t="s">
        <v>1924</v>
      </c>
      <c r="C428" t="s">
        <v>1925</v>
      </c>
      <c r="D428" t="s">
        <v>844</v>
      </c>
      <c r="E428" t="s">
        <v>845</v>
      </c>
      <c r="F428">
        <v>8873</v>
      </c>
      <c r="G428" s="1">
        <v>44608</v>
      </c>
      <c r="H428">
        <v>291</v>
      </c>
      <c r="I428">
        <v>5.4</v>
      </c>
      <c r="J428" t="str">
        <f t="shared" si="30"/>
        <v>5.400</v>
      </c>
      <c r="K428">
        <v>44609</v>
      </c>
      <c r="M428">
        <f>_xlfn.IFNA(VLOOKUP(H428,centro_costo_id_2!$A$2:$B$108,2,0),107)</f>
        <v>37</v>
      </c>
      <c r="N428">
        <f>_xlfn.IFNA(VLOOKUP(TRIM(D428),dominio_correos!$A$1:$B$31,2,0),29)</f>
        <v>14</v>
      </c>
      <c r="O428" t="str">
        <f>Hoja13!J427</f>
        <v>2022-02-16</v>
      </c>
      <c r="P428" t="str">
        <f t="shared" si="31"/>
        <v>2022-02-17</v>
      </c>
      <c r="Q428" t="str">
        <f t="shared" si="32"/>
        <v>['nombre' =&gt; 'Maricela Ines', 'apellido' =&gt; 'Castro Bonilla', 'correo' =&gt; 'maricela.castro@linktic.co', 'dominio' =&gt; 14, 'estado' =&gt; 'Eliminado', 'ticket' =&gt; '8873',</v>
      </c>
      <c r="R428" t="str">
        <f t="shared" si="33"/>
        <v xml:space="preserve"> 'fecha_de_creacion' =&gt; '2022-02-16', 'centro_costos_id' =&gt; 37, 'costo_dolares' =&gt; 5.400, 'costo_pesos' =&gt; 0, 'trm' =&gt; 0, 'fecha_de_eliminacion' =&gt; '2022-02-17', 'comentarios'  =&gt; ''],</v>
      </c>
      <c r="S428" t="str">
        <f t="shared" si="34"/>
        <v>['nombre' =&gt; 'Maricela Ines', 'apellido' =&gt; 'Castro Bonilla', 'correo' =&gt; 'maricela.castro@linktic.co', 'dominio' =&gt; 14, 'estado' =&gt; 'Eliminado', 'ticket' =&gt; '8873', 'fecha_de_creacion' =&gt; '2022-02-16', 'centro_costos_id' =&gt; 37, 'costo_dolares' =&gt; 5.400, 'costo_pesos' =&gt; 0, 'trm' =&gt; 0, 'fecha_de_eliminacion' =&gt; '2022-02-17', 'comentarios'  =&gt; ''],</v>
      </c>
    </row>
    <row r="429" spans="1:19" x14ac:dyDescent="0.25">
      <c r="A429" t="s">
        <v>1926</v>
      </c>
      <c r="B429" t="s">
        <v>1927</v>
      </c>
      <c r="C429" t="s">
        <v>1928</v>
      </c>
      <c r="D429" t="s">
        <v>1006</v>
      </c>
      <c r="E429" t="s">
        <v>974</v>
      </c>
      <c r="F429">
        <v>8868</v>
      </c>
      <c r="G429" s="1">
        <v>44613</v>
      </c>
      <c r="H429">
        <v>291</v>
      </c>
      <c r="I429">
        <v>44.598999999999997</v>
      </c>
      <c r="J429" t="str">
        <f t="shared" si="30"/>
        <v>44.599</v>
      </c>
      <c r="M429">
        <f>_xlfn.IFNA(VLOOKUP(H429,centro_costo_id_2!$A$2:$B$108,2,0),107)</f>
        <v>37</v>
      </c>
      <c r="N429">
        <f>_xlfn.IFNA(VLOOKUP(TRIM(D429),dominio_correos!$A$1:$B$31,2,0),29)</f>
        <v>15</v>
      </c>
      <c r="O429" t="str">
        <f>Hoja13!J428</f>
        <v>2022-02-21</v>
      </c>
      <c r="P429" t="str">
        <f t="shared" si="31"/>
        <v>null</v>
      </c>
      <c r="Q429" t="str">
        <f t="shared" si="32"/>
        <v>['nombre' =&gt; 'Oscar Mauricio', 'apellido' =&gt; 'Salazar Pulido', 'correo' =&gt; 'oscar.salazar@linktic.com', 'dominio' =&gt; 15, 'estado' =&gt; 'Activo', 'ticket' =&gt; '8868',</v>
      </c>
      <c r="R429" t="str">
        <f t="shared" si="33"/>
        <v xml:space="preserve"> 'fecha_de_creacion' =&gt; '2022-02-21', 'centro_costos_id' =&gt; 37, 'costo_dolares' =&gt; 44.599, 'costo_pesos' =&gt; 0, 'trm' =&gt; 0, 'fecha_de_eliminacion' =&gt; null, 'comentarios'  =&gt; ''],</v>
      </c>
      <c r="S429" t="str">
        <f t="shared" si="34"/>
        <v>['nombre' =&gt; 'Oscar Mauricio', 'apellido' =&gt; 'Salazar Pulido', 'correo' =&gt; 'oscar.salazar@linktic.com', 'dominio' =&gt; 15, 'estado' =&gt; 'Activo', 'ticket' =&gt; '8868', 'fecha_de_creacion' =&gt; '2022-02-21', 'centro_costos_id' =&gt; 37, 'costo_dolares' =&gt; 44.599, 'costo_pesos' =&gt; 0, 'trm' =&gt; 0, 'fecha_de_eliminacion' =&gt; null, 'comentarios'  =&gt; ''],</v>
      </c>
    </row>
    <row r="430" spans="1:19" x14ac:dyDescent="0.25">
      <c r="A430" t="s">
        <v>1807</v>
      </c>
      <c r="B430" t="s">
        <v>1929</v>
      </c>
      <c r="C430" t="s">
        <v>1930</v>
      </c>
      <c r="D430" t="s">
        <v>844</v>
      </c>
      <c r="E430" t="s">
        <v>845</v>
      </c>
      <c r="F430">
        <v>8908</v>
      </c>
      <c r="G430" s="1">
        <v>44614</v>
      </c>
      <c r="H430">
        <v>298</v>
      </c>
      <c r="I430">
        <v>6</v>
      </c>
      <c r="J430" t="str">
        <f t="shared" si="30"/>
        <v>6.000</v>
      </c>
      <c r="K430">
        <v>44676</v>
      </c>
      <c r="M430">
        <f>_xlfn.IFNA(VLOOKUP(H430,centro_costo_id_2!$A$2:$B$108,2,0),107)</f>
        <v>44</v>
      </c>
      <c r="N430">
        <f>_xlfn.IFNA(VLOOKUP(TRIM(D430),dominio_correos!$A$1:$B$31,2,0),29)</f>
        <v>14</v>
      </c>
      <c r="O430" t="str">
        <f>Hoja13!J429</f>
        <v>2022-02-22</v>
      </c>
      <c r="P430" t="str">
        <f t="shared" si="31"/>
        <v>2022-04-25</v>
      </c>
      <c r="Q430" t="str">
        <f t="shared" si="32"/>
        <v>['nombre' =&gt; 'Daniel ', 'apellido' =&gt; 'Caicedo Narvaez', 'correo' =&gt; 'daniel.caicedo@linktic.co', 'dominio' =&gt; 14, 'estado' =&gt; 'Eliminado', 'ticket' =&gt; '8908',</v>
      </c>
      <c r="R430" t="str">
        <f t="shared" si="33"/>
        <v xml:space="preserve"> 'fecha_de_creacion' =&gt; '2022-02-22', 'centro_costos_id' =&gt; 44, 'costo_dolares' =&gt; 6.000, 'costo_pesos' =&gt; 0, 'trm' =&gt; 0, 'fecha_de_eliminacion' =&gt; '2022-04-25', 'comentarios'  =&gt; ''],</v>
      </c>
      <c r="S430" t="str">
        <f t="shared" si="34"/>
        <v>['nombre' =&gt; 'Daniel ', 'apellido' =&gt; 'Caicedo Narvaez', 'correo' =&gt; 'daniel.caicedo@linktic.co', 'dominio' =&gt; 14, 'estado' =&gt; 'Eliminado', 'ticket' =&gt; '8908', 'fecha_de_creacion' =&gt; '2022-02-22', 'centro_costos_id' =&gt; 44, 'costo_dolares' =&gt; 6.000, 'costo_pesos' =&gt; 0, 'trm' =&gt; 0, 'fecha_de_eliminacion' =&gt; '2022-04-25', 'comentarios'  =&gt; ''],</v>
      </c>
    </row>
    <row r="431" spans="1:19" x14ac:dyDescent="0.25">
      <c r="A431" t="s">
        <v>971</v>
      </c>
      <c r="C431" t="s">
        <v>1931</v>
      </c>
      <c r="D431" t="s">
        <v>1932</v>
      </c>
      <c r="E431" t="s">
        <v>974</v>
      </c>
      <c r="F431">
        <v>8752</v>
      </c>
      <c r="G431" s="1">
        <v>44613</v>
      </c>
      <c r="H431">
        <v>146</v>
      </c>
      <c r="I431">
        <v>44.658999999999999</v>
      </c>
      <c r="J431" t="str">
        <f t="shared" si="30"/>
        <v>44.659</v>
      </c>
      <c r="M431">
        <f>_xlfn.IFNA(VLOOKUP(H431,centro_costo_id_2!$A$2:$B$108,2,0),107)</f>
        <v>107</v>
      </c>
      <c r="N431">
        <f>_xlfn.IFNA(VLOOKUP(TRIM(D431),dominio_correos!$A$1:$B$31,2,0),29)</f>
        <v>11</v>
      </c>
      <c r="O431" t="str">
        <f>Hoja13!J430</f>
        <v>2022-02-21</v>
      </c>
      <c r="P431" t="str">
        <f t="shared" si="31"/>
        <v>null</v>
      </c>
      <c r="Q431" t="str">
        <f t="shared" si="32"/>
        <v>['nombre' =&gt; 'Info', 'apellido' =&gt; '', 'correo' =&gt; 'info@hidestiny.co', 'dominio' =&gt; 11, 'estado' =&gt; 'Activo', 'ticket' =&gt; '8752',</v>
      </c>
      <c r="R431" t="str">
        <f t="shared" si="33"/>
        <v xml:space="preserve"> 'fecha_de_creacion' =&gt; '2022-02-21', 'centro_costos_id' =&gt; 107, 'costo_dolares' =&gt; 44.659, 'costo_pesos' =&gt; 0, 'trm' =&gt; 0, 'fecha_de_eliminacion' =&gt; null, 'comentarios'  =&gt; ''],</v>
      </c>
      <c r="S431" t="str">
        <f t="shared" si="34"/>
        <v>['nombre' =&gt; 'Info', 'apellido' =&gt; '', 'correo' =&gt; 'info@hidestiny.co', 'dominio' =&gt; 11, 'estado' =&gt; 'Activo', 'ticket' =&gt; '8752', 'fecha_de_creacion' =&gt; '2022-02-21', 'centro_costos_id' =&gt; 107, 'costo_dolares' =&gt; 44.659, 'costo_pesos' =&gt; 0, 'trm' =&gt; 0, 'fecha_de_eliminacion' =&gt; null, 'comentarios'  =&gt; ''],</v>
      </c>
    </row>
    <row r="432" spans="1:19" x14ac:dyDescent="0.25">
      <c r="A432" t="s">
        <v>1933</v>
      </c>
      <c r="B432" t="s">
        <v>0</v>
      </c>
      <c r="C432" t="s">
        <v>1934</v>
      </c>
      <c r="D432" t="s">
        <v>1006</v>
      </c>
      <c r="E432" t="s">
        <v>974</v>
      </c>
      <c r="F432" t="s">
        <v>1238</v>
      </c>
      <c r="G432" s="1">
        <v>44614</v>
      </c>
      <c r="H432">
        <v>283</v>
      </c>
      <c r="I432">
        <v>44.598999999999997</v>
      </c>
      <c r="J432" t="str">
        <f t="shared" si="30"/>
        <v>44.599</v>
      </c>
      <c r="M432">
        <f>_xlfn.IFNA(VLOOKUP(H432,centro_costo_id_2!$A$2:$B$108,2,0),107)</f>
        <v>30</v>
      </c>
      <c r="N432">
        <f>_xlfn.IFNA(VLOOKUP(TRIM(D432),dominio_correos!$A$1:$B$31,2,0),29)</f>
        <v>15</v>
      </c>
      <c r="O432" t="str">
        <f>Hoja13!J431</f>
        <v>2022-02-22</v>
      </c>
      <c r="P432" t="str">
        <f t="shared" si="31"/>
        <v>null</v>
      </c>
      <c r="Q432" t="str">
        <f t="shared" si="32"/>
        <v>['nombre' =&gt; 'Otban', 'apellido' =&gt; 'Proveedor', 'correo' =&gt; 'otbanproveedor@linktic.com', 'dominio' =&gt; 15, 'estado' =&gt; 'Activo', 'ticket' =&gt; 'correo',</v>
      </c>
      <c r="R432" t="str">
        <f t="shared" si="33"/>
        <v xml:space="preserve"> 'fecha_de_creacion' =&gt; '2022-02-22', 'centro_costos_id' =&gt; 30, 'costo_dolares' =&gt; 44.599, 'costo_pesos' =&gt; 0, 'trm' =&gt; 0, 'fecha_de_eliminacion' =&gt; null, 'comentarios'  =&gt; ''],</v>
      </c>
      <c r="S432" t="str">
        <f t="shared" si="34"/>
        <v>['nombre' =&gt; 'Otban', 'apellido' =&gt; 'Proveedor', 'correo' =&gt; 'otbanproveedor@linktic.com', 'dominio' =&gt; 15, 'estado' =&gt; 'Activo', 'ticket' =&gt; 'correo', 'fecha_de_creacion' =&gt; '2022-02-22', 'centro_costos_id' =&gt; 30, 'costo_dolares' =&gt; 44.599, 'costo_pesos' =&gt; 0, 'trm' =&gt; 0, 'fecha_de_eliminacion' =&gt; null, 'comentarios'  =&gt; ''],</v>
      </c>
    </row>
    <row r="433" spans="1:19" x14ac:dyDescent="0.25">
      <c r="A433" t="s">
        <v>1935</v>
      </c>
      <c r="B433" t="s">
        <v>1936</v>
      </c>
      <c r="C433" t="s">
        <v>1937</v>
      </c>
      <c r="D433" t="s">
        <v>1006</v>
      </c>
      <c r="E433" t="s">
        <v>974</v>
      </c>
      <c r="F433">
        <v>8892</v>
      </c>
      <c r="G433" s="1">
        <v>44615</v>
      </c>
      <c r="H433">
        <v>310</v>
      </c>
      <c r="I433">
        <v>44.598999999999997</v>
      </c>
      <c r="J433" t="str">
        <f t="shared" si="30"/>
        <v>44.599</v>
      </c>
      <c r="M433">
        <f>_xlfn.IFNA(VLOOKUP(H433,centro_costo_id_2!$A$2:$B$108,2,0),107)</f>
        <v>55</v>
      </c>
      <c r="N433">
        <f>_xlfn.IFNA(VLOOKUP(TRIM(D433),dominio_correos!$A$1:$B$31,2,0),29)</f>
        <v>15</v>
      </c>
      <c r="O433" t="str">
        <f>Hoja13!J432</f>
        <v>2022-02-23</v>
      </c>
      <c r="P433" t="str">
        <f t="shared" si="31"/>
        <v>null</v>
      </c>
      <c r="Q433" t="str">
        <f t="shared" si="32"/>
        <v>['nombre' =&gt; 'Brayan Alexander', 'apellido' =&gt; 'Villota Amaya', 'correo' =&gt; 'brayan.villota@linktic.com', 'dominio' =&gt; 15, 'estado' =&gt; 'Activo', 'ticket' =&gt; '8892',</v>
      </c>
      <c r="R433" t="str">
        <f t="shared" si="33"/>
        <v xml:space="preserve"> 'fecha_de_creacion' =&gt; '2022-02-23', 'centro_costos_id' =&gt; 55, 'costo_dolares' =&gt; 44.599, 'costo_pesos' =&gt; 0, 'trm' =&gt; 0, 'fecha_de_eliminacion' =&gt; null, 'comentarios'  =&gt; ''],</v>
      </c>
      <c r="S433" t="str">
        <f t="shared" si="34"/>
        <v>['nombre' =&gt; 'Brayan Alexander', 'apellido' =&gt; 'Villota Amaya', 'correo' =&gt; 'brayan.villota@linktic.com', 'dominio' =&gt; 15, 'estado' =&gt; 'Activo', 'ticket' =&gt; '8892', 'fecha_de_creacion' =&gt; '2022-02-23', 'centro_costos_id' =&gt; 55, 'costo_dolares' =&gt; 44.599, 'costo_pesos' =&gt; 0, 'trm' =&gt; 0, 'fecha_de_eliminacion' =&gt; null, 'comentarios'  =&gt; ''],</v>
      </c>
    </row>
    <row r="434" spans="1:19" x14ac:dyDescent="0.25">
      <c r="A434" t="s">
        <v>1938</v>
      </c>
      <c r="B434" t="s">
        <v>972</v>
      </c>
      <c r="C434" t="s">
        <v>1939</v>
      </c>
      <c r="D434" t="s">
        <v>912</v>
      </c>
      <c r="E434" t="s">
        <v>974</v>
      </c>
      <c r="F434" t="s">
        <v>1238</v>
      </c>
      <c r="G434" s="1">
        <v>44615</v>
      </c>
      <c r="H434">
        <v>146</v>
      </c>
      <c r="I434">
        <v>44.658999999999999</v>
      </c>
      <c r="J434" t="str">
        <f t="shared" si="30"/>
        <v>44.659</v>
      </c>
      <c r="M434">
        <f>_xlfn.IFNA(VLOOKUP(H434,centro_costo_id_2!$A$2:$B$108,2,0),107)</f>
        <v>107</v>
      </c>
      <c r="N434">
        <f>_xlfn.IFNA(VLOOKUP(TRIM(D434),dominio_correos!$A$1:$B$31,2,0),29)</f>
        <v>10</v>
      </c>
      <c r="O434" t="str">
        <f>Hoja13!J433</f>
        <v>2022-02-23</v>
      </c>
      <c r="P434" t="str">
        <f t="shared" si="31"/>
        <v>null</v>
      </c>
      <c r="Q434" t="str">
        <f t="shared" si="32"/>
        <v>['nombre' =&gt; 'Legal', 'apellido' =&gt; 'Hicome', 'correo' =&gt; 'legal@hicome.co', 'dominio' =&gt; 10, 'estado' =&gt; 'Activo', 'ticket' =&gt; 'correo',</v>
      </c>
      <c r="R434" t="str">
        <f t="shared" si="33"/>
        <v xml:space="preserve"> 'fecha_de_creacion' =&gt; '2022-02-23', 'centro_costos_id' =&gt; 107, 'costo_dolares' =&gt; 44.659, 'costo_pesos' =&gt; 0, 'trm' =&gt; 0, 'fecha_de_eliminacion' =&gt; null, 'comentarios'  =&gt; ''],</v>
      </c>
      <c r="S434" t="str">
        <f t="shared" si="34"/>
        <v>['nombre' =&gt; 'Legal', 'apellido' =&gt; 'Hicome', 'correo' =&gt; 'legal@hicome.co', 'dominio' =&gt; 10, 'estado' =&gt; 'Activo', 'ticket' =&gt; 'correo', 'fecha_de_creacion' =&gt; '2022-02-23', 'centro_costos_id' =&gt; 107, 'costo_dolares' =&gt; 44.659, 'costo_pesos' =&gt; 0, 'trm' =&gt; 0, 'fecha_de_eliminacion' =&gt; null, 'comentarios'  =&gt; ''],</v>
      </c>
    </row>
    <row r="435" spans="1:19" x14ac:dyDescent="0.25">
      <c r="A435" t="s">
        <v>1938</v>
      </c>
      <c r="B435" t="s">
        <v>1434</v>
      </c>
      <c r="C435" t="s">
        <v>1940</v>
      </c>
      <c r="D435" t="s">
        <v>1237</v>
      </c>
      <c r="E435" t="s">
        <v>974</v>
      </c>
      <c r="F435" t="s">
        <v>1238</v>
      </c>
      <c r="G435" s="1">
        <v>44615</v>
      </c>
      <c r="I435">
        <v>6</v>
      </c>
      <c r="J435" t="str">
        <f t="shared" si="30"/>
        <v>6.000</v>
      </c>
      <c r="M435">
        <f>_xlfn.IFNA(VLOOKUP(H435,centro_costo_id_2!$A$2:$B$108,2,0),107)</f>
        <v>107</v>
      </c>
      <c r="N435">
        <f>_xlfn.IFNA(VLOOKUP(TRIM(D435),dominio_correos!$A$1:$B$31,2,0),29)</f>
        <v>28</v>
      </c>
      <c r="O435" t="str">
        <f>Hoja13!J434</f>
        <v>2022-02-23</v>
      </c>
      <c r="P435" t="str">
        <f t="shared" si="31"/>
        <v>null</v>
      </c>
      <c r="Q435" t="str">
        <f t="shared" si="32"/>
        <v>['nombre' =&gt; 'Legal', 'apellido' =&gt; 'Yaktil', 'correo' =&gt; 'legal@yaktil.co', 'dominio' =&gt; 28, 'estado' =&gt; 'Activo', 'ticket' =&gt; 'correo',</v>
      </c>
      <c r="R435" t="str">
        <f t="shared" si="33"/>
        <v xml:space="preserve"> 'fecha_de_creacion' =&gt; '2022-02-23', 'centro_costos_id' =&gt; 107, 'costo_dolares' =&gt; 6.000, 'costo_pesos' =&gt; 0, 'trm' =&gt; 0, 'fecha_de_eliminacion' =&gt; null, 'comentarios'  =&gt; ''],</v>
      </c>
      <c r="S435" t="str">
        <f t="shared" si="34"/>
        <v>['nombre' =&gt; 'Legal', 'apellido' =&gt; 'Yaktil', 'correo' =&gt; 'legal@yaktil.co', 'dominio' =&gt; 28, 'estado' =&gt; 'Activo', 'ticket' =&gt; 'correo', 'fecha_de_creacion' =&gt; '2022-02-23', 'centro_costos_id' =&gt; 107, 'costo_dolares' =&gt; 6.000, 'costo_pesos' =&gt; 0, 'trm' =&gt; 0, 'fecha_de_eliminacion' =&gt; null, 'comentarios'  =&gt; ''],</v>
      </c>
    </row>
    <row r="436" spans="1:19" x14ac:dyDescent="0.25">
      <c r="A436" t="s">
        <v>1938</v>
      </c>
      <c r="B436" t="s">
        <v>1829</v>
      </c>
      <c r="C436" t="s">
        <v>1941</v>
      </c>
      <c r="D436" t="s">
        <v>966</v>
      </c>
      <c r="E436" t="s">
        <v>974</v>
      </c>
      <c r="F436" t="s">
        <v>1238</v>
      </c>
      <c r="G436" s="1">
        <v>44615</v>
      </c>
      <c r="I436">
        <v>6</v>
      </c>
      <c r="J436" t="str">
        <f t="shared" si="30"/>
        <v>6.000</v>
      </c>
      <c r="M436">
        <f>_xlfn.IFNA(VLOOKUP(H436,centro_costo_id_2!$A$2:$B$108,2,0),107)</f>
        <v>107</v>
      </c>
      <c r="N436">
        <f>_xlfn.IFNA(VLOOKUP(TRIM(D436),dominio_correos!$A$1:$B$31,2,0),29)</f>
        <v>1</v>
      </c>
      <c r="O436" t="str">
        <f>Hoja13!J435</f>
        <v>2022-02-23</v>
      </c>
      <c r="P436" t="str">
        <f t="shared" si="31"/>
        <v>null</v>
      </c>
      <c r="Q436" t="str">
        <f t="shared" si="32"/>
        <v>['nombre' =&gt; 'Legal', 'apellido' =&gt; '3tcapital', 'correo' =&gt; 'legal@3tcapital.co', 'dominio' =&gt; 1, 'estado' =&gt; 'Activo', 'ticket' =&gt; 'correo',</v>
      </c>
      <c r="R436" t="str">
        <f t="shared" si="33"/>
        <v xml:space="preserve"> 'fecha_de_creacion' =&gt; '2022-02-23', 'centro_costos_id' =&gt; 107, 'costo_dolares' =&gt; 6.000, 'costo_pesos' =&gt; 0, 'trm' =&gt; 0, 'fecha_de_eliminacion' =&gt; null, 'comentarios'  =&gt; ''],</v>
      </c>
      <c r="S436" t="str">
        <f t="shared" si="34"/>
        <v>['nombre' =&gt; 'Legal', 'apellido' =&gt; '3tcapital', 'correo' =&gt; 'legal@3tcapital.co', 'dominio' =&gt; 1, 'estado' =&gt; 'Activo', 'ticket' =&gt; 'correo', 'fecha_de_creacion' =&gt; '2022-02-23', 'centro_costos_id' =&gt; 107, 'costo_dolares' =&gt; 6.000, 'costo_pesos' =&gt; 0, 'trm' =&gt; 0, 'fecha_de_eliminacion' =&gt; null, 'comentarios'  =&gt; ''],</v>
      </c>
    </row>
    <row r="437" spans="1:19" x14ac:dyDescent="0.25">
      <c r="A437" t="s">
        <v>1938</v>
      </c>
      <c r="B437" t="s">
        <v>1942</v>
      </c>
      <c r="C437" t="s">
        <v>1943</v>
      </c>
      <c r="D437" t="s">
        <v>944</v>
      </c>
      <c r="E437" t="s">
        <v>974</v>
      </c>
      <c r="F437" t="s">
        <v>1238</v>
      </c>
      <c r="G437" s="1">
        <v>44615</v>
      </c>
      <c r="I437">
        <v>12</v>
      </c>
      <c r="J437" t="str">
        <f t="shared" si="30"/>
        <v>12.000</v>
      </c>
      <c r="M437">
        <f>_xlfn.IFNA(VLOOKUP(H437,centro_costo_id_2!$A$2:$B$108,2,0),107)</f>
        <v>107</v>
      </c>
      <c r="N437">
        <f>_xlfn.IFNA(VLOOKUP(TRIM(D437),dominio_correos!$A$1:$B$31,2,0),29)</f>
        <v>27</v>
      </c>
      <c r="O437" t="str">
        <f>Hoja13!J436</f>
        <v>2022-02-23</v>
      </c>
      <c r="P437" t="str">
        <f t="shared" si="31"/>
        <v>null</v>
      </c>
      <c r="Q437" t="str">
        <f t="shared" si="32"/>
        <v>['nombre' =&gt; 'Legal', 'apellido' =&gt; 'wimbu', 'correo' =&gt; 'legal@wimbu.co', 'dominio' =&gt; 27, 'estado' =&gt; 'Activo', 'ticket' =&gt; 'correo',</v>
      </c>
      <c r="R437" t="str">
        <f t="shared" si="33"/>
        <v xml:space="preserve"> 'fecha_de_creacion' =&gt; '2022-02-23', 'centro_costos_id' =&gt; 107, 'costo_dolares' =&gt; 12.000, 'costo_pesos' =&gt; 0, 'trm' =&gt; 0, 'fecha_de_eliminacion' =&gt; null, 'comentarios'  =&gt; ''],</v>
      </c>
      <c r="S437" t="str">
        <f t="shared" si="34"/>
        <v>['nombre' =&gt; 'Legal', 'apellido' =&gt; 'wimbu', 'correo' =&gt; 'legal@wimbu.co', 'dominio' =&gt; 27, 'estado' =&gt; 'Activo', 'ticket' =&gt; 'correo', 'fecha_de_creacion' =&gt; '2022-02-23', 'centro_costos_id' =&gt; 107, 'costo_dolares' =&gt; 12.000, 'costo_pesos' =&gt; 0, 'trm' =&gt; 0, 'fecha_de_eliminacion' =&gt; null, 'comentarios'  =&gt; ''],</v>
      </c>
    </row>
    <row r="438" spans="1:19" x14ac:dyDescent="0.25">
      <c r="A438" t="s">
        <v>1938</v>
      </c>
      <c r="B438" t="s">
        <v>1944</v>
      </c>
      <c r="C438" t="s">
        <v>1945</v>
      </c>
      <c r="D438" t="s">
        <v>1172</v>
      </c>
      <c r="E438" t="s">
        <v>974</v>
      </c>
      <c r="F438" t="s">
        <v>1238</v>
      </c>
      <c r="G438" s="1">
        <v>44615</v>
      </c>
      <c r="I438">
        <v>6</v>
      </c>
      <c r="J438" t="str">
        <f t="shared" si="30"/>
        <v>6.000</v>
      </c>
      <c r="M438">
        <f>_xlfn.IFNA(VLOOKUP(H438,centro_costo_id_2!$A$2:$B$108,2,0),107)</f>
        <v>107</v>
      </c>
      <c r="N438">
        <f>_xlfn.IFNA(VLOOKUP(TRIM(D438),dominio_correos!$A$1:$B$31,2,0),29)</f>
        <v>23</v>
      </c>
      <c r="O438" t="str">
        <f>Hoja13!J437</f>
        <v>2022-02-23</v>
      </c>
      <c r="P438" t="str">
        <f t="shared" si="31"/>
        <v>null</v>
      </c>
      <c r="Q438" t="str">
        <f t="shared" si="32"/>
        <v>['nombre' =&gt; 'Legal', 'apellido' =&gt; 'tictur', 'correo' =&gt; 'legal@tictur.org', 'dominio' =&gt; 23, 'estado' =&gt; 'Activo', 'ticket' =&gt; 'correo',</v>
      </c>
      <c r="R438" t="str">
        <f t="shared" si="33"/>
        <v xml:space="preserve"> 'fecha_de_creacion' =&gt; '2022-02-23', 'centro_costos_id' =&gt; 107, 'costo_dolares' =&gt; 6.000, 'costo_pesos' =&gt; 0, 'trm' =&gt; 0, 'fecha_de_eliminacion' =&gt; null, 'comentarios'  =&gt; ''],</v>
      </c>
      <c r="S438" t="str">
        <f t="shared" si="34"/>
        <v>['nombre' =&gt; 'Legal', 'apellido' =&gt; 'tictur', 'correo' =&gt; 'legal@tictur.org', 'dominio' =&gt; 23, 'estado' =&gt; 'Activo', 'ticket' =&gt; 'correo', 'fecha_de_creacion' =&gt; '2022-02-23', 'centro_costos_id' =&gt; 107, 'costo_dolares' =&gt; 6.000, 'costo_pesos' =&gt; 0, 'trm' =&gt; 0, 'fecha_de_eliminacion' =&gt; null, 'comentarios'  =&gt; ''],</v>
      </c>
    </row>
    <row r="439" spans="1:19" x14ac:dyDescent="0.25">
      <c r="A439" t="s">
        <v>1938</v>
      </c>
      <c r="B439" t="s">
        <v>1946</v>
      </c>
      <c r="C439" t="s">
        <v>1947</v>
      </c>
      <c r="D439" t="s">
        <v>1948</v>
      </c>
      <c r="E439" t="s">
        <v>974</v>
      </c>
      <c r="F439" t="s">
        <v>1238</v>
      </c>
      <c r="G439" s="1">
        <v>44615</v>
      </c>
      <c r="I439">
        <v>6</v>
      </c>
      <c r="J439" t="str">
        <f t="shared" si="30"/>
        <v>6.000</v>
      </c>
      <c r="M439">
        <f>_xlfn.IFNA(VLOOKUP(H439,centro_costo_id_2!$A$2:$B$108,2,0),107)</f>
        <v>107</v>
      </c>
      <c r="N439">
        <f>_xlfn.IFNA(VLOOKUP(TRIM(D439),dominio_correos!$A$1:$B$31,2,0),29)</f>
        <v>13</v>
      </c>
      <c r="O439" t="str">
        <f>Hoja13!J438</f>
        <v>2022-02-23</v>
      </c>
      <c r="P439" t="str">
        <f t="shared" si="31"/>
        <v>null</v>
      </c>
      <c r="Q439" t="str">
        <f t="shared" si="32"/>
        <v>['nombre' =&gt; 'Legal', 'apellido' =&gt; 'Keepsalud', 'correo' =&gt; 'legal@keepsalud.co', 'dominio' =&gt; 13, 'estado' =&gt; 'Activo', 'ticket' =&gt; 'correo',</v>
      </c>
      <c r="R439" t="str">
        <f t="shared" si="33"/>
        <v xml:space="preserve"> 'fecha_de_creacion' =&gt; '2022-02-23', 'centro_costos_id' =&gt; 107, 'costo_dolares' =&gt; 6.000, 'costo_pesos' =&gt; 0, 'trm' =&gt; 0, 'fecha_de_eliminacion' =&gt; null, 'comentarios'  =&gt; ''],</v>
      </c>
      <c r="S439" t="str">
        <f t="shared" si="34"/>
        <v>['nombre' =&gt; 'Legal', 'apellido' =&gt; 'Keepsalud', 'correo' =&gt; 'legal@keepsalud.co', 'dominio' =&gt; 13, 'estado' =&gt; 'Activo', 'ticket' =&gt; 'correo', 'fecha_de_creacion' =&gt; '2022-02-23', 'centro_costos_id' =&gt; 107, 'costo_dolares' =&gt; 6.000, 'costo_pesos' =&gt; 0, 'trm' =&gt; 0, 'fecha_de_eliminacion' =&gt; null, 'comentarios'  =&gt; ''],</v>
      </c>
    </row>
    <row r="440" spans="1:19" x14ac:dyDescent="0.25">
      <c r="A440" t="s">
        <v>1635</v>
      </c>
      <c r="B440" t="s">
        <v>1949</v>
      </c>
      <c r="C440" t="s">
        <v>1950</v>
      </c>
      <c r="D440" t="s">
        <v>1006</v>
      </c>
      <c r="E440" t="s">
        <v>974</v>
      </c>
      <c r="F440">
        <v>8918</v>
      </c>
      <c r="G440" s="1">
        <v>44616</v>
      </c>
      <c r="H440">
        <v>291</v>
      </c>
      <c r="I440">
        <v>44.598999999999997</v>
      </c>
      <c r="J440" t="str">
        <f t="shared" si="30"/>
        <v>44.599</v>
      </c>
      <c r="M440">
        <f>_xlfn.IFNA(VLOOKUP(H440,centro_costo_id_2!$A$2:$B$108,2,0),107)</f>
        <v>37</v>
      </c>
      <c r="N440">
        <f>_xlfn.IFNA(VLOOKUP(TRIM(D440),dominio_correos!$A$1:$B$31,2,0),29)</f>
        <v>15</v>
      </c>
      <c r="O440" t="str">
        <f>Hoja13!J439</f>
        <v>2022-02-24</v>
      </c>
      <c r="P440" t="str">
        <f t="shared" si="31"/>
        <v>null</v>
      </c>
      <c r="Q440" t="str">
        <f t="shared" si="32"/>
        <v>['nombre' =&gt; 'Ricardo', 'apellido' =&gt; 'Dominguez', 'correo' =&gt; 'ricardo.dominguez@linktic.com', 'dominio' =&gt; 15, 'estado' =&gt; 'Activo', 'ticket' =&gt; '8918',</v>
      </c>
      <c r="R440" t="str">
        <f t="shared" si="33"/>
        <v xml:space="preserve"> 'fecha_de_creacion' =&gt; '2022-02-24', 'centro_costos_id' =&gt; 37, 'costo_dolares' =&gt; 44.599, 'costo_pesos' =&gt; 0, 'trm' =&gt; 0, 'fecha_de_eliminacion' =&gt; null, 'comentarios'  =&gt; ''],</v>
      </c>
      <c r="S440" t="str">
        <f t="shared" si="34"/>
        <v>['nombre' =&gt; 'Ricardo', 'apellido' =&gt; 'Dominguez', 'correo' =&gt; 'ricardo.dominguez@linktic.com', 'dominio' =&gt; 15, 'estado' =&gt; 'Activo', 'ticket' =&gt; '8918', 'fecha_de_creacion' =&gt; '2022-02-24', 'centro_costos_id' =&gt; 37, 'costo_dolares' =&gt; 44.599, 'costo_pesos' =&gt; 0, 'trm' =&gt; 0, 'fecha_de_eliminacion' =&gt; null, 'comentarios'  =&gt; ''],</v>
      </c>
    </row>
    <row r="441" spans="1:19" x14ac:dyDescent="0.25">
      <c r="A441" t="s">
        <v>1951</v>
      </c>
      <c r="B441" t="s">
        <v>1952</v>
      </c>
      <c r="C441" t="s">
        <v>1953</v>
      </c>
      <c r="D441" t="s">
        <v>1954</v>
      </c>
      <c r="E441" t="s">
        <v>845</v>
      </c>
      <c r="F441">
        <v>8923</v>
      </c>
      <c r="G441" s="1">
        <v>44619</v>
      </c>
      <c r="H441">
        <v>242</v>
      </c>
      <c r="I441">
        <v>6</v>
      </c>
      <c r="J441" t="str">
        <f t="shared" si="30"/>
        <v>6.000</v>
      </c>
      <c r="K441">
        <v>44712</v>
      </c>
      <c r="M441">
        <f>_xlfn.IFNA(VLOOKUP(H441,centro_costo_id_2!$A$2:$B$108,2,0),107)</f>
        <v>107</v>
      </c>
      <c r="N441">
        <f>_xlfn.IFNA(VLOOKUP(TRIM(D441),dominio_correos!$A$1:$B$31,2,0),29)</f>
        <v>14</v>
      </c>
      <c r="O441" t="str">
        <f>Hoja13!J440</f>
        <v>2022-02-27</v>
      </c>
      <c r="P441" t="str">
        <f t="shared" si="31"/>
        <v>2022-05-31</v>
      </c>
      <c r="Q441" t="str">
        <f t="shared" si="32"/>
        <v>['nombre' =&gt; 'Eduardo', 'apellido' =&gt; 'Sotelo', 'correo' =&gt; 'eduardo.sotelo@linktic.co
', 'dominio' =&gt; 14, 'estado' =&gt; 'Eliminado', 'ticket' =&gt; '8923',</v>
      </c>
      <c r="R441" t="str">
        <f t="shared" si="33"/>
        <v xml:space="preserve"> 'fecha_de_creacion' =&gt; '2022-02-27', 'centro_costos_id' =&gt; 107, 'costo_dolares' =&gt; 6.000, 'costo_pesos' =&gt; 0, 'trm' =&gt; 0, 'fecha_de_eliminacion' =&gt; '2022-05-31', 'comentarios'  =&gt; ''],</v>
      </c>
      <c r="S441" t="str">
        <f t="shared" si="34"/>
        <v>['nombre' =&gt; 'Eduardo', 'apellido' =&gt; 'Sotelo', 'correo' =&gt; 'eduardo.sotelo@linktic.co
', 'dominio' =&gt; 14, 'estado' =&gt; 'Eliminado', 'ticket' =&gt; '8923', 'fecha_de_creacion' =&gt; '2022-02-27', 'centro_costos_id' =&gt; 107, 'costo_dolares' =&gt; 6.000, 'costo_pesos' =&gt; 0, 'trm' =&gt; 0, 'fecha_de_eliminacion' =&gt; '2022-05-31', 'comentarios'  =&gt; ''],</v>
      </c>
    </row>
    <row r="442" spans="1:19" x14ac:dyDescent="0.25">
      <c r="A442" t="s">
        <v>1594</v>
      </c>
      <c r="B442" t="s">
        <v>1647</v>
      </c>
      <c r="C442" t="s">
        <v>1955</v>
      </c>
      <c r="D442" t="s">
        <v>944</v>
      </c>
      <c r="E442" t="s">
        <v>845</v>
      </c>
      <c r="F442">
        <v>8907</v>
      </c>
      <c r="G442" s="1">
        <v>44619</v>
      </c>
      <c r="H442">
        <v>293</v>
      </c>
      <c r="I442">
        <v>12</v>
      </c>
      <c r="J442" t="str">
        <f t="shared" si="30"/>
        <v>12.000</v>
      </c>
      <c r="K442">
        <v>44634</v>
      </c>
      <c r="M442">
        <f>_xlfn.IFNA(VLOOKUP(H442,centro_costo_id_2!$A$2:$B$108,2,0),107)</f>
        <v>39</v>
      </c>
      <c r="N442">
        <f>_xlfn.IFNA(VLOOKUP(TRIM(D442),dominio_correos!$A$1:$B$31,2,0),29)</f>
        <v>27</v>
      </c>
      <c r="O442" t="str">
        <f>Hoja13!J441</f>
        <v>2022-02-27</v>
      </c>
      <c r="P442" t="str">
        <f t="shared" si="31"/>
        <v>2022-03-14</v>
      </c>
      <c r="Q442" t="str">
        <f t="shared" si="32"/>
        <v>['nombre' =&gt; 'Nicolas', 'apellido' =&gt; 'Torres', 'correo' =&gt; 'copy.lider@wimbu.co', 'dominio' =&gt; 27, 'estado' =&gt; 'Eliminado', 'ticket' =&gt; '8907',</v>
      </c>
      <c r="R442" t="str">
        <f t="shared" si="33"/>
        <v xml:space="preserve"> 'fecha_de_creacion' =&gt; '2022-02-27', 'centro_costos_id' =&gt; 39, 'costo_dolares' =&gt; 12.000, 'costo_pesos' =&gt; 0, 'trm' =&gt; 0, 'fecha_de_eliminacion' =&gt; '2022-03-14', 'comentarios'  =&gt; ''],</v>
      </c>
      <c r="S442" t="str">
        <f t="shared" si="34"/>
        <v>['nombre' =&gt; 'Nicolas', 'apellido' =&gt; 'Torres', 'correo' =&gt; 'copy.lider@wimbu.co', 'dominio' =&gt; 27, 'estado' =&gt; 'Eliminado', 'ticket' =&gt; '8907', 'fecha_de_creacion' =&gt; '2022-02-27', 'centro_costos_id' =&gt; 39, 'costo_dolares' =&gt; 12.000, 'costo_pesos' =&gt; 0, 'trm' =&gt; 0, 'fecha_de_eliminacion' =&gt; '2022-03-14', 'comentarios'  =&gt; ''],</v>
      </c>
    </row>
    <row r="443" spans="1:19" x14ac:dyDescent="0.25">
      <c r="A443" t="s">
        <v>1956</v>
      </c>
      <c r="B443" t="s">
        <v>1957</v>
      </c>
      <c r="C443" t="s">
        <v>1958</v>
      </c>
      <c r="D443" t="s">
        <v>1006</v>
      </c>
      <c r="E443" t="s">
        <v>974</v>
      </c>
      <c r="F443">
        <v>8946</v>
      </c>
      <c r="G443" s="1">
        <v>44620</v>
      </c>
      <c r="H443">
        <v>291</v>
      </c>
      <c r="I443">
        <v>44.598999999999997</v>
      </c>
      <c r="J443" t="str">
        <f t="shared" si="30"/>
        <v>44.599</v>
      </c>
      <c r="M443">
        <f>_xlfn.IFNA(VLOOKUP(H443,centro_costo_id_2!$A$2:$B$108,2,0),107)</f>
        <v>37</v>
      </c>
      <c r="N443">
        <f>_xlfn.IFNA(VLOOKUP(TRIM(D443),dominio_correos!$A$1:$B$31,2,0),29)</f>
        <v>15</v>
      </c>
      <c r="O443" t="str">
        <f>Hoja13!J442</f>
        <v>2022-02-28</v>
      </c>
      <c r="P443" t="str">
        <f t="shared" si="31"/>
        <v>null</v>
      </c>
      <c r="Q443" t="str">
        <f t="shared" si="32"/>
        <v>['nombre' =&gt; 'July', 'apellido' =&gt; 'Gordillo Rodas', 'correo' =&gt; 'july.gordillo@linktic.com', 'dominio' =&gt; 15, 'estado' =&gt; 'Activo', 'ticket' =&gt; '8946',</v>
      </c>
      <c r="R443" t="str">
        <f t="shared" si="33"/>
        <v xml:space="preserve"> 'fecha_de_creacion' =&gt; '2022-02-28', 'centro_costos_id' =&gt; 37, 'costo_dolares' =&gt; 44.599, 'costo_pesos' =&gt; 0, 'trm' =&gt; 0, 'fecha_de_eliminacion' =&gt; null, 'comentarios'  =&gt; ''],</v>
      </c>
      <c r="S443" t="str">
        <f t="shared" si="34"/>
        <v>['nombre' =&gt; 'July', 'apellido' =&gt; 'Gordillo Rodas', 'correo' =&gt; 'july.gordillo@linktic.com', 'dominio' =&gt; 15, 'estado' =&gt; 'Activo', 'ticket' =&gt; '8946', 'fecha_de_creacion' =&gt; '2022-02-28', 'centro_costos_id' =&gt; 37, 'costo_dolares' =&gt; 44.599, 'costo_pesos' =&gt; 0, 'trm' =&gt; 0, 'fecha_de_eliminacion' =&gt; null, 'comentarios'  =&gt; ''],</v>
      </c>
    </row>
    <row r="444" spans="1:19" x14ac:dyDescent="0.25">
      <c r="A444" t="s">
        <v>1959</v>
      </c>
      <c r="B444" t="s">
        <v>1960</v>
      </c>
      <c r="C444" t="s">
        <v>1961</v>
      </c>
      <c r="D444" t="s">
        <v>844</v>
      </c>
      <c r="E444" t="s">
        <v>845</v>
      </c>
      <c r="F444">
        <v>8902</v>
      </c>
      <c r="G444" s="1">
        <v>44620</v>
      </c>
      <c r="H444">
        <v>206</v>
      </c>
      <c r="I444">
        <v>6</v>
      </c>
      <c r="J444" t="str">
        <f t="shared" si="30"/>
        <v>6.000</v>
      </c>
      <c r="K444">
        <v>44777</v>
      </c>
      <c r="M444">
        <f>_xlfn.IFNA(VLOOKUP(H444,centro_costo_id_2!$A$2:$B$108,2,0),107)</f>
        <v>107</v>
      </c>
      <c r="N444">
        <f>_xlfn.IFNA(VLOOKUP(TRIM(D444),dominio_correos!$A$1:$B$31,2,0),29)</f>
        <v>14</v>
      </c>
      <c r="O444" t="str">
        <f>Hoja13!J443</f>
        <v>2022-02-28</v>
      </c>
      <c r="P444" t="str">
        <f t="shared" si="31"/>
        <v>2022-08-04</v>
      </c>
      <c r="Q444" t="str">
        <f t="shared" si="32"/>
        <v>['nombre' =&gt; 'Jorge Andres', 'apellido' =&gt; 'Rojas Paez', 'correo' =&gt; 'seleccion@linktic.co', 'dominio' =&gt; 14, 'estado' =&gt; 'Eliminado', 'ticket' =&gt; '8902',</v>
      </c>
      <c r="R444" t="str">
        <f t="shared" si="33"/>
        <v xml:space="preserve"> 'fecha_de_creacion' =&gt; '2022-02-28', 'centro_costos_id' =&gt; 107, 'costo_dolares' =&gt; 6.000, 'costo_pesos' =&gt; 0, 'trm' =&gt; 0, 'fecha_de_eliminacion' =&gt; '2022-08-04', 'comentarios'  =&gt; ''],</v>
      </c>
      <c r="S444" t="str">
        <f t="shared" si="34"/>
        <v>['nombre' =&gt; 'Jorge Andres', 'apellido' =&gt; 'Rojas Paez', 'correo' =&gt; 'seleccion@linktic.co', 'dominio' =&gt; 14, 'estado' =&gt; 'Eliminado', 'ticket' =&gt; '8902', 'fecha_de_creacion' =&gt; '2022-02-28', 'centro_costos_id' =&gt; 107, 'costo_dolares' =&gt; 6.000, 'costo_pesos' =&gt; 0, 'trm' =&gt; 0, 'fecha_de_eliminacion' =&gt; '2022-08-04', 'comentarios'  =&gt; ''],</v>
      </c>
    </row>
    <row r="445" spans="1:19" x14ac:dyDescent="0.25">
      <c r="A445" t="s">
        <v>905</v>
      </c>
      <c r="B445" t="s">
        <v>1962</v>
      </c>
      <c r="C445" t="s">
        <v>1963</v>
      </c>
      <c r="D445" t="s">
        <v>1006</v>
      </c>
      <c r="E445" t="s">
        <v>1964</v>
      </c>
      <c r="F445" t="s">
        <v>1238</v>
      </c>
      <c r="G445" s="1">
        <v>44621</v>
      </c>
      <c r="I445">
        <v>44.598999999999997</v>
      </c>
      <c r="J445" t="str">
        <f t="shared" si="30"/>
        <v>44.599</v>
      </c>
      <c r="M445">
        <f>_xlfn.IFNA(VLOOKUP(H445,centro_costo_id_2!$A$2:$B$108,2,0),107)</f>
        <v>107</v>
      </c>
      <c r="N445">
        <f>_xlfn.IFNA(VLOOKUP(TRIM(D445),dominio_correos!$A$1:$B$31,2,0),29)</f>
        <v>15</v>
      </c>
      <c r="O445" t="str">
        <f>Hoja13!J444</f>
        <v>2022-03-01</v>
      </c>
      <c r="P445" t="str">
        <f t="shared" si="31"/>
        <v>null</v>
      </c>
      <c r="Q445" t="str">
        <f t="shared" si="32"/>
        <v>['nombre' =&gt; 'Andres', 'apellido' =&gt; 'Solorzano', 'correo' =&gt; 'andres.solorzano@linktic.com', 'dominio' =&gt; 15, 'estado' =&gt; 'Suspendido', 'ticket' =&gt; 'correo',</v>
      </c>
      <c r="R445" t="str">
        <f t="shared" si="33"/>
        <v xml:space="preserve"> 'fecha_de_creacion' =&gt; '2022-03-01', 'centro_costos_id' =&gt; 107, 'costo_dolares' =&gt; 44.599, 'costo_pesos' =&gt; 0, 'trm' =&gt; 0, 'fecha_de_eliminacion' =&gt; null, 'comentarios'  =&gt; ''],</v>
      </c>
      <c r="S445" t="str">
        <f t="shared" si="34"/>
        <v>['nombre' =&gt; 'Andres', 'apellido' =&gt; 'Solorzano', 'correo' =&gt; 'andres.solorzano@linktic.com', 'dominio' =&gt; 15, 'estado' =&gt; 'Suspendido', 'ticket' =&gt; 'correo', 'fecha_de_creacion' =&gt; '2022-03-01', 'centro_costos_id' =&gt; 107, 'costo_dolares' =&gt; 44.599, 'costo_pesos' =&gt; 0, 'trm' =&gt; 0, 'fecha_de_eliminacion' =&gt; null, 'comentarios'  =&gt; ''],</v>
      </c>
    </row>
    <row r="446" spans="1:19" x14ac:dyDescent="0.25">
      <c r="A446" t="s">
        <v>1965</v>
      </c>
      <c r="B446" t="s">
        <v>1966</v>
      </c>
      <c r="C446" t="s">
        <v>1967</v>
      </c>
      <c r="D446" t="s">
        <v>912</v>
      </c>
      <c r="E446" t="s">
        <v>845</v>
      </c>
      <c r="F446">
        <v>8903</v>
      </c>
      <c r="G446" s="1">
        <v>44595</v>
      </c>
      <c r="H446">
        <v>146</v>
      </c>
      <c r="I446">
        <v>5.4</v>
      </c>
      <c r="J446" t="str">
        <f t="shared" si="30"/>
        <v>5.400</v>
      </c>
      <c r="K446">
        <v>44760</v>
      </c>
      <c r="M446">
        <f>_xlfn.IFNA(VLOOKUP(H446,centro_costo_id_2!$A$2:$B$108,2,0),107)</f>
        <v>107</v>
      </c>
      <c r="N446">
        <f>_xlfn.IFNA(VLOOKUP(TRIM(D446),dominio_correos!$A$1:$B$31,2,0),29)</f>
        <v>10</v>
      </c>
      <c r="O446" t="str">
        <f>Hoja13!J445</f>
        <v>2022-02-03</v>
      </c>
      <c r="P446" t="str">
        <f t="shared" si="31"/>
        <v>2022-07-18</v>
      </c>
      <c r="Q446" t="str">
        <f t="shared" si="32"/>
        <v>['nombre' =&gt; 'Nestor ', 'apellido' =&gt; 'Barraza', 'correo' =&gt; 'nestor.barraza@hicome.co', 'dominio' =&gt; 10, 'estado' =&gt; 'Eliminado', 'ticket' =&gt; '8903',</v>
      </c>
      <c r="R446" t="str">
        <f t="shared" si="33"/>
        <v xml:space="preserve"> 'fecha_de_creacion' =&gt; '2022-02-03', 'centro_costos_id' =&gt; 107, 'costo_dolares' =&gt; 5.400, 'costo_pesos' =&gt; 0, 'trm' =&gt; 0, 'fecha_de_eliminacion' =&gt; '2022-07-18', 'comentarios'  =&gt; ''],</v>
      </c>
      <c r="S446" t="str">
        <f t="shared" si="34"/>
        <v>['nombre' =&gt; 'Nestor ', 'apellido' =&gt; 'Barraza', 'correo' =&gt; 'nestor.barraza@hicome.co', 'dominio' =&gt; 10, 'estado' =&gt; 'Eliminado', 'ticket' =&gt; '8903', 'fecha_de_creacion' =&gt; '2022-02-03', 'centro_costos_id' =&gt; 107, 'costo_dolares' =&gt; 5.400, 'costo_pesos' =&gt; 0, 'trm' =&gt; 0, 'fecha_de_eliminacion' =&gt; '2022-07-18', 'comentarios'  =&gt; ''],</v>
      </c>
    </row>
    <row r="447" spans="1:19" x14ac:dyDescent="0.25">
      <c r="A447" t="s">
        <v>1968</v>
      </c>
      <c r="B447" t="s">
        <v>1969</v>
      </c>
      <c r="C447" t="s">
        <v>1970</v>
      </c>
      <c r="D447" t="s">
        <v>844</v>
      </c>
      <c r="E447" t="s">
        <v>845</v>
      </c>
      <c r="F447">
        <v>8970</v>
      </c>
      <c r="G447" s="1">
        <v>44624</v>
      </c>
      <c r="H447">
        <v>298</v>
      </c>
      <c r="I447">
        <v>6</v>
      </c>
      <c r="J447" t="str">
        <f t="shared" si="30"/>
        <v>6.000</v>
      </c>
      <c r="K447">
        <v>44630</v>
      </c>
      <c r="M447">
        <f>_xlfn.IFNA(VLOOKUP(H447,centro_costo_id_2!$A$2:$B$108,2,0),107)</f>
        <v>44</v>
      </c>
      <c r="N447">
        <f>_xlfn.IFNA(VLOOKUP(TRIM(D447),dominio_correos!$A$1:$B$31,2,0),29)</f>
        <v>14</v>
      </c>
      <c r="O447" t="str">
        <f>Hoja13!J446</f>
        <v>2022-03-04</v>
      </c>
      <c r="P447" t="str">
        <f t="shared" si="31"/>
        <v>2022-03-10</v>
      </c>
      <c r="Q447" t="str">
        <f t="shared" si="32"/>
        <v>['nombre' =&gt; 'Eliana ', 'apellido' =&gt; 'Guevara', 'correo' =&gt; 'eliana.guevara@linktic.co', 'dominio' =&gt; 14, 'estado' =&gt; 'Eliminado', 'ticket' =&gt; '8970',</v>
      </c>
      <c r="R447" t="str">
        <f t="shared" si="33"/>
        <v xml:space="preserve"> 'fecha_de_creacion' =&gt; '2022-03-04', 'centro_costos_id' =&gt; 44, 'costo_dolares' =&gt; 6.000, 'costo_pesos' =&gt; 0, 'trm' =&gt; 0, 'fecha_de_eliminacion' =&gt; '2022-03-10', 'comentarios'  =&gt; ''],</v>
      </c>
      <c r="S447" t="str">
        <f t="shared" si="34"/>
        <v>['nombre' =&gt; 'Eliana ', 'apellido' =&gt; 'Guevara', 'correo' =&gt; 'eliana.guevara@linktic.co', 'dominio' =&gt; 14, 'estado' =&gt; 'Eliminado', 'ticket' =&gt; '8970', 'fecha_de_creacion' =&gt; '2022-03-04', 'centro_costos_id' =&gt; 44, 'costo_dolares' =&gt; 6.000, 'costo_pesos' =&gt; 0, 'trm' =&gt; 0, 'fecha_de_eliminacion' =&gt; '2022-03-10', 'comentarios'  =&gt; ''],</v>
      </c>
    </row>
    <row r="448" spans="1:19" x14ac:dyDescent="0.25">
      <c r="A448" t="s">
        <v>1635</v>
      </c>
      <c r="B448" t="s">
        <v>1971</v>
      </c>
      <c r="C448" t="s">
        <v>1972</v>
      </c>
      <c r="D448" t="s">
        <v>1006</v>
      </c>
      <c r="E448" t="s">
        <v>845</v>
      </c>
      <c r="F448">
        <v>8971</v>
      </c>
      <c r="G448" s="1">
        <v>44624</v>
      </c>
      <c r="H448">
        <v>298</v>
      </c>
      <c r="I448">
        <v>6</v>
      </c>
      <c r="J448" t="str">
        <f t="shared" si="30"/>
        <v>6.000</v>
      </c>
      <c r="K448">
        <v>44804</v>
      </c>
      <c r="M448">
        <f>_xlfn.IFNA(VLOOKUP(H448,centro_costo_id_2!$A$2:$B$108,2,0),107)</f>
        <v>44</v>
      </c>
      <c r="N448">
        <f>_xlfn.IFNA(VLOOKUP(TRIM(D448),dominio_correos!$A$1:$B$31,2,0),29)</f>
        <v>15</v>
      </c>
      <c r="O448" t="str">
        <f>Hoja13!J447</f>
        <v>2022-03-04</v>
      </c>
      <c r="P448" t="str">
        <f t="shared" si="31"/>
        <v>2022-08-31</v>
      </c>
      <c r="Q448" t="str">
        <f t="shared" si="32"/>
        <v>['nombre' =&gt; 'Ricardo', 'apellido' =&gt; 'Ospnia', 'correo' =&gt; 'ricardo.ospina@linktic.com', 'dominio' =&gt; 15, 'estado' =&gt; 'Eliminado', 'ticket' =&gt; '8971',</v>
      </c>
      <c r="R448" t="str">
        <f t="shared" si="33"/>
        <v xml:space="preserve"> 'fecha_de_creacion' =&gt; '2022-03-04', 'centro_costos_id' =&gt; 44, 'costo_dolares' =&gt; 6.000, 'costo_pesos' =&gt; 0, 'trm' =&gt; 0, 'fecha_de_eliminacion' =&gt; '2022-08-31', 'comentarios'  =&gt; ''],</v>
      </c>
      <c r="S448" t="str">
        <f t="shared" si="34"/>
        <v>['nombre' =&gt; 'Ricardo', 'apellido' =&gt; 'Ospnia', 'correo' =&gt; 'ricardo.ospina@linktic.com', 'dominio' =&gt; 15, 'estado' =&gt; 'Eliminado', 'ticket' =&gt; '8971', 'fecha_de_creacion' =&gt; '2022-03-04', 'centro_costos_id' =&gt; 44, 'costo_dolares' =&gt; 6.000, 'costo_pesos' =&gt; 0, 'trm' =&gt; 0, 'fecha_de_eliminacion' =&gt; '2022-08-31', 'comentarios'  =&gt; ''],</v>
      </c>
    </row>
    <row r="449" spans="1:19" x14ac:dyDescent="0.25">
      <c r="A449" t="s">
        <v>1973</v>
      </c>
      <c r="B449" t="s">
        <v>1030</v>
      </c>
      <c r="C449" t="s">
        <v>1974</v>
      </c>
      <c r="D449" t="s">
        <v>844</v>
      </c>
      <c r="E449" t="s">
        <v>845</v>
      </c>
      <c r="F449">
        <v>8332</v>
      </c>
      <c r="G449" s="1">
        <v>44624</v>
      </c>
      <c r="H449">
        <v>295</v>
      </c>
      <c r="I449">
        <v>6</v>
      </c>
      <c r="J449" t="str">
        <f t="shared" si="30"/>
        <v>6.000</v>
      </c>
      <c r="K449">
        <v>44676</v>
      </c>
      <c r="M449">
        <f>_xlfn.IFNA(VLOOKUP(H449,centro_costo_id_2!$A$2:$B$108,2,0),107)</f>
        <v>107</v>
      </c>
      <c r="N449">
        <f>_xlfn.IFNA(VLOOKUP(TRIM(D449),dominio_correos!$A$1:$B$31,2,0),29)</f>
        <v>14</v>
      </c>
      <c r="O449" t="str">
        <f>Hoja13!J448</f>
        <v>2022-03-04</v>
      </c>
      <c r="P449" t="str">
        <f t="shared" si="31"/>
        <v>2022-04-25</v>
      </c>
      <c r="Q449" t="str">
        <f t="shared" si="32"/>
        <v>['nombre' =&gt; 'Leonel ', 'apellido' =&gt; 'Gomez', 'correo' =&gt; 'leonel.gomez@linktic.co', 'dominio' =&gt; 14, 'estado' =&gt; 'Eliminado', 'ticket' =&gt; '8332',</v>
      </c>
      <c r="R449" t="str">
        <f t="shared" si="33"/>
        <v xml:space="preserve"> 'fecha_de_creacion' =&gt; '2022-03-04', 'centro_costos_id' =&gt; 107, 'costo_dolares' =&gt; 6.000, 'costo_pesos' =&gt; 0, 'trm' =&gt; 0, 'fecha_de_eliminacion' =&gt; '2022-04-25', 'comentarios'  =&gt; ''],</v>
      </c>
      <c r="S449" t="str">
        <f t="shared" si="34"/>
        <v>['nombre' =&gt; 'Leonel ', 'apellido' =&gt; 'Gomez', 'correo' =&gt; 'leonel.gomez@linktic.co', 'dominio' =&gt; 14, 'estado' =&gt; 'Eliminado', 'ticket' =&gt; '8332', 'fecha_de_creacion' =&gt; '2022-03-04', 'centro_costos_id' =&gt; 107, 'costo_dolares' =&gt; 6.000, 'costo_pesos' =&gt; 0, 'trm' =&gt; 0, 'fecha_de_eliminacion' =&gt; '2022-04-25', 'comentarios'  =&gt; ''],</v>
      </c>
    </row>
    <row r="450" spans="1:19" x14ac:dyDescent="0.25">
      <c r="A450" t="s">
        <v>1975</v>
      </c>
      <c r="B450" t="s">
        <v>1976</v>
      </c>
      <c r="C450" t="s">
        <v>1977</v>
      </c>
      <c r="D450" t="s">
        <v>1006</v>
      </c>
      <c r="E450" t="s">
        <v>974</v>
      </c>
      <c r="F450">
        <v>8979</v>
      </c>
      <c r="G450" s="1">
        <v>44627</v>
      </c>
      <c r="H450">
        <v>204</v>
      </c>
      <c r="I450">
        <v>44.598999999999997</v>
      </c>
      <c r="J450" t="str">
        <f t="shared" si="30"/>
        <v>44.599</v>
      </c>
      <c r="M450">
        <f>_xlfn.IFNA(VLOOKUP(H450,centro_costo_id_2!$A$2:$B$108,2,0),107)</f>
        <v>107</v>
      </c>
      <c r="N450">
        <f>_xlfn.IFNA(VLOOKUP(TRIM(D450),dominio_correos!$A$1:$B$31,2,0),29)</f>
        <v>15</v>
      </c>
      <c r="O450" t="str">
        <f>Hoja13!J449</f>
        <v>2022-03-07</v>
      </c>
      <c r="P450" t="str">
        <f t="shared" si="31"/>
        <v>null</v>
      </c>
      <c r="Q450" t="str">
        <f t="shared" si="32"/>
        <v>['nombre' =&gt; 'Lorena', 'apellido' =&gt; 'Roa', 'correo' =&gt; 'lorena.roa@linktic.com', 'dominio' =&gt; 15, 'estado' =&gt; 'Activo', 'ticket' =&gt; '8979',</v>
      </c>
      <c r="R450" t="str">
        <f t="shared" si="33"/>
        <v xml:space="preserve"> 'fecha_de_creacion' =&gt; '2022-03-07', 'centro_costos_id' =&gt; 107, 'costo_dolares' =&gt; 44.599, 'costo_pesos' =&gt; 0, 'trm' =&gt; 0, 'fecha_de_eliminacion' =&gt; null, 'comentarios'  =&gt; ''],</v>
      </c>
      <c r="S450" t="str">
        <f t="shared" si="34"/>
        <v>['nombre' =&gt; 'Lorena', 'apellido' =&gt; 'Roa', 'correo' =&gt; 'lorena.roa@linktic.com', 'dominio' =&gt; 15, 'estado' =&gt; 'Activo', 'ticket' =&gt; '8979', 'fecha_de_creacion' =&gt; '2022-03-07', 'centro_costos_id' =&gt; 107, 'costo_dolares' =&gt; 44.599, 'costo_pesos' =&gt; 0, 'trm' =&gt; 0, 'fecha_de_eliminacion' =&gt; null, 'comentarios'  =&gt; ''],</v>
      </c>
    </row>
    <row r="451" spans="1:19" x14ac:dyDescent="0.25">
      <c r="A451" t="s">
        <v>1978</v>
      </c>
      <c r="B451" t="s">
        <v>1979</v>
      </c>
      <c r="C451" t="s">
        <v>1980</v>
      </c>
      <c r="D451" t="s">
        <v>844</v>
      </c>
      <c r="E451" t="s">
        <v>845</v>
      </c>
      <c r="F451">
        <v>8922</v>
      </c>
      <c r="G451" s="1">
        <v>44627</v>
      </c>
      <c r="H451">
        <v>291</v>
      </c>
      <c r="I451">
        <v>6</v>
      </c>
      <c r="J451" t="str">
        <f t="shared" ref="J451:J514" si="35">REPLACE(TEXT(I451,"#,000"),FIND(",",TEXT(I451,"#,000"),1),1,".")</f>
        <v>6.000</v>
      </c>
      <c r="K451">
        <v>44663</v>
      </c>
      <c r="M451">
        <f>_xlfn.IFNA(VLOOKUP(H451,centro_costo_id_2!$A$2:$B$108,2,0),107)</f>
        <v>37</v>
      </c>
      <c r="N451">
        <f>_xlfn.IFNA(VLOOKUP(TRIM(D451),dominio_correos!$A$1:$B$31,2,0),29)</f>
        <v>14</v>
      </c>
      <c r="O451" t="str">
        <f>Hoja13!J450</f>
        <v>2022-03-07</v>
      </c>
      <c r="P451" t="str">
        <f t="shared" ref="P451:P514" si="36">IF(K451="","null",YEAR(K451)&amp;"-"&amp;IF(VALUE(MONTH(K451))&lt;10,0&amp;VALUE(MONTH(K451)),VALUE(MONTH(K451)))&amp;"-"&amp;IF(VALUE(DAY(K451))&lt;10,0&amp;VALUE(DAY(K451)),VALUE(DAY(K451))))</f>
        <v>2022-04-12</v>
      </c>
      <c r="Q451" t="str">
        <f t="shared" ref="Q451:Q514" si="37">"['nombre' =&gt; '"&amp;A451&amp;"', 'apellido' =&gt; '"&amp;B451&amp;"', 'correo' =&gt; '"&amp;C451&amp;"', 'dominio' =&gt; "&amp;N451&amp;", 'estado' =&gt; '"&amp;E451&amp;"', 'ticket' =&gt; '"&amp;F451&amp;"',"</f>
        <v>['nombre' =&gt; 'Diana Rocio', 'apellido' =&gt; 'Cerquera', 'correo' =&gt; 'diana.cerquera@linktic.co ', 'dominio' =&gt; 14, 'estado' =&gt; 'Eliminado', 'ticket' =&gt; '8922',</v>
      </c>
      <c r="R451" t="str">
        <f t="shared" ref="R451:R514" si="38">" 'fecha_de_creacion' =&gt; '"&amp;O451&amp;"', 'centro_costos_id' =&gt; "&amp;M451&amp;", 'costo_dolares' =&gt; "&amp;J451&amp;", 'costo_pesos' =&gt; 0, 'trm' =&gt; 0, 'fecha_de_eliminacion' =&gt; "&amp;IF(P451="null","null","'"&amp;P451&amp;"'")&amp;", 'comentarios'  =&gt; '"&amp;L451&amp;"'],"</f>
        <v xml:space="preserve"> 'fecha_de_creacion' =&gt; '2022-03-07', 'centro_costos_id' =&gt; 37, 'costo_dolares' =&gt; 6.000, 'costo_pesos' =&gt; 0, 'trm' =&gt; 0, 'fecha_de_eliminacion' =&gt; '2022-04-12', 'comentarios'  =&gt; ''],</v>
      </c>
      <c r="S451" t="str">
        <f t="shared" ref="S451:S514" si="39">Q451&amp;R451</f>
        <v>['nombre' =&gt; 'Diana Rocio', 'apellido' =&gt; 'Cerquera', 'correo' =&gt; 'diana.cerquera@linktic.co ', 'dominio' =&gt; 14, 'estado' =&gt; 'Eliminado', 'ticket' =&gt; '8922', 'fecha_de_creacion' =&gt; '2022-03-07', 'centro_costos_id' =&gt; 37, 'costo_dolares' =&gt; 6.000, 'costo_pesos' =&gt; 0, 'trm' =&gt; 0, 'fecha_de_eliminacion' =&gt; '2022-04-12', 'comentarios'  =&gt; ''],</v>
      </c>
    </row>
    <row r="452" spans="1:19" x14ac:dyDescent="0.25">
      <c r="A452" t="s">
        <v>1981</v>
      </c>
      <c r="B452" t="s">
        <v>1982</v>
      </c>
      <c r="C452" t="s">
        <v>1983</v>
      </c>
      <c r="D452" t="s">
        <v>1006</v>
      </c>
      <c r="E452" t="s">
        <v>974</v>
      </c>
      <c r="F452">
        <v>8942</v>
      </c>
      <c r="G452" s="1">
        <v>44627</v>
      </c>
      <c r="H452">
        <v>291</v>
      </c>
      <c r="I452">
        <v>44.963999999999999</v>
      </c>
      <c r="J452" t="str">
        <f t="shared" si="35"/>
        <v>44.964</v>
      </c>
      <c r="M452">
        <f>_xlfn.IFNA(VLOOKUP(H452,centro_costo_id_2!$A$2:$B$108,2,0),107)</f>
        <v>37</v>
      </c>
      <c r="N452">
        <f>_xlfn.IFNA(VLOOKUP(TRIM(D452),dominio_correos!$A$1:$B$31,2,0),29)</f>
        <v>15</v>
      </c>
      <c r="O452" t="str">
        <f>Hoja13!J451</f>
        <v>2022-03-07</v>
      </c>
      <c r="P452" t="str">
        <f t="shared" si="36"/>
        <v>null</v>
      </c>
      <c r="Q452" t="str">
        <f t="shared" si="37"/>
        <v>['nombre' =&gt; 'Daniela Camila', 'apellido' =&gt; 'Jimenez Valderrama', 'correo' =&gt; 'daniela.jimenez@linktic.com', 'dominio' =&gt; 15, 'estado' =&gt; 'Activo', 'ticket' =&gt; '8942',</v>
      </c>
      <c r="R452" t="str">
        <f t="shared" si="38"/>
        <v xml:space="preserve"> 'fecha_de_creacion' =&gt; '2022-03-07', 'centro_costos_id' =&gt; 37, 'costo_dolares' =&gt; 44.964, 'costo_pesos' =&gt; 0, 'trm' =&gt; 0, 'fecha_de_eliminacion' =&gt; null, 'comentarios'  =&gt; ''],</v>
      </c>
      <c r="S452" t="str">
        <f t="shared" si="39"/>
        <v>['nombre' =&gt; 'Daniela Camila', 'apellido' =&gt; 'Jimenez Valderrama', 'correo' =&gt; 'daniela.jimenez@linktic.com', 'dominio' =&gt; 15, 'estado' =&gt; 'Activo', 'ticket' =&gt; '8942', 'fecha_de_creacion' =&gt; '2022-03-07', 'centro_costos_id' =&gt; 37, 'costo_dolares' =&gt; 44.964, 'costo_pesos' =&gt; 0, 'trm' =&gt; 0, 'fecha_de_eliminacion' =&gt; null, 'comentarios'  =&gt; ''],</v>
      </c>
    </row>
    <row r="453" spans="1:19" x14ac:dyDescent="0.25">
      <c r="A453" t="s">
        <v>1984</v>
      </c>
      <c r="B453" t="s">
        <v>1796</v>
      </c>
      <c r="C453" t="s">
        <v>1985</v>
      </c>
      <c r="D453" t="s">
        <v>1006</v>
      </c>
      <c r="E453" t="s">
        <v>974</v>
      </c>
      <c r="F453">
        <v>8973</v>
      </c>
      <c r="G453" s="1">
        <v>44627</v>
      </c>
      <c r="H453">
        <v>200</v>
      </c>
      <c r="I453">
        <v>44.598999999999997</v>
      </c>
      <c r="J453" t="str">
        <f t="shared" si="35"/>
        <v>44.599</v>
      </c>
      <c r="M453">
        <f>_xlfn.IFNA(VLOOKUP(H453,centro_costo_id_2!$A$2:$B$108,2,0),107)</f>
        <v>107</v>
      </c>
      <c r="N453">
        <f>_xlfn.IFNA(VLOOKUP(TRIM(D453),dominio_correos!$A$1:$B$31,2,0),29)</f>
        <v>15</v>
      </c>
      <c r="O453" t="str">
        <f>Hoja13!J452</f>
        <v>2022-03-07</v>
      </c>
      <c r="P453" t="str">
        <f t="shared" si="36"/>
        <v>null</v>
      </c>
      <c r="Q453" t="str">
        <f t="shared" si="37"/>
        <v>['nombre' =&gt; 'Nicolas ', 'apellido' =&gt; 'Arias', 'correo' =&gt; 'nicolas.arias@linktic.com', 'dominio' =&gt; 15, 'estado' =&gt; 'Activo', 'ticket' =&gt; '8973',</v>
      </c>
      <c r="R453" t="str">
        <f t="shared" si="38"/>
        <v xml:space="preserve"> 'fecha_de_creacion' =&gt; '2022-03-07', 'centro_costos_id' =&gt; 107, 'costo_dolares' =&gt; 44.599, 'costo_pesos' =&gt; 0, 'trm' =&gt; 0, 'fecha_de_eliminacion' =&gt; null, 'comentarios'  =&gt; ''],</v>
      </c>
      <c r="S453" t="str">
        <f t="shared" si="39"/>
        <v>['nombre' =&gt; 'Nicolas ', 'apellido' =&gt; 'Arias', 'correo' =&gt; 'nicolas.arias@linktic.com', 'dominio' =&gt; 15, 'estado' =&gt; 'Activo', 'ticket' =&gt; '8973', 'fecha_de_creacion' =&gt; '2022-03-07', 'centro_costos_id' =&gt; 107, 'costo_dolares' =&gt; 44.599, 'costo_pesos' =&gt; 0, 'trm' =&gt; 0, 'fecha_de_eliminacion' =&gt; null, 'comentarios'  =&gt; ''],</v>
      </c>
    </row>
    <row r="454" spans="1:19" x14ac:dyDescent="0.25">
      <c r="A454" t="s">
        <v>1986</v>
      </c>
      <c r="B454" t="s">
        <v>1987</v>
      </c>
      <c r="C454" t="s">
        <v>1988</v>
      </c>
      <c r="D454" t="s">
        <v>1006</v>
      </c>
      <c r="E454" t="s">
        <v>974</v>
      </c>
      <c r="F454">
        <v>8989</v>
      </c>
      <c r="G454" s="1">
        <v>44630</v>
      </c>
      <c r="H454">
        <v>295</v>
      </c>
      <c r="I454">
        <v>44.598999999999997</v>
      </c>
      <c r="J454" t="str">
        <f t="shared" si="35"/>
        <v>44.599</v>
      </c>
      <c r="M454">
        <f>_xlfn.IFNA(VLOOKUP(H454,centro_costo_id_2!$A$2:$B$108,2,0),107)</f>
        <v>107</v>
      </c>
      <c r="N454">
        <f>_xlfn.IFNA(VLOOKUP(TRIM(D454),dominio_correos!$A$1:$B$31,2,0),29)</f>
        <v>15</v>
      </c>
      <c r="O454" t="str">
        <f>Hoja13!J453</f>
        <v>2022-03-10</v>
      </c>
      <c r="P454" t="str">
        <f t="shared" si="36"/>
        <v>null</v>
      </c>
      <c r="Q454" t="str">
        <f t="shared" si="37"/>
        <v>['nombre' =&gt; 'Sergio Esteban', 'apellido' =&gt; 'Rodriguez Lopez', 'correo' =&gt; 'sergio.rodriguez@linktic.com', 'dominio' =&gt; 15, 'estado' =&gt; 'Activo', 'ticket' =&gt; '8989',</v>
      </c>
      <c r="R454" t="str">
        <f t="shared" si="38"/>
        <v xml:space="preserve"> 'fecha_de_creacion' =&gt; '2022-03-10', 'centro_costos_id' =&gt; 107, 'costo_dolares' =&gt; 44.599, 'costo_pesos' =&gt; 0, 'trm' =&gt; 0, 'fecha_de_eliminacion' =&gt; null, 'comentarios'  =&gt; ''],</v>
      </c>
      <c r="S454" t="str">
        <f t="shared" si="39"/>
        <v>['nombre' =&gt; 'Sergio Esteban', 'apellido' =&gt; 'Rodriguez Lopez', 'correo' =&gt; 'sergio.rodriguez@linktic.com', 'dominio' =&gt; 15, 'estado' =&gt; 'Activo', 'ticket' =&gt; '8989', 'fecha_de_creacion' =&gt; '2022-03-10', 'centro_costos_id' =&gt; 107, 'costo_dolares' =&gt; 44.599, 'costo_pesos' =&gt; 0, 'trm' =&gt; 0, 'fecha_de_eliminacion' =&gt; null, 'comentarios'  =&gt; ''],</v>
      </c>
    </row>
    <row r="455" spans="1:19" x14ac:dyDescent="0.25">
      <c r="A455" t="s">
        <v>1989</v>
      </c>
      <c r="B455" t="s">
        <v>1990</v>
      </c>
      <c r="C455" t="s">
        <v>1991</v>
      </c>
      <c r="D455" t="s">
        <v>1006</v>
      </c>
      <c r="E455" t="s">
        <v>845</v>
      </c>
      <c r="F455">
        <v>8952</v>
      </c>
      <c r="G455" s="1">
        <v>44627</v>
      </c>
      <c r="H455">
        <v>298</v>
      </c>
      <c r="I455">
        <v>6</v>
      </c>
      <c r="J455" t="str">
        <f t="shared" si="35"/>
        <v>6.000</v>
      </c>
      <c r="K455">
        <v>44853</v>
      </c>
      <c r="M455">
        <f>_xlfn.IFNA(VLOOKUP(H455,centro_costo_id_2!$A$2:$B$108,2,0),107)</f>
        <v>44</v>
      </c>
      <c r="N455">
        <f>_xlfn.IFNA(VLOOKUP(TRIM(D455),dominio_correos!$A$1:$B$31,2,0),29)</f>
        <v>15</v>
      </c>
      <c r="O455" t="str">
        <f>Hoja13!J454</f>
        <v>2022-03-07</v>
      </c>
      <c r="P455" t="str">
        <f t="shared" si="36"/>
        <v>2022-10-19</v>
      </c>
      <c r="Q455" t="str">
        <f t="shared" si="37"/>
        <v>['nombre' =&gt; 'Dasuly', 'apellido' =&gt; 'Giraldo Aristizabal', 'correo' =&gt; 'dasuly.giraldo@linktic.com', 'dominio' =&gt; 15, 'estado' =&gt; 'Eliminado', 'ticket' =&gt; '8952',</v>
      </c>
      <c r="R455" t="str">
        <f t="shared" si="38"/>
        <v xml:space="preserve"> 'fecha_de_creacion' =&gt; '2022-03-07', 'centro_costos_id' =&gt; 44, 'costo_dolares' =&gt; 6.000, 'costo_pesos' =&gt; 0, 'trm' =&gt; 0, 'fecha_de_eliminacion' =&gt; '2022-10-19', 'comentarios'  =&gt; ''],</v>
      </c>
      <c r="S455" t="str">
        <f t="shared" si="39"/>
        <v>['nombre' =&gt; 'Dasuly', 'apellido' =&gt; 'Giraldo Aristizabal', 'correo' =&gt; 'dasuly.giraldo@linktic.com', 'dominio' =&gt; 15, 'estado' =&gt; 'Eliminado', 'ticket' =&gt; '8952', 'fecha_de_creacion' =&gt; '2022-03-07', 'centro_costos_id' =&gt; 44, 'costo_dolares' =&gt; 6.000, 'costo_pesos' =&gt; 0, 'trm' =&gt; 0, 'fecha_de_eliminacion' =&gt; '2022-10-19', 'comentarios'  =&gt; ''],</v>
      </c>
    </row>
    <row r="456" spans="1:19" x14ac:dyDescent="0.25">
      <c r="A456" t="s">
        <v>1992</v>
      </c>
      <c r="B456" t="s">
        <v>1993</v>
      </c>
      <c r="C456" t="s">
        <v>1994</v>
      </c>
      <c r="D456" t="s">
        <v>844</v>
      </c>
      <c r="E456" t="s">
        <v>845</v>
      </c>
      <c r="F456">
        <v>8943</v>
      </c>
      <c r="G456" s="1">
        <v>44628</v>
      </c>
      <c r="H456">
        <v>291</v>
      </c>
      <c r="I456">
        <v>12</v>
      </c>
      <c r="J456" t="str">
        <f t="shared" si="35"/>
        <v>12.000</v>
      </c>
      <c r="K456">
        <v>44719</v>
      </c>
      <c r="M456">
        <f>_xlfn.IFNA(VLOOKUP(H456,centro_costo_id_2!$A$2:$B$108,2,0),107)</f>
        <v>37</v>
      </c>
      <c r="N456">
        <f>_xlfn.IFNA(VLOOKUP(TRIM(D456),dominio_correos!$A$1:$B$31,2,0),29)</f>
        <v>14</v>
      </c>
      <c r="O456" t="str">
        <f>Hoja13!J455</f>
        <v>2022-03-08</v>
      </c>
      <c r="P456" t="str">
        <f t="shared" si="36"/>
        <v>2022-06-07</v>
      </c>
      <c r="Q456" t="str">
        <f t="shared" si="37"/>
        <v>['nombre' =&gt; 'Luz Adriana', 'apellido' =&gt; 'Hernandez', 'correo' =&gt; 'luz.hernandez@linktic.co', 'dominio' =&gt; 14, 'estado' =&gt; 'Eliminado', 'ticket' =&gt; '8943',</v>
      </c>
      <c r="R456" t="str">
        <f t="shared" si="38"/>
        <v xml:space="preserve"> 'fecha_de_creacion' =&gt; '2022-03-08', 'centro_costos_id' =&gt; 37, 'costo_dolares' =&gt; 12.000, 'costo_pesos' =&gt; 0, 'trm' =&gt; 0, 'fecha_de_eliminacion' =&gt; '2022-06-07', 'comentarios'  =&gt; ''],</v>
      </c>
      <c r="S456" t="str">
        <f t="shared" si="39"/>
        <v>['nombre' =&gt; 'Luz Adriana', 'apellido' =&gt; 'Hernandez', 'correo' =&gt; 'luz.hernandez@linktic.co', 'dominio' =&gt; 14, 'estado' =&gt; 'Eliminado', 'ticket' =&gt; '8943', 'fecha_de_creacion' =&gt; '2022-03-08', 'centro_costos_id' =&gt; 37, 'costo_dolares' =&gt; 12.000, 'costo_pesos' =&gt; 0, 'trm' =&gt; 0, 'fecha_de_eliminacion' =&gt; '2022-06-07', 'comentarios'  =&gt; ''],</v>
      </c>
    </row>
    <row r="457" spans="1:19" x14ac:dyDescent="0.25">
      <c r="A457" t="s">
        <v>1995</v>
      </c>
      <c r="B457" t="s">
        <v>1996</v>
      </c>
      <c r="C457" t="s">
        <v>1997</v>
      </c>
      <c r="D457" t="s">
        <v>1813</v>
      </c>
      <c r="E457" t="s">
        <v>974</v>
      </c>
      <c r="F457">
        <v>9033</v>
      </c>
      <c r="G457" s="1">
        <v>44631</v>
      </c>
      <c r="H457">
        <v>146</v>
      </c>
      <c r="I457">
        <v>12</v>
      </c>
      <c r="J457" t="str">
        <f t="shared" si="35"/>
        <v>12.000</v>
      </c>
      <c r="M457">
        <f>_xlfn.IFNA(VLOOKUP(H457,centro_costo_id_2!$A$2:$B$108,2,0),107)</f>
        <v>107</v>
      </c>
      <c r="N457">
        <f>_xlfn.IFNA(VLOOKUP(TRIM(D457),dominio_correos!$A$1:$B$31,2,0),29)</f>
        <v>8</v>
      </c>
      <c r="O457" t="str">
        <f>Hoja13!J456</f>
        <v>2022-03-11</v>
      </c>
      <c r="P457" t="str">
        <f t="shared" si="36"/>
        <v>null</v>
      </c>
      <c r="Q457" t="str">
        <f t="shared" si="37"/>
        <v>['nombre' =&gt; 'Jessica Katherine', 'apellido' =&gt; 'Basallo Muñoz', 'correo' =&gt; 'backoffice1@expone.co', 'dominio' =&gt; 8, 'estado' =&gt; 'Activo', 'ticket' =&gt; '9033',</v>
      </c>
      <c r="R457" t="str">
        <f t="shared" si="38"/>
        <v xml:space="preserve"> 'fecha_de_creacion' =&gt; '2022-03-11', 'centro_costos_id' =&gt; 107, 'costo_dolares' =&gt; 12.000, 'costo_pesos' =&gt; 0, 'trm' =&gt; 0, 'fecha_de_eliminacion' =&gt; null, 'comentarios'  =&gt; ''],</v>
      </c>
      <c r="S457" t="str">
        <f t="shared" si="39"/>
        <v>['nombre' =&gt; 'Jessica Katherine', 'apellido' =&gt; 'Basallo Muñoz', 'correo' =&gt; 'backoffice1@expone.co', 'dominio' =&gt; 8, 'estado' =&gt; 'Activo', 'ticket' =&gt; '9033', 'fecha_de_creacion' =&gt; '2022-03-11', 'centro_costos_id' =&gt; 107, 'costo_dolares' =&gt; 12.000, 'costo_pesos' =&gt; 0, 'trm' =&gt; 0, 'fecha_de_eliminacion' =&gt; null, 'comentarios'  =&gt; ''],</v>
      </c>
    </row>
    <row r="458" spans="1:19" x14ac:dyDescent="0.25">
      <c r="A458" t="s">
        <v>1998</v>
      </c>
      <c r="B458" t="s">
        <v>1999</v>
      </c>
      <c r="C458" t="s">
        <v>2000</v>
      </c>
      <c r="D458" t="s">
        <v>1813</v>
      </c>
      <c r="E458" t="s">
        <v>974</v>
      </c>
      <c r="F458">
        <v>9033</v>
      </c>
      <c r="G458" s="1">
        <v>44631</v>
      </c>
      <c r="H458">
        <v>146</v>
      </c>
      <c r="I458">
        <v>12</v>
      </c>
      <c r="J458" t="str">
        <f t="shared" si="35"/>
        <v>12.000</v>
      </c>
      <c r="M458">
        <f>_xlfn.IFNA(VLOOKUP(H458,centro_costo_id_2!$A$2:$B$108,2,0),107)</f>
        <v>107</v>
      </c>
      <c r="N458">
        <f>_xlfn.IFNA(VLOOKUP(TRIM(D458),dominio_correos!$A$1:$B$31,2,0),29)</f>
        <v>8</v>
      </c>
      <c r="O458" t="str">
        <f>Hoja13!J457</f>
        <v>2022-03-11</v>
      </c>
      <c r="P458" t="str">
        <f t="shared" si="36"/>
        <v>null</v>
      </c>
      <c r="Q458" t="str">
        <f t="shared" si="37"/>
        <v>['nombre' =&gt; 'Karin Ramona', 'apellido' =&gt; 'Fuenmayor Vilchez', 'correo' =&gt; 'backoffice2@expone.co', 'dominio' =&gt; 8, 'estado' =&gt; 'Activo', 'ticket' =&gt; '9033',</v>
      </c>
      <c r="R458" t="str">
        <f t="shared" si="38"/>
        <v xml:space="preserve"> 'fecha_de_creacion' =&gt; '2022-03-11', 'centro_costos_id' =&gt; 107, 'costo_dolares' =&gt; 12.000, 'costo_pesos' =&gt; 0, 'trm' =&gt; 0, 'fecha_de_eliminacion' =&gt; null, 'comentarios'  =&gt; ''],</v>
      </c>
      <c r="S458" t="str">
        <f t="shared" si="39"/>
        <v>['nombre' =&gt; 'Karin Ramona', 'apellido' =&gt; 'Fuenmayor Vilchez', 'correo' =&gt; 'backoffice2@expone.co', 'dominio' =&gt; 8, 'estado' =&gt; 'Activo', 'ticket' =&gt; '9033', 'fecha_de_creacion' =&gt; '2022-03-11', 'centro_costos_id' =&gt; 107, 'costo_dolares' =&gt; 12.000, 'costo_pesos' =&gt; 0, 'trm' =&gt; 0, 'fecha_de_eliminacion' =&gt; null, 'comentarios'  =&gt; ''],</v>
      </c>
    </row>
    <row r="459" spans="1:19" x14ac:dyDescent="0.25">
      <c r="A459" t="s">
        <v>934</v>
      </c>
      <c r="B459" t="s">
        <v>2001</v>
      </c>
      <c r="C459" t="s">
        <v>2002</v>
      </c>
      <c r="D459" t="s">
        <v>1006</v>
      </c>
      <c r="E459" t="s">
        <v>974</v>
      </c>
      <c r="F459">
        <v>8696</v>
      </c>
      <c r="G459" s="1">
        <v>44634</v>
      </c>
      <c r="H459">
        <v>298</v>
      </c>
      <c r="I459">
        <v>44.598999999999997</v>
      </c>
      <c r="J459" t="str">
        <f t="shared" si="35"/>
        <v>44.599</v>
      </c>
      <c r="M459">
        <f>_xlfn.IFNA(VLOOKUP(H459,centro_costo_id_2!$A$2:$B$108,2,0),107)</f>
        <v>44</v>
      </c>
      <c r="N459">
        <f>_xlfn.IFNA(VLOOKUP(TRIM(D459),dominio_correos!$A$1:$B$31,2,0),29)</f>
        <v>15</v>
      </c>
      <c r="O459" t="str">
        <f>Hoja13!J458</f>
        <v>2022-03-14</v>
      </c>
      <c r="P459" t="str">
        <f t="shared" si="36"/>
        <v>null</v>
      </c>
      <c r="Q459" t="str">
        <f t="shared" si="37"/>
        <v>['nombre' =&gt; 'Diego', 'apellido' =&gt; 'Aguirre', 'correo' =&gt; 'diego.aguirre@linktic.com', 'dominio' =&gt; 15, 'estado' =&gt; 'Activo', 'ticket' =&gt; '8696',</v>
      </c>
      <c r="R459" t="str">
        <f t="shared" si="38"/>
        <v xml:space="preserve"> 'fecha_de_creacion' =&gt; '2022-03-14', 'centro_costos_id' =&gt; 44, 'costo_dolares' =&gt; 44.599, 'costo_pesos' =&gt; 0, 'trm' =&gt; 0, 'fecha_de_eliminacion' =&gt; null, 'comentarios'  =&gt; ''],</v>
      </c>
      <c r="S459" t="str">
        <f t="shared" si="39"/>
        <v>['nombre' =&gt; 'Diego', 'apellido' =&gt; 'Aguirre', 'correo' =&gt; 'diego.aguirre@linktic.com', 'dominio' =&gt; 15, 'estado' =&gt; 'Activo', 'ticket' =&gt; '8696', 'fecha_de_creacion' =&gt; '2022-03-14', 'centro_costos_id' =&gt; 44, 'costo_dolares' =&gt; 44.599, 'costo_pesos' =&gt; 0, 'trm' =&gt; 0, 'fecha_de_eliminacion' =&gt; null, 'comentarios'  =&gt; ''],</v>
      </c>
    </row>
    <row r="460" spans="1:19" x14ac:dyDescent="0.25">
      <c r="A460" t="s">
        <v>2003</v>
      </c>
      <c r="B460" t="s">
        <v>2004</v>
      </c>
      <c r="C460" t="s">
        <v>2005</v>
      </c>
      <c r="D460" t="s">
        <v>1006</v>
      </c>
      <c r="E460" t="s">
        <v>845</v>
      </c>
      <c r="F460">
        <v>9035</v>
      </c>
      <c r="G460" s="1">
        <v>44635</v>
      </c>
      <c r="H460">
        <v>291</v>
      </c>
      <c r="I460">
        <v>44.598999999999997</v>
      </c>
      <c r="J460" t="str">
        <f t="shared" si="35"/>
        <v>44.599</v>
      </c>
      <c r="K460">
        <v>44936</v>
      </c>
      <c r="M460">
        <f>_xlfn.IFNA(VLOOKUP(H460,centro_costo_id_2!$A$2:$B$108,2,0),107)</f>
        <v>37</v>
      </c>
      <c r="N460">
        <f>_xlfn.IFNA(VLOOKUP(TRIM(D460),dominio_correos!$A$1:$B$31,2,0),29)</f>
        <v>15</v>
      </c>
      <c r="O460" t="str">
        <f>Hoja13!J459</f>
        <v>2022-03-15</v>
      </c>
      <c r="P460" t="str">
        <f t="shared" si="36"/>
        <v>2023-01-10</v>
      </c>
      <c r="Q460" t="str">
        <f t="shared" si="37"/>
        <v>['nombre' =&gt; 'Fernando', 'apellido' =&gt; 'Trujillo', 'correo' =&gt; 'fernando.trujillo@linktic.com', 'dominio' =&gt; 15, 'estado' =&gt; 'Eliminado', 'ticket' =&gt; '9035',</v>
      </c>
      <c r="R460" t="str">
        <f t="shared" si="38"/>
        <v xml:space="preserve"> 'fecha_de_creacion' =&gt; '2022-03-15', 'centro_costos_id' =&gt; 37, 'costo_dolares' =&gt; 44.599, 'costo_pesos' =&gt; 0, 'trm' =&gt; 0, 'fecha_de_eliminacion' =&gt; '2023-01-10', 'comentarios'  =&gt; ''],</v>
      </c>
      <c r="S460" t="str">
        <f t="shared" si="39"/>
        <v>['nombre' =&gt; 'Fernando', 'apellido' =&gt; 'Trujillo', 'correo' =&gt; 'fernando.trujillo@linktic.com', 'dominio' =&gt; 15, 'estado' =&gt; 'Eliminado', 'ticket' =&gt; '9035', 'fecha_de_creacion' =&gt; '2022-03-15', 'centro_costos_id' =&gt; 37, 'costo_dolares' =&gt; 44.599, 'costo_pesos' =&gt; 0, 'trm' =&gt; 0, 'fecha_de_eliminacion' =&gt; '2023-01-10', 'comentarios'  =&gt; ''],</v>
      </c>
    </row>
    <row r="461" spans="1:19" x14ac:dyDescent="0.25">
      <c r="A461" t="s">
        <v>2006</v>
      </c>
      <c r="B461" t="s">
        <v>1057</v>
      </c>
      <c r="C461" t="s">
        <v>2007</v>
      </c>
      <c r="D461" t="s">
        <v>1006</v>
      </c>
      <c r="E461" t="s">
        <v>974</v>
      </c>
      <c r="G461" s="1">
        <v>44637</v>
      </c>
      <c r="H461" t="s">
        <v>733</v>
      </c>
      <c r="I461">
        <v>44.598999999999997</v>
      </c>
      <c r="J461" t="str">
        <f t="shared" si="35"/>
        <v>44.599</v>
      </c>
      <c r="M461">
        <f>_xlfn.IFNA(VLOOKUP(H461,centro_costo_id_2!$A$2:$B$108,2,0),107)</f>
        <v>52</v>
      </c>
      <c r="N461">
        <f>_xlfn.IFNA(VLOOKUP(TRIM(D461),dominio_correos!$A$1:$B$31,2,0),29)</f>
        <v>15</v>
      </c>
      <c r="O461" t="str">
        <f>Hoja13!J460</f>
        <v>2022-03-17</v>
      </c>
      <c r="P461" t="str">
        <f t="shared" si="36"/>
        <v>null</v>
      </c>
      <c r="Q461" t="str">
        <f t="shared" si="37"/>
        <v>['nombre' =&gt; 'Ruben', 'apellido' =&gt; 'Morales', 'correo' =&gt; 'ruben.morales@linktic.com', 'dominio' =&gt; 15, 'estado' =&gt; 'Activo', 'ticket' =&gt; '',</v>
      </c>
      <c r="R461" t="str">
        <f t="shared" si="38"/>
        <v xml:space="preserve"> 'fecha_de_creacion' =&gt; '2022-03-17', 'centro_costos_id' =&gt; 52, 'costo_dolares' =&gt; 44.599, 'costo_pesos' =&gt; 0, 'trm' =&gt; 0, 'fecha_de_eliminacion' =&gt; null, 'comentarios'  =&gt; ''],</v>
      </c>
      <c r="S461" t="str">
        <f t="shared" si="39"/>
        <v>['nombre' =&gt; 'Ruben', 'apellido' =&gt; 'Morales', 'correo' =&gt; 'ruben.morales@linktic.com', 'dominio' =&gt; 15, 'estado' =&gt; 'Activo', 'ticket' =&gt; '', 'fecha_de_creacion' =&gt; '2022-03-17', 'centro_costos_id' =&gt; 52, 'costo_dolares' =&gt; 44.599, 'costo_pesos' =&gt; 0, 'trm' =&gt; 0, 'fecha_de_eliminacion' =&gt; null, 'comentarios'  =&gt; ''],</v>
      </c>
    </row>
    <row r="462" spans="1:19" x14ac:dyDescent="0.25">
      <c r="A462" t="s">
        <v>889</v>
      </c>
      <c r="B462" t="s">
        <v>2008</v>
      </c>
      <c r="C462" t="s">
        <v>2009</v>
      </c>
      <c r="D462" t="s">
        <v>844</v>
      </c>
      <c r="E462" t="s">
        <v>845</v>
      </c>
      <c r="F462">
        <v>9082</v>
      </c>
      <c r="G462" s="1">
        <v>44638</v>
      </c>
      <c r="H462">
        <v>209</v>
      </c>
      <c r="I462">
        <v>12</v>
      </c>
      <c r="J462" t="str">
        <f t="shared" si="35"/>
        <v>12.000</v>
      </c>
      <c r="K462">
        <v>44719</v>
      </c>
      <c r="M462">
        <f>_xlfn.IFNA(VLOOKUP(H462,centro_costo_id_2!$A$2:$B$108,2,0),107)</f>
        <v>107</v>
      </c>
      <c r="N462">
        <f>_xlfn.IFNA(VLOOKUP(TRIM(D462),dominio_correos!$A$1:$B$31,2,0),29)</f>
        <v>14</v>
      </c>
      <c r="O462" t="str">
        <f>Hoja13!J461</f>
        <v>2022-03-18</v>
      </c>
      <c r="P462" t="str">
        <f t="shared" si="36"/>
        <v>2022-06-07</v>
      </c>
      <c r="Q462" t="str">
        <f t="shared" si="37"/>
        <v>['nombre' =&gt; 'Daniel', 'apellido' =&gt; 'Rodriguez Lasso', 'correo' =&gt; 'daniel.rodriguez@linktic.co', 'dominio' =&gt; 14, 'estado' =&gt; 'Eliminado', 'ticket' =&gt; '9082',</v>
      </c>
      <c r="R462" t="str">
        <f t="shared" si="38"/>
        <v xml:space="preserve"> 'fecha_de_creacion' =&gt; '2022-03-18', 'centro_costos_id' =&gt; 107, 'costo_dolares' =&gt; 12.000, 'costo_pesos' =&gt; 0, 'trm' =&gt; 0, 'fecha_de_eliminacion' =&gt; '2022-06-07', 'comentarios'  =&gt; ''],</v>
      </c>
      <c r="S462" t="str">
        <f t="shared" si="39"/>
        <v>['nombre' =&gt; 'Daniel', 'apellido' =&gt; 'Rodriguez Lasso', 'correo' =&gt; 'daniel.rodriguez@linktic.co', 'dominio' =&gt; 14, 'estado' =&gt; 'Eliminado', 'ticket' =&gt; '9082', 'fecha_de_creacion' =&gt; '2022-03-18', 'centro_costos_id' =&gt; 107, 'costo_dolares' =&gt; 12.000, 'costo_pesos' =&gt; 0, 'trm' =&gt; 0, 'fecha_de_eliminacion' =&gt; '2022-06-07', 'comentarios'  =&gt; ''],</v>
      </c>
    </row>
    <row r="463" spans="1:19" x14ac:dyDescent="0.25">
      <c r="A463" t="s">
        <v>2010</v>
      </c>
      <c r="B463" t="s">
        <v>2011</v>
      </c>
      <c r="C463" t="s">
        <v>2012</v>
      </c>
      <c r="D463" t="s">
        <v>844</v>
      </c>
      <c r="E463" t="s">
        <v>845</v>
      </c>
      <c r="F463">
        <v>9044</v>
      </c>
      <c r="G463" s="1">
        <v>44642</v>
      </c>
      <c r="H463">
        <v>295</v>
      </c>
      <c r="I463">
        <v>12</v>
      </c>
      <c r="J463" t="str">
        <f t="shared" si="35"/>
        <v>12.000</v>
      </c>
      <c r="K463">
        <v>44697</v>
      </c>
      <c r="M463">
        <f>_xlfn.IFNA(VLOOKUP(H463,centro_costo_id_2!$A$2:$B$108,2,0),107)</f>
        <v>107</v>
      </c>
      <c r="N463">
        <f>_xlfn.IFNA(VLOOKUP(TRIM(D463),dominio_correos!$A$1:$B$31,2,0),29)</f>
        <v>14</v>
      </c>
      <c r="O463" t="str">
        <f>Hoja13!J462</f>
        <v>2022-03-22</v>
      </c>
      <c r="P463" t="str">
        <f t="shared" si="36"/>
        <v>2022-05-16</v>
      </c>
      <c r="Q463" t="str">
        <f t="shared" si="37"/>
        <v>['nombre' =&gt; 'Fredy', 'apellido' =&gt; 'Tovar', 'correo' =&gt; 'fredy.tovar@linktic.co', 'dominio' =&gt; 14, 'estado' =&gt; 'Eliminado', 'ticket' =&gt; '9044',</v>
      </c>
      <c r="R463" t="str">
        <f t="shared" si="38"/>
        <v xml:space="preserve"> 'fecha_de_creacion' =&gt; '2022-03-22', 'centro_costos_id' =&gt; 107, 'costo_dolares' =&gt; 12.000, 'costo_pesos' =&gt; 0, 'trm' =&gt; 0, 'fecha_de_eliminacion' =&gt; '2022-05-16', 'comentarios'  =&gt; ''],</v>
      </c>
      <c r="S463" t="str">
        <f t="shared" si="39"/>
        <v>['nombre' =&gt; 'Fredy', 'apellido' =&gt; 'Tovar', 'correo' =&gt; 'fredy.tovar@linktic.co', 'dominio' =&gt; 14, 'estado' =&gt; 'Eliminado', 'ticket' =&gt; '9044', 'fecha_de_creacion' =&gt; '2022-03-22', 'centro_costos_id' =&gt; 107, 'costo_dolares' =&gt; 12.000, 'costo_pesos' =&gt; 0, 'trm' =&gt; 0, 'fecha_de_eliminacion' =&gt; '2022-05-16', 'comentarios'  =&gt; ''],</v>
      </c>
    </row>
    <row r="464" spans="1:19" x14ac:dyDescent="0.25">
      <c r="A464" t="s">
        <v>2013</v>
      </c>
      <c r="B464" t="s">
        <v>2014</v>
      </c>
      <c r="C464" t="s">
        <v>2015</v>
      </c>
      <c r="D464" t="s">
        <v>844</v>
      </c>
      <c r="E464" t="s">
        <v>845</v>
      </c>
      <c r="F464">
        <v>9076</v>
      </c>
      <c r="G464" s="1">
        <v>44642</v>
      </c>
      <c r="H464">
        <v>309</v>
      </c>
      <c r="I464">
        <v>12</v>
      </c>
      <c r="J464" t="str">
        <f t="shared" si="35"/>
        <v>12.000</v>
      </c>
      <c r="K464">
        <v>44792</v>
      </c>
      <c r="M464">
        <f>_xlfn.IFNA(VLOOKUP(H464,centro_costo_id_2!$A$2:$B$108,2,0),107)</f>
        <v>54</v>
      </c>
      <c r="N464">
        <f>_xlfn.IFNA(VLOOKUP(TRIM(D464),dominio_correos!$A$1:$B$31,2,0),29)</f>
        <v>14</v>
      </c>
      <c r="O464" t="str">
        <f>Hoja13!J463</f>
        <v>2022-03-22</v>
      </c>
      <c r="P464" t="str">
        <f t="shared" si="36"/>
        <v>2022-08-19</v>
      </c>
      <c r="Q464" t="str">
        <f t="shared" si="37"/>
        <v>['nombre' =&gt; 'Leidy ', 'apellido' =&gt; 'Hurtado', 'correo' =&gt; 'disenadorinstrucional.uno@linktic.co', 'dominio' =&gt; 14, 'estado' =&gt; 'Eliminado', 'ticket' =&gt; '9076',</v>
      </c>
      <c r="R464" t="str">
        <f t="shared" si="38"/>
        <v xml:space="preserve"> 'fecha_de_creacion' =&gt; '2022-03-22', 'centro_costos_id' =&gt; 54, 'costo_dolares' =&gt; 12.000, 'costo_pesos' =&gt; 0, 'trm' =&gt; 0, 'fecha_de_eliminacion' =&gt; '2022-08-19', 'comentarios'  =&gt; ''],</v>
      </c>
      <c r="S464" t="str">
        <f t="shared" si="39"/>
        <v>['nombre' =&gt; 'Leidy ', 'apellido' =&gt; 'Hurtado', 'correo' =&gt; 'disenadorinstrucional.uno@linktic.co', 'dominio' =&gt; 14, 'estado' =&gt; 'Eliminado', 'ticket' =&gt; '9076', 'fecha_de_creacion' =&gt; '2022-03-22', 'centro_costos_id' =&gt; 54, 'costo_dolares' =&gt; 12.000, 'costo_pesos' =&gt; 0, 'trm' =&gt; 0, 'fecha_de_eliminacion' =&gt; '2022-08-19', 'comentarios'  =&gt; ''],</v>
      </c>
    </row>
    <row r="465" spans="1:19" x14ac:dyDescent="0.25">
      <c r="A465" t="s">
        <v>850</v>
      </c>
      <c r="B465" t="s">
        <v>1279</v>
      </c>
      <c r="C465" t="s">
        <v>2016</v>
      </c>
      <c r="D465" t="s">
        <v>844</v>
      </c>
      <c r="E465" t="s">
        <v>845</v>
      </c>
      <c r="F465">
        <v>9083</v>
      </c>
      <c r="G465" s="1">
        <v>44642</v>
      </c>
      <c r="H465">
        <v>309</v>
      </c>
      <c r="I465">
        <v>12</v>
      </c>
      <c r="J465" t="str">
        <f t="shared" si="35"/>
        <v>12.000</v>
      </c>
      <c r="K465">
        <v>44778</v>
      </c>
      <c r="M465">
        <f>_xlfn.IFNA(VLOOKUP(H465,centro_costo_id_2!$A$2:$B$108,2,0),107)</f>
        <v>54</v>
      </c>
      <c r="N465">
        <f>_xlfn.IFNA(VLOOKUP(TRIM(D465),dominio_correos!$A$1:$B$31,2,0),29)</f>
        <v>14</v>
      </c>
      <c r="O465" t="str">
        <f>Hoja13!J464</f>
        <v>2022-03-22</v>
      </c>
      <c r="P465" t="str">
        <f t="shared" si="36"/>
        <v>2022-08-05</v>
      </c>
      <c r="Q465" t="str">
        <f t="shared" si="37"/>
        <v>['nombre' =&gt; 'Diana', 'apellido' =&gt; 'Rincon', 'correo' =&gt; 'diana.rincon@linktic.co', 'dominio' =&gt; 14, 'estado' =&gt; 'Eliminado', 'ticket' =&gt; '9083',</v>
      </c>
      <c r="R465" t="str">
        <f t="shared" si="38"/>
        <v xml:space="preserve"> 'fecha_de_creacion' =&gt; '2022-03-22', 'centro_costos_id' =&gt; 54, 'costo_dolares' =&gt; 12.000, 'costo_pesos' =&gt; 0, 'trm' =&gt; 0, 'fecha_de_eliminacion' =&gt; '2022-08-05', 'comentarios'  =&gt; ''],</v>
      </c>
      <c r="S465" t="str">
        <f t="shared" si="39"/>
        <v>['nombre' =&gt; 'Diana', 'apellido' =&gt; 'Rincon', 'correo' =&gt; 'diana.rincon@linktic.co', 'dominio' =&gt; 14, 'estado' =&gt; 'Eliminado', 'ticket' =&gt; '9083', 'fecha_de_creacion' =&gt; '2022-03-22', 'centro_costos_id' =&gt; 54, 'costo_dolares' =&gt; 12.000, 'costo_pesos' =&gt; 0, 'trm' =&gt; 0, 'fecha_de_eliminacion' =&gt; '2022-08-05', 'comentarios'  =&gt; ''],</v>
      </c>
    </row>
    <row r="466" spans="1:19" x14ac:dyDescent="0.25">
      <c r="A466" t="s">
        <v>1541</v>
      </c>
      <c r="B466" t="s">
        <v>2017</v>
      </c>
      <c r="C466" t="s">
        <v>2018</v>
      </c>
      <c r="D466" t="s">
        <v>844</v>
      </c>
      <c r="E466" t="s">
        <v>845</v>
      </c>
      <c r="F466">
        <v>9079</v>
      </c>
      <c r="G466" s="1">
        <v>44642</v>
      </c>
      <c r="H466">
        <v>309</v>
      </c>
      <c r="I466">
        <v>12</v>
      </c>
      <c r="J466" t="str">
        <f t="shared" si="35"/>
        <v>12.000</v>
      </c>
      <c r="K466">
        <v>44792</v>
      </c>
      <c r="M466">
        <f>_xlfn.IFNA(VLOOKUP(H466,centro_costo_id_2!$A$2:$B$108,2,0),107)</f>
        <v>54</v>
      </c>
      <c r="N466">
        <f>_xlfn.IFNA(VLOOKUP(TRIM(D466),dominio_correos!$A$1:$B$31,2,0),29)</f>
        <v>14</v>
      </c>
      <c r="O466" t="str">
        <f>Hoja13!J465</f>
        <v>2022-03-22</v>
      </c>
      <c r="P466" t="str">
        <f t="shared" si="36"/>
        <v>2022-08-19</v>
      </c>
      <c r="Q466" t="str">
        <f t="shared" si="37"/>
        <v>['nombre' =&gt; 'Luis', 'apellido' =&gt; 'Amortegui', 'correo' =&gt; 'disenadorinstrucional.dos@linktic.co', 'dominio' =&gt; 14, 'estado' =&gt; 'Eliminado', 'ticket' =&gt; '9079',</v>
      </c>
      <c r="R466" t="str">
        <f t="shared" si="38"/>
        <v xml:space="preserve"> 'fecha_de_creacion' =&gt; '2022-03-22', 'centro_costos_id' =&gt; 54, 'costo_dolares' =&gt; 12.000, 'costo_pesos' =&gt; 0, 'trm' =&gt; 0, 'fecha_de_eliminacion' =&gt; '2022-08-19', 'comentarios'  =&gt; ''],</v>
      </c>
      <c r="S466" t="str">
        <f t="shared" si="39"/>
        <v>['nombre' =&gt; 'Luis', 'apellido' =&gt; 'Amortegui', 'correo' =&gt; 'disenadorinstrucional.dos@linktic.co', 'dominio' =&gt; 14, 'estado' =&gt; 'Eliminado', 'ticket' =&gt; '9079', 'fecha_de_creacion' =&gt; '2022-03-22', 'centro_costos_id' =&gt; 54, 'costo_dolares' =&gt; 12.000, 'costo_pesos' =&gt; 0, 'trm' =&gt; 0, 'fecha_de_eliminacion' =&gt; '2022-08-19', 'comentarios'  =&gt; ''],</v>
      </c>
    </row>
    <row r="467" spans="1:19" x14ac:dyDescent="0.25">
      <c r="A467" t="s">
        <v>2019</v>
      </c>
      <c r="B467" t="s">
        <v>903</v>
      </c>
      <c r="C467" t="s">
        <v>2020</v>
      </c>
      <c r="D467" t="s">
        <v>844</v>
      </c>
      <c r="E467" t="s">
        <v>845</v>
      </c>
      <c r="F467">
        <v>9086</v>
      </c>
      <c r="G467" s="1">
        <v>44642</v>
      </c>
      <c r="H467">
        <v>309</v>
      </c>
      <c r="I467">
        <v>12</v>
      </c>
      <c r="J467" t="str">
        <f t="shared" si="35"/>
        <v>12.000</v>
      </c>
      <c r="K467">
        <v>44792</v>
      </c>
      <c r="M467">
        <f>_xlfn.IFNA(VLOOKUP(H467,centro_costo_id_2!$A$2:$B$108,2,0),107)</f>
        <v>54</v>
      </c>
      <c r="N467">
        <f>_xlfn.IFNA(VLOOKUP(TRIM(D467),dominio_correos!$A$1:$B$31,2,0),29)</f>
        <v>14</v>
      </c>
      <c r="O467" t="str">
        <f>Hoja13!J466</f>
        <v>2022-03-22</v>
      </c>
      <c r="P467" t="str">
        <f t="shared" si="36"/>
        <v>2022-08-19</v>
      </c>
      <c r="Q467" t="str">
        <f t="shared" si="37"/>
        <v>['nombre' =&gt; 'Jackeline', 'apellido' =&gt; 'Ospina', 'correo' =&gt; 'jackeline.ospina@linktic.co', 'dominio' =&gt; 14, 'estado' =&gt; 'Eliminado', 'ticket' =&gt; '9086',</v>
      </c>
      <c r="R467" t="str">
        <f t="shared" si="38"/>
        <v xml:space="preserve"> 'fecha_de_creacion' =&gt; '2022-03-22', 'centro_costos_id' =&gt; 54, 'costo_dolares' =&gt; 12.000, 'costo_pesos' =&gt; 0, 'trm' =&gt; 0, 'fecha_de_eliminacion' =&gt; '2022-08-19', 'comentarios'  =&gt; ''],</v>
      </c>
      <c r="S467" t="str">
        <f t="shared" si="39"/>
        <v>['nombre' =&gt; 'Jackeline', 'apellido' =&gt; 'Ospina', 'correo' =&gt; 'jackeline.ospina@linktic.co', 'dominio' =&gt; 14, 'estado' =&gt; 'Eliminado', 'ticket' =&gt; '9086', 'fecha_de_creacion' =&gt; '2022-03-22', 'centro_costos_id' =&gt; 54, 'costo_dolares' =&gt; 12.000, 'costo_pesos' =&gt; 0, 'trm' =&gt; 0, 'fecha_de_eliminacion' =&gt; '2022-08-19', 'comentarios'  =&gt; ''],</v>
      </c>
    </row>
    <row r="468" spans="1:19" x14ac:dyDescent="0.25">
      <c r="A468" t="s">
        <v>1831</v>
      </c>
      <c r="B468" t="s">
        <v>866</v>
      </c>
      <c r="C468" t="s">
        <v>2021</v>
      </c>
      <c r="D468" t="s">
        <v>844</v>
      </c>
      <c r="E468" t="s">
        <v>845</v>
      </c>
      <c r="F468">
        <v>9055</v>
      </c>
      <c r="G468" s="1">
        <v>44643</v>
      </c>
      <c r="H468">
        <v>309</v>
      </c>
      <c r="I468">
        <v>12</v>
      </c>
      <c r="J468" t="str">
        <f t="shared" si="35"/>
        <v>12.000</v>
      </c>
      <c r="K468">
        <v>44677</v>
      </c>
      <c r="M468">
        <f>_xlfn.IFNA(VLOOKUP(H468,centro_costo_id_2!$A$2:$B$108,2,0),107)</f>
        <v>54</v>
      </c>
      <c r="N468">
        <f>_xlfn.IFNA(VLOOKUP(TRIM(D468),dominio_correos!$A$1:$B$31,2,0),29)</f>
        <v>14</v>
      </c>
      <c r="O468" t="str">
        <f>Hoja13!J467</f>
        <v>2022-03-23</v>
      </c>
      <c r="P468" t="str">
        <f t="shared" si="36"/>
        <v>2022-04-26</v>
      </c>
      <c r="Q468" t="str">
        <f t="shared" si="37"/>
        <v>['nombre' =&gt; 'Wilson ', 'apellido' =&gt; 'Lopez', 'correo' =&gt; 'wilson.lopez@linktic.co', 'dominio' =&gt; 14, 'estado' =&gt; 'Eliminado', 'ticket' =&gt; '9055',</v>
      </c>
      <c r="R468" t="str">
        <f t="shared" si="38"/>
        <v xml:space="preserve"> 'fecha_de_creacion' =&gt; '2022-03-23', 'centro_costos_id' =&gt; 54, 'costo_dolares' =&gt; 12.000, 'costo_pesos' =&gt; 0, 'trm' =&gt; 0, 'fecha_de_eliminacion' =&gt; '2022-04-26', 'comentarios'  =&gt; ''],</v>
      </c>
      <c r="S468" t="str">
        <f t="shared" si="39"/>
        <v>['nombre' =&gt; 'Wilson ', 'apellido' =&gt; 'Lopez', 'correo' =&gt; 'wilson.lopez@linktic.co', 'dominio' =&gt; 14, 'estado' =&gt; 'Eliminado', 'ticket' =&gt; '9055', 'fecha_de_creacion' =&gt; '2022-03-23', 'centro_costos_id' =&gt; 54, 'costo_dolares' =&gt; 12.000, 'costo_pesos' =&gt; 0, 'trm' =&gt; 0, 'fecha_de_eliminacion' =&gt; '2022-04-26', 'comentarios'  =&gt; ''],</v>
      </c>
    </row>
    <row r="469" spans="1:19" x14ac:dyDescent="0.25">
      <c r="A469" t="s">
        <v>2022</v>
      </c>
      <c r="B469" t="s">
        <v>2023</v>
      </c>
      <c r="C469" t="s">
        <v>2024</v>
      </c>
      <c r="D469" t="s">
        <v>844</v>
      </c>
      <c r="E469" t="s">
        <v>1165</v>
      </c>
      <c r="F469">
        <v>9054</v>
      </c>
      <c r="G469" s="1">
        <v>44643</v>
      </c>
      <c r="H469">
        <v>309</v>
      </c>
      <c r="I469">
        <v>12</v>
      </c>
      <c r="J469" t="str">
        <f t="shared" si="35"/>
        <v>12.000</v>
      </c>
      <c r="K469">
        <v>44792</v>
      </c>
      <c r="M469">
        <f>_xlfn.IFNA(VLOOKUP(H469,centro_costo_id_2!$A$2:$B$108,2,0),107)</f>
        <v>54</v>
      </c>
      <c r="N469">
        <f>_xlfn.IFNA(VLOOKUP(TRIM(D469),dominio_correos!$A$1:$B$31,2,0),29)</f>
        <v>14</v>
      </c>
      <c r="O469" t="str">
        <f>Hoja13!J468</f>
        <v>2022-03-23</v>
      </c>
      <c r="P469" t="str">
        <f t="shared" si="36"/>
        <v>2022-08-19</v>
      </c>
      <c r="Q469" t="str">
        <f t="shared" si="37"/>
        <v>['nombre' =&gt; 'Erick Johann', 'apellido' =&gt; 'Fonseca Perilla', 'correo' =&gt; 'erick.fonseca@linktic.co', 'dominio' =&gt; 14, 'estado' =&gt; 'eliminado', 'ticket' =&gt; '9054',</v>
      </c>
      <c r="R469" t="str">
        <f t="shared" si="38"/>
        <v xml:space="preserve"> 'fecha_de_creacion' =&gt; '2022-03-23', 'centro_costos_id' =&gt; 54, 'costo_dolares' =&gt; 12.000, 'costo_pesos' =&gt; 0, 'trm' =&gt; 0, 'fecha_de_eliminacion' =&gt; '2022-08-19', 'comentarios'  =&gt; ''],</v>
      </c>
      <c r="S469" t="str">
        <f t="shared" si="39"/>
        <v>['nombre' =&gt; 'Erick Johann', 'apellido' =&gt; 'Fonseca Perilla', 'correo' =&gt; 'erick.fonseca@linktic.co', 'dominio' =&gt; 14, 'estado' =&gt; 'eliminado', 'ticket' =&gt; '9054', 'fecha_de_creacion' =&gt; '2022-03-23', 'centro_costos_id' =&gt; 54, 'costo_dolares' =&gt; 12.000, 'costo_pesos' =&gt; 0, 'trm' =&gt; 0, 'fecha_de_eliminacion' =&gt; '2022-08-19', 'comentarios'  =&gt; ''],</v>
      </c>
    </row>
    <row r="470" spans="1:19" x14ac:dyDescent="0.25">
      <c r="A470" t="s">
        <v>2025</v>
      </c>
      <c r="B470" t="s">
        <v>2026</v>
      </c>
      <c r="C470" t="s">
        <v>2027</v>
      </c>
      <c r="D470" t="s">
        <v>844</v>
      </c>
      <c r="E470" t="s">
        <v>845</v>
      </c>
      <c r="F470">
        <v>9041</v>
      </c>
      <c r="G470" s="1">
        <v>44643</v>
      </c>
      <c r="H470">
        <v>309</v>
      </c>
      <c r="I470">
        <v>12</v>
      </c>
      <c r="J470" t="str">
        <f t="shared" si="35"/>
        <v>12.000</v>
      </c>
      <c r="K470">
        <v>44690</v>
      </c>
      <c r="M470">
        <f>_xlfn.IFNA(VLOOKUP(H470,centro_costo_id_2!$A$2:$B$108,2,0),107)</f>
        <v>54</v>
      </c>
      <c r="N470">
        <f>_xlfn.IFNA(VLOOKUP(TRIM(D470),dominio_correos!$A$1:$B$31,2,0),29)</f>
        <v>14</v>
      </c>
      <c r="O470" t="str">
        <f>Hoja13!J469</f>
        <v>2022-03-23</v>
      </c>
      <c r="P470" t="str">
        <f t="shared" si="36"/>
        <v>2022-05-09</v>
      </c>
      <c r="Q470" t="str">
        <f t="shared" si="37"/>
        <v>['nombre' =&gt; 'Claudia Liliana', 'apellido' =&gt; 'Pabon Calderon', 'correo' =&gt; 'claudia.pabon@linktic.co', 'dominio' =&gt; 14, 'estado' =&gt; 'Eliminado', 'ticket' =&gt; '9041',</v>
      </c>
      <c r="R470" t="str">
        <f t="shared" si="38"/>
        <v xml:space="preserve"> 'fecha_de_creacion' =&gt; '2022-03-23', 'centro_costos_id' =&gt; 54, 'costo_dolares' =&gt; 12.000, 'costo_pesos' =&gt; 0, 'trm' =&gt; 0, 'fecha_de_eliminacion' =&gt; '2022-05-09', 'comentarios'  =&gt; ''],</v>
      </c>
      <c r="S470" t="str">
        <f t="shared" si="39"/>
        <v>['nombre' =&gt; 'Claudia Liliana', 'apellido' =&gt; 'Pabon Calderon', 'correo' =&gt; 'claudia.pabon@linktic.co', 'dominio' =&gt; 14, 'estado' =&gt; 'Eliminado', 'ticket' =&gt; '9041', 'fecha_de_creacion' =&gt; '2022-03-23', 'centro_costos_id' =&gt; 54, 'costo_dolares' =&gt; 12.000, 'costo_pesos' =&gt; 0, 'trm' =&gt; 0, 'fecha_de_eliminacion' =&gt; '2022-05-09', 'comentarios'  =&gt; ''],</v>
      </c>
    </row>
    <row r="471" spans="1:19" x14ac:dyDescent="0.25">
      <c r="A471" t="s">
        <v>2028</v>
      </c>
      <c r="B471" t="s">
        <v>2029</v>
      </c>
      <c r="C471" t="s">
        <v>2030</v>
      </c>
      <c r="D471" t="s">
        <v>844</v>
      </c>
      <c r="E471" t="s">
        <v>845</v>
      </c>
      <c r="F471">
        <v>9092</v>
      </c>
      <c r="G471" s="1">
        <v>44643</v>
      </c>
      <c r="H471">
        <v>210</v>
      </c>
      <c r="I471">
        <v>12</v>
      </c>
      <c r="J471" t="str">
        <f t="shared" si="35"/>
        <v>12.000</v>
      </c>
      <c r="K471">
        <v>44750</v>
      </c>
      <c r="M471">
        <f>_xlfn.IFNA(VLOOKUP(H471,centro_costo_id_2!$A$2:$B$108,2,0),107)</f>
        <v>107</v>
      </c>
      <c r="N471">
        <f>_xlfn.IFNA(VLOOKUP(TRIM(D471),dominio_correos!$A$1:$B$31,2,0),29)</f>
        <v>14</v>
      </c>
      <c r="O471" t="str">
        <f>Hoja13!J470</f>
        <v>2022-03-23</v>
      </c>
      <c r="P471" t="str">
        <f t="shared" si="36"/>
        <v>2022-07-08</v>
      </c>
      <c r="Q471" t="str">
        <f t="shared" si="37"/>
        <v>['nombre' =&gt; 'Daniel Alexis', 'apellido' =&gt; 'Fernandez Becerra', 'correo' =&gt; 'Arquitecto@linktic.co ', 'dominio' =&gt; 14, 'estado' =&gt; 'Eliminado', 'ticket' =&gt; '9092',</v>
      </c>
      <c r="R471" t="str">
        <f t="shared" si="38"/>
        <v xml:space="preserve"> 'fecha_de_creacion' =&gt; '2022-03-23', 'centro_costos_id' =&gt; 107, 'costo_dolares' =&gt; 12.000, 'costo_pesos' =&gt; 0, 'trm' =&gt; 0, 'fecha_de_eliminacion' =&gt; '2022-07-08', 'comentarios'  =&gt; ''],</v>
      </c>
      <c r="S471" t="str">
        <f t="shared" si="39"/>
        <v>['nombre' =&gt; 'Daniel Alexis', 'apellido' =&gt; 'Fernandez Becerra', 'correo' =&gt; 'Arquitecto@linktic.co ', 'dominio' =&gt; 14, 'estado' =&gt; 'Eliminado', 'ticket' =&gt; '9092', 'fecha_de_creacion' =&gt; '2022-03-23', 'centro_costos_id' =&gt; 107, 'costo_dolares' =&gt; 12.000, 'costo_pesos' =&gt; 0, 'trm' =&gt; 0, 'fecha_de_eliminacion' =&gt; '2022-07-08', 'comentarios'  =&gt; ''],</v>
      </c>
    </row>
    <row r="472" spans="1:19" x14ac:dyDescent="0.25">
      <c r="A472" t="s">
        <v>2031</v>
      </c>
      <c r="B472" t="s">
        <v>2032</v>
      </c>
      <c r="C472" t="s">
        <v>2033</v>
      </c>
      <c r="D472" t="s">
        <v>1006</v>
      </c>
      <c r="E472" t="s">
        <v>845</v>
      </c>
      <c r="F472">
        <v>9071</v>
      </c>
      <c r="G472" s="1">
        <v>44644</v>
      </c>
      <c r="H472">
        <v>286</v>
      </c>
      <c r="I472">
        <v>12</v>
      </c>
      <c r="J472" t="str">
        <f t="shared" si="35"/>
        <v>12.000</v>
      </c>
      <c r="K472">
        <v>44812</v>
      </c>
      <c r="M472">
        <f>_xlfn.IFNA(VLOOKUP(H472,centro_costo_id_2!$A$2:$B$108,2,0),107)</f>
        <v>33</v>
      </c>
      <c r="N472">
        <f>_xlfn.IFNA(VLOOKUP(TRIM(D472),dominio_correos!$A$1:$B$31,2,0),29)</f>
        <v>15</v>
      </c>
      <c r="O472" t="str">
        <f>Hoja13!J471</f>
        <v>2022-03-24</v>
      </c>
      <c r="P472" t="str">
        <f t="shared" si="36"/>
        <v>2022-09-08</v>
      </c>
      <c r="Q472" t="str">
        <f t="shared" si="37"/>
        <v>['nombre' =&gt; 'Jairo ', 'apellido' =&gt; 'Castrillo', 'correo' =&gt; 'jairo.castrillo@linktic.com', 'dominio' =&gt; 15, 'estado' =&gt; 'Eliminado', 'ticket' =&gt; '9071',</v>
      </c>
      <c r="R472" t="str">
        <f t="shared" si="38"/>
        <v xml:space="preserve"> 'fecha_de_creacion' =&gt; '2022-03-24', 'centro_costos_id' =&gt; 33, 'costo_dolares' =&gt; 12.000, 'costo_pesos' =&gt; 0, 'trm' =&gt; 0, 'fecha_de_eliminacion' =&gt; '2022-09-08', 'comentarios'  =&gt; ''],</v>
      </c>
      <c r="S472" t="str">
        <f t="shared" si="39"/>
        <v>['nombre' =&gt; 'Jairo ', 'apellido' =&gt; 'Castrillo', 'correo' =&gt; 'jairo.castrillo@linktic.com', 'dominio' =&gt; 15, 'estado' =&gt; 'Eliminado', 'ticket' =&gt; '9071', 'fecha_de_creacion' =&gt; '2022-03-24', 'centro_costos_id' =&gt; 33, 'costo_dolares' =&gt; 12.000, 'costo_pesos' =&gt; 0, 'trm' =&gt; 0, 'fecha_de_eliminacion' =&gt; '2022-09-08', 'comentarios'  =&gt; ''],</v>
      </c>
    </row>
    <row r="473" spans="1:19" x14ac:dyDescent="0.25">
      <c r="A473" t="s">
        <v>1198</v>
      </c>
      <c r="B473" t="s">
        <v>2034</v>
      </c>
      <c r="C473" t="s">
        <v>2035</v>
      </c>
      <c r="D473" t="s">
        <v>1006</v>
      </c>
      <c r="E473" t="s">
        <v>974</v>
      </c>
      <c r="F473">
        <v>9072</v>
      </c>
      <c r="G473" s="1">
        <v>44644</v>
      </c>
      <c r="H473">
        <v>286</v>
      </c>
      <c r="I473">
        <v>44.598999999999997</v>
      </c>
      <c r="J473" t="str">
        <f t="shared" si="35"/>
        <v>44.599</v>
      </c>
      <c r="M473">
        <f>_xlfn.IFNA(VLOOKUP(H473,centro_costo_id_2!$A$2:$B$108,2,0),107)</f>
        <v>33</v>
      </c>
      <c r="N473">
        <f>_xlfn.IFNA(VLOOKUP(TRIM(D473),dominio_correos!$A$1:$B$31,2,0),29)</f>
        <v>15</v>
      </c>
      <c r="O473" t="str">
        <f>Hoja13!J472</f>
        <v>2022-03-24</v>
      </c>
      <c r="P473" t="str">
        <f t="shared" si="36"/>
        <v>null</v>
      </c>
      <c r="Q473" t="str">
        <f t="shared" si="37"/>
        <v>['nombre' =&gt; 'Juan', 'apellido' =&gt; 'Duque', 'correo' =&gt; 'juan.duque@linktic.com', 'dominio' =&gt; 15, 'estado' =&gt; 'Activo', 'ticket' =&gt; '9072',</v>
      </c>
      <c r="R473" t="str">
        <f t="shared" si="38"/>
        <v xml:space="preserve"> 'fecha_de_creacion' =&gt; '2022-03-24', 'centro_costos_id' =&gt; 33, 'costo_dolares' =&gt; 44.599, 'costo_pesos' =&gt; 0, 'trm' =&gt; 0, 'fecha_de_eliminacion' =&gt; null, 'comentarios'  =&gt; ''],</v>
      </c>
      <c r="S473" t="str">
        <f t="shared" si="39"/>
        <v>['nombre' =&gt; 'Juan', 'apellido' =&gt; 'Duque', 'correo' =&gt; 'juan.duque@linktic.com', 'dominio' =&gt; 15, 'estado' =&gt; 'Activo', 'ticket' =&gt; '9072', 'fecha_de_creacion' =&gt; '2022-03-24', 'centro_costos_id' =&gt; 33, 'costo_dolares' =&gt; 44.599, 'costo_pesos' =&gt; 0, 'trm' =&gt; 0, 'fecha_de_eliminacion' =&gt; null, 'comentarios'  =&gt; ''],</v>
      </c>
    </row>
    <row r="474" spans="1:19" x14ac:dyDescent="0.25">
      <c r="A474" t="s">
        <v>905</v>
      </c>
      <c r="B474" t="s">
        <v>1322</v>
      </c>
      <c r="C474" t="s">
        <v>2036</v>
      </c>
      <c r="D474" t="s">
        <v>1006</v>
      </c>
      <c r="E474" t="s">
        <v>974</v>
      </c>
      <c r="F474">
        <v>9135</v>
      </c>
      <c r="G474" s="1">
        <v>44648</v>
      </c>
      <c r="H474">
        <v>204</v>
      </c>
      <c r="I474">
        <v>44.963999999999999</v>
      </c>
      <c r="J474" t="str">
        <f t="shared" si="35"/>
        <v>44.964</v>
      </c>
      <c r="M474">
        <f>_xlfn.IFNA(VLOOKUP(H474,centro_costo_id_2!$A$2:$B$108,2,0),107)</f>
        <v>107</v>
      </c>
      <c r="N474">
        <f>_xlfn.IFNA(VLOOKUP(TRIM(D474),dominio_correos!$A$1:$B$31,2,0),29)</f>
        <v>15</v>
      </c>
      <c r="O474" t="str">
        <f>Hoja13!J473</f>
        <v>2022-03-28</v>
      </c>
      <c r="P474" t="str">
        <f t="shared" si="36"/>
        <v>null</v>
      </c>
      <c r="Q474" t="str">
        <f t="shared" si="37"/>
        <v>['nombre' =&gt; 'Andres', 'apellido' =&gt; 'Gonzalez', 'correo' =&gt; 'andres.gonzalez@linktic.com', 'dominio' =&gt; 15, 'estado' =&gt; 'Activo', 'ticket' =&gt; '9135',</v>
      </c>
      <c r="R474" t="str">
        <f t="shared" si="38"/>
        <v xml:space="preserve"> 'fecha_de_creacion' =&gt; '2022-03-28', 'centro_costos_id' =&gt; 107, 'costo_dolares' =&gt; 44.964, 'costo_pesos' =&gt; 0, 'trm' =&gt; 0, 'fecha_de_eliminacion' =&gt; null, 'comentarios'  =&gt; ''],</v>
      </c>
      <c r="S474" t="str">
        <f t="shared" si="39"/>
        <v>['nombre' =&gt; 'Andres', 'apellido' =&gt; 'Gonzalez', 'correo' =&gt; 'andres.gonzalez@linktic.com', 'dominio' =&gt; 15, 'estado' =&gt; 'Activo', 'ticket' =&gt; '9135', 'fecha_de_creacion' =&gt; '2022-03-28', 'centro_costos_id' =&gt; 107, 'costo_dolares' =&gt; 44.964, 'costo_pesos' =&gt; 0, 'trm' =&gt; 0, 'fecha_de_eliminacion' =&gt; null, 'comentarios'  =&gt; ''],</v>
      </c>
    </row>
    <row r="475" spans="1:19" x14ac:dyDescent="0.25">
      <c r="A475" t="s">
        <v>2037</v>
      </c>
      <c r="B475" t="s">
        <v>2038</v>
      </c>
      <c r="C475" t="s">
        <v>2039</v>
      </c>
      <c r="D475" t="s">
        <v>844</v>
      </c>
      <c r="E475" t="s">
        <v>845</v>
      </c>
      <c r="F475">
        <v>9037</v>
      </c>
      <c r="G475" s="1">
        <v>44648</v>
      </c>
      <c r="H475">
        <v>313</v>
      </c>
      <c r="I475">
        <v>12</v>
      </c>
      <c r="J475" t="str">
        <f t="shared" si="35"/>
        <v>12.000</v>
      </c>
      <c r="K475">
        <v>44617</v>
      </c>
      <c r="M475">
        <f>_xlfn.IFNA(VLOOKUP(H475,centro_costo_id_2!$A$2:$B$108,2,0),107)</f>
        <v>58</v>
      </c>
      <c r="N475">
        <f>_xlfn.IFNA(VLOOKUP(TRIM(D475),dominio_correos!$A$1:$B$31,2,0),29)</f>
        <v>14</v>
      </c>
      <c r="O475" t="str">
        <f>Hoja13!J474</f>
        <v>2022-03-28</v>
      </c>
      <c r="P475" t="str">
        <f t="shared" si="36"/>
        <v>2022-02-25</v>
      </c>
      <c r="Q475" t="str">
        <f t="shared" si="37"/>
        <v>['nombre' =&gt; 'Yusmari', 'apellido' =&gt; 'Rivas', 'correo' =&gt; 'yusmari.rivas@linktic.co', 'dominio' =&gt; 14, 'estado' =&gt; 'Eliminado', 'ticket' =&gt; '9037',</v>
      </c>
      <c r="R475" t="str">
        <f t="shared" si="38"/>
        <v xml:space="preserve"> 'fecha_de_creacion' =&gt; '2022-03-28', 'centro_costos_id' =&gt; 58, 'costo_dolares' =&gt; 12.000, 'costo_pesos' =&gt; 0, 'trm' =&gt; 0, 'fecha_de_eliminacion' =&gt; '2022-02-25', 'comentarios'  =&gt; ''],</v>
      </c>
      <c r="S475" t="str">
        <f t="shared" si="39"/>
        <v>['nombre' =&gt; 'Yusmari', 'apellido' =&gt; 'Rivas', 'correo' =&gt; 'yusmari.rivas@linktic.co', 'dominio' =&gt; 14, 'estado' =&gt; 'Eliminado', 'ticket' =&gt; '9037', 'fecha_de_creacion' =&gt; '2022-03-28', 'centro_costos_id' =&gt; 58, 'costo_dolares' =&gt; 12.000, 'costo_pesos' =&gt; 0, 'trm' =&gt; 0, 'fecha_de_eliminacion' =&gt; '2022-02-25', 'comentarios'  =&gt; ''],</v>
      </c>
    </row>
    <row r="476" spans="1:19" x14ac:dyDescent="0.25">
      <c r="A476" t="s">
        <v>1807</v>
      </c>
      <c r="B476" t="s">
        <v>1722</v>
      </c>
      <c r="C476" t="s">
        <v>2040</v>
      </c>
      <c r="D476" t="s">
        <v>1006</v>
      </c>
      <c r="E476" t="s">
        <v>845</v>
      </c>
      <c r="F476">
        <v>9085</v>
      </c>
      <c r="G476" s="1">
        <v>44648</v>
      </c>
      <c r="H476" t="s">
        <v>2041</v>
      </c>
      <c r="I476">
        <v>12</v>
      </c>
      <c r="J476" t="str">
        <f t="shared" si="35"/>
        <v>12.000</v>
      </c>
      <c r="K476">
        <v>44887</v>
      </c>
      <c r="M476">
        <f>_xlfn.IFNA(VLOOKUP(H476,centro_costo_id_2!$A$2:$B$108,2,0),107)</f>
        <v>107</v>
      </c>
      <c r="N476">
        <f>_xlfn.IFNA(VLOOKUP(TRIM(D476),dominio_correos!$A$1:$B$31,2,0),29)</f>
        <v>15</v>
      </c>
      <c r="O476" t="str">
        <f>Hoja13!J475</f>
        <v>2022-03-28</v>
      </c>
      <c r="P476" t="str">
        <f t="shared" si="36"/>
        <v>2022-11-22</v>
      </c>
      <c r="Q476" t="str">
        <f t="shared" si="37"/>
        <v>['nombre' =&gt; 'Daniel ', 'apellido' =&gt; 'Alarcon', 'correo' =&gt; 'daniel.alarcon@linktic.com', 'dominio' =&gt; 15, 'estado' =&gt; 'Eliminado', 'ticket' =&gt; '9085',</v>
      </c>
      <c r="R476" t="str">
        <f t="shared" si="38"/>
        <v xml:space="preserve"> 'fecha_de_creacion' =&gt; '2022-03-28', 'centro_costos_id' =&gt; 107, 'costo_dolares' =&gt; 12.000, 'costo_pesos' =&gt; 0, 'trm' =&gt; 0, 'fecha_de_eliminacion' =&gt; '2022-11-22', 'comentarios'  =&gt; ''],</v>
      </c>
      <c r="S476" t="str">
        <f t="shared" si="39"/>
        <v>['nombre' =&gt; 'Daniel ', 'apellido' =&gt; 'Alarcon', 'correo' =&gt; 'daniel.alarcon@linktic.com', 'dominio' =&gt; 15, 'estado' =&gt; 'Eliminado', 'ticket' =&gt; '9085', 'fecha_de_creacion' =&gt; '2022-03-28', 'centro_costos_id' =&gt; 107, 'costo_dolares' =&gt; 12.000, 'costo_pesos' =&gt; 0, 'trm' =&gt; 0, 'fecha_de_eliminacion' =&gt; '2022-11-22', 'comentarios'  =&gt; ''],</v>
      </c>
    </row>
    <row r="477" spans="1:19" x14ac:dyDescent="0.25">
      <c r="A477" t="s">
        <v>2042</v>
      </c>
      <c r="B477" t="s">
        <v>2043</v>
      </c>
      <c r="C477" t="s">
        <v>2044</v>
      </c>
      <c r="D477" t="s">
        <v>944</v>
      </c>
      <c r="E477" t="s">
        <v>845</v>
      </c>
      <c r="F477">
        <v>9099</v>
      </c>
      <c r="G477" s="1">
        <v>44648</v>
      </c>
      <c r="H477">
        <v>3</v>
      </c>
      <c r="I477">
        <v>12</v>
      </c>
      <c r="J477" t="str">
        <f t="shared" si="35"/>
        <v>12.000</v>
      </c>
      <c r="K477">
        <v>44677</v>
      </c>
      <c r="M477">
        <f>_xlfn.IFNA(VLOOKUP(H477,centro_costo_id_2!$A$2:$B$108,2,0),107)</f>
        <v>107</v>
      </c>
      <c r="N477">
        <f>_xlfn.IFNA(VLOOKUP(TRIM(D477),dominio_correos!$A$1:$B$31,2,0),29)</f>
        <v>27</v>
      </c>
      <c r="O477" t="str">
        <f>Hoja13!J476</f>
        <v>2022-03-28</v>
      </c>
      <c r="P477" t="str">
        <f t="shared" si="36"/>
        <v>2022-04-26</v>
      </c>
      <c r="Q477" t="str">
        <f t="shared" si="37"/>
        <v>['nombre' =&gt; 'Otoniel', 'apellido' =&gt; 'Penates', 'correo' =&gt; 'otoniel.penates@wimbu.co', 'dominio' =&gt; 27, 'estado' =&gt; 'Eliminado', 'ticket' =&gt; '9099',</v>
      </c>
      <c r="R477" t="str">
        <f t="shared" si="38"/>
        <v xml:space="preserve"> 'fecha_de_creacion' =&gt; '2022-03-28', 'centro_costos_id' =&gt; 107, 'costo_dolares' =&gt; 12.000, 'costo_pesos' =&gt; 0, 'trm' =&gt; 0, 'fecha_de_eliminacion' =&gt; '2022-04-26', 'comentarios'  =&gt; ''],</v>
      </c>
      <c r="S477" t="str">
        <f t="shared" si="39"/>
        <v>['nombre' =&gt; 'Otoniel', 'apellido' =&gt; 'Penates', 'correo' =&gt; 'otoniel.penates@wimbu.co', 'dominio' =&gt; 27, 'estado' =&gt; 'Eliminado', 'ticket' =&gt; '9099', 'fecha_de_creacion' =&gt; '2022-03-28', 'centro_costos_id' =&gt; 107, 'costo_dolares' =&gt; 12.000, 'costo_pesos' =&gt; 0, 'trm' =&gt; 0, 'fecha_de_eliminacion' =&gt; '2022-04-26', 'comentarios'  =&gt; ''],</v>
      </c>
    </row>
    <row r="478" spans="1:19" x14ac:dyDescent="0.25">
      <c r="A478" t="s">
        <v>2045</v>
      </c>
      <c r="B478" t="s">
        <v>2046</v>
      </c>
      <c r="C478" t="s">
        <v>2047</v>
      </c>
      <c r="D478" t="s">
        <v>844</v>
      </c>
      <c r="E478" t="s">
        <v>845</v>
      </c>
      <c r="F478">
        <v>9160</v>
      </c>
      <c r="G478" s="1">
        <v>44649</v>
      </c>
      <c r="H478">
        <v>309</v>
      </c>
      <c r="I478">
        <v>12</v>
      </c>
      <c r="J478" t="str">
        <f t="shared" si="35"/>
        <v>12.000</v>
      </c>
      <c r="K478">
        <v>44792</v>
      </c>
      <c r="M478">
        <f>_xlfn.IFNA(VLOOKUP(H478,centro_costo_id_2!$A$2:$B$108,2,0),107)</f>
        <v>54</v>
      </c>
      <c r="N478">
        <f>_xlfn.IFNA(VLOOKUP(TRIM(D478),dominio_correos!$A$1:$B$31,2,0),29)</f>
        <v>14</v>
      </c>
      <c r="O478" t="str">
        <f>Hoja13!J477</f>
        <v>2022-03-29</v>
      </c>
      <c r="P478" t="str">
        <f t="shared" si="36"/>
        <v>2022-08-19</v>
      </c>
      <c r="Q478" t="str">
        <f t="shared" si="37"/>
        <v>['nombre' =&gt; 'Yeimy ', 'apellido' =&gt; 'Hernandez ', 'correo' =&gt; 'asesordos.ticfamilia@linktic.co', 'dominio' =&gt; 14, 'estado' =&gt; 'Eliminado', 'ticket' =&gt; '9160',</v>
      </c>
      <c r="R478" t="str">
        <f t="shared" si="38"/>
        <v xml:space="preserve"> 'fecha_de_creacion' =&gt; '2022-03-29', 'centro_costos_id' =&gt; 54, 'costo_dolares' =&gt; 12.000, 'costo_pesos' =&gt; 0, 'trm' =&gt; 0, 'fecha_de_eliminacion' =&gt; '2022-08-19', 'comentarios'  =&gt; ''],</v>
      </c>
      <c r="S478" t="str">
        <f t="shared" si="39"/>
        <v>['nombre' =&gt; 'Yeimy ', 'apellido' =&gt; 'Hernandez ', 'correo' =&gt; 'asesordos.ticfamilia@linktic.co', 'dominio' =&gt; 14, 'estado' =&gt; 'Eliminado', 'ticket' =&gt; '9160', 'fecha_de_creacion' =&gt; '2022-03-29', 'centro_costos_id' =&gt; 54, 'costo_dolares' =&gt; 12.000, 'costo_pesos' =&gt; 0, 'trm' =&gt; 0, 'fecha_de_eliminacion' =&gt; '2022-08-19', 'comentarios'  =&gt; ''],</v>
      </c>
    </row>
    <row r="479" spans="1:19" x14ac:dyDescent="0.25">
      <c r="A479" t="s">
        <v>1198</v>
      </c>
      <c r="B479" t="s">
        <v>2048</v>
      </c>
      <c r="C479" t="s">
        <v>2049</v>
      </c>
      <c r="D479" t="s">
        <v>844</v>
      </c>
      <c r="E479" t="s">
        <v>845</v>
      </c>
      <c r="F479">
        <v>9124</v>
      </c>
      <c r="G479" s="1">
        <v>44649</v>
      </c>
      <c r="H479">
        <v>291</v>
      </c>
      <c r="I479">
        <v>12</v>
      </c>
      <c r="J479" t="str">
        <f t="shared" si="35"/>
        <v>12.000</v>
      </c>
      <c r="K479">
        <v>44663</v>
      </c>
      <c r="M479">
        <f>_xlfn.IFNA(VLOOKUP(H479,centro_costo_id_2!$A$2:$B$108,2,0),107)</f>
        <v>37</v>
      </c>
      <c r="N479">
        <f>_xlfn.IFNA(VLOOKUP(TRIM(D479),dominio_correos!$A$1:$B$31,2,0),29)</f>
        <v>14</v>
      </c>
      <c r="O479" t="str">
        <f>Hoja13!J478</f>
        <v>2022-03-29</v>
      </c>
      <c r="P479" t="str">
        <f t="shared" si="36"/>
        <v>2022-04-12</v>
      </c>
      <c r="Q479" t="str">
        <f t="shared" si="37"/>
        <v>['nombre' =&gt; 'Juan', 'apellido' =&gt; 'Castrillon', 'correo' =&gt; 'juan.castrillon@linktic.co', 'dominio' =&gt; 14, 'estado' =&gt; 'Eliminado', 'ticket' =&gt; '9124',</v>
      </c>
      <c r="R479" t="str">
        <f t="shared" si="38"/>
        <v xml:space="preserve"> 'fecha_de_creacion' =&gt; '2022-03-29', 'centro_costos_id' =&gt; 37, 'costo_dolares' =&gt; 12.000, 'costo_pesos' =&gt; 0, 'trm' =&gt; 0, 'fecha_de_eliminacion' =&gt; '2022-04-12', 'comentarios'  =&gt; ''],</v>
      </c>
      <c r="S479" t="str">
        <f t="shared" si="39"/>
        <v>['nombre' =&gt; 'Juan', 'apellido' =&gt; 'Castrillon', 'correo' =&gt; 'juan.castrillon@linktic.co', 'dominio' =&gt; 14, 'estado' =&gt; 'Eliminado', 'ticket' =&gt; '9124', 'fecha_de_creacion' =&gt; '2022-03-29', 'centro_costos_id' =&gt; 37, 'costo_dolares' =&gt; 12.000, 'costo_pesos' =&gt; 0, 'trm' =&gt; 0, 'fecha_de_eliminacion' =&gt; '2022-04-12', 'comentarios'  =&gt; ''],</v>
      </c>
    </row>
    <row r="480" spans="1:19" x14ac:dyDescent="0.25">
      <c r="A480" t="s">
        <v>2050</v>
      </c>
      <c r="B480" t="s">
        <v>890</v>
      </c>
      <c r="C480" t="s">
        <v>2051</v>
      </c>
      <c r="D480" t="s">
        <v>844</v>
      </c>
      <c r="E480" t="s">
        <v>845</v>
      </c>
      <c r="F480">
        <v>9167</v>
      </c>
      <c r="G480" s="1">
        <v>44650</v>
      </c>
      <c r="H480">
        <v>291</v>
      </c>
      <c r="I480">
        <v>12</v>
      </c>
      <c r="J480" t="str">
        <f t="shared" si="35"/>
        <v>12.000</v>
      </c>
      <c r="K480">
        <v>44663</v>
      </c>
      <c r="M480">
        <f>_xlfn.IFNA(VLOOKUP(H480,centro_costo_id_2!$A$2:$B$108,2,0),107)</f>
        <v>37</v>
      </c>
      <c r="N480">
        <f>_xlfn.IFNA(VLOOKUP(TRIM(D480),dominio_correos!$A$1:$B$31,2,0),29)</f>
        <v>14</v>
      </c>
      <c r="O480" t="str">
        <f>Hoja13!J479</f>
        <v>2022-03-30</v>
      </c>
      <c r="P480" t="str">
        <f t="shared" si="36"/>
        <v>2022-04-12</v>
      </c>
      <c r="Q480" t="str">
        <f t="shared" si="37"/>
        <v>['nombre' =&gt; 'Alejandra ', 'apellido' =&gt; 'Rivera', 'correo' =&gt; 'alejandra.rivera@linktic.co', 'dominio' =&gt; 14, 'estado' =&gt; 'Eliminado', 'ticket' =&gt; '9167',</v>
      </c>
      <c r="R480" t="str">
        <f t="shared" si="38"/>
        <v xml:space="preserve"> 'fecha_de_creacion' =&gt; '2022-03-30', 'centro_costos_id' =&gt; 37, 'costo_dolares' =&gt; 12.000, 'costo_pesos' =&gt; 0, 'trm' =&gt; 0, 'fecha_de_eliminacion' =&gt; '2022-04-12', 'comentarios'  =&gt; ''],</v>
      </c>
      <c r="S480" t="str">
        <f t="shared" si="39"/>
        <v>['nombre' =&gt; 'Alejandra ', 'apellido' =&gt; 'Rivera', 'correo' =&gt; 'alejandra.rivera@linktic.co', 'dominio' =&gt; 14, 'estado' =&gt; 'Eliminado', 'ticket' =&gt; '9167', 'fecha_de_creacion' =&gt; '2022-03-30', 'centro_costos_id' =&gt; 37, 'costo_dolares' =&gt; 12.000, 'costo_pesos' =&gt; 0, 'trm' =&gt; 0, 'fecha_de_eliminacion' =&gt; '2022-04-12', 'comentarios'  =&gt; ''],</v>
      </c>
    </row>
    <row r="481" spans="1:19" x14ac:dyDescent="0.25">
      <c r="A481" t="s">
        <v>2052</v>
      </c>
      <c r="B481" t="s">
        <v>1393</v>
      </c>
      <c r="C481" t="s">
        <v>2053</v>
      </c>
      <c r="D481" t="s">
        <v>1006</v>
      </c>
      <c r="E481" t="s">
        <v>974</v>
      </c>
      <c r="F481">
        <v>9064</v>
      </c>
      <c r="G481" s="1">
        <v>44650</v>
      </c>
      <c r="H481">
        <v>204</v>
      </c>
      <c r="I481">
        <v>44.598999999999997</v>
      </c>
      <c r="J481" t="str">
        <f t="shared" si="35"/>
        <v>44.599</v>
      </c>
      <c r="M481">
        <f>_xlfn.IFNA(VLOOKUP(H481,centro_costo_id_2!$A$2:$B$108,2,0),107)</f>
        <v>107</v>
      </c>
      <c r="N481">
        <f>_xlfn.IFNA(VLOOKUP(TRIM(D481),dominio_correos!$A$1:$B$31,2,0),29)</f>
        <v>15</v>
      </c>
      <c r="O481" t="str">
        <f>Hoja13!J480</f>
        <v>2022-03-30</v>
      </c>
      <c r="P481" t="str">
        <f t="shared" si="36"/>
        <v>null</v>
      </c>
      <c r="Q481" t="str">
        <f t="shared" si="37"/>
        <v>['nombre' =&gt; 'Astrid', 'apellido' =&gt; 'Rodriguez', 'correo' =&gt; 'analista.seleccion@linktic.com', 'dominio' =&gt; 15, 'estado' =&gt; 'Activo', 'ticket' =&gt; '9064',</v>
      </c>
      <c r="R481" t="str">
        <f t="shared" si="38"/>
        <v xml:space="preserve"> 'fecha_de_creacion' =&gt; '2022-03-30', 'centro_costos_id' =&gt; 107, 'costo_dolares' =&gt; 44.599, 'costo_pesos' =&gt; 0, 'trm' =&gt; 0, 'fecha_de_eliminacion' =&gt; null, 'comentarios'  =&gt; ''],</v>
      </c>
      <c r="S481" t="str">
        <f t="shared" si="39"/>
        <v>['nombre' =&gt; 'Astrid', 'apellido' =&gt; 'Rodriguez', 'correo' =&gt; 'analista.seleccion@linktic.com', 'dominio' =&gt; 15, 'estado' =&gt; 'Activo', 'ticket' =&gt; '9064', 'fecha_de_creacion' =&gt; '2022-03-30', 'centro_costos_id' =&gt; 107, 'costo_dolares' =&gt; 44.599, 'costo_pesos' =&gt; 0, 'trm' =&gt; 0, 'fecha_de_eliminacion' =&gt; null, 'comentarios'  =&gt; ''],</v>
      </c>
    </row>
    <row r="482" spans="1:19" x14ac:dyDescent="0.25">
      <c r="A482" t="s">
        <v>2054</v>
      </c>
      <c r="B482" t="s">
        <v>2055</v>
      </c>
      <c r="C482" t="s">
        <v>2056</v>
      </c>
      <c r="D482" t="s">
        <v>1006</v>
      </c>
      <c r="E482" t="s">
        <v>974</v>
      </c>
      <c r="F482">
        <v>9034</v>
      </c>
      <c r="G482" s="1">
        <v>44651</v>
      </c>
      <c r="H482">
        <v>291</v>
      </c>
      <c r="I482">
        <v>44.598999999999997</v>
      </c>
      <c r="J482" t="str">
        <f t="shared" si="35"/>
        <v>44.599</v>
      </c>
      <c r="M482">
        <f>_xlfn.IFNA(VLOOKUP(H482,centro_costo_id_2!$A$2:$B$108,2,0),107)</f>
        <v>37</v>
      </c>
      <c r="N482">
        <f>_xlfn.IFNA(VLOOKUP(TRIM(D482),dominio_correos!$A$1:$B$31,2,0),29)</f>
        <v>15</v>
      </c>
      <c r="O482" t="str">
        <f>Hoja13!J481</f>
        <v>2022-03-31</v>
      </c>
      <c r="P482" t="str">
        <f t="shared" si="36"/>
        <v>null</v>
      </c>
      <c r="Q482" t="str">
        <f t="shared" si="37"/>
        <v>['nombre' =&gt; 'Jose Alexander', 'apellido' =&gt; 'Vargas ', 'correo' =&gt; 'jose.vargas@linktic.com', 'dominio' =&gt; 15, 'estado' =&gt; 'Activo', 'ticket' =&gt; '9034',</v>
      </c>
      <c r="R482" t="str">
        <f t="shared" si="38"/>
        <v xml:space="preserve"> 'fecha_de_creacion' =&gt; '2022-03-31', 'centro_costos_id' =&gt; 37, 'costo_dolares' =&gt; 44.599, 'costo_pesos' =&gt; 0, 'trm' =&gt; 0, 'fecha_de_eliminacion' =&gt; null, 'comentarios'  =&gt; ''],</v>
      </c>
      <c r="S482" t="str">
        <f t="shared" si="39"/>
        <v>['nombre' =&gt; 'Jose Alexander', 'apellido' =&gt; 'Vargas ', 'correo' =&gt; 'jose.vargas@linktic.com', 'dominio' =&gt; 15, 'estado' =&gt; 'Activo', 'ticket' =&gt; '9034', 'fecha_de_creacion' =&gt; '2022-03-31', 'centro_costos_id' =&gt; 37, 'costo_dolares' =&gt; 44.599, 'costo_pesos' =&gt; 0, 'trm' =&gt; 0, 'fecha_de_eliminacion' =&gt; null, 'comentarios'  =&gt; ''],</v>
      </c>
    </row>
    <row r="483" spans="1:19" x14ac:dyDescent="0.25">
      <c r="A483" t="s">
        <v>1674</v>
      </c>
      <c r="B483" t="s">
        <v>1143</v>
      </c>
      <c r="C483" t="s">
        <v>2057</v>
      </c>
      <c r="D483" t="s">
        <v>844</v>
      </c>
      <c r="E483" t="s">
        <v>845</v>
      </c>
      <c r="F483">
        <v>9093</v>
      </c>
      <c r="G483" s="1">
        <v>44652</v>
      </c>
      <c r="H483">
        <v>309</v>
      </c>
      <c r="I483">
        <v>12</v>
      </c>
      <c r="J483" t="str">
        <f t="shared" si="35"/>
        <v>12.000</v>
      </c>
      <c r="K483">
        <v>44778</v>
      </c>
      <c r="M483">
        <f>_xlfn.IFNA(VLOOKUP(H483,centro_costo_id_2!$A$2:$B$108,2,0),107)</f>
        <v>54</v>
      </c>
      <c r="N483">
        <f>_xlfn.IFNA(VLOOKUP(TRIM(D483),dominio_correos!$A$1:$B$31,2,0),29)</f>
        <v>14</v>
      </c>
      <c r="O483" t="str">
        <f>Hoja13!J482</f>
        <v>2022-04-01</v>
      </c>
      <c r="P483" t="str">
        <f t="shared" si="36"/>
        <v>2022-08-05</v>
      </c>
      <c r="Q483" t="str">
        <f t="shared" si="37"/>
        <v>['nombre' =&gt; 'Paola', 'apellido' =&gt; 'Rios', 'correo' =&gt; 'paola.rios@linktic.co', 'dominio' =&gt; 14, 'estado' =&gt; 'Eliminado', 'ticket' =&gt; '9093',</v>
      </c>
      <c r="R483" t="str">
        <f t="shared" si="38"/>
        <v xml:space="preserve"> 'fecha_de_creacion' =&gt; '2022-04-01', 'centro_costos_id' =&gt; 54, 'costo_dolares' =&gt; 12.000, 'costo_pesos' =&gt; 0, 'trm' =&gt; 0, 'fecha_de_eliminacion' =&gt; '2022-08-05', 'comentarios'  =&gt; ''],</v>
      </c>
      <c r="S483" t="str">
        <f t="shared" si="39"/>
        <v>['nombre' =&gt; 'Paola', 'apellido' =&gt; 'Rios', 'correo' =&gt; 'paola.rios@linktic.co', 'dominio' =&gt; 14, 'estado' =&gt; 'Eliminado', 'ticket' =&gt; '9093', 'fecha_de_creacion' =&gt; '2022-04-01', 'centro_costos_id' =&gt; 54, 'costo_dolares' =&gt; 12.000, 'costo_pesos' =&gt; 0, 'trm' =&gt; 0, 'fecha_de_eliminacion' =&gt; '2022-08-05', 'comentarios'  =&gt; ''],</v>
      </c>
    </row>
    <row r="484" spans="1:19" x14ac:dyDescent="0.25">
      <c r="A484" t="s">
        <v>2058</v>
      </c>
      <c r="B484" t="s">
        <v>2055</v>
      </c>
      <c r="C484" t="s">
        <v>2059</v>
      </c>
      <c r="D484" t="s">
        <v>844</v>
      </c>
      <c r="E484" t="s">
        <v>845</v>
      </c>
      <c r="F484">
        <v>9144</v>
      </c>
      <c r="G484" s="1">
        <v>44652</v>
      </c>
      <c r="H484">
        <v>309</v>
      </c>
      <c r="I484">
        <v>12</v>
      </c>
      <c r="J484" t="str">
        <f t="shared" si="35"/>
        <v>12.000</v>
      </c>
      <c r="K484">
        <v>44690</v>
      </c>
      <c r="M484">
        <f>_xlfn.IFNA(VLOOKUP(H484,centro_costo_id_2!$A$2:$B$108,2,0),107)</f>
        <v>54</v>
      </c>
      <c r="N484">
        <f>_xlfn.IFNA(VLOOKUP(TRIM(D484),dominio_correos!$A$1:$B$31,2,0),29)</f>
        <v>14</v>
      </c>
      <c r="O484" t="str">
        <f>Hoja13!J483</f>
        <v>2022-04-01</v>
      </c>
      <c r="P484" t="str">
        <f t="shared" si="36"/>
        <v>2022-05-09</v>
      </c>
      <c r="Q484" t="str">
        <f t="shared" si="37"/>
        <v>['nombre' =&gt; 'Danilo ', 'apellido' =&gt; 'Vargas ', 'correo' =&gt; 'danilo.vargas@linktic.co', 'dominio' =&gt; 14, 'estado' =&gt; 'Eliminado', 'ticket' =&gt; '9144',</v>
      </c>
      <c r="R484" t="str">
        <f t="shared" si="38"/>
        <v xml:space="preserve"> 'fecha_de_creacion' =&gt; '2022-04-01', 'centro_costos_id' =&gt; 54, 'costo_dolares' =&gt; 12.000, 'costo_pesos' =&gt; 0, 'trm' =&gt; 0, 'fecha_de_eliminacion' =&gt; '2022-05-09', 'comentarios'  =&gt; ''],</v>
      </c>
      <c r="S484" t="str">
        <f t="shared" si="39"/>
        <v>['nombre' =&gt; 'Danilo ', 'apellido' =&gt; 'Vargas ', 'correo' =&gt; 'danilo.vargas@linktic.co', 'dominio' =&gt; 14, 'estado' =&gt; 'Eliminado', 'ticket' =&gt; '9144', 'fecha_de_creacion' =&gt; '2022-04-01', 'centro_costos_id' =&gt; 54, 'costo_dolares' =&gt; 12.000, 'costo_pesos' =&gt; 0, 'trm' =&gt; 0, 'fecha_de_eliminacion' =&gt; '2022-05-09', 'comentarios'  =&gt; ''],</v>
      </c>
    </row>
    <row r="485" spans="1:19" x14ac:dyDescent="0.25">
      <c r="A485" t="s">
        <v>2060</v>
      </c>
      <c r="B485" t="s">
        <v>2061</v>
      </c>
      <c r="C485" t="s">
        <v>2062</v>
      </c>
      <c r="D485" t="s">
        <v>844</v>
      </c>
      <c r="E485" t="s">
        <v>845</v>
      </c>
      <c r="F485">
        <v>9205</v>
      </c>
      <c r="G485" s="1">
        <v>44652</v>
      </c>
      <c r="H485">
        <v>291</v>
      </c>
      <c r="I485">
        <v>12</v>
      </c>
      <c r="J485" t="str">
        <f t="shared" si="35"/>
        <v>12.000</v>
      </c>
      <c r="K485">
        <v>44719</v>
      </c>
      <c r="M485">
        <f>_xlfn.IFNA(VLOOKUP(H485,centro_costo_id_2!$A$2:$B$108,2,0),107)</f>
        <v>37</v>
      </c>
      <c r="N485">
        <f>_xlfn.IFNA(VLOOKUP(TRIM(D485),dominio_correos!$A$1:$B$31,2,0),29)</f>
        <v>14</v>
      </c>
      <c r="O485" t="str">
        <f>Hoja13!J484</f>
        <v>2022-04-01</v>
      </c>
      <c r="P485" t="str">
        <f t="shared" si="36"/>
        <v>2022-06-07</v>
      </c>
      <c r="Q485" t="str">
        <f t="shared" si="37"/>
        <v>['nombre' =&gt; 'Lady', 'apellido' =&gt; 'Montoya', 'correo' =&gt; 'lady.montoya@linktic.co ', 'dominio' =&gt; 14, 'estado' =&gt; 'Eliminado', 'ticket' =&gt; '9205',</v>
      </c>
      <c r="R485" t="str">
        <f t="shared" si="38"/>
        <v xml:space="preserve"> 'fecha_de_creacion' =&gt; '2022-04-01', 'centro_costos_id' =&gt; 37, 'costo_dolares' =&gt; 12.000, 'costo_pesos' =&gt; 0, 'trm' =&gt; 0, 'fecha_de_eliminacion' =&gt; '2022-06-07', 'comentarios'  =&gt; ''],</v>
      </c>
      <c r="S485" t="str">
        <f t="shared" si="39"/>
        <v>['nombre' =&gt; 'Lady', 'apellido' =&gt; 'Montoya', 'correo' =&gt; 'lady.montoya@linktic.co ', 'dominio' =&gt; 14, 'estado' =&gt; 'Eliminado', 'ticket' =&gt; '9205', 'fecha_de_creacion' =&gt; '2022-04-01', 'centro_costos_id' =&gt; 37, 'costo_dolares' =&gt; 12.000, 'costo_pesos' =&gt; 0, 'trm' =&gt; 0, 'fecha_de_eliminacion' =&gt; '2022-06-07', 'comentarios'  =&gt; ''],</v>
      </c>
    </row>
    <row r="486" spans="1:19" x14ac:dyDescent="0.25">
      <c r="A486" t="s">
        <v>1671</v>
      </c>
      <c r="B486" t="s">
        <v>2063</v>
      </c>
      <c r="C486" t="s">
        <v>2064</v>
      </c>
      <c r="D486" t="s">
        <v>844</v>
      </c>
      <c r="E486" t="s">
        <v>845</v>
      </c>
      <c r="F486">
        <v>9206</v>
      </c>
      <c r="G486" s="1">
        <v>44652</v>
      </c>
      <c r="H486">
        <v>291</v>
      </c>
      <c r="I486">
        <v>12</v>
      </c>
      <c r="J486" t="str">
        <f t="shared" si="35"/>
        <v>12.000</v>
      </c>
      <c r="K486">
        <v>44690</v>
      </c>
      <c r="M486">
        <f>_xlfn.IFNA(VLOOKUP(H486,centro_costo_id_2!$A$2:$B$108,2,0),107)</f>
        <v>37</v>
      </c>
      <c r="N486">
        <f>_xlfn.IFNA(VLOOKUP(TRIM(D486),dominio_correos!$A$1:$B$31,2,0),29)</f>
        <v>14</v>
      </c>
      <c r="O486" t="str">
        <f>Hoja13!J485</f>
        <v>2022-04-01</v>
      </c>
      <c r="P486" t="str">
        <f t="shared" si="36"/>
        <v>2022-05-09</v>
      </c>
      <c r="Q486" t="str">
        <f t="shared" si="37"/>
        <v>['nombre' =&gt; 'Claudia', 'apellido' =&gt; 'Puentes', 'correo' =&gt; 'claudia.puentes@linktic.co', 'dominio' =&gt; 14, 'estado' =&gt; 'Eliminado', 'ticket' =&gt; '9206',</v>
      </c>
      <c r="R486" t="str">
        <f t="shared" si="38"/>
        <v xml:space="preserve"> 'fecha_de_creacion' =&gt; '2022-04-01', 'centro_costos_id' =&gt; 37, 'costo_dolares' =&gt; 12.000, 'costo_pesos' =&gt; 0, 'trm' =&gt; 0, 'fecha_de_eliminacion' =&gt; '2022-05-09', 'comentarios'  =&gt; ''],</v>
      </c>
      <c r="S486" t="str">
        <f t="shared" si="39"/>
        <v>['nombre' =&gt; 'Claudia', 'apellido' =&gt; 'Puentes', 'correo' =&gt; 'claudia.puentes@linktic.co', 'dominio' =&gt; 14, 'estado' =&gt; 'Eliminado', 'ticket' =&gt; '9206', 'fecha_de_creacion' =&gt; '2022-04-01', 'centro_costos_id' =&gt; 37, 'costo_dolares' =&gt; 12.000, 'costo_pesos' =&gt; 0, 'trm' =&gt; 0, 'fecha_de_eliminacion' =&gt; '2022-05-09', 'comentarios'  =&gt; ''],</v>
      </c>
    </row>
    <row r="487" spans="1:19" x14ac:dyDescent="0.25">
      <c r="A487" t="s">
        <v>2065</v>
      </c>
      <c r="B487" t="s">
        <v>2066</v>
      </c>
      <c r="C487" t="s">
        <v>2067</v>
      </c>
      <c r="D487" t="s">
        <v>1006</v>
      </c>
      <c r="E487" t="s">
        <v>974</v>
      </c>
      <c r="F487">
        <v>9039</v>
      </c>
      <c r="G487" s="1">
        <v>44652</v>
      </c>
      <c r="H487">
        <v>209</v>
      </c>
      <c r="I487">
        <v>44.963999999999999</v>
      </c>
      <c r="J487" t="str">
        <f t="shared" si="35"/>
        <v>44.964</v>
      </c>
      <c r="M487">
        <f>_xlfn.IFNA(VLOOKUP(H487,centro_costo_id_2!$A$2:$B$108,2,0),107)</f>
        <v>107</v>
      </c>
      <c r="N487">
        <f>_xlfn.IFNA(VLOOKUP(TRIM(D487),dominio_correos!$A$1:$B$31,2,0),29)</f>
        <v>15</v>
      </c>
      <c r="O487" t="str">
        <f>Hoja13!J486</f>
        <v>2022-04-01</v>
      </c>
      <c r="P487" t="str">
        <f t="shared" si="36"/>
        <v>null</v>
      </c>
      <c r="Q487" t="str">
        <f t="shared" si="37"/>
        <v>['nombre' =&gt; 'Alexander ', 'apellido' =&gt; 'Delgado', 'correo' =&gt; 'alexander.delgado@linktic.com', 'dominio' =&gt; 15, 'estado' =&gt; 'Activo', 'ticket' =&gt; '9039',</v>
      </c>
      <c r="R487" t="str">
        <f t="shared" si="38"/>
        <v xml:space="preserve"> 'fecha_de_creacion' =&gt; '2022-04-01', 'centro_costos_id' =&gt; 107, 'costo_dolares' =&gt; 44.964, 'costo_pesos' =&gt; 0, 'trm' =&gt; 0, 'fecha_de_eliminacion' =&gt; null, 'comentarios'  =&gt; ''],</v>
      </c>
      <c r="S487" t="str">
        <f t="shared" si="39"/>
        <v>['nombre' =&gt; 'Alexander ', 'apellido' =&gt; 'Delgado', 'correo' =&gt; 'alexander.delgado@linktic.com', 'dominio' =&gt; 15, 'estado' =&gt; 'Activo', 'ticket' =&gt; '9039', 'fecha_de_creacion' =&gt; '2022-04-01', 'centro_costos_id' =&gt; 107, 'costo_dolares' =&gt; 44.964, 'costo_pesos' =&gt; 0, 'trm' =&gt; 0, 'fecha_de_eliminacion' =&gt; null, 'comentarios'  =&gt; ''],</v>
      </c>
    </row>
    <row r="488" spans="1:19" x14ac:dyDescent="0.25">
      <c r="A488" t="s">
        <v>2068</v>
      </c>
      <c r="B488" t="s">
        <v>1811</v>
      </c>
      <c r="C488" t="s">
        <v>2069</v>
      </c>
      <c r="D488" t="s">
        <v>1813</v>
      </c>
      <c r="E488" t="s">
        <v>845</v>
      </c>
      <c r="F488" t="s">
        <v>1238</v>
      </c>
      <c r="G488" s="1">
        <v>44652</v>
      </c>
      <c r="H488">
        <v>146</v>
      </c>
      <c r="I488">
        <v>12</v>
      </c>
      <c r="J488" t="str">
        <f t="shared" si="35"/>
        <v>12.000</v>
      </c>
      <c r="K488">
        <v>45002</v>
      </c>
      <c r="M488">
        <f>_xlfn.IFNA(VLOOKUP(H488,centro_costo_id_2!$A$2:$B$108,2,0),107)</f>
        <v>107</v>
      </c>
      <c r="N488">
        <f>_xlfn.IFNA(VLOOKUP(TRIM(D488),dominio_correos!$A$1:$B$31,2,0),29)</f>
        <v>8</v>
      </c>
      <c r="O488" t="str">
        <f>Hoja13!J487</f>
        <v>2022-04-01</v>
      </c>
      <c r="P488" t="str">
        <f t="shared" si="36"/>
        <v>2023-03-17</v>
      </c>
      <c r="Q488" t="str">
        <f t="shared" si="37"/>
        <v>['nombre' =&gt; 'Sistema ', 'apellido' =&gt; 'Expone', 'correo' =&gt; 'sistema@expone.co', 'dominio' =&gt; 8, 'estado' =&gt; 'Eliminado', 'ticket' =&gt; 'correo',</v>
      </c>
      <c r="R488" t="str">
        <f t="shared" si="38"/>
        <v xml:space="preserve"> 'fecha_de_creacion' =&gt; '2022-04-01', 'centro_costos_id' =&gt; 107, 'costo_dolares' =&gt; 12.000, 'costo_pesos' =&gt; 0, 'trm' =&gt; 0, 'fecha_de_eliminacion' =&gt; '2023-03-17', 'comentarios'  =&gt; ''],</v>
      </c>
      <c r="S488" t="str">
        <f t="shared" si="39"/>
        <v>['nombre' =&gt; 'Sistema ', 'apellido' =&gt; 'Expone', 'correo' =&gt; 'sistema@expone.co', 'dominio' =&gt; 8, 'estado' =&gt; 'Eliminado', 'ticket' =&gt; 'correo', 'fecha_de_creacion' =&gt; '2022-04-01', 'centro_costos_id' =&gt; 107, 'costo_dolares' =&gt; 12.000, 'costo_pesos' =&gt; 0, 'trm' =&gt; 0, 'fecha_de_eliminacion' =&gt; '2023-03-17', 'comentarios'  =&gt; ''],</v>
      </c>
    </row>
    <row r="489" spans="1:19" x14ac:dyDescent="0.25">
      <c r="A489" t="s">
        <v>2070</v>
      </c>
      <c r="B489" t="s">
        <v>2055</v>
      </c>
      <c r="C489" t="s">
        <v>2071</v>
      </c>
      <c r="D489" t="s">
        <v>966</v>
      </c>
      <c r="E489" t="s">
        <v>845</v>
      </c>
      <c r="F489">
        <v>9204</v>
      </c>
      <c r="G489" s="1">
        <v>44656</v>
      </c>
      <c r="H489" t="s">
        <v>733</v>
      </c>
      <c r="I489">
        <v>6</v>
      </c>
      <c r="J489" t="str">
        <f t="shared" si="35"/>
        <v>6.000</v>
      </c>
      <c r="K489">
        <v>44776</v>
      </c>
      <c r="M489">
        <f>_xlfn.IFNA(VLOOKUP(H489,centro_costo_id_2!$A$2:$B$108,2,0),107)</f>
        <v>52</v>
      </c>
      <c r="N489">
        <f>_xlfn.IFNA(VLOOKUP(TRIM(D489),dominio_correos!$A$1:$B$31,2,0),29)</f>
        <v>1</v>
      </c>
      <c r="O489" t="str">
        <f>Hoja13!J488</f>
        <v>2022-04-05</v>
      </c>
      <c r="P489" t="str">
        <f t="shared" si="36"/>
        <v>2022-08-03</v>
      </c>
      <c r="Q489" t="str">
        <f t="shared" si="37"/>
        <v>['nombre' =&gt; 'Jineth ', 'apellido' =&gt; 'Vargas ', 'correo' =&gt; 'jineth.vargas@3tcapital.co', 'dominio' =&gt; 1, 'estado' =&gt; 'Eliminado', 'ticket' =&gt; '9204',</v>
      </c>
      <c r="R489" t="str">
        <f t="shared" si="38"/>
        <v xml:space="preserve"> 'fecha_de_creacion' =&gt; '2022-04-05', 'centro_costos_id' =&gt; 52, 'costo_dolares' =&gt; 6.000, 'costo_pesos' =&gt; 0, 'trm' =&gt; 0, 'fecha_de_eliminacion' =&gt; '2022-08-03', 'comentarios'  =&gt; ''],</v>
      </c>
      <c r="S489" t="str">
        <f t="shared" si="39"/>
        <v>['nombre' =&gt; 'Jineth ', 'apellido' =&gt; 'Vargas ', 'correo' =&gt; 'jineth.vargas@3tcapital.co', 'dominio' =&gt; 1, 'estado' =&gt; 'Eliminado', 'ticket' =&gt; '9204', 'fecha_de_creacion' =&gt; '2022-04-05', 'centro_costos_id' =&gt; 52, 'costo_dolares' =&gt; 6.000, 'costo_pesos' =&gt; 0, 'trm' =&gt; 0, 'fecha_de_eliminacion' =&gt; '2022-08-03', 'comentarios'  =&gt; ''],</v>
      </c>
    </row>
    <row r="490" spans="1:19" x14ac:dyDescent="0.25">
      <c r="A490" t="s">
        <v>2072</v>
      </c>
      <c r="B490" t="s">
        <v>1852</v>
      </c>
      <c r="C490" t="s">
        <v>2073</v>
      </c>
      <c r="D490" t="s">
        <v>966</v>
      </c>
      <c r="E490" t="s">
        <v>845</v>
      </c>
      <c r="F490">
        <v>9202</v>
      </c>
      <c r="G490" s="1">
        <v>44656</v>
      </c>
      <c r="H490" t="s">
        <v>733</v>
      </c>
      <c r="I490">
        <v>6</v>
      </c>
      <c r="J490" t="str">
        <f t="shared" si="35"/>
        <v>6.000</v>
      </c>
      <c r="K490">
        <v>44750</v>
      </c>
      <c r="M490">
        <f>_xlfn.IFNA(VLOOKUP(H490,centro_costo_id_2!$A$2:$B$108,2,0),107)</f>
        <v>52</v>
      </c>
      <c r="N490">
        <f>_xlfn.IFNA(VLOOKUP(TRIM(D490),dominio_correos!$A$1:$B$31,2,0),29)</f>
        <v>1</v>
      </c>
      <c r="O490" t="str">
        <f>Hoja13!J489</f>
        <v>2022-04-05</v>
      </c>
      <c r="P490" t="str">
        <f t="shared" si="36"/>
        <v>2022-07-08</v>
      </c>
      <c r="Q490" t="str">
        <f t="shared" si="37"/>
        <v>['nombre' =&gt; 'Yuly', 'apellido' =&gt; 'Cortes', 'correo' =&gt; 'yuly.cortes@3tcapital.co', 'dominio' =&gt; 1, 'estado' =&gt; 'Eliminado', 'ticket' =&gt; '9202',</v>
      </c>
      <c r="R490" t="str">
        <f t="shared" si="38"/>
        <v xml:space="preserve"> 'fecha_de_creacion' =&gt; '2022-04-05', 'centro_costos_id' =&gt; 52, 'costo_dolares' =&gt; 6.000, 'costo_pesos' =&gt; 0, 'trm' =&gt; 0, 'fecha_de_eliminacion' =&gt; '2022-07-08', 'comentarios'  =&gt; ''],</v>
      </c>
      <c r="S490" t="str">
        <f t="shared" si="39"/>
        <v>['nombre' =&gt; 'Yuly', 'apellido' =&gt; 'Cortes', 'correo' =&gt; 'yuly.cortes@3tcapital.co', 'dominio' =&gt; 1, 'estado' =&gt; 'Eliminado', 'ticket' =&gt; '9202', 'fecha_de_creacion' =&gt; '2022-04-05', 'centro_costos_id' =&gt; 52, 'costo_dolares' =&gt; 6.000, 'costo_pesos' =&gt; 0, 'trm' =&gt; 0, 'fecha_de_eliminacion' =&gt; '2022-07-08', 'comentarios'  =&gt; ''],</v>
      </c>
    </row>
    <row r="491" spans="1:19" x14ac:dyDescent="0.25">
      <c r="A491" t="s">
        <v>2074</v>
      </c>
      <c r="B491" t="s">
        <v>2075</v>
      </c>
      <c r="C491" t="s">
        <v>2076</v>
      </c>
      <c r="D491" t="s">
        <v>966</v>
      </c>
      <c r="E491" t="s">
        <v>845</v>
      </c>
      <c r="F491">
        <v>9201</v>
      </c>
      <c r="G491" s="1">
        <v>44656</v>
      </c>
      <c r="H491" t="s">
        <v>733</v>
      </c>
      <c r="I491">
        <v>6</v>
      </c>
      <c r="J491" t="str">
        <f t="shared" si="35"/>
        <v>6.000</v>
      </c>
      <c r="K491">
        <v>44750</v>
      </c>
      <c r="M491">
        <f>_xlfn.IFNA(VLOOKUP(H491,centro_costo_id_2!$A$2:$B$108,2,0),107)</f>
        <v>52</v>
      </c>
      <c r="N491">
        <f>_xlfn.IFNA(VLOOKUP(TRIM(D491),dominio_correos!$A$1:$B$31,2,0),29)</f>
        <v>1</v>
      </c>
      <c r="O491" t="str">
        <f>Hoja13!J490</f>
        <v>2022-04-05</v>
      </c>
      <c r="P491" t="str">
        <f t="shared" si="36"/>
        <v>2022-07-08</v>
      </c>
      <c r="Q491" t="str">
        <f t="shared" si="37"/>
        <v>['nombre' =&gt; 'Yiseth', 'apellido' =&gt; 'Lozada', 'correo' =&gt; 'yiseth.lozada@3tcapital.co', 'dominio' =&gt; 1, 'estado' =&gt; 'Eliminado', 'ticket' =&gt; '9201',</v>
      </c>
      <c r="R491" t="str">
        <f t="shared" si="38"/>
        <v xml:space="preserve"> 'fecha_de_creacion' =&gt; '2022-04-05', 'centro_costos_id' =&gt; 52, 'costo_dolares' =&gt; 6.000, 'costo_pesos' =&gt; 0, 'trm' =&gt; 0, 'fecha_de_eliminacion' =&gt; '2022-07-08', 'comentarios'  =&gt; ''],</v>
      </c>
      <c r="S491" t="str">
        <f t="shared" si="39"/>
        <v>['nombre' =&gt; 'Yiseth', 'apellido' =&gt; 'Lozada', 'correo' =&gt; 'yiseth.lozada@3tcapital.co', 'dominio' =&gt; 1, 'estado' =&gt; 'Eliminado', 'ticket' =&gt; '9201', 'fecha_de_creacion' =&gt; '2022-04-05', 'centro_costos_id' =&gt; 52, 'costo_dolares' =&gt; 6.000, 'costo_pesos' =&gt; 0, 'trm' =&gt; 0, 'fecha_de_eliminacion' =&gt; '2022-07-08', 'comentarios'  =&gt; ''],</v>
      </c>
    </row>
    <row r="492" spans="1:19" x14ac:dyDescent="0.25">
      <c r="A492" t="s">
        <v>1688</v>
      </c>
      <c r="B492" t="s">
        <v>866</v>
      </c>
      <c r="C492" t="s">
        <v>2077</v>
      </c>
      <c r="D492" t="s">
        <v>966</v>
      </c>
      <c r="E492" t="s">
        <v>845</v>
      </c>
      <c r="F492">
        <v>9200</v>
      </c>
      <c r="G492" s="1">
        <v>44656</v>
      </c>
      <c r="H492" t="s">
        <v>733</v>
      </c>
      <c r="I492">
        <v>6</v>
      </c>
      <c r="J492" t="str">
        <f t="shared" si="35"/>
        <v>6.000</v>
      </c>
      <c r="K492">
        <v>44812</v>
      </c>
      <c r="M492">
        <f>_xlfn.IFNA(VLOOKUP(H492,centro_costo_id_2!$A$2:$B$108,2,0),107)</f>
        <v>52</v>
      </c>
      <c r="N492">
        <f>_xlfn.IFNA(VLOOKUP(TRIM(D492),dominio_correos!$A$1:$B$31,2,0),29)</f>
        <v>1</v>
      </c>
      <c r="O492" t="str">
        <f>Hoja13!J491</f>
        <v>2022-04-05</v>
      </c>
      <c r="P492" t="str">
        <f t="shared" si="36"/>
        <v>2022-09-08</v>
      </c>
      <c r="Q492" t="str">
        <f t="shared" si="37"/>
        <v>['nombre' =&gt; 'Leidy', 'apellido' =&gt; 'Lopez', 'correo' =&gt; 'leidy.lopez@3tcapital.co', 'dominio' =&gt; 1, 'estado' =&gt; 'Eliminado', 'ticket' =&gt; '9200',</v>
      </c>
      <c r="R492" t="str">
        <f t="shared" si="38"/>
        <v xml:space="preserve"> 'fecha_de_creacion' =&gt; '2022-04-05', 'centro_costos_id' =&gt; 52, 'costo_dolares' =&gt; 6.000, 'costo_pesos' =&gt; 0, 'trm' =&gt; 0, 'fecha_de_eliminacion' =&gt; '2022-09-08', 'comentarios'  =&gt; ''],</v>
      </c>
      <c r="S492" t="str">
        <f t="shared" si="39"/>
        <v>['nombre' =&gt; 'Leidy', 'apellido' =&gt; 'Lopez', 'correo' =&gt; 'leidy.lopez@3tcapital.co', 'dominio' =&gt; 1, 'estado' =&gt; 'Eliminado', 'ticket' =&gt; '9200', 'fecha_de_creacion' =&gt; '2022-04-05', 'centro_costos_id' =&gt; 52, 'costo_dolares' =&gt; 6.000, 'costo_pesos' =&gt; 0, 'trm' =&gt; 0, 'fecha_de_eliminacion' =&gt; '2022-09-08', 'comentarios'  =&gt; ''],</v>
      </c>
    </row>
    <row r="493" spans="1:19" x14ac:dyDescent="0.25">
      <c r="A493" t="s">
        <v>2078</v>
      </c>
      <c r="B493" t="s">
        <v>1013</v>
      </c>
      <c r="C493" t="s">
        <v>2079</v>
      </c>
      <c r="D493" t="s">
        <v>966</v>
      </c>
      <c r="E493" t="s">
        <v>845</v>
      </c>
      <c r="F493">
        <v>9198</v>
      </c>
      <c r="G493" s="1">
        <v>44656</v>
      </c>
      <c r="H493" t="s">
        <v>733</v>
      </c>
      <c r="I493">
        <v>6</v>
      </c>
      <c r="J493" t="str">
        <f t="shared" si="35"/>
        <v>6.000</v>
      </c>
      <c r="K493">
        <v>44750</v>
      </c>
      <c r="M493">
        <f>_xlfn.IFNA(VLOOKUP(H493,centro_costo_id_2!$A$2:$B$108,2,0),107)</f>
        <v>52</v>
      </c>
      <c r="N493">
        <f>_xlfn.IFNA(VLOOKUP(TRIM(D493),dominio_correos!$A$1:$B$31,2,0),29)</f>
        <v>1</v>
      </c>
      <c r="O493" t="str">
        <f>Hoja13!J492</f>
        <v>2022-04-05</v>
      </c>
      <c r="P493" t="str">
        <f t="shared" si="36"/>
        <v>2022-07-08</v>
      </c>
      <c r="Q493" t="str">
        <f t="shared" si="37"/>
        <v>['nombre' =&gt; 'Emperatriz', 'apellido' =&gt; 'Parra', 'correo' =&gt; 'emperatriz.parra@3tcapital.co', 'dominio' =&gt; 1, 'estado' =&gt; 'Eliminado', 'ticket' =&gt; '9198',</v>
      </c>
      <c r="R493" t="str">
        <f t="shared" si="38"/>
        <v xml:space="preserve"> 'fecha_de_creacion' =&gt; '2022-04-05', 'centro_costos_id' =&gt; 52, 'costo_dolares' =&gt; 6.000, 'costo_pesos' =&gt; 0, 'trm' =&gt; 0, 'fecha_de_eliminacion' =&gt; '2022-07-08', 'comentarios'  =&gt; ''],</v>
      </c>
      <c r="S493" t="str">
        <f t="shared" si="39"/>
        <v>['nombre' =&gt; 'Emperatriz', 'apellido' =&gt; 'Parra', 'correo' =&gt; 'emperatriz.parra@3tcapital.co', 'dominio' =&gt; 1, 'estado' =&gt; 'Eliminado', 'ticket' =&gt; '9198', 'fecha_de_creacion' =&gt; '2022-04-05', 'centro_costos_id' =&gt; 52, 'costo_dolares' =&gt; 6.000, 'costo_pesos' =&gt; 0, 'trm' =&gt; 0, 'fecha_de_eliminacion' =&gt; '2022-07-08', 'comentarios'  =&gt; ''],</v>
      </c>
    </row>
    <row r="494" spans="1:19" x14ac:dyDescent="0.25">
      <c r="A494" t="s">
        <v>2080</v>
      </c>
      <c r="B494" t="s">
        <v>1477</v>
      </c>
      <c r="C494" t="s">
        <v>2081</v>
      </c>
      <c r="D494" t="s">
        <v>966</v>
      </c>
      <c r="E494" t="s">
        <v>845</v>
      </c>
      <c r="F494">
        <v>9197</v>
      </c>
      <c r="G494" s="1">
        <v>44656</v>
      </c>
      <c r="H494" t="s">
        <v>733</v>
      </c>
      <c r="I494">
        <v>6</v>
      </c>
      <c r="J494" t="str">
        <f t="shared" si="35"/>
        <v>6.000</v>
      </c>
      <c r="K494">
        <v>44750</v>
      </c>
      <c r="M494">
        <f>_xlfn.IFNA(VLOOKUP(H494,centro_costo_id_2!$A$2:$B$108,2,0),107)</f>
        <v>52</v>
      </c>
      <c r="N494">
        <f>_xlfn.IFNA(VLOOKUP(TRIM(D494),dominio_correos!$A$1:$B$31,2,0),29)</f>
        <v>1</v>
      </c>
      <c r="O494" t="str">
        <f>Hoja13!J493</f>
        <v>2022-04-05</v>
      </c>
      <c r="P494" t="str">
        <f t="shared" si="36"/>
        <v>2022-07-08</v>
      </c>
      <c r="Q494" t="str">
        <f t="shared" si="37"/>
        <v>['nombre' =&gt; 'Ingrid', 'apellido' =&gt; 'Garzon', 'correo' =&gt; 'ingrid.garzon@3tcapital.co', 'dominio' =&gt; 1, 'estado' =&gt; 'Eliminado', 'ticket' =&gt; '9197',</v>
      </c>
      <c r="R494" t="str">
        <f t="shared" si="38"/>
        <v xml:space="preserve"> 'fecha_de_creacion' =&gt; '2022-04-05', 'centro_costos_id' =&gt; 52, 'costo_dolares' =&gt; 6.000, 'costo_pesos' =&gt; 0, 'trm' =&gt; 0, 'fecha_de_eliminacion' =&gt; '2022-07-08', 'comentarios'  =&gt; ''],</v>
      </c>
      <c r="S494" t="str">
        <f t="shared" si="39"/>
        <v>['nombre' =&gt; 'Ingrid', 'apellido' =&gt; 'Garzon', 'correo' =&gt; 'ingrid.garzon@3tcapital.co', 'dominio' =&gt; 1, 'estado' =&gt; 'Eliminado', 'ticket' =&gt; '9197', 'fecha_de_creacion' =&gt; '2022-04-05', 'centro_costos_id' =&gt; 52, 'costo_dolares' =&gt; 6.000, 'costo_pesos' =&gt; 0, 'trm' =&gt; 0, 'fecha_de_eliminacion' =&gt; '2022-07-08', 'comentarios'  =&gt; ''],</v>
      </c>
    </row>
    <row r="495" spans="1:19" x14ac:dyDescent="0.25">
      <c r="A495" t="s">
        <v>1854</v>
      </c>
      <c r="B495" t="s">
        <v>1993</v>
      </c>
      <c r="C495" t="s">
        <v>2082</v>
      </c>
      <c r="D495" t="s">
        <v>1006</v>
      </c>
      <c r="E495" t="s">
        <v>845</v>
      </c>
      <c r="F495">
        <v>9153</v>
      </c>
      <c r="G495" s="1">
        <v>44656</v>
      </c>
      <c r="H495">
        <v>303</v>
      </c>
      <c r="I495">
        <v>12</v>
      </c>
      <c r="J495" t="str">
        <f t="shared" si="35"/>
        <v>12.000</v>
      </c>
      <c r="K495">
        <v>44888</v>
      </c>
      <c r="M495">
        <f>_xlfn.IFNA(VLOOKUP(H495,centro_costo_id_2!$A$2:$B$108,2,0),107)</f>
        <v>46</v>
      </c>
      <c r="N495">
        <f>_xlfn.IFNA(VLOOKUP(TRIM(D495),dominio_correos!$A$1:$B$31,2,0),29)</f>
        <v>15</v>
      </c>
      <c r="O495" t="str">
        <f>Hoja13!J494</f>
        <v>2022-04-05</v>
      </c>
      <c r="P495" t="str">
        <f t="shared" si="36"/>
        <v>2022-11-23</v>
      </c>
      <c r="Q495" t="str">
        <f t="shared" si="37"/>
        <v>['nombre' =&gt; 'Juan ', 'apellido' =&gt; 'Hernandez', 'correo' =&gt; 'juan.hernandez@linktic.com', 'dominio' =&gt; 15, 'estado' =&gt; 'Eliminado', 'ticket' =&gt; '9153',</v>
      </c>
      <c r="R495" t="str">
        <f t="shared" si="38"/>
        <v xml:space="preserve"> 'fecha_de_creacion' =&gt; '2022-04-05', 'centro_costos_id' =&gt; 46, 'costo_dolares' =&gt; 12.000, 'costo_pesos' =&gt; 0, 'trm' =&gt; 0, 'fecha_de_eliminacion' =&gt; '2022-11-23', 'comentarios'  =&gt; ''],</v>
      </c>
      <c r="S495" t="str">
        <f t="shared" si="39"/>
        <v>['nombre' =&gt; 'Juan ', 'apellido' =&gt; 'Hernandez', 'correo' =&gt; 'juan.hernandez@linktic.com', 'dominio' =&gt; 15, 'estado' =&gt; 'Eliminado', 'ticket' =&gt; '9153', 'fecha_de_creacion' =&gt; '2022-04-05', 'centro_costos_id' =&gt; 46, 'costo_dolares' =&gt; 12.000, 'costo_pesos' =&gt; 0, 'trm' =&gt; 0, 'fecha_de_eliminacion' =&gt; '2022-11-23', 'comentarios'  =&gt; ''],</v>
      </c>
    </row>
    <row r="496" spans="1:19" x14ac:dyDescent="0.25">
      <c r="A496" t="s">
        <v>2083</v>
      </c>
      <c r="B496" t="s">
        <v>1368</v>
      </c>
      <c r="C496" t="s">
        <v>2084</v>
      </c>
      <c r="D496" t="s">
        <v>1006</v>
      </c>
      <c r="E496" t="s">
        <v>974</v>
      </c>
      <c r="F496">
        <v>9109</v>
      </c>
      <c r="G496" s="1">
        <v>44657</v>
      </c>
      <c r="H496">
        <v>308</v>
      </c>
      <c r="I496">
        <v>44.686</v>
      </c>
      <c r="J496" t="str">
        <f t="shared" si="35"/>
        <v>44.686</v>
      </c>
      <c r="M496">
        <f>_xlfn.IFNA(VLOOKUP(H496,centro_costo_id_2!$A$2:$B$108,2,0),107)</f>
        <v>50</v>
      </c>
      <c r="N496">
        <f>_xlfn.IFNA(VLOOKUP(TRIM(D496),dominio_correos!$A$1:$B$31,2,0),29)</f>
        <v>15</v>
      </c>
      <c r="O496" t="str">
        <f>Hoja13!J495</f>
        <v>2022-04-06</v>
      </c>
      <c r="P496" t="str">
        <f t="shared" si="36"/>
        <v>null</v>
      </c>
      <c r="Q496" t="str">
        <f t="shared" si="37"/>
        <v>['nombre' =&gt; 'Alejandro ', 'apellido' =&gt; 'Romero', 'correo' =&gt; 'alejandro.romero@linktic.com', 'dominio' =&gt; 15, 'estado' =&gt; 'Activo', 'ticket' =&gt; '9109',</v>
      </c>
      <c r="R496" t="str">
        <f t="shared" si="38"/>
        <v xml:space="preserve"> 'fecha_de_creacion' =&gt; '2022-04-06', 'centro_costos_id' =&gt; 50, 'costo_dolares' =&gt; 44.686, 'costo_pesos' =&gt; 0, 'trm' =&gt; 0, 'fecha_de_eliminacion' =&gt; null, 'comentarios'  =&gt; ''],</v>
      </c>
      <c r="S496" t="str">
        <f t="shared" si="39"/>
        <v>['nombre' =&gt; 'Alejandro ', 'apellido' =&gt; 'Romero', 'correo' =&gt; 'alejandro.romero@linktic.com', 'dominio' =&gt; 15, 'estado' =&gt; 'Activo', 'ticket' =&gt; '9109', 'fecha_de_creacion' =&gt; '2022-04-06', 'centro_costos_id' =&gt; 50, 'costo_dolares' =&gt; 44.686, 'costo_pesos' =&gt; 0, 'trm' =&gt; 0, 'fecha_de_eliminacion' =&gt; null, 'comentarios'  =&gt; ''],</v>
      </c>
    </row>
    <row r="497" spans="1:19" x14ac:dyDescent="0.25">
      <c r="A497" t="s">
        <v>1800</v>
      </c>
      <c r="B497" t="s">
        <v>2085</v>
      </c>
      <c r="C497" t="s">
        <v>2086</v>
      </c>
      <c r="D497" t="s">
        <v>1006</v>
      </c>
      <c r="E497" t="s">
        <v>974</v>
      </c>
      <c r="F497">
        <v>9108</v>
      </c>
      <c r="G497" s="1">
        <v>44657</v>
      </c>
      <c r="H497">
        <v>308</v>
      </c>
      <c r="I497">
        <v>44.598999999999997</v>
      </c>
      <c r="J497" t="str">
        <f t="shared" si="35"/>
        <v>44.599</v>
      </c>
      <c r="M497">
        <f>_xlfn.IFNA(VLOOKUP(H497,centro_costo_id_2!$A$2:$B$108,2,0),107)</f>
        <v>50</v>
      </c>
      <c r="N497">
        <f>_xlfn.IFNA(VLOOKUP(TRIM(D497),dominio_correos!$A$1:$B$31,2,0),29)</f>
        <v>15</v>
      </c>
      <c r="O497" t="str">
        <f>Hoja13!J496</f>
        <v>2022-04-06</v>
      </c>
      <c r="P497" t="str">
        <f t="shared" si="36"/>
        <v>null</v>
      </c>
      <c r="Q497" t="str">
        <f t="shared" si="37"/>
        <v>['nombre' =&gt; 'Nelson ', 'apellido' =&gt; 'Botón ', 'correo' =&gt; 'nelson.boton@linktic.com', 'dominio' =&gt; 15, 'estado' =&gt; 'Activo', 'ticket' =&gt; '9108',</v>
      </c>
      <c r="R497" t="str">
        <f t="shared" si="38"/>
        <v xml:space="preserve"> 'fecha_de_creacion' =&gt; '2022-04-06', 'centro_costos_id' =&gt; 50, 'costo_dolares' =&gt; 44.599, 'costo_pesos' =&gt; 0, 'trm' =&gt; 0, 'fecha_de_eliminacion' =&gt; null, 'comentarios'  =&gt; ''],</v>
      </c>
      <c r="S497" t="str">
        <f t="shared" si="39"/>
        <v>['nombre' =&gt; 'Nelson ', 'apellido' =&gt; 'Botón ', 'correo' =&gt; 'nelson.boton@linktic.com', 'dominio' =&gt; 15, 'estado' =&gt; 'Activo', 'ticket' =&gt; '9108', 'fecha_de_creacion' =&gt; '2022-04-06', 'centro_costos_id' =&gt; 50, 'costo_dolares' =&gt; 44.599, 'costo_pesos' =&gt; 0, 'trm' =&gt; 0, 'fecha_de_eliminacion' =&gt; null, 'comentarios'  =&gt; ''],</v>
      </c>
    </row>
    <row r="498" spans="1:19" x14ac:dyDescent="0.25">
      <c r="A498" t="s">
        <v>855</v>
      </c>
      <c r="B498" t="s">
        <v>2061</v>
      </c>
      <c r="C498" t="s">
        <v>2087</v>
      </c>
      <c r="D498" t="s">
        <v>1006</v>
      </c>
      <c r="E498" t="s">
        <v>845</v>
      </c>
      <c r="F498">
        <v>9213</v>
      </c>
      <c r="G498" s="1">
        <v>44657</v>
      </c>
      <c r="H498">
        <v>291</v>
      </c>
      <c r="I498">
        <v>44.598999999999997</v>
      </c>
      <c r="J498" t="str">
        <f t="shared" si="35"/>
        <v>44.599</v>
      </c>
      <c r="K498">
        <v>45083</v>
      </c>
      <c r="M498">
        <f>_xlfn.IFNA(VLOOKUP(H498,centro_costo_id_2!$A$2:$B$108,2,0),107)</f>
        <v>37</v>
      </c>
      <c r="N498">
        <f>_xlfn.IFNA(VLOOKUP(TRIM(D498),dominio_correos!$A$1:$B$31,2,0),29)</f>
        <v>15</v>
      </c>
      <c r="O498" t="str">
        <f>Hoja13!J497</f>
        <v>2022-04-06</v>
      </c>
      <c r="P498" t="str">
        <f t="shared" si="36"/>
        <v>2023-06-06</v>
      </c>
      <c r="Q498" t="str">
        <f t="shared" si="37"/>
        <v>['nombre' =&gt; 'Andrea', 'apellido' =&gt; 'Montoya', 'correo' =&gt; 'andrea.montoya@linktic.com', 'dominio' =&gt; 15, 'estado' =&gt; 'Eliminado', 'ticket' =&gt; '9213',</v>
      </c>
      <c r="R498" t="str">
        <f t="shared" si="38"/>
        <v xml:space="preserve"> 'fecha_de_creacion' =&gt; '2022-04-06', 'centro_costos_id' =&gt; 37, 'costo_dolares' =&gt; 44.599, 'costo_pesos' =&gt; 0, 'trm' =&gt; 0, 'fecha_de_eliminacion' =&gt; '2023-06-06', 'comentarios'  =&gt; ''],</v>
      </c>
      <c r="S498" t="str">
        <f t="shared" si="39"/>
        <v>['nombre' =&gt; 'Andrea', 'apellido' =&gt; 'Montoya', 'correo' =&gt; 'andrea.montoya@linktic.com', 'dominio' =&gt; 15, 'estado' =&gt; 'Eliminado', 'ticket' =&gt; '9213', 'fecha_de_creacion' =&gt; '2022-04-06', 'centro_costos_id' =&gt; 37, 'costo_dolares' =&gt; 44.599, 'costo_pesos' =&gt; 0, 'trm' =&gt; 0, 'fecha_de_eliminacion' =&gt; '2023-06-06', 'comentarios'  =&gt; ''],</v>
      </c>
    </row>
    <row r="499" spans="1:19" x14ac:dyDescent="0.25">
      <c r="A499" t="s">
        <v>2088</v>
      </c>
      <c r="B499" t="s">
        <v>1993</v>
      </c>
      <c r="C499" t="s">
        <v>2089</v>
      </c>
      <c r="D499" t="s">
        <v>966</v>
      </c>
      <c r="E499" t="s">
        <v>845</v>
      </c>
      <c r="F499">
        <v>9230</v>
      </c>
      <c r="G499" s="1">
        <v>44657</v>
      </c>
      <c r="H499" t="s">
        <v>733</v>
      </c>
      <c r="I499">
        <v>6</v>
      </c>
      <c r="J499" t="str">
        <f t="shared" si="35"/>
        <v>6.000</v>
      </c>
      <c r="K499">
        <v>44764</v>
      </c>
      <c r="M499">
        <f>_xlfn.IFNA(VLOOKUP(H499,centro_costo_id_2!$A$2:$B$108,2,0),107)</f>
        <v>52</v>
      </c>
      <c r="N499">
        <f>_xlfn.IFNA(VLOOKUP(TRIM(D499),dominio_correos!$A$1:$B$31,2,0),29)</f>
        <v>1</v>
      </c>
      <c r="O499" t="str">
        <f>Hoja13!J498</f>
        <v>2022-04-06</v>
      </c>
      <c r="P499" t="str">
        <f t="shared" si="36"/>
        <v>2022-07-22</v>
      </c>
      <c r="Q499" t="str">
        <f t="shared" si="37"/>
        <v>['nombre' =&gt; 'Santiago', 'apellido' =&gt; 'Hernandez', 'correo' =&gt; 'santiago.hernandez@3tcapital.co', 'dominio' =&gt; 1, 'estado' =&gt; 'Eliminado', 'ticket' =&gt; '9230',</v>
      </c>
      <c r="R499" t="str">
        <f t="shared" si="38"/>
        <v xml:space="preserve"> 'fecha_de_creacion' =&gt; '2022-04-06', 'centro_costos_id' =&gt; 52, 'costo_dolares' =&gt; 6.000, 'costo_pesos' =&gt; 0, 'trm' =&gt; 0, 'fecha_de_eliminacion' =&gt; '2022-07-22', 'comentarios'  =&gt; ''],</v>
      </c>
      <c r="S499" t="str">
        <f t="shared" si="39"/>
        <v>['nombre' =&gt; 'Santiago', 'apellido' =&gt; 'Hernandez', 'correo' =&gt; 'santiago.hernandez@3tcapital.co', 'dominio' =&gt; 1, 'estado' =&gt; 'Eliminado', 'ticket' =&gt; '9230', 'fecha_de_creacion' =&gt; '2022-04-06', 'centro_costos_id' =&gt; 52, 'costo_dolares' =&gt; 6.000, 'costo_pesos' =&gt; 0, 'trm' =&gt; 0, 'fecha_de_eliminacion' =&gt; '2022-07-22', 'comentarios'  =&gt; ''],</v>
      </c>
    </row>
    <row r="500" spans="1:19" x14ac:dyDescent="0.25">
      <c r="A500" t="s">
        <v>913</v>
      </c>
      <c r="B500" t="s">
        <v>1282</v>
      </c>
      <c r="C500" t="s">
        <v>2090</v>
      </c>
      <c r="D500" t="s">
        <v>966</v>
      </c>
      <c r="E500" t="s">
        <v>845</v>
      </c>
      <c r="F500">
        <v>9232</v>
      </c>
      <c r="G500" s="1">
        <v>44657</v>
      </c>
      <c r="H500" t="s">
        <v>733</v>
      </c>
      <c r="I500">
        <v>6</v>
      </c>
      <c r="J500" t="str">
        <f t="shared" si="35"/>
        <v>6.000</v>
      </c>
      <c r="K500">
        <v>44784</v>
      </c>
      <c r="M500">
        <f>_xlfn.IFNA(VLOOKUP(H500,centro_costo_id_2!$A$2:$B$108,2,0),107)</f>
        <v>52</v>
      </c>
      <c r="N500">
        <f>_xlfn.IFNA(VLOOKUP(TRIM(D500),dominio_correos!$A$1:$B$31,2,0),29)</f>
        <v>1</v>
      </c>
      <c r="O500" t="str">
        <f>Hoja13!J499</f>
        <v>2022-04-06</v>
      </c>
      <c r="P500" t="str">
        <f t="shared" si="36"/>
        <v>2022-08-11</v>
      </c>
      <c r="Q500" t="str">
        <f t="shared" si="37"/>
        <v>['nombre' =&gt; 'Camila', 'apellido' =&gt; 'Giraldo', 'correo' =&gt; 'camila.giraldo@3tcapital.co', 'dominio' =&gt; 1, 'estado' =&gt; 'Eliminado', 'ticket' =&gt; '9232',</v>
      </c>
      <c r="R500" t="str">
        <f t="shared" si="38"/>
        <v xml:space="preserve"> 'fecha_de_creacion' =&gt; '2022-04-06', 'centro_costos_id' =&gt; 52, 'costo_dolares' =&gt; 6.000, 'costo_pesos' =&gt; 0, 'trm' =&gt; 0, 'fecha_de_eliminacion' =&gt; '2022-08-11', 'comentarios'  =&gt; ''],</v>
      </c>
      <c r="S500" t="str">
        <f t="shared" si="39"/>
        <v>['nombre' =&gt; 'Camila', 'apellido' =&gt; 'Giraldo', 'correo' =&gt; 'camila.giraldo@3tcapital.co', 'dominio' =&gt; 1, 'estado' =&gt; 'Eliminado', 'ticket' =&gt; '9232', 'fecha_de_creacion' =&gt; '2022-04-06', 'centro_costos_id' =&gt; 52, 'costo_dolares' =&gt; 6.000, 'costo_pesos' =&gt; 0, 'trm' =&gt; 0, 'fecha_de_eliminacion' =&gt; '2022-08-11', 'comentarios'  =&gt; ''],</v>
      </c>
    </row>
    <row r="501" spans="1:19" x14ac:dyDescent="0.25">
      <c r="A501" t="s">
        <v>2091</v>
      </c>
      <c r="B501" t="s">
        <v>1993</v>
      </c>
      <c r="C501" t="s">
        <v>2092</v>
      </c>
      <c r="D501" t="s">
        <v>844</v>
      </c>
      <c r="E501" t="s">
        <v>845</v>
      </c>
      <c r="F501">
        <v>9165</v>
      </c>
      <c r="G501" s="1">
        <v>44657</v>
      </c>
      <c r="H501">
        <v>309</v>
      </c>
      <c r="I501">
        <v>12</v>
      </c>
      <c r="J501" t="str">
        <f t="shared" si="35"/>
        <v>12.000</v>
      </c>
      <c r="K501">
        <v>44690</v>
      </c>
      <c r="M501">
        <f>_xlfn.IFNA(VLOOKUP(H501,centro_costo_id_2!$A$2:$B$108,2,0),107)</f>
        <v>54</v>
      </c>
      <c r="N501">
        <f>_xlfn.IFNA(VLOOKUP(TRIM(D501),dominio_correos!$A$1:$B$31,2,0),29)</f>
        <v>14</v>
      </c>
      <c r="O501" t="str">
        <f>Hoja13!J500</f>
        <v>2022-04-06</v>
      </c>
      <c r="P501" t="str">
        <f t="shared" si="36"/>
        <v>2022-05-09</v>
      </c>
      <c r="Q501" t="str">
        <f t="shared" si="37"/>
        <v>['nombre' =&gt; 'Susana', 'apellido' =&gt; 'Hernandez', 'correo' =&gt; 'asesorsiete.ticfamilia@linktic.co', 'dominio' =&gt; 14, 'estado' =&gt; 'Eliminado', 'ticket' =&gt; '9165',</v>
      </c>
      <c r="R501" t="str">
        <f t="shared" si="38"/>
        <v xml:space="preserve"> 'fecha_de_creacion' =&gt; '2022-04-06', 'centro_costos_id' =&gt; 54, 'costo_dolares' =&gt; 12.000, 'costo_pesos' =&gt; 0, 'trm' =&gt; 0, 'fecha_de_eliminacion' =&gt; '2022-05-09', 'comentarios'  =&gt; ''],</v>
      </c>
      <c r="S501" t="str">
        <f t="shared" si="39"/>
        <v>['nombre' =&gt; 'Susana', 'apellido' =&gt; 'Hernandez', 'correo' =&gt; 'asesorsiete.ticfamilia@linktic.co', 'dominio' =&gt; 14, 'estado' =&gt; 'Eliminado', 'ticket' =&gt; '9165', 'fecha_de_creacion' =&gt; '2022-04-06', 'centro_costos_id' =&gt; 54, 'costo_dolares' =&gt; 12.000, 'costo_pesos' =&gt; 0, 'trm' =&gt; 0, 'fecha_de_eliminacion' =&gt; '2022-05-09', 'comentarios'  =&gt; ''],</v>
      </c>
    </row>
    <row r="502" spans="1:19" x14ac:dyDescent="0.25">
      <c r="A502" t="s">
        <v>1866</v>
      </c>
      <c r="B502" t="s">
        <v>1249</v>
      </c>
      <c r="C502" t="s">
        <v>2093</v>
      </c>
      <c r="D502" t="s">
        <v>844</v>
      </c>
      <c r="E502" t="s">
        <v>845</v>
      </c>
      <c r="F502">
        <v>9164</v>
      </c>
      <c r="G502" s="1">
        <v>44657</v>
      </c>
      <c r="H502">
        <v>309</v>
      </c>
      <c r="I502">
        <v>12</v>
      </c>
      <c r="J502" t="str">
        <f t="shared" si="35"/>
        <v>12.000</v>
      </c>
      <c r="K502">
        <v>44792</v>
      </c>
      <c r="M502">
        <f>_xlfn.IFNA(VLOOKUP(H502,centro_costo_id_2!$A$2:$B$108,2,0),107)</f>
        <v>54</v>
      </c>
      <c r="N502">
        <f>_xlfn.IFNA(VLOOKUP(TRIM(D502),dominio_correos!$A$1:$B$31,2,0),29)</f>
        <v>14</v>
      </c>
      <c r="O502" t="str">
        <f>Hoja13!J501</f>
        <v>2022-04-06</v>
      </c>
      <c r="P502" t="str">
        <f t="shared" si="36"/>
        <v>2022-08-19</v>
      </c>
      <c r="Q502" t="str">
        <f t="shared" si="37"/>
        <v>['nombre' =&gt; 'Carlos ', 'apellido' =&gt; 'Martinez', 'correo' =&gt; 'asesorseis.ticfamilia@linktic.co', 'dominio' =&gt; 14, 'estado' =&gt; 'Eliminado', 'ticket' =&gt; '9164',</v>
      </c>
      <c r="R502" t="str">
        <f t="shared" si="38"/>
        <v xml:space="preserve"> 'fecha_de_creacion' =&gt; '2022-04-06', 'centro_costos_id' =&gt; 54, 'costo_dolares' =&gt; 12.000, 'costo_pesos' =&gt; 0, 'trm' =&gt; 0, 'fecha_de_eliminacion' =&gt; '2022-08-19', 'comentarios'  =&gt; ''],</v>
      </c>
      <c r="S502" t="str">
        <f t="shared" si="39"/>
        <v>['nombre' =&gt; 'Carlos ', 'apellido' =&gt; 'Martinez', 'correo' =&gt; 'asesorseis.ticfamilia@linktic.co', 'dominio' =&gt; 14, 'estado' =&gt; 'Eliminado', 'ticket' =&gt; '9164', 'fecha_de_creacion' =&gt; '2022-04-06', 'centro_costos_id' =&gt; 54, 'costo_dolares' =&gt; 12.000, 'costo_pesos' =&gt; 0, 'trm' =&gt; 0, 'fecha_de_eliminacion' =&gt; '2022-08-19', 'comentarios'  =&gt; ''],</v>
      </c>
    </row>
    <row r="503" spans="1:19" x14ac:dyDescent="0.25">
      <c r="A503" t="s">
        <v>2094</v>
      </c>
      <c r="B503" t="s">
        <v>1013</v>
      </c>
      <c r="C503" t="s">
        <v>2095</v>
      </c>
      <c r="D503" t="s">
        <v>844</v>
      </c>
      <c r="E503" t="s">
        <v>845</v>
      </c>
      <c r="F503">
        <v>9163</v>
      </c>
      <c r="G503" s="1">
        <v>44657</v>
      </c>
      <c r="H503">
        <v>309</v>
      </c>
      <c r="I503">
        <v>12</v>
      </c>
      <c r="J503" t="str">
        <f t="shared" si="35"/>
        <v>12.000</v>
      </c>
      <c r="K503">
        <v>44778</v>
      </c>
      <c r="M503">
        <f>_xlfn.IFNA(VLOOKUP(H503,centro_costo_id_2!$A$2:$B$108,2,0),107)</f>
        <v>54</v>
      </c>
      <c r="N503">
        <f>_xlfn.IFNA(VLOOKUP(TRIM(D503),dominio_correos!$A$1:$B$31,2,0),29)</f>
        <v>14</v>
      </c>
      <c r="O503" t="str">
        <f>Hoja13!J502</f>
        <v>2022-04-06</v>
      </c>
      <c r="P503" t="str">
        <f t="shared" si="36"/>
        <v>2022-08-05</v>
      </c>
      <c r="Q503" t="str">
        <f t="shared" si="37"/>
        <v>['nombre' =&gt; 'Cristobal ', 'apellido' =&gt; 'Parra', 'correo' =&gt; 'asesorcinco.ticfamilia@linktic.co', 'dominio' =&gt; 14, 'estado' =&gt; 'Eliminado', 'ticket' =&gt; '9163',</v>
      </c>
      <c r="R503" t="str">
        <f t="shared" si="38"/>
        <v xml:space="preserve"> 'fecha_de_creacion' =&gt; '2022-04-06', 'centro_costos_id' =&gt; 54, 'costo_dolares' =&gt; 12.000, 'costo_pesos' =&gt; 0, 'trm' =&gt; 0, 'fecha_de_eliminacion' =&gt; '2022-08-05', 'comentarios'  =&gt; ''],</v>
      </c>
      <c r="S503" t="str">
        <f t="shared" si="39"/>
        <v>['nombre' =&gt; 'Cristobal ', 'apellido' =&gt; 'Parra', 'correo' =&gt; 'asesorcinco.ticfamilia@linktic.co', 'dominio' =&gt; 14, 'estado' =&gt; 'Eliminado', 'ticket' =&gt; '9163', 'fecha_de_creacion' =&gt; '2022-04-06', 'centro_costos_id' =&gt; 54, 'costo_dolares' =&gt; 12.000, 'costo_pesos' =&gt; 0, 'trm' =&gt; 0, 'fecha_de_eliminacion' =&gt; '2022-08-05', 'comentarios'  =&gt; ''],</v>
      </c>
    </row>
    <row r="504" spans="1:19" x14ac:dyDescent="0.25">
      <c r="A504" t="s">
        <v>2096</v>
      </c>
      <c r="B504" t="s">
        <v>1638</v>
      </c>
      <c r="C504" t="s">
        <v>2097</v>
      </c>
      <c r="D504" t="s">
        <v>844</v>
      </c>
      <c r="E504" t="s">
        <v>845</v>
      </c>
      <c r="F504">
        <v>9162</v>
      </c>
      <c r="G504" s="1">
        <v>44657</v>
      </c>
      <c r="H504">
        <v>309</v>
      </c>
      <c r="I504">
        <v>12</v>
      </c>
      <c r="J504" t="str">
        <f t="shared" si="35"/>
        <v>12.000</v>
      </c>
      <c r="K504">
        <v>44684</v>
      </c>
      <c r="M504">
        <f>_xlfn.IFNA(VLOOKUP(H504,centro_costo_id_2!$A$2:$B$108,2,0),107)</f>
        <v>54</v>
      </c>
      <c r="N504">
        <f>_xlfn.IFNA(VLOOKUP(TRIM(D504),dominio_correos!$A$1:$B$31,2,0),29)</f>
        <v>14</v>
      </c>
      <c r="O504" t="str">
        <f>Hoja13!J503</f>
        <v>2022-04-06</v>
      </c>
      <c r="P504" t="str">
        <f t="shared" si="36"/>
        <v>2022-05-03</v>
      </c>
      <c r="Q504" t="str">
        <f t="shared" si="37"/>
        <v>['nombre' =&gt; 'Alba', 'apellido' =&gt; 'Ordoñez', 'correo' =&gt; 'asesorcuatro.ticfamilia@linktic.co', 'dominio' =&gt; 14, 'estado' =&gt; 'Eliminado', 'ticket' =&gt; '9162',</v>
      </c>
      <c r="R504" t="str">
        <f t="shared" si="38"/>
        <v xml:space="preserve"> 'fecha_de_creacion' =&gt; '2022-04-06', 'centro_costos_id' =&gt; 54, 'costo_dolares' =&gt; 12.000, 'costo_pesos' =&gt; 0, 'trm' =&gt; 0, 'fecha_de_eliminacion' =&gt; '2022-05-03', 'comentarios'  =&gt; ''],</v>
      </c>
      <c r="S504" t="str">
        <f t="shared" si="39"/>
        <v>['nombre' =&gt; 'Alba', 'apellido' =&gt; 'Ordoñez', 'correo' =&gt; 'asesorcuatro.ticfamilia@linktic.co', 'dominio' =&gt; 14, 'estado' =&gt; 'Eliminado', 'ticket' =&gt; '9162', 'fecha_de_creacion' =&gt; '2022-04-06', 'centro_costos_id' =&gt; 54, 'costo_dolares' =&gt; 12.000, 'costo_pesos' =&gt; 0, 'trm' =&gt; 0, 'fecha_de_eliminacion' =&gt; '2022-05-03', 'comentarios'  =&gt; ''],</v>
      </c>
    </row>
    <row r="505" spans="1:19" x14ac:dyDescent="0.25">
      <c r="A505" t="s">
        <v>2098</v>
      </c>
      <c r="B505" t="s">
        <v>866</v>
      </c>
      <c r="C505" t="s">
        <v>2099</v>
      </c>
      <c r="D505" t="s">
        <v>844</v>
      </c>
      <c r="E505" t="s">
        <v>845</v>
      </c>
      <c r="F505">
        <v>9161</v>
      </c>
      <c r="G505" s="1">
        <v>44657</v>
      </c>
      <c r="H505">
        <v>309</v>
      </c>
      <c r="I505">
        <v>12</v>
      </c>
      <c r="J505" t="str">
        <f t="shared" si="35"/>
        <v>12.000</v>
      </c>
      <c r="K505">
        <v>44684</v>
      </c>
      <c r="M505">
        <f>_xlfn.IFNA(VLOOKUP(H505,centro_costo_id_2!$A$2:$B$108,2,0),107)</f>
        <v>54</v>
      </c>
      <c r="N505">
        <f>_xlfn.IFNA(VLOOKUP(TRIM(D505),dominio_correos!$A$1:$B$31,2,0),29)</f>
        <v>14</v>
      </c>
      <c r="O505" t="str">
        <f>Hoja13!J504</f>
        <v>2022-04-06</v>
      </c>
      <c r="P505" t="str">
        <f t="shared" si="36"/>
        <v>2022-05-03</v>
      </c>
      <c r="Q505" t="str">
        <f t="shared" si="37"/>
        <v>['nombre' =&gt; 'Julisa', 'apellido' =&gt; 'Lopez', 'correo' =&gt; 'asesortres.ticfamilia@linktic.co', 'dominio' =&gt; 14, 'estado' =&gt; 'Eliminado', 'ticket' =&gt; '9161',</v>
      </c>
      <c r="R505" t="str">
        <f t="shared" si="38"/>
        <v xml:space="preserve"> 'fecha_de_creacion' =&gt; '2022-04-06', 'centro_costos_id' =&gt; 54, 'costo_dolares' =&gt; 12.000, 'costo_pesos' =&gt; 0, 'trm' =&gt; 0, 'fecha_de_eliminacion' =&gt; '2022-05-03', 'comentarios'  =&gt; ''],</v>
      </c>
      <c r="S505" t="str">
        <f t="shared" si="39"/>
        <v>['nombre' =&gt; 'Julisa', 'apellido' =&gt; 'Lopez', 'correo' =&gt; 'asesortres.ticfamilia@linktic.co', 'dominio' =&gt; 14, 'estado' =&gt; 'Eliminado', 'ticket' =&gt; '9161', 'fecha_de_creacion' =&gt; '2022-04-06', 'centro_costos_id' =&gt; 54, 'costo_dolares' =&gt; 12.000, 'costo_pesos' =&gt; 0, 'trm' =&gt; 0, 'fecha_de_eliminacion' =&gt; '2022-05-03', 'comentarios'  =&gt; ''],</v>
      </c>
    </row>
    <row r="506" spans="1:19" x14ac:dyDescent="0.25">
      <c r="A506" t="s">
        <v>868</v>
      </c>
      <c r="B506" t="s">
        <v>1030</v>
      </c>
      <c r="C506" t="s">
        <v>2100</v>
      </c>
      <c r="D506" t="s">
        <v>844</v>
      </c>
      <c r="E506" t="s">
        <v>845</v>
      </c>
      <c r="F506">
        <v>9155</v>
      </c>
      <c r="G506" s="1">
        <v>44657</v>
      </c>
      <c r="H506">
        <v>309</v>
      </c>
      <c r="I506">
        <v>12</v>
      </c>
      <c r="J506" t="str">
        <f t="shared" si="35"/>
        <v>12.000</v>
      </c>
      <c r="K506">
        <v>44684</v>
      </c>
      <c r="M506">
        <f>_xlfn.IFNA(VLOOKUP(H506,centro_costo_id_2!$A$2:$B$108,2,0),107)</f>
        <v>54</v>
      </c>
      <c r="N506">
        <f>_xlfn.IFNA(VLOOKUP(TRIM(D506),dominio_correos!$A$1:$B$31,2,0),29)</f>
        <v>14</v>
      </c>
      <c r="O506" t="str">
        <f>Hoja13!J505</f>
        <v>2022-04-06</v>
      </c>
      <c r="P506" t="str">
        <f t="shared" si="36"/>
        <v>2022-05-03</v>
      </c>
      <c r="Q506" t="str">
        <f t="shared" si="37"/>
        <v>['nombre' =&gt; 'Alexandra', 'apellido' =&gt; 'Gomez', 'correo' =&gt; 'asesoruno.ticfamilia@linktic.co', 'dominio' =&gt; 14, 'estado' =&gt; 'Eliminado', 'ticket' =&gt; '9155',</v>
      </c>
      <c r="R506" t="str">
        <f t="shared" si="38"/>
        <v xml:space="preserve"> 'fecha_de_creacion' =&gt; '2022-04-06', 'centro_costos_id' =&gt; 54, 'costo_dolares' =&gt; 12.000, 'costo_pesos' =&gt; 0, 'trm' =&gt; 0, 'fecha_de_eliminacion' =&gt; '2022-05-03', 'comentarios'  =&gt; ''],</v>
      </c>
      <c r="S506" t="str">
        <f t="shared" si="39"/>
        <v>['nombre' =&gt; 'Alexandra', 'apellido' =&gt; 'Gomez', 'correo' =&gt; 'asesoruno.ticfamilia@linktic.co', 'dominio' =&gt; 14, 'estado' =&gt; 'Eliminado', 'ticket' =&gt; '9155', 'fecha_de_creacion' =&gt; '2022-04-06', 'centro_costos_id' =&gt; 54, 'costo_dolares' =&gt; 12.000, 'costo_pesos' =&gt; 0, 'trm' =&gt; 0, 'fecha_de_eliminacion' =&gt; '2022-05-03', 'comentarios'  =&gt; ''],</v>
      </c>
    </row>
    <row r="507" spans="1:19" x14ac:dyDescent="0.25">
      <c r="A507" t="s">
        <v>1198</v>
      </c>
      <c r="B507" t="s">
        <v>2101</v>
      </c>
      <c r="C507" t="s">
        <v>2102</v>
      </c>
      <c r="D507" t="s">
        <v>1006</v>
      </c>
      <c r="E507" t="s">
        <v>974</v>
      </c>
      <c r="F507">
        <v>9233</v>
      </c>
      <c r="G507" s="1">
        <v>44657</v>
      </c>
      <c r="H507">
        <v>210</v>
      </c>
      <c r="I507">
        <v>44.598999999999997</v>
      </c>
      <c r="J507" t="str">
        <f t="shared" si="35"/>
        <v>44.599</v>
      </c>
      <c r="M507">
        <f>_xlfn.IFNA(VLOOKUP(H507,centro_costo_id_2!$A$2:$B$108,2,0),107)</f>
        <v>107</v>
      </c>
      <c r="N507">
        <f>_xlfn.IFNA(VLOOKUP(TRIM(D507),dominio_correos!$A$1:$B$31,2,0),29)</f>
        <v>15</v>
      </c>
      <c r="O507" t="str">
        <f>Hoja13!J506</f>
        <v>2022-04-06</v>
      </c>
      <c r="P507" t="str">
        <f t="shared" si="36"/>
        <v>null</v>
      </c>
      <c r="Q507" t="str">
        <f t="shared" si="37"/>
        <v>['nombre' =&gt; 'Juan', 'apellido' =&gt; 'Valdes', 'correo' =&gt; 'juan.valdes@linktic.com', 'dominio' =&gt; 15, 'estado' =&gt; 'Activo', 'ticket' =&gt; '9233',</v>
      </c>
      <c r="R507" t="str">
        <f t="shared" si="38"/>
        <v xml:space="preserve"> 'fecha_de_creacion' =&gt; '2022-04-06', 'centro_costos_id' =&gt; 107, 'costo_dolares' =&gt; 44.599, 'costo_pesos' =&gt; 0, 'trm' =&gt; 0, 'fecha_de_eliminacion' =&gt; null, 'comentarios'  =&gt; ''],</v>
      </c>
      <c r="S507" t="str">
        <f t="shared" si="39"/>
        <v>['nombre' =&gt; 'Juan', 'apellido' =&gt; 'Valdes', 'correo' =&gt; 'juan.valdes@linktic.com', 'dominio' =&gt; 15, 'estado' =&gt; 'Activo', 'ticket' =&gt; '9233', 'fecha_de_creacion' =&gt; '2022-04-06', 'centro_costos_id' =&gt; 107, 'costo_dolares' =&gt; 44.599, 'costo_pesos' =&gt; 0, 'trm' =&gt; 0, 'fecha_de_eliminacion' =&gt; null, 'comentarios'  =&gt; ''],</v>
      </c>
    </row>
    <row r="508" spans="1:19" x14ac:dyDescent="0.25">
      <c r="A508" t="s">
        <v>2103</v>
      </c>
      <c r="B508" t="s">
        <v>1811</v>
      </c>
      <c r="C508" t="s">
        <v>2104</v>
      </c>
      <c r="D508" t="s">
        <v>1813</v>
      </c>
      <c r="E508" t="s">
        <v>845</v>
      </c>
      <c r="F508" t="s">
        <v>1238</v>
      </c>
      <c r="G508" s="1">
        <v>44658</v>
      </c>
      <c r="H508">
        <v>146</v>
      </c>
      <c r="I508">
        <v>12</v>
      </c>
      <c r="J508" t="str">
        <f t="shared" si="35"/>
        <v>12.000</v>
      </c>
      <c r="K508">
        <v>44974</v>
      </c>
      <c r="M508">
        <f>_xlfn.IFNA(VLOOKUP(H508,centro_costo_id_2!$A$2:$B$108,2,0),107)</f>
        <v>107</v>
      </c>
      <c r="N508">
        <f>_xlfn.IFNA(VLOOKUP(TRIM(D508),dominio_correos!$A$1:$B$31,2,0),29)</f>
        <v>8</v>
      </c>
      <c r="O508" t="str">
        <f>Hoja13!J507</f>
        <v>2022-04-07</v>
      </c>
      <c r="P508" t="str">
        <f t="shared" si="36"/>
        <v>2023-02-17</v>
      </c>
      <c r="Q508" t="str">
        <f t="shared" si="37"/>
        <v>['nombre' =&gt; 'Pagos', 'apellido' =&gt; 'Expone', 'correo' =&gt; 'pagos@expone.co', 'dominio' =&gt; 8, 'estado' =&gt; 'Eliminado', 'ticket' =&gt; 'correo',</v>
      </c>
      <c r="R508" t="str">
        <f t="shared" si="38"/>
        <v xml:space="preserve"> 'fecha_de_creacion' =&gt; '2022-04-07', 'centro_costos_id' =&gt; 107, 'costo_dolares' =&gt; 12.000, 'costo_pesos' =&gt; 0, 'trm' =&gt; 0, 'fecha_de_eliminacion' =&gt; '2023-02-17', 'comentarios'  =&gt; ''],</v>
      </c>
      <c r="S508" t="str">
        <f t="shared" si="39"/>
        <v>['nombre' =&gt; 'Pagos', 'apellido' =&gt; 'Expone', 'correo' =&gt; 'pagos@expone.co', 'dominio' =&gt; 8, 'estado' =&gt; 'Eliminado', 'ticket' =&gt; 'correo', 'fecha_de_creacion' =&gt; '2022-04-07', 'centro_costos_id' =&gt; 107, 'costo_dolares' =&gt; 12.000, 'costo_pesos' =&gt; 0, 'trm' =&gt; 0, 'fecha_de_eliminacion' =&gt; '2023-02-17', 'comentarios'  =&gt; ''],</v>
      </c>
    </row>
    <row r="509" spans="1:19" x14ac:dyDescent="0.25">
      <c r="A509" t="s">
        <v>2105</v>
      </c>
      <c r="B509" t="s">
        <v>2055</v>
      </c>
      <c r="C509" t="s">
        <v>2106</v>
      </c>
      <c r="D509" t="s">
        <v>844</v>
      </c>
      <c r="E509" t="s">
        <v>845</v>
      </c>
      <c r="F509">
        <v>9266</v>
      </c>
      <c r="G509" s="1">
        <v>44658</v>
      </c>
      <c r="H509">
        <v>202</v>
      </c>
      <c r="I509">
        <v>12</v>
      </c>
      <c r="J509" t="str">
        <f t="shared" si="35"/>
        <v>12.000</v>
      </c>
      <c r="K509">
        <v>44802</v>
      </c>
      <c r="M509">
        <f>_xlfn.IFNA(VLOOKUP(H509,centro_costo_id_2!$A$2:$B$108,2,0),107)</f>
        <v>107</v>
      </c>
      <c r="N509">
        <f>_xlfn.IFNA(VLOOKUP(TRIM(D509),dominio_correos!$A$1:$B$31,2,0),29)</f>
        <v>14</v>
      </c>
      <c r="O509" t="str">
        <f>Hoja13!J508</f>
        <v>2022-04-07</v>
      </c>
      <c r="P509" t="str">
        <f t="shared" si="36"/>
        <v>2022-08-29</v>
      </c>
      <c r="Q509" t="str">
        <f t="shared" si="37"/>
        <v>['nombre' =&gt; 'isabel', 'apellido' =&gt; 'Vargas ', 'correo' =&gt; 'isabel.vargas@linktic.co', 'dominio' =&gt; 14, 'estado' =&gt; 'Eliminado', 'ticket' =&gt; '9266',</v>
      </c>
      <c r="R509" t="str">
        <f t="shared" si="38"/>
        <v xml:space="preserve"> 'fecha_de_creacion' =&gt; '2022-04-07', 'centro_costos_id' =&gt; 107, 'costo_dolares' =&gt; 12.000, 'costo_pesos' =&gt; 0, 'trm' =&gt; 0, 'fecha_de_eliminacion' =&gt; '2022-08-29', 'comentarios'  =&gt; ''],</v>
      </c>
      <c r="S509" t="str">
        <f t="shared" si="39"/>
        <v>['nombre' =&gt; 'isabel', 'apellido' =&gt; 'Vargas ', 'correo' =&gt; 'isabel.vargas@linktic.co', 'dominio' =&gt; 14, 'estado' =&gt; 'Eliminado', 'ticket' =&gt; '9266', 'fecha_de_creacion' =&gt; '2022-04-07', 'centro_costos_id' =&gt; 107, 'costo_dolares' =&gt; 12.000, 'costo_pesos' =&gt; 0, 'trm' =&gt; 0, 'fecha_de_eliminacion' =&gt; '2022-08-29', 'comentarios'  =&gt; ''],</v>
      </c>
    </row>
    <row r="510" spans="1:19" x14ac:dyDescent="0.25">
      <c r="A510" t="s">
        <v>874</v>
      </c>
      <c r="B510" t="s">
        <v>1375</v>
      </c>
      <c r="C510" t="s">
        <v>2107</v>
      </c>
      <c r="D510" t="s">
        <v>944</v>
      </c>
      <c r="E510" t="s">
        <v>974</v>
      </c>
      <c r="F510" t="s">
        <v>1238</v>
      </c>
      <c r="G510" s="1">
        <v>44659</v>
      </c>
      <c r="H510">
        <v>3</v>
      </c>
      <c r="I510">
        <v>12</v>
      </c>
      <c r="J510" t="str">
        <f t="shared" si="35"/>
        <v>12.000</v>
      </c>
      <c r="M510">
        <f>_xlfn.IFNA(VLOOKUP(H510,centro_costo_id_2!$A$2:$B$108,2,0),107)</f>
        <v>107</v>
      </c>
      <c r="N510">
        <f>_xlfn.IFNA(VLOOKUP(TRIM(D510),dominio_correos!$A$1:$B$31,2,0),29)</f>
        <v>27</v>
      </c>
      <c r="O510" t="str">
        <f>Hoja13!J509</f>
        <v>2022-04-08</v>
      </c>
      <c r="P510" t="str">
        <f t="shared" si="36"/>
        <v>null</v>
      </c>
      <c r="Q510" t="str">
        <f t="shared" si="37"/>
        <v>['nombre' =&gt; 'Katherine', 'apellido' =&gt; 'Daza', 'correo' =&gt; 'consultores@wimbu.co', 'dominio' =&gt; 27, 'estado' =&gt; 'Activo', 'ticket' =&gt; 'correo',</v>
      </c>
      <c r="R510" t="str">
        <f t="shared" si="38"/>
        <v xml:space="preserve"> 'fecha_de_creacion' =&gt; '2022-04-08', 'centro_costos_id' =&gt; 107, 'costo_dolares' =&gt; 12.000, 'costo_pesos' =&gt; 0, 'trm' =&gt; 0, 'fecha_de_eliminacion' =&gt; null, 'comentarios'  =&gt; ''],</v>
      </c>
      <c r="S510" t="str">
        <f t="shared" si="39"/>
        <v>['nombre' =&gt; 'Katherine', 'apellido' =&gt; 'Daza', 'correo' =&gt; 'consultores@wimbu.co', 'dominio' =&gt; 27, 'estado' =&gt; 'Activo', 'ticket' =&gt; 'correo', 'fecha_de_creacion' =&gt; '2022-04-08', 'centro_costos_id' =&gt; 107, 'costo_dolares' =&gt; 12.000, 'costo_pesos' =&gt; 0, 'trm' =&gt; 0, 'fecha_de_eliminacion' =&gt; null, 'comentarios'  =&gt; ''],</v>
      </c>
    </row>
    <row r="511" spans="1:19" x14ac:dyDescent="0.25">
      <c r="A511" t="s">
        <v>2050</v>
      </c>
      <c r="B511" t="s">
        <v>2108</v>
      </c>
      <c r="C511" t="s">
        <v>2109</v>
      </c>
      <c r="D511" t="s">
        <v>1006</v>
      </c>
      <c r="E511" t="s">
        <v>974</v>
      </c>
      <c r="F511">
        <v>9239</v>
      </c>
      <c r="G511" s="1">
        <v>44662</v>
      </c>
      <c r="H511">
        <v>316</v>
      </c>
      <c r="I511">
        <v>44.686</v>
      </c>
      <c r="J511" t="str">
        <f t="shared" si="35"/>
        <v>44.686</v>
      </c>
      <c r="M511">
        <f>_xlfn.IFNA(VLOOKUP(H511,centro_costo_id_2!$A$2:$B$108,2,0),107)</f>
        <v>61</v>
      </c>
      <c r="N511">
        <f>_xlfn.IFNA(VLOOKUP(TRIM(D511),dominio_correos!$A$1:$B$31,2,0),29)</f>
        <v>15</v>
      </c>
      <c r="O511" t="str">
        <f>Hoja13!J510</f>
        <v>2022-04-11</v>
      </c>
      <c r="P511" t="str">
        <f t="shared" si="36"/>
        <v>null</v>
      </c>
      <c r="Q511" t="str">
        <f t="shared" si="37"/>
        <v>['nombre' =&gt; 'Alejandra ', 'apellido' =&gt; 'Jimenez ', 'correo' =&gt; 'alejandra.jimenez@linktic.com', 'dominio' =&gt; 15, 'estado' =&gt; 'Activo', 'ticket' =&gt; '9239',</v>
      </c>
      <c r="R511" t="str">
        <f t="shared" si="38"/>
        <v xml:space="preserve"> 'fecha_de_creacion' =&gt; '2022-04-11', 'centro_costos_id' =&gt; 61, 'costo_dolares' =&gt; 44.686, 'costo_pesos' =&gt; 0, 'trm' =&gt; 0, 'fecha_de_eliminacion' =&gt; null, 'comentarios'  =&gt; ''],</v>
      </c>
      <c r="S511" t="str">
        <f t="shared" si="39"/>
        <v>['nombre' =&gt; 'Alejandra ', 'apellido' =&gt; 'Jimenez ', 'correo' =&gt; 'alejandra.jimenez@linktic.com', 'dominio' =&gt; 15, 'estado' =&gt; 'Activo', 'ticket' =&gt; '9239', 'fecha_de_creacion' =&gt; '2022-04-11', 'centro_costos_id' =&gt; 61, 'costo_dolares' =&gt; 44.686, 'costo_pesos' =&gt; 0, 'trm' =&gt; 0, 'fecha_de_eliminacion' =&gt; null, 'comentarios'  =&gt; ''],</v>
      </c>
    </row>
    <row r="512" spans="1:19" x14ac:dyDescent="0.25">
      <c r="A512" t="s">
        <v>855</v>
      </c>
      <c r="B512" t="s">
        <v>881</v>
      </c>
      <c r="C512" t="s">
        <v>2110</v>
      </c>
      <c r="D512" t="s">
        <v>1006</v>
      </c>
      <c r="E512" t="s">
        <v>974</v>
      </c>
      <c r="F512" t="s">
        <v>1238</v>
      </c>
      <c r="G512" s="1">
        <v>44663</v>
      </c>
      <c r="H512">
        <v>203</v>
      </c>
      <c r="I512">
        <v>44.598999999999997</v>
      </c>
      <c r="J512" t="str">
        <f t="shared" si="35"/>
        <v>44.599</v>
      </c>
      <c r="M512">
        <f>_xlfn.IFNA(VLOOKUP(H512,centro_costo_id_2!$A$2:$B$108,2,0),107)</f>
        <v>107</v>
      </c>
      <c r="N512">
        <f>_xlfn.IFNA(VLOOKUP(TRIM(D512),dominio_correos!$A$1:$B$31,2,0),29)</f>
        <v>15</v>
      </c>
      <c r="O512" t="str">
        <f>Hoja13!J511</f>
        <v>2022-04-12</v>
      </c>
      <c r="P512" t="str">
        <f t="shared" si="36"/>
        <v>null</v>
      </c>
      <c r="Q512" t="str">
        <f t="shared" si="37"/>
        <v>['nombre' =&gt; 'Andrea', 'apellido' =&gt; 'Ayala', 'correo' =&gt; 'recepcion405@linktic.com', 'dominio' =&gt; 15, 'estado' =&gt; 'Activo', 'ticket' =&gt; 'correo',</v>
      </c>
      <c r="R512" t="str">
        <f t="shared" si="38"/>
        <v xml:space="preserve"> 'fecha_de_creacion' =&gt; '2022-04-12', 'centro_costos_id' =&gt; 107, 'costo_dolares' =&gt; 44.599, 'costo_pesos' =&gt; 0, 'trm' =&gt; 0, 'fecha_de_eliminacion' =&gt; null, 'comentarios'  =&gt; ''],</v>
      </c>
      <c r="S512" t="str">
        <f t="shared" si="39"/>
        <v>['nombre' =&gt; 'Andrea', 'apellido' =&gt; 'Ayala', 'correo' =&gt; 'recepcion405@linktic.com', 'dominio' =&gt; 15, 'estado' =&gt; 'Activo', 'ticket' =&gt; 'correo', 'fecha_de_creacion' =&gt; '2022-04-12', 'centro_costos_id' =&gt; 107, 'costo_dolares' =&gt; 44.599, 'costo_pesos' =&gt; 0, 'trm' =&gt; 0, 'fecha_de_eliminacion' =&gt; null, 'comentarios'  =&gt; ''],</v>
      </c>
    </row>
    <row r="513" spans="1:19" x14ac:dyDescent="0.25">
      <c r="A513" t="s">
        <v>2111</v>
      </c>
      <c r="B513" t="s">
        <v>2112</v>
      </c>
      <c r="C513" t="s">
        <v>2113</v>
      </c>
      <c r="D513" t="s">
        <v>844</v>
      </c>
      <c r="E513" t="s">
        <v>845</v>
      </c>
      <c r="F513">
        <v>9322</v>
      </c>
      <c r="G513" s="1">
        <v>44669</v>
      </c>
      <c r="H513">
        <v>314</v>
      </c>
      <c r="I513">
        <v>12</v>
      </c>
      <c r="J513" t="str">
        <f t="shared" si="35"/>
        <v>12.000</v>
      </c>
      <c r="K513">
        <v>44753</v>
      </c>
      <c r="M513">
        <f>_xlfn.IFNA(VLOOKUP(H513,centro_costo_id_2!$A$2:$B$108,2,0),107)</f>
        <v>59</v>
      </c>
      <c r="N513">
        <f>_xlfn.IFNA(VLOOKUP(TRIM(D513),dominio_correos!$A$1:$B$31,2,0),29)</f>
        <v>14</v>
      </c>
      <c r="O513" t="str">
        <f>Hoja13!J512</f>
        <v>2022-04-18</v>
      </c>
      <c r="P513" t="str">
        <f t="shared" si="36"/>
        <v>2022-07-11</v>
      </c>
      <c r="Q513" t="str">
        <f t="shared" si="37"/>
        <v>['nombre' =&gt; 'katherine', 'apellido' =&gt; 'Castañeda', 'correo' =&gt; 'katherine.castaneda@linktic.co
', 'dominio' =&gt; 14, 'estado' =&gt; 'Eliminado', 'ticket' =&gt; '9322',</v>
      </c>
      <c r="R513" t="str">
        <f t="shared" si="38"/>
        <v xml:space="preserve"> 'fecha_de_creacion' =&gt; '2022-04-18', 'centro_costos_id' =&gt; 59, 'costo_dolares' =&gt; 12.000, 'costo_pesos' =&gt; 0, 'trm' =&gt; 0, 'fecha_de_eliminacion' =&gt; '2022-07-11', 'comentarios'  =&gt; ''],</v>
      </c>
      <c r="S513" t="str">
        <f t="shared" si="39"/>
        <v>['nombre' =&gt; 'katherine', 'apellido' =&gt; 'Castañeda', 'correo' =&gt; 'katherine.castaneda@linktic.co
', 'dominio' =&gt; 14, 'estado' =&gt; 'Eliminado', 'ticket' =&gt; '9322', 'fecha_de_creacion' =&gt; '2022-04-18', 'centro_costos_id' =&gt; 59, 'costo_dolares' =&gt; 12.000, 'costo_pesos' =&gt; 0, 'trm' =&gt; 0, 'fecha_de_eliminacion' =&gt; '2022-07-11', 'comentarios'  =&gt; ''],</v>
      </c>
    </row>
    <row r="514" spans="1:19" x14ac:dyDescent="0.25">
      <c r="A514" t="s">
        <v>883</v>
      </c>
      <c r="B514" t="s">
        <v>2114</v>
      </c>
      <c r="C514" t="s">
        <v>2115</v>
      </c>
      <c r="D514" t="s">
        <v>1006</v>
      </c>
      <c r="E514" t="s">
        <v>974</v>
      </c>
      <c r="F514">
        <v>9247</v>
      </c>
      <c r="G514" s="1">
        <v>44669</v>
      </c>
      <c r="H514">
        <v>316</v>
      </c>
      <c r="I514">
        <v>44.598999999999997</v>
      </c>
      <c r="J514" t="str">
        <f t="shared" si="35"/>
        <v>44.599</v>
      </c>
      <c r="M514">
        <f>_xlfn.IFNA(VLOOKUP(H514,centro_costo_id_2!$A$2:$B$108,2,0),107)</f>
        <v>61</v>
      </c>
      <c r="N514">
        <f>_xlfn.IFNA(VLOOKUP(TRIM(D514),dominio_correos!$A$1:$B$31,2,0),29)</f>
        <v>15</v>
      </c>
      <c r="O514" t="str">
        <f>Hoja13!J513</f>
        <v>2022-04-18</v>
      </c>
      <c r="P514" t="str">
        <f t="shared" si="36"/>
        <v>null</v>
      </c>
      <c r="Q514" t="str">
        <f t="shared" si="37"/>
        <v>['nombre' =&gt; 'Laura', 'apellido' =&gt; 'Aranguren', 'correo' =&gt; 'laury.aranguren@linktic.com', 'dominio' =&gt; 15, 'estado' =&gt; 'Activo', 'ticket' =&gt; '9247',</v>
      </c>
      <c r="R514" t="str">
        <f t="shared" si="38"/>
        <v xml:space="preserve"> 'fecha_de_creacion' =&gt; '2022-04-18', 'centro_costos_id' =&gt; 61, 'costo_dolares' =&gt; 44.599, 'costo_pesos' =&gt; 0, 'trm' =&gt; 0, 'fecha_de_eliminacion' =&gt; null, 'comentarios'  =&gt; ''],</v>
      </c>
      <c r="S514" t="str">
        <f t="shared" si="39"/>
        <v>['nombre' =&gt; 'Laura', 'apellido' =&gt; 'Aranguren', 'correo' =&gt; 'laury.aranguren@linktic.com', 'dominio' =&gt; 15, 'estado' =&gt; 'Activo', 'ticket' =&gt; '9247', 'fecha_de_creacion' =&gt; '2022-04-18', 'centro_costos_id' =&gt; 61, 'costo_dolares' =&gt; 44.599, 'costo_pesos' =&gt; 0, 'trm' =&gt; 0, 'fecha_de_eliminacion' =&gt; null, 'comentarios'  =&gt; ''],</v>
      </c>
    </row>
    <row r="515" spans="1:19" x14ac:dyDescent="0.25">
      <c r="A515" t="s">
        <v>2116</v>
      </c>
      <c r="B515" t="s">
        <v>1722</v>
      </c>
      <c r="C515" t="s">
        <v>2117</v>
      </c>
      <c r="D515" t="s">
        <v>1006</v>
      </c>
      <c r="E515" t="s">
        <v>974</v>
      </c>
      <c r="F515">
        <v>9264</v>
      </c>
      <c r="G515" s="1">
        <v>44670</v>
      </c>
      <c r="H515">
        <v>291</v>
      </c>
      <c r="I515">
        <v>44.598999999999997</v>
      </c>
      <c r="J515" t="str">
        <f t="shared" ref="J515:J578" si="40">REPLACE(TEXT(I515,"#,000"),FIND(",",TEXT(I515,"#,000"),1),1,".")</f>
        <v>44.599</v>
      </c>
      <c r="M515">
        <f>_xlfn.IFNA(VLOOKUP(H515,centro_costo_id_2!$A$2:$B$108,2,0),107)</f>
        <v>37</v>
      </c>
      <c r="N515">
        <f>_xlfn.IFNA(VLOOKUP(TRIM(D515),dominio_correos!$A$1:$B$31,2,0),29)</f>
        <v>15</v>
      </c>
      <c r="O515" t="str">
        <f>Hoja13!J514</f>
        <v>2022-04-19</v>
      </c>
      <c r="P515" t="str">
        <f t="shared" ref="P515:P578" si="41">IF(K515="","null",YEAR(K515)&amp;"-"&amp;IF(VALUE(MONTH(K515))&lt;10,0&amp;VALUE(MONTH(K515)),VALUE(MONTH(K515)))&amp;"-"&amp;IF(VALUE(DAY(K515))&lt;10,0&amp;VALUE(DAY(K515)),VALUE(DAY(K515))))</f>
        <v>null</v>
      </c>
      <c r="Q515" t="str">
        <f t="shared" ref="Q515:Q578" si="42">"['nombre' =&gt; '"&amp;A515&amp;"', 'apellido' =&gt; '"&amp;B515&amp;"', 'correo' =&gt; '"&amp;C515&amp;"', 'dominio' =&gt; "&amp;N515&amp;", 'estado' =&gt; '"&amp;E515&amp;"', 'ticket' =&gt; '"&amp;F515&amp;"',"</f>
        <v>['nombre' =&gt; 'Edna', 'apellido' =&gt; 'Alarcon', 'correo' =&gt; ' Edna.alarcon@linktic.com', 'dominio' =&gt; 15, 'estado' =&gt; 'Activo', 'ticket' =&gt; '9264',</v>
      </c>
      <c r="R515" t="str">
        <f t="shared" ref="R515:R578" si="43">" 'fecha_de_creacion' =&gt; '"&amp;O515&amp;"', 'centro_costos_id' =&gt; "&amp;M515&amp;", 'costo_dolares' =&gt; "&amp;J515&amp;", 'costo_pesos' =&gt; 0, 'trm' =&gt; 0, 'fecha_de_eliminacion' =&gt; "&amp;IF(P515="null","null","'"&amp;P515&amp;"'")&amp;", 'comentarios'  =&gt; '"&amp;L515&amp;"'],"</f>
        <v xml:space="preserve"> 'fecha_de_creacion' =&gt; '2022-04-19', 'centro_costos_id' =&gt; 37, 'costo_dolares' =&gt; 44.599, 'costo_pesos' =&gt; 0, 'trm' =&gt; 0, 'fecha_de_eliminacion' =&gt; null, 'comentarios'  =&gt; ''],</v>
      </c>
      <c r="S515" t="str">
        <f t="shared" ref="S515:S578" si="44">Q515&amp;R515</f>
        <v>['nombre' =&gt; 'Edna', 'apellido' =&gt; 'Alarcon', 'correo' =&gt; ' Edna.alarcon@linktic.com', 'dominio' =&gt; 15, 'estado' =&gt; 'Activo', 'ticket' =&gt; '9264', 'fecha_de_creacion' =&gt; '2022-04-19', 'centro_costos_id' =&gt; 37, 'costo_dolares' =&gt; 44.599, 'costo_pesos' =&gt; 0, 'trm' =&gt; 0, 'fecha_de_eliminacion' =&gt; null, 'comentarios'  =&gt; ''],</v>
      </c>
    </row>
    <row r="516" spans="1:19" x14ac:dyDescent="0.25">
      <c r="A516" t="s">
        <v>1367</v>
      </c>
      <c r="B516" t="s">
        <v>1720</v>
      </c>
      <c r="C516" t="s">
        <v>2118</v>
      </c>
      <c r="D516" t="s">
        <v>844</v>
      </c>
      <c r="E516" t="s">
        <v>845</v>
      </c>
      <c r="F516">
        <v>9302</v>
      </c>
      <c r="G516" s="1">
        <v>44670</v>
      </c>
      <c r="H516">
        <v>204</v>
      </c>
      <c r="I516">
        <v>12</v>
      </c>
      <c r="J516" t="str">
        <f t="shared" si="40"/>
        <v>12.000</v>
      </c>
      <c r="K516">
        <v>44683</v>
      </c>
      <c r="M516">
        <f>_xlfn.IFNA(VLOOKUP(H516,centro_costo_id_2!$A$2:$B$108,2,0),107)</f>
        <v>107</v>
      </c>
      <c r="N516">
        <f>_xlfn.IFNA(VLOOKUP(TRIM(D516),dominio_correos!$A$1:$B$31,2,0),29)</f>
        <v>14</v>
      </c>
      <c r="O516" t="str">
        <f>Hoja13!J515</f>
        <v>2022-04-19</v>
      </c>
      <c r="P516" t="str">
        <f t="shared" si="41"/>
        <v>2022-05-02</v>
      </c>
      <c r="Q516" t="str">
        <f t="shared" si="42"/>
        <v>['nombre' =&gt; 'Gabriel', 'apellido' =&gt; 'Vasquez', 'correo' =&gt; 'gabriel.vasquez@linktic.co ', 'dominio' =&gt; 14, 'estado' =&gt; 'Eliminado', 'ticket' =&gt; '9302',</v>
      </c>
      <c r="R516" t="str">
        <f t="shared" si="43"/>
        <v xml:space="preserve"> 'fecha_de_creacion' =&gt; '2022-04-19', 'centro_costos_id' =&gt; 107, 'costo_dolares' =&gt; 12.000, 'costo_pesos' =&gt; 0, 'trm' =&gt; 0, 'fecha_de_eliminacion' =&gt; '2022-05-02', 'comentarios'  =&gt; ''],</v>
      </c>
      <c r="S516" t="str">
        <f t="shared" si="44"/>
        <v>['nombre' =&gt; 'Gabriel', 'apellido' =&gt; 'Vasquez', 'correo' =&gt; 'gabriel.vasquez@linktic.co ', 'dominio' =&gt; 14, 'estado' =&gt; 'Eliminado', 'ticket' =&gt; '9302', 'fecha_de_creacion' =&gt; '2022-04-19', 'centro_costos_id' =&gt; 107, 'costo_dolares' =&gt; 12.000, 'costo_pesos' =&gt; 0, 'trm' =&gt; 0, 'fecha_de_eliminacion' =&gt; '2022-05-02', 'comentarios'  =&gt; ''],</v>
      </c>
    </row>
    <row r="517" spans="1:19" x14ac:dyDescent="0.25">
      <c r="A517" t="s">
        <v>2119</v>
      </c>
      <c r="B517" t="s">
        <v>921</v>
      </c>
      <c r="C517" t="s">
        <v>2120</v>
      </c>
      <c r="D517" t="s">
        <v>844</v>
      </c>
      <c r="E517" t="s">
        <v>845</v>
      </c>
      <c r="F517">
        <v>9271</v>
      </c>
      <c r="G517" s="1">
        <v>44670</v>
      </c>
      <c r="H517">
        <v>309</v>
      </c>
      <c r="I517">
        <v>12</v>
      </c>
      <c r="J517" t="str">
        <f t="shared" si="40"/>
        <v>12.000</v>
      </c>
      <c r="K517">
        <v>44792</v>
      </c>
      <c r="M517">
        <f>_xlfn.IFNA(VLOOKUP(H517,centro_costo_id_2!$A$2:$B$108,2,0),107)</f>
        <v>54</v>
      </c>
      <c r="N517">
        <f>_xlfn.IFNA(VLOOKUP(TRIM(D517),dominio_correos!$A$1:$B$31,2,0),29)</f>
        <v>14</v>
      </c>
      <c r="O517" t="str">
        <f>Hoja13!J516</f>
        <v>2022-04-19</v>
      </c>
      <c r="P517" t="str">
        <f t="shared" si="41"/>
        <v>2022-08-19</v>
      </c>
      <c r="Q517" t="str">
        <f t="shared" si="42"/>
        <v>['nombre' =&gt; 'gary', 'apellido' =&gt; 'Garcia', 'correo' =&gt; 'gary.garcia@linktic.co', 'dominio' =&gt; 14, 'estado' =&gt; 'Eliminado', 'ticket' =&gt; '9271',</v>
      </c>
      <c r="R517" t="str">
        <f t="shared" si="43"/>
        <v xml:space="preserve"> 'fecha_de_creacion' =&gt; '2022-04-19', 'centro_costos_id' =&gt; 54, 'costo_dolares' =&gt; 12.000, 'costo_pesos' =&gt; 0, 'trm' =&gt; 0, 'fecha_de_eliminacion' =&gt; '2022-08-19', 'comentarios'  =&gt; ''],</v>
      </c>
      <c r="S517" t="str">
        <f t="shared" si="44"/>
        <v>['nombre' =&gt; 'gary', 'apellido' =&gt; 'Garcia', 'correo' =&gt; 'gary.garcia@linktic.co', 'dominio' =&gt; 14, 'estado' =&gt; 'Eliminado', 'ticket' =&gt; '9271', 'fecha_de_creacion' =&gt; '2022-04-19', 'centro_costos_id' =&gt; 54, 'costo_dolares' =&gt; 12.000, 'costo_pesos' =&gt; 0, 'trm' =&gt; 0, 'fecha_de_eliminacion' =&gt; '2022-08-19', 'comentarios'  =&gt; ''],</v>
      </c>
    </row>
    <row r="518" spans="1:19" x14ac:dyDescent="0.25">
      <c r="A518" t="s">
        <v>2121</v>
      </c>
      <c r="B518" t="s">
        <v>2122</v>
      </c>
      <c r="C518" t="s">
        <v>2123</v>
      </c>
      <c r="D518" t="s">
        <v>844</v>
      </c>
      <c r="E518" t="s">
        <v>845</v>
      </c>
      <c r="F518">
        <v>9304</v>
      </c>
      <c r="G518" s="1">
        <v>44671</v>
      </c>
      <c r="H518">
        <v>315</v>
      </c>
      <c r="I518">
        <v>12</v>
      </c>
      <c r="J518" t="str">
        <f t="shared" si="40"/>
        <v>12.000</v>
      </c>
      <c r="K518">
        <v>44776</v>
      </c>
      <c r="M518">
        <f>_xlfn.IFNA(VLOOKUP(H518,centro_costo_id_2!$A$2:$B$108,2,0),107)</f>
        <v>60</v>
      </c>
      <c r="N518">
        <f>_xlfn.IFNA(VLOOKUP(TRIM(D518),dominio_correos!$A$1:$B$31,2,0),29)</f>
        <v>14</v>
      </c>
      <c r="O518" t="str">
        <f>Hoja13!J517</f>
        <v>2022-04-20</v>
      </c>
      <c r="P518" t="str">
        <f t="shared" si="41"/>
        <v>2022-08-03</v>
      </c>
      <c r="Q518" t="str">
        <f t="shared" si="42"/>
        <v>['nombre' =&gt; 'Johan ', 'apellido' =&gt; 'Piñeres', 'correo' =&gt; 'johan.pineres@linktic.co', 'dominio' =&gt; 14, 'estado' =&gt; 'Eliminado', 'ticket' =&gt; '9304',</v>
      </c>
      <c r="R518" t="str">
        <f t="shared" si="43"/>
        <v xml:space="preserve"> 'fecha_de_creacion' =&gt; '2022-04-20', 'centro_costos_id' =&gt; 60, 'costo_dolares' =&gt; 12.000, 'costo_pesos' =&gt; 0, 'trm' =&gt; 0, 'fecha_de_eliminacion' =&gt; '2022-08-03', 'comentarios'  =&gt; ''],</v>
      </c>
      <c r="S518" t="str">
        <f t="shared" si="44"/>
        <v>['nombre' =&gt; 'Johan ', 'apellido' =&gt; 'Piñeres', 'correo' =&gt; 'johan.pineres@linktic.co', 'dominio' =&gt; 14, 'estado' =&gt; 'Eliminado', 'ticket' =&gt; '9304', 'fecha_de_creacion' =&gt; '2022-04-20', 'centro_costos_id' =&gt; 60, 'costo_dolares' =&gt; 12.000, 'costo_pesos' =&gt; 0, 'trm' =&gt; 0, 'fecha_de_eliminacion' =&gt; '2022-08-03', 'comentarios'  =&gt; ''],</v>
      </c>
    </row>
    <row r="519" spans="1:19" x14ac:dyDescent="0.25">
      <c r="A519" t="s">
        <v>2124</v>
      </c>
      <c r="B519" t="s">
        <v>2125</v>
      </c>
      <c r="C519" t="s">
        <v>2126</v>
      </c>
      <c r="D519" t="s">
        <v>1006</v>
      </c>
      <c r="E519" t="s">
        <v>974</v>
      </c>
      <c r="F519">
        <v>9340</v>
      </c>
      <c r="G519" s="1">
        <v>44671</v>
      </c>
      <c r="H519">
        <v>291</v>
      </c>
      <c r="I519">
        <v>44.598999999999997</v>
      </c>
      <c r="J519" t="str">
        <f t="shared" si="40"/>
        <v>44.599</v>
      </c>
      <c r="M519">
        <f>_xlfn.IFNA(VLOOKUP(H519,centro_costo_id_2!$A$2:$B$108,2,0),107)</f>
        <v>37</v>
      </c>
      <c r="N519">
        <f>_xlfn.IFNA(VLOOKUP(TRIM(D519),dominio_correos!$A$1:$B$31,2,0),29)</f>
        <v>15</v>
      </c>
      <c r="O519" t="str">
        <f>Hoja13!J518</f>
        <v>2022-04-20</v>
      </c>
      <c r="P519" t="str">
        <f t="shared" si="41"/>
        <v>null</v>
      </c>
      <c r="Q519" t="str">
        <f t="shared" si="42"/>
        <v>['nombre' =&gt; 'Harvin ', 'apellido' =&gt; 'Vasquez ', 'correo' =&gt; 'Harvin.Vasquez@linktic.com', 'dominio' =&gt; 15, 'estado' =&gt; 'Activo', 'ticket' =&gt; '9340',</v>
      </c>
      <c r="R519" t="str">
        <f t="shared" si="43"/>
        <v xml:space="preserve"> 'fecha_de_creacion' =&gt; '2022-04-20', 'centro_costos_id' =&gt; 37, 'costo_dolares' =&gt; 44.599, 'costo_pesos' =&gt; 0, 'trm' =&gt; 0, 'fecha_de_eliminacion' =&gt; null, 'comentarios'  =&gt; ''],</v>
      </c>
      <c r="S519" t="str">
        <f t="shared" si="44"/>
        <v>['nombre' =&gt; 'Harvin ', 'apellido' =&gt; 'Vasquez ', 'correo' =&gt; 'Harvin.Vasquez@linktic.com', 'dominio' =&gt; 15, 'estado' =&gt; 'Activo', 'ticket' =&gt; '9340', 'fecha_de_creacion' =&gt; '2022-04-20', 'centro_costos_id' =&gt; 37, 'costo_dolares' =&gt; 44.599, 'costo_pesos' =&gt; 0, 'trm' =&gt; 0, 'fecha_de_eliminacion' =&gt; null, 'comentarios'  =&gt; ''],</v>
      </c>
    </row>
    <row r="520" spans="1:19" x14ac:dyDescent="0.25">
      <c r="A520" t="s">
        <v>1773</v>
      </c>
      <c r="B520" t="s">
        <v>1030</v>
      </c>
      <c r="C520" t="s">
        <v>2127</v>
      </c>
      <c r="D520" t="s">
        <v>1006</v>
      </c>
      <c r="E520" t="s">
        <v>974</v>
      </c>
      <c r="F520">
        <v>9341</v>
      </c>
      <c r="G520" s="1">
        <v>44671</v>
      </c>
      <c r="H520">
        <v>291</v>
      </c>
      <c r="I520">
        <v>44.598999999999997</v>
      </c>
      <c r="J520" t="str">
        <f t="shared" si="40"/>
        <v>44.599</v>
      </c>
      <c r="M520">
        <f>_xlfn.IFNA(VLOOKUP(H520,centro_costo_id_2!$A$2:$B$108,2,0),107)</f>
        <v>37</v>
      </c>
      <c r="N520">
        <f>_xlfn.IFNA(VLOOKUP(TRIM(D520),dominio_correos!$A$1:$B$31,2,0),29)</f>
        <v>15</v>
      </c>
      <c r="O520" t="str">
        <f>Hoja13!J519</f>
        <v>2022-04-20</v>
      </c>
      <c r="P520" t="str">
        <f t="shared" si="41"/>
        <v>null</v>
      </c>
      <c r="Q520" t="str">
        <f t="shared" si="42"/>
        <v>['nombre' =&gt; 'Viviana', 'apellido' =&gt; 'Gomez', 'correo' =&gt; 'viviana.gomez@linktic.com', 'dominio' =&gt; 15, 'estado' =&gt; 'Activo', 'ticket' =&gt; '9341',</v>
      </c>
      <c r="R520" t="str">
        <f t="shared" si="43"/>
        <v xml:space="preserve"> 'fecha_de_creacion' =&gt; '2022-04-20', 'centro_costos_id' =&gt; 37, 'costo_dolares' =&gt; 44.599, 'costo_pesos' =&gt; 0, 'trm' =&gt; 0, 'fecha_de_eliminacion' =&gt; null, 'comentarios'  =&gt; ''],</v>
      </c>
      <c r="S520" t="str">
        <f t="shared" si="44"/>
        <v>['nombre' =&gt; 'Viviana', 'apellido' =&gt; 'Gomez', 'correo' =&gt; 'viviana.gomez@linktic.com', 'dominio' =&gt; 15, 'estado' =&gt; 'Activo', 'ticket' =&gt; '9341', 'fecha_de_creacion' =&gt; '2022-04-20', 'centro_costos_id' =&gt; 37, 'costo_dolares' =&gt; 44.599, 'costo_pesos' =&gt; 0, 'trm' =&gt; 0, 'fecha_de_eliminacion' =&gt; null, 'comentarios'  =&gt; ''],</v>
      </c>
    </row>
    <row r="521" spans="1:19" x14ac:dyDescent="0.25">
      <c r="A521" t="s">
        <v>2128</v>
      </c>
      <c r="B521" t="s">
        <v>1487</v>
      </c>
      <c r="C521" t="s">
        <v>2129</v>
      </c>
      <c r="D521" t="s">
        <v>1006</v>
      </c>
      <c r="E521" t="s">
        <v>974</v>
      </c>
      <c r="F521">
        <v>9342</v>
      </c>
      <c r="G521" s="1">
        <v>44671</v>
      </c>
      <c r="H521">
        <v>291</v>
      </c>
      <c r="I521">
        <v>44.598999999999997</v>
      </c>
      <c r="J521" t="str">
        <f t="shared" si="40"/>
        <v>44.599</v>
      </c>
      <c r="M521">
        <f>_xlfn.IFNA(VLOOKUP(H521,centro_costo_id_2!$A$2:$B$108,2,0),107)</f>
        <v>37</v>
      </c>
      <c r="N521">
        <f>_xlfn.IFNA(VLOOKUP(TRIM(D521),dominio_correos!$A$1:$B$31,2,0),29)</f>
        <v>15</v>
      </c>
      <c r="O521" t="str">
        <f>Hoja13!J520</f>
        <v>2022-04-20</v>
      </c>
      <c r="P521" t="str">
        <f t="shared" si="41"/>
        <v>null</v>
      </c>
      <c r="Q521" t="str">
        <f t="shared" si="42"/>
        <v>['nombre' =&gt; 'German ', 'apellido' =&gt; 'Suarez', 'correo' =&gt; 'german.suarez@linktic.com', 'dominio' =&gt; 15, 'estado' =&gt; 'Activo', 'ticket' =&gt; '9342',</v>
      </c>
      <c r="R521" t="str">
        <f t="shared" si="43"/>
        <v xml:space="preserve"> 'fecha_de_creacion' =&gt; '2022-04-20', 'centro_costos_id' =&gt; 37, 'costo_dolares' =&gt; 44.599, 'costo_pesos' =&gt; 0, 'trm' =&gt; 0, 'fecha_de_eliminacion' =&gt; null, 'comentarios'  =&gt; ''],</v>
      </c>
      <c r="S521" t="str">
        <f t="shared" si="44"/>
        <v>['nombre' =&gt; 'German ', 'apellido' =&gt; 'Suarez', 'correo' =&gt; 'german.suarez@linktic.com', 'dominio' =&gt; 15, 'estado' =&gt; 'Activo', 'ticket' =&gt; '9342', 'fecha_de_creacion' =&gt; '2022-04-20', 'centro_costos_id' =&gt; 37, 'costo_dolares' =&gt; 44.599, 'costo_pesos' =&gt; 0, 'trm' =&gt; 0, 'fecha_de_eliminacion' =&gt; null, 'comentarios'  =&gt; ''],</v>
      </c>
    </row>
    <row r="522" spans="1:19" x14ac:dyDescent="0.25">
      <c r="A522" t="s">
        <v>2050</v>
      </c>
      <c r="B522" t="s">
        <v>2130</v>
      </c>
      <c r="C522" t="s">
        <v>2131</v>
      </c>
      <c r="D522" t="s">
        <v>1006</v>
      </c>
      <c r="E522" t="s">
        <v>974</v>
      </c>
      <c r="F522">
        <v>9363</v>
      </c>
      <c r="G522" s="1">
        <v>44671</v>
      </c>
      <c r="H522" t="s">
        <v>184</v>
      </c>
      <c r="I522">
        <v>44.686</v>
      </c>
      <c r="J522" t="str">
        <f t="shared" si="40"/>
        <v>44.686</v>
      </c>
      <c r="M522">
        <f>_xlfn.IFNA(VLOOKUP(H522,centro_costo_id_2!$A$2:$B$108,2,0),107)</f>
        <v>107</v>
      </c>
      <c r="N522">
        <f>_xlfn.IFNA(VLOOKUP(TRIM(D522),dominio_correos!$A$1:$B$31,2,0),29)</f>
        <v>15</v>
      </c>
      <c r="O522" t="str">
        <f>Hoja13!J521</f>
        <v>2022-04-20</v>
      </c>
      <c r="P522" t="str">
        <f t="shared" si="41"/>
        <v>null</v>
      </c>
      <c r="Q522" t="str">
        <f t="shared" si="42"/>
        <v>['nombre' =&gt; 'Alejandra ', 'apellido' =&gt; 'Bances', 'correo' =&gt; 'Alejandra.bances@linktic.com', 'dominio' =&gt; 15, 'estado' =&gt; 'Activo', 'ticket' =&gt; '9363',</v>
      </c>
      <c r="R522" t="str">
        <f t="shared" si="43"/>
        <v xml:space="preserve"> 'fecha_de_creacion' =&gt; '2022-04-20', 'centro_costos_id' =&gt; 107, 'costo_dolares' =&gt; 44.686, 'costo_pesos' =&gt; 0, 'trm' =&gt; 0, 'fecha_de_eliminacion' =&gt; null, 'comentarios'  =&gt; ''],</v>
      </c>
      <c r="S522" t="str">
        <f t="shared" si="44"/>
        <v>['nombre' =&gt; 'Alejandra ', 'apellido' =&gt; 'Bances', 'correo' =&gt; 'Alejandra.bances@linktic.com', 'dominio' =&gt; 15, 'estado' =&gt; 'Activo', 'ticket' =&gt; '9363', 'fecha_de_creacion' =&gt; '2022-04-20', 'centro_costos_id' =&gt; 107, 'costo_dolares' =&gt; 44.686, 'costo_pesos' =&gt; 0, 'trm' =&gt; 0, 'fecha_de_eliminacion' =&gt; null, 'comentarios'  =&gt; ''],</v>
      </c>
    </row>
    <row r="523" spans="1:19" x14ac:dyDescent="0.25">
      <c r="A523" t="s">
        <v>1157</v>
      </c>
      <c r="B523" t="s">
        <v>2132</v>
      </c>
      <c r="C523" t="s">
        <v>2133</v>
      </c>
      <c r="D523" t="s">
        <v>1006</v>
      </c>
      <c r="E523" t="s">
        <v>974</v>
      </c>
      <c r="F523">
        <v>9376</v>
      </c>
      <c r="G523" s="1">
        <v>44671</v>
      </c>
      <c r="H523">
        <v>204</v>
      </c>
      <c r="I523">
        <v>44.598999999999997</v>
      </c>
      <c r="J523" t="str">
        <f t="shared" si="40"/>
        <v>44.599</v>
      </c>
      <c r="M523">
        <f>_xlfn.IFNA(VLOOKUP(H523,centro_costo_id_2!$A$2:$B$108,2,0),107)</f>
        <v>107</v>
      </c>
      <c r="N523">
        <f>_xlfn.IFNA(VLOOKUP(TRIM(D523),dominio_correos!$A$1:$B$31,2,0),29)</f>
        <v>15</v>
      </c>
      <c r="O523" t="str">
        <f>Hoja13!J522</f>
        <v>2022-04-20</v>
      </c>
      <c r="P523" t="str">
        <f t="shared" si="41"/>
        <v>null</v>
      </c>
      <c r="Q523" t="str">
        <f t="shared" si="42"/>
        <v>['nombre' =&gt; 'Angie', 'apellido' =&gt; 'Celis', 'correo' =&gt; 'angie.celis@linktic.com', 'dominio' =&gt; 15, 'estado' =&gt; 'Activo', 'ticket' =&gt; '9376',</v>
      </c>
      <c r="R523" t="str">
        <f t="shared" si="43"/>
        <v xml:space="preserve"> 'fecha_de_creacion' =&gt; '2022-04-20', 'centro_costos_id' =&gt; 107, 'costo_dolares' =&gt; 44.599, 'costo_pesos' =&gt; 0, 'trm' =&gt; 0, 'fecha_de_eliminacion' =&gt; null, 'comentarios'  =&gt; ''],</v>
      </c>
      <c r="S523" t="str">
        <f t="shared" si="44"/>
        <v>['nombre' =&gt; 'Angie', 'apellido' =&gt; 'Celis', 'correo' =&gt; 'angie.celis@linktic.com', 'dominio' =&gt; 15, 'estado' =&gt; 'Activo', 'ticket' =&gt; '9376', 'fecha_de_creacion' =&gt; '2022-04-20', 'centro_costos_id' =&gt; 107, 'costo_dolares' =&gt; 44.599, 'costo_pesos' =&gt; 0, 'trm' =&gt; 0, 'fecha_de_eliminacion' =&gt; null, 'comentarios'  =&gt; ''],</v>
      </c>
    </row>
    <row r="524" spans="1:19" x14ac:dyDescent="0.25">
      <c r="A524" t="s">
        <v>2134</v>
      </c>
      <c r="B524" t="s">
        <v>1108</v>
      </c>
      <c r="C524" t="s">
        <v>2135</v>
      </c>
      <c r="D524" t="s">
        <v>1006</v>
      </c>
      <c r="E524" t="s">
        <v>974</v>
      </c>
      <c r="F524">
        <v>9289</v>
      </c>
      <c r="G524" s="1">
        <v>44677</v>
      </c>
      <c r="H524">
        <v>299</v>
      </c>
      <c r="I524">
        <v>44.598999999999997</v>
      </c>
      <c r="J524" t="str">
        <f t="shared" si="40"/>
        <v>44.599</v>
      </c>
      <c r="M524">
        <f>_xlfn.IFNA(VLOOKUP(H524,centro_costo_id_2!$A$2:$B$108,2,0),107)</f>
        <v>45</v>
      </c>
      <c r="N524">
        <f>_xlfn.IFNA(VLOOKUP(TRIM(D524),dominio_correos!$A$1:$B$31,2,0),29)</f>
        <v>15</v>
      </c>
      <c r="O524" t="str">
        <f>Hoja13!J523</f>
        <v>2022-04-26</v>
      </c>
      <c r="P524" t="str">
        <f t="shared" si="41"/>
        <v>null</v>
      </c>
      <c r="Q524" t="str">
        <f t="shared" si="42"/>
        <v>['nombre' =&gt; 'Nayifb', 'apellido' =&gt; 'Zambrano', 'correo' =&gt; 'nayifb.zambrano@linktic.com', 'dominio' =&gt; 15, 'estado' =&gt; 'Activo', 'ticket' =&gt; '9289',</v>
      </c>
      <c r="R524" t="str">
        <f t="shared" si="43"/>
        <v xml:space="preserve"> 'fecha_de_creacion' =&gt; '2022-04-26', 'centro_costos_id' =&gt; 45, 'costo_dolares' =&gt; 44.599, 'costo_pesos' =&gt; 0, 'trm' =&gt; 0, 'fecha_de_eliminacion' =&gt; null, 'comentarios'  =&gt; ''],</v>
      </c>
      <c r="S524" t="str">
        <f t="shared" si="44"/>
        <v>['nombre' =&gt; 'Nayifb', 'apellido' =&gt; 'Zambrano', 'correo' =&gt; 'nayifb.zambrano@linktic.com', 'dominio' =&gt; 15, 'estado' =&gt; 'Activo', 'ticket' =&gt; '9289', 'fecha_de_creacion' =&gt; '2022-04-26', 'centro_costos_id' =&gt; 45, 'costo_dolares' =&gt; 44.599, 'costo_pesos' =&gt; 0, 'trm' =&gt; 0, 'fecha_de_eliminacion' =&gt; null, 'comentarios'  =&gt; ''],</v>
      </c>
    </row>
    <row r="525" spans="1:19" x14ac:dyDescent="0.25">
      <c r="A525" t="s">
        <v>2136</v>
      </c>
      <c r="B525" t="s">
        <v>1393</v>
      </c>
      <c r="C525" t="s">
        <v>2137</v>
      </c>
      <c r="D525" t="s">
        <v>844</v>
      </c>
      <c r="E525" t="s">
        <v>845</v>
      </c>
      <c r="F525">
        <v>9258</v>
      </c>
      <c r="G525" s="1">
        <v>44678</v>
      </c>
      <c r="H525">
        <v>309</v>
      </c>
      <c r="I525">
        <v>12</v>
      </c>
      <c r="J525" t="str">
        <f t="shared" si="40"/>
        <v>12.000</v>
      </c>
      <c r="K525">
        <v>44687</v>
      </c>
      <c r="M525">
        <f>_xlfn.IFNA(VLOOKUP(H525,centro_costo_id_2!$A$2:$B$108,2,0),107)</f>
        <v>54</v>
      </c>
      <c r="N525">
        <f>_xlfn.IFNA(VLOOKUP(TRIM(D525),dominio_correos!$A$1:$B$31,2,0),29)</f>
        <v>14</v>
      </c>
      <c r="O525" t="str">
        <f>Hoja13!J524</f>
        <v>2022-04-27</v>
      </c>
      <c r="P525" t="str">
        <f t="shared" si="41"/>
        <v>2022-05-06</v>
      </c>
      <c r="Q525" t="str">
        <f t="shared" si="42"/>
        <v>['nombre' =&gt; 'Sonia', 'apellido' =&gt; 'Rodriguez', 'correo' =&gt; 'analistaescuela.uno@linktic.co', 'dominio' =&gt; 14, 'estado' =&gt; 'Eliminado', 'ticket' =&gt; '9258',</v>
      </c>
      <c r="R525" t="str">
        <f t="shared" si="43"/>
        <v xml:space="preserve"> 'fecha_de_creacion' =&gt; '2022-04-27', 'centro_costos_id' =&gt; 54, 'costo_dolares' =&gt; 12.000, 'costo_pesos' =&gt; 0, 'trm' =&gt; 0, 'fecha_de_eliminacion' =&gt; '2022-05-06', 'comentarios'  =&gt; ''],</v>
      </c>
      <c r="S525" t="str">
        <f t="shared" si="44"/>
        <v>['nombre' =&gt; 'Sonia', 'apellido' =&gt; 'Rodriguez', 'correo' =&gt; 'analistaescuela.uno@linktic.co', 'dominio' =&gt; 14, 'estado' =&gt; 'Eliminado', 'ticket' =&gt; '9258', 'fecha_de_creacion' =&gt; '2022-04-27', 'centro_costos_id' =&gt; 54, 'costo_dolares' =&gt; 12.000, 'costo_pesos' =&gt; 0, 'trm' =&gt; 0, 'fecha_de_eliminacion' =&gt; '2022-05-06', 'comentarios'  =&gt; ''],</v>
      </c>
    </row>
    <row r="526" spans="1:19" x14ac:dyDescent="0.25">
      <c r="A526" t="s">
        <v>1688</v>
      </c>
      <c r="B526" t="s">
        <v>1796</v>
      </c>
      <c r="C526" t="s">
        <v>2138</v>
      </c>
      <c r="D526" t="s">
        <v>1006</v>
      </c>
      <c r="E526" t="s">
        <v>845</v>
      </c>
      <c r="F526">
        <v>9349</v>
      </c>
      <c r="G526" s="1">
        <v>44678</v>
      </c>
      <c r="H526">
        <v>315</v>
      </c>
      <c r="I526">
        <v>44.598999999999997</v>
      </c>
      <c r="J526" t="str">
        <f t="shared" si="40"/>
        <v>44.599</v>
      </c>
      <c r="K526">
        <v>44950</v>
      </c>
      <c r="M526">
        <f>_xlfn.IFNA(VLOOKUP(H526,centro_costo_id_2!$A$2:$B$108,2,0),107)</f>
        <v>60</v>
      </c>
      <c r="N526">
        <f>_xlfn.IFNA(VLOOKUP(TRIM(D526),dominio_correos!$A$1:$B$31,2,0),29)</f>
        <v>15</v>
      </c>
      <c r="O526" t="str">
        <f>Hoja13!J525</f>
        <v>2022-04-27</v>
      </c>
      <c r="P526" t="str">
        <f t="shared" si="41"/>
        <v>2023-01-24</v>
      </c>
      <c r="Q526" t="str">
        <f t="shared" si="42"/>
        <v>['nombre' =&gt; 'Leidy', 'apellido' =&gt; 'Arias', 'correo' =&gt; 'leidy.arias@linktic.com', 'dominio' =&gt; 15, 'estado' =&gt; 'Eliminado', 'ticket' =&gt; '9349',</v>
      </c>
      <c r="R526" t="str">
        <f t="shared" si="43"/>
        <v xml:space="preserve"> 'fecha_de_creacion' =&gt; '2022-04-27', 'centro_costos_id' =&gt; 60, 'costo_dolares' =&gt; 44.599, 'costo_pesos' =&gt; 0, 'trm' =&gt; 0, 'fecha_de_eliminacion' =&gt; '2023-01-24', 'comentarios'  =&gt; ''],</v>
      </c>
      <c r="S526" t="str">
        <f t="shared" si="44"/>
        <v>['nombre' =&gt; 'Leidy', 'apellido' =&gt; 'Arias', 'correo' =&gt; 'leidy.arias@linktic.com', 'dominio' =&gt; 15, 'estado' =&gt; 'Eliminado', 'ticket' =&gt; '9349', 'fecha_de_creacion' =&gt; '2022-04-27', 'centro_costos_id' =&gt; 60, 'costo_dolares' =&gt; 44.599, 'costo_pesos' =&gt; 0, 'trm' =&gt; 0, 'fecha_de_eliminacion' =&gt; '2023-01-24', 'comentarios'  =&gt; ''],</v>
      </c>
    </row>
    <row r="527" spans="1:19" x14ac:dyDescent="0.25">
      <c r="A527" t="s">
        <v>1000</v>
      </c>
      <c r="B527" t="s">
        <v>1030</v>
      </c>
      <c r="C527" t="s">
        <v>2139</v>
      </c>
      <c r="D527" t="s">
        <v>1813</v>
      </c>
      <c r="E527" t="s">
        <v>845</v>
      </c>
      <c r="F527">
        <v>9438</v>
      </c>
      <c r="G527" s="1">
        <v>44683</v>
      </c>
      <c r="H527">
        <v>315</v>
      </c>
      <c r="I527">
        <v>12</v>
      </c>
      <c r="J527" t="str">
        <f t="shared" si="40"/>
        <v>12.000</v>
      </c>
      <c r="K527">
        <v>44687</v>
      </c>
      <c r="M527">
        <f>_xlfn.IFNA(VLOOKUP(H527,centro_costo_id_2!$A$2:$B$108,2,0),107)</f>
        <v>60</v>
      </c>
      <c r="N527">
        <f>_xlfn.IFNA(VLOOKUP(TRIM(D527),dominio_correos!$A$1:$B$31,2,0),29)</f>
        <v>8</v>
      </c>
      <c r="O527" t="str">
        <f>Hoja13!J526</f>
        <v>2022-05-02</v>
      </c>
      <c r="P527" t="str">
        <f t="shared" si="41"/>
        <v>2022-05-06</v>
      </c>
      <c r="Q527" t="str">
        <f t="shared" si="42"/>
        <v>['nombre' =&gt; 'Maria', 'apellido' =&gt; 'Gomez', 'correo' =&gt; 'apoyocalidad@expone.co', 'dominio' =&gt; 8, 'estado' =&gt; 'Eliminado', 'ticket' =&gt; '9438',</v>
      </c>
      <c r="R527" t="str">
        <f t="shared" si="43"/>
        <v xml:space="preserve"> 'fecha_de_creacion' =&gt; '2022-05-02', 'centro_costos_id' =&gt; 60, 'costo_dolares' =&gt; 12.000, 'costo_pesos' =&gt; 0, 'trm' =&gt; 0, 'fecha_de_eliminacion' =&gt; '2022-05-06', 'comentarios'  =&gt; ''],</v>
      </c>
      <c r="S527" t="str">
        <f t="shared" si="44"/>
        <v>['nombre' =&gt; 'Maria', 'apellido' =&gt; 'Gomez', 'correo' =&gt; 'apoyocalidad@expone.co', 'dominio' =&gt; 8, 'estado' =&gt; 'Eliminado', 'ticket' =&gt; '9438', 'fecha_de_creacion' =&gt; '2022-05-02', 'centro_costos_id' =&gt; 60, 'costo_dolares' =&gt; 12.000, 'costo_pesos' =&gt; 0, 'trm' =&gt; 0, 'fecha_de_eliminacion' =&gt; '2022-05-06', 'comentarios'  =&gt; ''],</v>
      </c>
    </row>
    <row r="528" spans="1:19" x14ac:dyDescent="0.25">
      <c r="A528" t="s">
        <v>1646</v>
      </c>
      <c r="B528" t="s">
        <v>2140</v>
      </c>
      <c r="C528" t="s">
        <v>2141</v>
      </c>
      <c r="D528" t="s">
        <v>1813</v>
      </c>
      <c r="E528" t="s">
        <v>845</v>
      </c>
      <c r="F528">
        <v>9439</v>
      </c>
      <c r="G528" s="1">
        <v>44683</v>
      </c>
      <c r="H528">
        <v>315</v>
      </c>
      <c r="I528">
        <v>12</v>
      </c>
      <c r="J528" t="str">
        <f t="shared" si="40"/>
        <v>12.000</v>
      </c>
      <c r="K528">
        <v>44632</v>
      </c>
      <c r="M528">
        <f>_xlfn.IFNA(VLOOKUP(H528,centro_costo_id_2!$A$2:$B$108,2,0),107)</f>
        <v>60</v>
      </c>
      <c r="N528">
        <f>_xlfn.IFNA(VLOOKUP(TRIM(D528),dominio_correos!$A$1:$B$31,2,0),29)</f>
        <v>8</v>
      </c>
      <c r="O528" t="str">
        <f>Hoja13!J527</f>
        <v>2022-05-02</v>
      </c>
      <c r="P528" t="str">
        <f t="shared" si="41"/>
        <v>2022-03-12</v>
      </c>
      <c r="Q528" t="str">
        <f t="shared" si="42"/>
        <v>['nombre' =&gt; 'Jorge', 'apellido' =&gt; 'Mogollon', 'correo' =&gt; 'formacion@expone.co', 'dominio' =&gt; 8, 'estado' =&gt; 'Eliminado', 'ticket' =&gt; '9439',</v>
      </c>
      <c r="R528" t="str">
        <f t="shared" si="43"/>
        <v xml:space="preserve"> 'fecha_de_creacion' =&gt; '2022-05-02', 'centro_costos_id' =&gt; 60, 'costo_dolares' =&gt; 12.000, 'costo_pesos' =&gt; 0, 'trm' =&gt; 0, 'fecha_de_eliminacion' =&gt; '2022-03-12', 'comentarios'  =&gt; ''],</v>
      </c>
      <c r="S528" t="str">
        <f t="shared" si="44"/>
        <v>['nombre' =&gt; 'Jorge', 'apellido' =&gt; 'Mogollon', 'correo' =&gt; 'formacion@expone.co', 'dominio' =&gt; 8, 'estado' =&gt; 'Eliminado', 'ticket' =&gt; '9439', 'fecha_de_creacion' =&gt; '2022-05-02', 'centro_costos_id' =&gt; 60, 'costo_dolares' =&gt; 12.000, 'costo_pesos' =&gt; 0, 'trm' =&gt; 0, 'fecha_de_eliminacion' =&gt; '2022-03-12', 'comentarios'  =&gt; ''],</v>
      </c>
    </row>
    <row r="529" spans="1:19" x14ac:dyDescent="0.25">
      <c r="A529" t="s">
        <v>2142</v>
      </c>
      <c r="B529" t="s">
        <v>2143</v>
      </c>
      <c r="C529" t="s">
        <v>2144</v>
      </c>
      <c r="D529" t="s">
        <v>1813</v>
      </c>
      <c r="E529" t="s">
        <v>845</v>
      </c>
      <c r="F529">
        <v>9441</v>
      </c>
      <c r="G529" s="1">
        <v>44683</v>
      </c>
      <c r="H529">
        <v>315</v>
      </c>
      <c r="I529">
        <v>12</v>
      </c>
      <c r="J529" t="str">
        <f t="shared" si="40"/>
        <v>12.000</v>
      </c>
      <c r="K529">
        <v>45026</v>
      </c>
      <c r="M529">
        <f>_xlfn.IFNA(VLOOKUP(H529,centro_costo_id_2!$A$2:$B$108,2,0),107)</f>
        <v>60</v>
      </c>
      <c r="N529">
        <f>_xlfn.IFNA(VLOOKUP(TRIM(D529),dominio_correos!$A$1:$B$31,2,0),29)</f>
        <v>8</v>
      </c>
      <c r="O529" t="str">
        <f>Hoja13!J528</f>
        <v>2022-05-02</v>
      </c>
      <c r="P529" t="str">
        <f t="shared" si="41"/>
        <v>2023-04-10</v>
      </c>
      <c r="Q529" t="str">
        <f t="shared" si="42"/>
        <v>['nombre' =&gt; 'Eryck', 'apellido' =&gt; 'Vacca', 'correo' =&gt; 'datamarshall@expone.co', 'dominio' =&gt; 8, 'estado' =&gt; 'Eliminado', 'ticket' =&gt; '9441',</v>
      </c>
      <c r="R529" t="str">
        <f t="shared" si="43"/>
        <v xml:space="preserve"> 'fecha_de_creacion' =&gt; '2022-05-02', 'centro_costos_id' =&gt; 60, 'costo_dolares' =&gt; 12.000, 'costo_pesos' =&gt; 0, 'trm' =&gt; 0, 'fecha_de_eliminacion' =&gt; '2023-04-10', 'comentarios'  =&gt; ''],</v>
      </c>
      <c r="S529" t="str">
        <f t="shared" si="44"/>
        <v>['nombre' =&gt; 'Eryck', 'apellido' =&gt; 'Vacca', 'correo' =&gt; 'datamarshall@expone.co', 'dominio' =&gt; 8, 'estado' =&gt; 'Eliminado', 'ticket' =&gt; '9441', 'fecha_de_creacion' =&gt; '2022-05-02', 'centro_costos_id' =&gt; 60, 'costo_dolares' =&gt; 12.000, 'costo_pesos' =&gt; 0, 'trm' =&gt; 0, 'fecha_de_eliminacion' =&gt; '2023-04-10', 'comentarios'  =&gt; ''],</v>
      </c>
    </row>
    <row r="530" spans="1:19" x14ac:dyDescent="0.25">
      <c r="A530" t="s">
        <v>2145</v>
      </c>
      <c r="B530" t="s">
        <v>2146</v>
      </c>
      <c r="C530" t="s">
        <v>2147</v>
      </c>
      <c r="D530" t="s">
        <v>1813</v>
      </c>
      <c r="E530" t="s">
        <v>845</v>
      </c>
      <c r="F530">
        <v>9443</v>
      </c>
      <c r="G530" s="1">
        <v>44683</v>
      </c>
      <c r="H530">
        <v>315</v>
      </c>
      <c r="I530">
        <v>12</v>
      </c>
      <c r="J530" t="str">
        <f t="shared" si="40"/>
        <v>12.000</v>
      </c>
      <c r="K530">
        <v>44687</v>
      </c>
      <c r="M530">
        <f>_xlfn.IFNA(VLOOKUP(H530,centro_costo_id_2!$A$2:$B$108,2,0),107)</f>
        <v>60</v>
      </c>
      <c r="N530">
        <f>_xlfn.IFNA(VLOOKUP(TRIM(D530),dominio_correos!$A$1:$B$31,2,0),29)</f>
        <v>8</v>
      </c>
      <c r="O530" t="str">
        <f>Hoja13!J529</f>
        <v>2022-05-02</v>
      </c>
      <c r="P530" t="str">
        <f t="shared" si="41"/>
        <v>2022-05-06</v>
      </c>
      <c r="Q530" t="str">
        <f t="shared" si="42"/>
        <v>['nombre' =&gt; 'Judy', 'apellido' =&gt; 'Perlata ', 'correo' =&gt; 'Controller@expone.co', 'dominio' =&gt; 8, 'estado' =&gt; 'Eliminado', 'ticket' =&gt; '9443',</v>
      </c>
      <c r="R530" t="str">
        <f t="shared" si="43"/>
        <v xml:space="preserve"> 'fecha_de_creacion' =&gt; '2022-05-02', 'centro_costos_id' =&gt; 60, 'costo_dolares' =&gt; 12.000, 'costo_pesos' =&gt; 0, 'trm' =&gt; 0, 'fecha_de_eliminacion' =&gt; '2022-05-06', 'comentarios'  =&gt; ''],</v>
      </c>
      <c r="S530" t="str">
        <f t="shared" si="44"/>
        <v>['nombre' =&gt; 'Judy', 'apellido' =&gt; 'Perlata ', 'correo' =&gt; 'Controller@expone.co', 'dominio' =&gt; 8, 'estado' =&gt; 'Eliminado', 'ticket' =&gt; '9443', 'fecha_de_creacion' =&gt; '2022-05-02', 'centro_costos_id' =&gt; 60, 'costo_dolares' =&gt; 12.000, 'costo_pesos' =&gt; 0, 'trm' =&gt; 0, 'fecha_de_eliminacion' =&gt; '2022-05-06', 'comentarios'  =&gt; ''],</v>
      </c>
    </row>
    <row r="531" spans="1:19" x14ac:dyDescent="0.25">
      <c r="A531" t="s">
        <v>2148</v>
      </c>
      <c r="B531" t="s">
        <v>932</v>
      </c>
      <c r="C531" t="s">
        <v>2149</v>
      </c>
      <c r="D531" t="s">
        <v>1006</v>
      </c>
      <c r="E531" t="s">
        <v>974</v>
      </c>
      <c r="F531">
        <v>9545</v>
      </c>
      <c r="G531" s="1">
        <v>44684</v>
      </c>
      <c r="H531" t="s">
        <v>2150</v>
      </c>
      <c r="I531">
        <v>44.598999999999997</v>
      </c>
      <c r="J531" t="str">
        <f t="shared" si="40"/>
        <v>44.599</v>
      </c>
      <c r="M531">
        <f>_xlfn.IFNA(VLOOKUP(H531,centro_costo_id_2!$A$2:$B$108,2,0),107)</f>
        <v>107</v>
      </c>
      <c r="N531">
        <f>_xlfn.IFNA(VLOOKUP(TRIM(D531),dominio_correos!$A$1:$B$31,2,0),29)</f>
        <v>15</v>
      </c>
      <c r="O531" t="str">
        <f>Hoja13!J530</f>
        <v>2022-05-03</v>
      </c>
      <c r="P531" t="str">
        <f t="shared" si="41"/>
        <v>null</v>
      </c>
      <c r="Q531" t="str">
        <f t="shared" si="42"/>
        <v>['nombre' =&gt; 'Deizith', 'apellido' =&gt; 'Diaz', 'correo' =&gt; 'deizith.diaz@linktic.com', 'dominio' =&gt; 15, 'estado' =&gt; 'Activo', 'ticket' =&gt; '9545',</v>
      </c>
      <c r="R531" t="str">
        <f t="shared" si="43"/>
        <v xml:space="preserve"> 'fecha_de_creacion' =&gt; '2022-05-03', 'centro_costos_id' =&gt; 107, 'costo_dolares' =&gt; 44.599, 'costo_pesos' =&gt; 0, 'trm' =&gt; 0, 'fecha_de_eliminacion' =&gt; null, 'comentarios'  =&gt; ''],</v>
      </c>
      <c r="S531" t="str">
        <f t="shared" si="44"/>
        <v>['nombre' =&gt; 'Deizith', 'apellido' =&gt; 'Diaz', 'correo' =&gt; 'deizith.diaz@linktic.com', 'dominio' =&gt; 15, 'estado' =&gt; 'Activo', 'ticket' =&gt; '9545', 'fecha_de_creacion' =&gt; '2022-05-03', 'centro_costos_id' =&gt; 107, 'costo_dolares' =&gt; 44.599, 'costo_pesos' =&gt; 0, 'trm' =&gt; 0, 'fecha_de_eliminacion' =&gt; null, 'comentarios'  =&gt; ''],</v>
      </c>
    </row>
    <row r="532" spans="1:19" x14ac:dyDescent="0.25">
      <c r="A532" t="s">
        <v>1685</v>
      </c>
      <c r="B532" t="s">
        <v>2151</v>
      </c>
      <c r="C532" t="s">
        <v>2152</v>
      </c>
      <c r="D532" t="s">
        <v>844</v>
      </c>
      <c r="E532" t="s">
        <v>845</v>
      </c>
      <c r="F532">
        <v>9482</v>
      </c>
      <c r="G532" s="1">
        <v>44685</v>
      </c>
      <c r="H532">
        <v>313</v>
      </c>
      <c r="I532">
        <v>12</v>
      </c>
      <c r="J532" t="str">
        <f t="shared" si="40"/>
        <v>12.000</v>
      </c>
      <c r="K532">
        <v>44781</v>
      </c>
      <c r="M532">
        <f>_xlfn.IFNA(VLOOKUP(H532,centro_costo_id_2!$A$2:$B$108,2,0),107)</f>
        <v>58</v>
      </c>
      <c r="N532">
        <f>_xlfn.IFNA(VLOOKUP(TRIM(D532),dominio_correos!$A$1:$B$31,2,0),29)</f>
        <v>14</v>
      </c>
      <c r="O532" t="str">
        <f>Hoja13!J531</f>
        <v>2022-05-04</v>
      </c>
      <c r="P532" t="str">
        <f t="shared" si="41"/>
        <v>2022-08-08</v>
      </c>
      <c r="Q532" t="str">
        <f t="shared" si="42"/>
        <v>['nombre' =&gt; 'Karen', 'apellido' =&gt; 'Duarte', 'correo' =&gt; 'karen.duarte@linktic.co', 'dominio' =&gt; 14, 'estado' =&gt; 'Eliminado', 'ticket' =&gt; '9482',</v>
      </c>
      <c r="R532" t="str">
        <f t="shared" si="43"/>
        <v xml:space="preserve"> 'fecha_de_creacion' =&gt; '2022-05-04', 'centro_costos_id' =&gt; 58, 'costo_dolares' =&gt; 12.000, 'costo_pesos' =&gt; 0, 'trm' =&gt; 0, 'fecha_de_eliminacion' =&gt; '2022-08-08', 'comentarios'  =&gt; ''],</v>
      </c>
      <c r="S532" t="str">
        <f t="shared" si="44"/>
        <v>['nombre' =&gt; 'Karen', 'apellido' =&gt; 'Duarte', 'correo' =&gt; 'karen.duarte@linktic.co', 'dominio' =&gt; 14, 'estado' =&gt; 'Eliminado', 'ticket' =&gt; '9482', 'fecha_de_creacion' =&gt; '2022-05-04', 'centro_costos_id' =&gt; 58, 'costo_dolares' =&gt; 12.000, 'costo_pesos' =&gt; 0, 'trm' =&gt; 0, 'fecha_de_eliminacion' =&gt; '2022-08-08', 'comentarios'  =&gt; ''],</v>
      </c>
    </row>
    <row r="533" spans="1:19" x14ac:dyDescent="0.25">
      <c r="A533" t="s">
        <v>1198</v>
      </c>
      <c r="B533" t="s">
        <v>2153</v>
      </c>
      <c r="C533" t="s">
        <v>2154</v>
      </c>
      <c r="D533" t="s">
        <v>1006</v>
      </c>
      <c r="E533" t="s">
        <v>974</v>
      </c>
      <c r="F533">
        <v>9549</v>
      </c>
      <c r="G533" s="1">
        <v>44685</v>
      </c>
      <c r="H533">
        <v>242</v>
      </c>
      <c r="I533">
        <v>45.051000000000002</v>
      </c>
      <c r="J533" t="str">
        <f t="shared" si="40"/>
        <v>45.051</v>
      </c>
      <c r="M533">
        <f>_xlfn.IFNA(VLOOKUP(H533,centro_costo_id_2!$A$2:$B$108,2,0),107)</f>
        <v>107</v>
      </c>
      <c r="N533">
        <f>_xlfn.IFNA(VLOOKUP(TRIM(D533),dominio_correos!$A$1:$B$31,2,0),29)</f>
        <v>15</v>
      </c>
      <c r="O533" t="str">
        <f>Hoja13!J532</f>
        <v>2022-05-04</v>
      </c>
      <c r="P533" t="str">
        <f t="shared" si="41"/>
        <v>null</v>
      </c>
      <c r="Q533" t="str">
        <f t="shared" si="42"/>
        <v>['nombre' =&gt; 'Juan', 'apellido' =&gt; 'Macias', 'correo' =&gt; 'lider.nocsoc@linktic.com', 'dominio' =&gt; 15, 'estado' =&gt; 'Activo', 'ticket' =&gt; '9549',</v>
      </c>
      <c r="R533" t="str">
        <f t="shared" si="43"/>
        <v xml:space="preserve"> 'fecha_de_creacion' =&gt; '2022-05-04', 'centro_costos_id' =&gt; 107, 'costo_dolares' =&gt; 45.051, 'costo_pesos' =&gt; 0, 'trm' =&gt; 0, 'fecha_de_eliminacion' =&gt; null, 'comentarios'  =&gt; ''],</v>
      </c>
      <c r="S533" t="str">
        <f t="shared" si="44"/>
        <v>['nombre' =&gt; 'Juan', 'apellido' =&gt; 'Macias', 'correo' =&gt; 'lider.nocsoc@linktic.com', 'dominio' =&gt; 15, 'estado' =&gt; 'Activo', 'ticket' =&gt; '9549', 'fecha_de_creacion' =&gt; '2022-05-04', 'centro_costos_id' =&gt; 107, 'costo_dolares' =&gt; 45.051, 'costo_pesos' =&gt; 0, 'trm' =&gt; 0, 'fecha_de_eliminacion' =&gt; null, 'comentarios'  =&gt; ''],</v>
      </c>
    </row>
    <row r="534" spans="1:19" x14ac:dyDescent="0.25">
      <c r="A534" t="s">
        <v>889</v>
      </c>
      <c r="B534" t="s">
        <v>2155</v>
      </c>
      <c r="C534" t="s">
        <v>2156</v>
      </c>
      <c r="D534" t="s">
        <v>844</v>
      </c>
      <c r="E534" t="s">
        <v>845</v>
      </c>
      <c r="F534">
        <v>9548</v>
      </c>
      <c r="G534" s="1">
        <v>44686</v>
      </c>
      <c r="H534">
        <v>291</v>
      </c>
      <c r="I534">
        <v>12</v>
      </c>
      <c r="J534" t="str">
        <f t="shared" si="40"/>
        <v>12.000</v>
      </c>
      <c r="K534">
        <v>44753</v>
      </c>
      <c r="M534">
        <f>_xlfn.IFNA(VLOOKUP(H534,centro_costo_id_2!$A$2:$B$108,2,0),107)</f>
        <v>37</v>
      </c>
      <c r="N534">
        <f>_xlfn.IFNA(VLOOKUP(TRIM(D534),dominio_correos!$A$1:$B$31,2,0),29)</f>
        <v>14</v>
      </c>
      <c r="O534" t="str">
        <f>Hoja13!J533</f>
        <v>2022-05-05</v>
      </c>
      <c r="P534" t="str">
        <f t="shared" si="41"/>
        <v>2022-07-11</v>
      </c>
      <c r="Q534" t="str">
        <f t="shared" si="42"/>
        <v>['nombre' =&gt; 'Daniel', 'apellido' =&gt; 'Clavijo', 'correo' =&gt; 'daniel.clavijo@linktic.co', 'dominio' =&gt; 14, 'estado' =&gt; 'Eliminado', 'ticket' =&gt; '9548',</v>
      </c>
      <c r="R534" t="str">
        <f t="shared" si="43"/>
        <v xml:space="preserve"> 'fecha_de_creacion' =&gt; '2022-05-05', 'centro_costos_id' =&gt; 37, 'costo_dolares' =&gt; 12.000, 'costo_pesos' =&gt; 0, 'trm' =&gt; 0, 'fecha_de_eliminacion' =&gt; '2022-07-11', 'comentarios'  =&gt; ''],</v>
      </c>
      <c r="S534" t="str">
        <f t="shared" si="44"/>
        <v>['nombre' =&gt; 'Daniel', 'apellido' =&gt; 'Clavijo', 'correo' =&gt; 'daniel.clavijo@linktic.co', 'dominio' =&gt; 14, 'estado' =&gt; 'Eliminado', 'ticket' =&gt; '9548', 'fecha_de_creacion' =&gt; '2022-05-05', 'centro_costos_id' =&gt; 37, 'costo_dolares' =&gt; 12.000, 'costo_pesos' =&gt; 0, 'trm' =&gt; 0, 'fecha_de_eliminacion' =&gt; '2022-07-11', 'comentarios'  =&gt; ''],</v>
      </c>
    </row>
    <row r="535" spans="1:19" x14ac:dyDescent="0.25">
      <c r="A535" t="s">
        <v>1268</v>
      </c>
      <c r="B535" t="s">
        <v>1249</v>
      </c>
      <c r="C535" t="s">
        <v>2157</v>
      </c>
      <c r="D535" t="s">
        <v>1813</v>
      </c>
      <c r="E535" t="s">
        <v>845</v>
      </c>
      <c r="F535">
        <v>9476</v>
      </c>
      <c r="G535" s="1">
        <v>44687</v>
      </c>
      <c r="H535">
        <v>315</v>
      </c>
      <c r="I535">
        <v>12</v>
      </c>
      <c r="J535" t="str">
        <f t="shared" si="40"/>
        <v>12.000</v>
      </c>
      <c r="K535">
        <v>45026</v>
      </c>
      <c r="M535">
        <f>_xlfn.IFNA(VLOOKUP(H535,centro_costo_id_2!$A$2:$B$108,2,0),107)</f>
        <v>60</v>
      </c>
      <c r="N535">
        <f>_xlfn.IFNA(VLOOKUP(TRIM(D535),dominio_correos!$A$1:$B$31,2,0),29)</f>
        <v>8</v>
      </c>
      <c r="O535" t="str">
        <f>Hoja13!J534</f>
        <v>2022-05-06</v>
      </c>
      <c r="P535" t="str">
        <f t="shared" si="41"/>
        <v>2023-04-10</v>
      </c>
      <c r="Q535" t="str">
        <f t="shared" si="42"/>
        <v>['nombre' =&gt; 'Cristian', 'apellido' =&gt; 'Martinez', 'correo' =&gt; 'analistaQA1@expone.co', 'dominio' =&gt; 8, 'estado' =&gt; 'Eliminado', 'ticket' =&gt; '9476',</v>
      </c>
      <c r="R535" t="str">
        <f t="shared" si="43"/>
        <v xml:space="preserve"> 'fecha_de_creacion' =&gt; '2022-05-06', 'centro_costos_id' =&gt; 60, 'costo_dolares' =&gt; 12.000, 'costo_pesos' =&gt; 0, 'trm' =&gt; 0, 'fecha_de_eliminacion' =&gt; '2023-04-10', 'comentarios'  =&gt; ''],</v>
      </c>
      <c r="S535" t="str">
        <f t="shared" si="44"/>
        <v>['nombre' =&gt; 'Cristian', 'apellido' =&gt; 'Martinez', 'correo' =&gt; 'analistaQA1@expone.co', 'dominio' =&gt; 8, 'estado' =&gt; 'Eliminado', 'ticket' =&gt; '9476', 'fecha_de_creacion' =&gt; '2022-05-06', 'centro_costos_id' =&gt; 60, 'costo_dolares' =&gt; 12.000, 'costo_pesos' =&gt; 0, 'trm' =&gt; 0, 'fecha_de_eliminacion' =&gt; '2023-04-10', 'comentarios'  =&gt; ''],</v>
      </c>
    </row>
    <row r="536" spans="1:19" x14ac:dyDescent="0.25">
      <c r="A536" t="s">
        <v>2006</v>
      </c>
      <c r="B536" t="s">
        <v>1057</v>
      </c>
      <c r="C536" t="s">
        <v>2158</v>
      </c>
      <c r="D536" t="s">
        <v>966</v>
      </c>
      <c r="E536" t="s">
        <v>974</v>
      </c>
      <c r="G536" s="1">
        <v>44691</v>
      </c>
      <c r="H536" t="s">
        <v>733</v>
      </c>
      <c r="I536">
        <v>6</v>
      </c>
      <c r="J536" t="str">
        <f t="shared" si="40"/>
        <v>6.000</v>
      </c>
      <c r="M536">
        <f>_xlfn.IFNA(VLOOKUP(H536,centro_costo_id_2!$A$2:$B$108,2,0),107)</f>
        <v>52</v>
      </c>
      <c r="N536">
        <f>_xlfn.IFNA(VLOOKUP(TRIM(D536),dominio_correos!$A$1:$B$31,2,0),29)</f>
        <v>1</v>
      </c>
      <c r="O536" t="str">
        <f>Hoja13!J535</f>
        <v>2022-05-10</v>
      </c>
      <c r="P536" t="str">
        <f t="shared" si="41"/>
        <v>null</v>
      </c>
      <c r="Q536" t="str">
        <f t="shared" si="42"/>
        <v>['nombre' =&gt; 'Ruben', 'apellido' =&gt; 'Morales', 'correo' =&gt; 'ruben.morales@3tcapital.co', 'dominio' =&gt; 1, 'estado' =&gt; 'Activo', 'ticket' =&gt; '',</v>
      </c>
      <c r="R536" t="str">
        <f t="shared" si="43"/>
        <v xml:space="preserve"> 'fecha_de_creacion' =&gt; '2022-05-10', 'centro_costos_id' =&gt; 52, 'costo_dolares' =&gt; 6.000, 'costo_pesos' =&gt; 0, 'trm' =&gt; 0, 'fecha_de_eliminacion' =&gt; null, 'comentarios'  =&gt; ''],</v>
      </c>
      <c r="S536" t="str">
        <f t="shared" si="44"/>
        <v>['nombre' =&gt; 'Ruben', 'apellido' =&gt; 'Morales', 'correo' =&gt; 'ruben.morales@3tcapital.co', 'dominio' =&gt; 1, 'estado' =&gt; 'Activo', 'ticket' =&gt; '', 'fecha_de_creacion' =&gt; '2022-05-10', 'centro_costos_id' =&gt; 52, 'costo_dolares' =&gt; 6.000, 'costo_pesos' =&gt; 0, 'trm' =&gt; 0, 'fecha_de_eliminacion' =&gt; null, 'comentarios'  =&gt; ''],</v>
      </c>
    </row>
    <row r="537" spans="1:19" x14ac:dyDescent="0.25">
      <c r="A537" t="s">
        <v>2159</v>
      </c>
      <c r="B537" t="s">
        <v>2160</v>
      </c>
      <c r="C537" t="s">
        <v>2161</v>
      </c>
      <c r="D537" t="s">
        <v>1006</v>
      </c>
      <c r="E537" t="s">
        <v>974</v>
      </c>
      <c r="F537">
        <v>9168</v>
      </c>
      <c r="G537" s="1">
        <v>44692</v>
      </c>
      <c r="H537">
        <v>201</v>
      </c>
      <c r="I537">
        <v>44.598999999999997</v>
      </c>
      <c r="J537" t="str">
        <f t="shared" si="40"/>
        <v>44.599</v>
      </c>
      <c r="M537">
        <f>_xlfn.IFNA(VLOOKUP(H537,centro_costo_id_2!$A$2:$B$108,2,0),107)</f>
        <v>107</v>
      </c>
      <c r="N537">
        <f>_xlfn.IFNA(VLOOKUP(TRIM(D537),dominio_correos!$A$1:$B$31,2,0),29)</f>
        <v>15</v>
      </c>
      <c r="O537" t="str">
        <f>Hoja13!J536</f>
        <v>2022-05-11</v>
      </c>
      <c r="P537" t="str">
        <f t="shared" si="41"/>
        <v>null</v>
      </c>
      <c r="Q537" t="str">
        <f t="shared" si="42"/>
        <v>['nombre' =&gt; 'Martin ', 'apellido' =&gt; 'Clausse', 'correo' =&gt; 'automatizaciones@linktic.com', 'dominio' =&gt; 15, 'estado' =&gt; 'Activo', 'ticket' =&gt; '9168',</v>
      </c>
      <c r="R537" t="str">
        <f t="shared" si="43"/>
        <v xml:space="preserve"> 'fecha_de_creacion' =&gt; '2022-05-11', 'centro_costos_id' =&gt; 107, 'costo_dolares' =&gt; 44.599, 'costo_pesos' =&gt; 0, 'trm' =&gt; 0, 'fecha_de_eliminacion' =&gt; null, 'comentarios'  =&gt; ''],</v>
      </c>
      <c r="S537" t="str">
        <f t="shared" si="44"/>
        <v>['nombre' =&gt; 'Martin ', 'apellido' =&gt; 'Clausse', 'correo' =&gt; 'automatizaciones@linktic.com', 'dominio' =&gt; 15, 'estado' =&gt; 'Activo', 'ticket' =&gt; '9168', 'fecha_de_creacion' =&gt; '2022-05-11', 'centro_costos_id' =&gt; 107, 'costo_dolares' =&gt; 44.599, 'costo_pesos' =&gt; 0, 'trm' =&gt; 0, 'fecha_de_eliminacion' =&gt; null, 'comentarios'  =&gt; ''],</v>
      </c>
    </row>
    <row r="538" spans="1:19" x14ac:dyDescent="0.25">
      <c r="A538" t="s">
        <v>2162</v>
      </c>
      <c r="B538" t="s">
        <v>1375</v>
      </c>
      <c r="C538" t="s">
        <v>2163</v>
      </c>
      <c r="D538" t="s">
        <v>944</v>
      </c>
      <c r="E538" t="s">
        <v>845</v>
      </c>
      <c r="F538">
        <v>9560</v>
      </c>
      <c r="G538" s="1">
        <v>44694</v>
      </c>
      <c r="H538">
        <v>3</v>
      </c>
      <c r="I538">
        <v>12</v>
      </c>
      <c r="J538" t="str">
        <f t="shared" si="40"/>
        <v>12.000</v>
      </c>
      <c r="K538">
        <v>44777</v>
      </c>
      <c r="M538">
        <f>_xlfn.IFNA(VLOOKUP(H538,centro_costo_id_2!$A$2:$B$108,2,0),107)</f>
        <v>107</v>
      </c>
      <c r="N538">
        <f>_xlfn.IFNA(VLOOKUP(TRIM(D538),dominio_correos!$A$1:$B$31,2,0),29)</f>
        <v>27</v>
      </c>
      <c r="O538" t="str">
        <f>Hoja13!J537</f>
        <v>2022-05-13</v>
      </c>
      <c r="P538" t="str">
        <f t="shared" si="41"/>
        <v>2022-08-04</v>
      </c>
      <c r="Q538" t="str">
        <f t="shared" si="42"/>
        <v>['nombre' =&gt; 'Ruth', 'apellido' =&gt; 'Daza', 'correo' =&gt; 'ruth.daza@wimbu.co', 'dominio' =&gt; 27, 'estado' =&gt; 'Eliminado', 'ticket' =&gt; '9560',</v>
      </c>
      <c r="R538" t="str">
        <f t="shared" si="43"/>
        <v xml:space="preserve"> 'fecha_de_creacion' =&gt; '2022-05-13', 'centro_costos_id' =&gt; 107, 'costo_dolares' =&gt; 12.000, 'costo_pesos' =&gt; 0, 'trm' =&gt; 0, 'fecha_de_eliminacion' =&gt; '2022-08-04', 'comentarios'  =&gt; ''],</v>
      </c>
      <c r="S538" t="str">
        <f t="shared" si="44"/>
        <v>['nombre' =&gt; 'Ruth', 'apellido' =&gt; 'Daza', 'correo' =&gt; 'ruth.daza@wimbu.co', 'dominio' =&gt; 27, 'estado' =&gt; 'Eliminado', 'ticket' =&gt; '9560', 'fecha_de_creacion' =&gt; '2022-05-13', 'centro_costos_id' =&gt; 107, 'costo_dolares' =&gt; 12.000, 'costo_pesos' =&gt; 0, 'trm' =&gt; 0, 'fecha_de_eliminacion' =&gt; '2022-08-04', 'comentarios'  =&gt; ''],</v>
      </c>
    </row>
    <row r="539" spans="1:19" x14ac:dyDescent="0.25">
      <c r="A539" t="s">
        <v>2164</v>
      </c>
      <c r="B539" t="s">
        <v>1295</v>
      </c>
      <c r="C539" t="s">
        <v>2165</v>
      </c>
      <c r="D539" t="s">
        <v>944</v>
      </c>
      <c r="E539" t="s">
        <v>845</v>
      </c>
      <c r="F539">
        <v>9561</v>
      </c>
      <c r="G539" s="1">
        <v>44694</v>
      </c>
      <c r="H539">
        <v>3</v>
      </c>
      <c r="I539">
        <v>12</v>
      </c>
      <c r="J539" t="str">
        <f t="shared" si="40"/>
        <v>12.000</v>
      </c>
      <c r="K539">
        <v>44777</v>
      </c>
      <c r="M539">
        <f>_xlfn.IFNA(VLOOKUP(H539,centro_costo_id_2!$A$2:$B$108,2,0),107)</f>
        <v>107</v>
      </c>
      <c r="N539">
        <f>_xlfn.IFNA(VLOOKUP(TRIM(D539),dominio_correos!$A$1:$B$31,2,0),29)</f>
        <v>27</v>
      </c>
      <c r="O539" t="str">
        <f>Hoja13!J538</f>
        <v>2022-05-13</v>
      </c>
      <c r="P539" t="str">
        <f t="shared" si="41"/>
        <v>2022-08-04</v>
      </c>
      <c r="Q539" t="str">
        <f t="shared" si="42"/>
        <v>['nombre' =&gt; 'Nathalia', 'apellido' =&gt; 'Corredor', 'correo' =&gt; 'nathalia.corredor@wimbu.co', 'dominio' =&gt; 27, 'estado' =&gt; 'Eliminado', 'ticket' =&gt; '9561',</v>
      </c>
      <c r="R539" t="str">
        <f t="shared" si="43"/>
        <v xml:space="preserve"> 'fecha_de_creacion' =&gt; '2022-05-13', 'centro_costos_id' =&gt; 107, 'costo_dolares' =&gt; 12.000, 'costo_pesos' =&gt; 0, 'trm' =&gt; 0, 'fecha_de_eliminacion' =&gt; '2022-08-04', 'comentarios'  =&gt; ''],</v>
      </c>
      <c r="S539" t="str">
        <f t="shared" si="44"/>
        <v>['nombre' =&gt; 'Nathalia', 'apellido' =&gt; 'Corredor', 'correo' =&gt; 'nathalia.corredor@wimbu.co', 'dominio' =&gt; 27, 'estado' =&gt; 'Eliminado', 'ticket' =&gt; '9561', 'fecha_de_creacion' =&gt; '2022-05-13', 'centro_costos_id' =&gt; 107, 'costo_dolares' =&gt; 12.000, 'costo_pesos' =&gt; 0, 'trm' =&gt; 0, 'fecha_de_eliminacion' =&gt; '2022-08-04', 'comentarios'  =&gt; ''],</v>
      </c>
    </row>
    <row r="540" spans="1:19" x14ac:dyDescent="0.25">
      <c r="A540" t="s">
        <v>1831</v>
      </c>
      <c r="B540" t="s">
        <v>998</v>
      </c>
      <c r="C540" t="s">
        <v>2166</v>
      </c>
      <c r="D540" t="s">
        <v>944</v>
      </c>
      <c r="E540" t="s">
        <v>845</v>
      </c>
      <c r="F540">
        <v>9562</v>
      </c>
      <c r="G540" s="1">
        <v>44694</v>
      </c>
      <c r="H540">
        <v>3</v>
      </c>
      <c r="I540">
        <v>12</v>
      </c>
      <c r="J540" t="str">
        <f t="shared" si="40"/>
        <v>12.000</v>
      </c>
      <c r="K540">
        <v>44777</v>
      </c>
      <c r="M540">
        <f>_xlfn.IFNA(VLOOKUP(H540,centro_costo_id_2!$A$2:$B$108,2,0),107)</f>
        <v>107</v>
      </c>
      <c r="N540">
        <f>_xlfn.IFNA(VLOOKUP(TRIM(D540),dominio_correos!$A$1:$B$31,2,0),29)</f>
        <v>27</v>
      </c>
      <c r="O540" t="str">
        <f>Hoja13!J539</f>
        <v>2022-05-13</v>
      </c>
      <c r="P540" t="str">
        <f t="shared" si="41"/>
        <v>2022-08-04</v>
      </c>
      <c r="Q540" t="str">
        <f t="shared" si="42"/>
        <v>['nombre' =&gt; 'Wilson ', 'apellido' =&gt; 'Lasso', 'correo' =&gt; 'wilson.lasso@wimbu.co', 'dominio' =&gt; 27, 'estado' =&gt; 'Eliminado', 'ticket' =&gt; '9562',</v>
      </c>
      <c r="R540" t="str">
        <f t="shared" si="43"/>
        <v xml:space="preserve"> 'fecha_de_creacion' =&gt; '2022-05-13', 'centro_costos_id' =&gt; 107, 'costo_dolares' =&gt; 12.000, 'costo_pesos' =&gt; 0, 'trm' =&gt; 0, 'fecha_de_eliminacion' =&gt; '2022-08-04', 'comentarios'  =&gt; ''],</v>
      </c>
      <c r="S540" t="str">
        <f t="shared" si="44"/>
        <v>['nombre' =&gt; 'Wilson ', 'apellido' =&gt; 'Lasso', 'correo' =&gt; 'wilson.lasso@wimbu.co', 'dominio' =&gt; 27, 'estado' =&gt; 'Eliminado', 'ticket' =&gt; '9562', 'fecha_de_creacion' =&gt; '2022-05-13', 'centro_costos_id' =&gt; 107, 'costo_dolares' =&gt; 12.000, 'costo_pesos' =&gt; 0, 'trm' =&gt; 0, 'fecha_de_eliminacion' =&gt; '2022-08-04', 'comentarios'  =&gt; ''],</v>
      </c>
    </row>
    <row r="541" spans="1:19" x14ac:dyDescent="0.25">
      <c r="A541" t="s">
        <v>2167</v>
      </c>
      <c r="B541" t="s">
        <v>2168</v>
      </c>
      <c r="C541" t="s">
        <v>2169</v>
      </c>
      <c r="D541" t="s">
        <v>1006</v>
      </c>
      <c r="E541" t="s">
        <v>2170</v>
      </c>
      <c r="F541">
        <v>9382</v>
      </c>
      <c r="G541" s="1">
        <v>44694</v>
      </c>
      <c r="H541">
        <v>314</v>
      </c>
      <c r="I541">
        <v>12</v>
      </c>
      <c r="J541" t="str">
        <f t="shared" si="40"/>
        <v>12.000</v>
      </c>
      <c r="K541">
        <v>44833</v>
      </c>
      <c r="M541">
        <f>_xlfn.IFNA(VLOOKUP(H541,centro_costo_id_2!$A$2:$B$108,2,0),107)</f>
        <v>59</v>
      </c>
      <c r="N541">
        <f>_xlfn.IFNA(VLOOKUP(TRIM(D541),dominio_correos!$A$1:$B$31,2,0),29)</f>
        <v>15</v>
      </c>
      <c r="O541" t="str">
        <f>Hoja13!J540</f>
        <v>2022-05-13</v>
      </c>
      <c r="P541" t="str">
        <f t="shared" si="41"/>
        <v>2022-09-29</v>
      </c>
      <c r="Q541" t="str">
        <f t="shared" si="42"/>
        <v>['nombre' =&gt; 'Napoleon', 'apellido' =&gt; 'Mendez', 'correo' =&gt; 'napoleon.mendez@linktic.com', 'dominio' =&gt; 15, 'estado' =&gt; 'ELiminado', 'ticket' =&gt; '9382',</v>
      </c>
      <c r="R541" t="str">
        <f t="shared" si="43"/>
        <v xml:space="preserve"> 'fecha_de_creacion' =&gt; '2022-05-13', 'centro_costos_id' =&gt; 59, 'costo_dolares' =&gt; 12.000, 'costo_pesos' =&gt; 0, 'trm' =&gt; 0, 'fecha_de_eliminacion' =&gt; '2022-09-29', 'comentarios'  =&gt; ''],</v>
      </c>
      <c r="S541" t="str">
        <f t="shared" si="44"/>
        <v>['nombre' =&gt; 'Napoleon', 'apellido' =&gt; 'Mendez', 'correo' =&gt; 'napoleon.mendez@linktic.com', 'dominio' =&gt; 15, 'estado' =&gt; 'ELiminado', 'ticket' =&gt; '9382', 'fecha_de_creacion' =&gt; '2022-05-13', 'centro_costos_id' =&gt; 59, 'costo_dolares' =&gt; 12.000, 'costo_pesos' =&gt; 0, 'trm' =&gt; 0, 'fecha_de_eliminacion' =&gt; '2022-09-29', 'comentarios'  =&gt; ''],</v>
      </c>
    </row>
    <row r="542" spans="1:19" x14ac:dyDescent="0.25">
      <c r="A542" t="s">
        <v>2171</v>
      </c>
      <c r="B542" t="s">
        <v>1531</v>
      </c>
      <c r="C542" t="s">
        <v>2172</v>
      </c>
      <c r="D542" t="s">
        <v>1006</v>
      </c>
      <c r="E542" t="s">
        <v>2170</v>
      </c>
      <c r="F542">
        <v>9383</v>
      </c>
      <c r="G542" s="1">
        <v>44694</v>
      </c>
      <c r="H542">
        <v>314</v>
      </c>
      <c r="I542">
        <v>12</v>
      </c>
      <c r="J542" t="str">
        <f t="shared" si="40"/>
        <v>12.000</v>
      </c>
      <c r="K542">
        <v>44910</v>
      </c>
      <c r="M542">
        <f>_xlfn.IFNA(VLOOKUP(H542,centro_costo_id_2!$A$2:$B$108,2,0),107)</f>
        <v>59</v>
      </c>
      <c r="N542">
        <f>_xlfn.IFNA(VLOOKUP(TRIM(D542),dominio_correos!$A$1:$B$31,2,0),29)</f>
        <v>15</v>
      </c>
      <c r="O542" t="str">
        <f>Hoja13!J541</f>
        <v>2022-05-13</v>
      </c>
      <c r="P542" t="str">
        <f t="shared" si="41"/>
        <v>2022-12-15</v>
      </c>
      <c r="Q542" t="str">
        <f t="shared" si="42"/>
        <v>['nombre' =&gt; 'Xiomara', 'apellido' =&gt; 'Reyes', 'correo' =&gt; 'xiomara.reyes@linktic.com', 'dominio' =&gt; 15, 'estado' =&gt; 'ELiminado', 'ticket' =&gt; '9383',</v>
      </c>
      <c r="R542" t="str">
        <f t="shared" si="43"/>
        <v xml:space="preserve"> 'fecha_de_creacion' =&gt; '2022-05-13', 'centro_costos_id' =&gt; 59, 'costo_dolares' =&gt; 12.000, 'costo_pesos' =&gt; 0, 'trm' =&gt; 0, 'fecha_de_eliminacion' =&gt; '2022-12-15', 'comentarios'  =&gt; ''],</v>
      </c>
      <c r="S542" t="str">
        <f t="shared" si="44"/>
        <v>['nombre' =&gt; 'Xiomara', 'apellido' =&gt; 'Reyes', 'correo' =&gt; 'xiomara.reyes@linktic.com', 'dominio' =&gt; 15, 'estado' =&gt; 'ELiminado', 'ticket' =&gt; '9383', 'fecha_de_creacion' =&gt; '2022-05-13', 'centro_costos_id' =&gt; 59, 'costo_dolares' =&gt; 12.000, 'costo_pesos' =&gt; 0, 'trm' =&gt; 0, 'fecha_de_eliminacion' =&gt; '2022-12-15', 'comentarios'  =&gt; ''],</v>
      </c>
    </row>
    <row r="543" spans="1:19" x14ac:dyDescent="0.25">
      <c r="A543" t="s">
        <v>2173</v>
      </c>
      <c r="B543" t="s">
        <v>866</v>
      </c>
      <c r="C543" t="s">
        <v>2174</v>
      </c>
      <c r="D543" t="s">
        <v>1813</v>
      </c>
      <c r="E543" t="s">
        <v>845</v>
      </c>
      <c r="F543">
        <v>9444</v>
      </c>
      <c r="G543" s="1">
        <v>44697</v>
      </c>
      <c r="H543">
        <v>315</v>
      </c>
      <c r="I543">
        <v>12</v>
      </c>
      <c r="J543" t="str">
        <f t="shared" si="40"/>
        <v>12.000</v>
      </c>
      <c r="K543">
        <v>44726</v>
      </c>
      <c r="M543">
        <f>_xlfn.IFNA(VLOOKUP(H543,centro_costo_id_2!$A$2:$B$108,2,0),107)</f>
        <v>60</v>
      </c>
      <c r="N543">
        <f>_xlfn.IFNA(VLOOKUP(TRIM(D543),dominio_correos!$A$1:$B$31,2,0),29)</f>
        <v>8</v>
      </c>
      <c r="O543" t="str">
        <f>Hoja13!J542</f>
        <v>2022-05-16</v>
      </c>
      <c r="P543" t="str">
        <f t="shared" si="41"/>
        <v>2022-06-14</v>
      </c>
      <c r="Q543" t="str">
        <f t="shared" si="42"/>
        <v>['nombre' =&gt; 'Mayerly', 'apellido' =&gt; 'Lopez', 'correo' =&gt; 'agente7@expone.co', 'dominio' =&gt; 8, 'estado' =&gt; 'Eliminado', 'ticket' =&gt; '9444',</v>
      </c>
      <c r="R543" t="str">
        <f t="shared" si="43"/>
        <v xml:space="preserve"> 'fecha_de_creacion' =&gt; '2022-05-16', 'centro_costos_id' =&gt; 60, 'costo_dolares' =&gt; 12.000, 'costo_pesos' =&gt; 0, 'trm' =&gt; 0, 'fecha_de_eliminacion' =&gt; '2022-06-14', 'comentarios'  =&gt; ''],</v>
      </c>
      <c r="S543" t="str">
        <f t="shared" si="44"/>
        <v>['nombre' =&gt; 'Mayerly', 'apellido' =&gt; 'Lopez', 'correo' =&gt; 'agente7@expone.co', 'dominio' =&gt; 8, 'estado' =&gt; 'Eliminado', 'ticket' =&gt; '9444', 'fecha_de_creacion' =&gt; '2022-05-16', 'centro_costos_id' =&gt; 60, 'costo_dolares' =&gt; 12.000, 'costo_pesos' =&gt; 0, 'trm' =&gt; 0, 'fecha_de_eliminacion' =&gt; '2022-06-14', 'comentarios'  =&gt; ''],</v>
      </c>
    </row>
    <row r="544" spans="1:19" x14ac:dyDescent="0.25">
      <c r="A544" t="s">
        <v>2175</v>
      </c>
      <c r="B544" t="s">
        <v>2176</v>
      </c>
      <c r="C544" t="s">
        <v>2177</v>
      </c>
      <c r="D544" s="4" t="s">
        <v>1006</v>
      </c>
      <c r="E544" t="s">
        <v>974</v>
      </c>
      <c r="F544" t="s">
        <v>1238</v>
      </c>
      <c r="G544" s="1">
        <v>44710</v>
      </c>
      <c r="I544">
        <v>44.598999999999997</v>
      </c>
      <c r="J544" t="str">
        <f t="shared" si="40"/>
        <v>44.599</v>
      </c>
      <c r="M544">
        <f>_xlfn.IFNA(VLOOKUP(H544,centro_costo_id_2!$A$2:$B$108,2,0),107)</f>
        <v>107</v>
      </c>
      <c r="N544">
        <f>_xlfn.IFNA(VLOOKUP(TRIM(D544),dominio_correos!$A$1:$B$31,2,0),29)</f>
        <v>15</v>
      </c>
      <c r="O544" t="str">
        <f>Hoja13!J543</f>
        <v>2022-05-29</v>
      </c>
      <c r="P544" t="str">
        <f t="shared" si="41"/>
        <v>null</v>
      </c>
      <c r="Q544" t="str">
        <f t="shared" si="42"/>
        <v>['nombre' =&gt; 'Dairo ', 'apellido' =&gt; 'Grisales ', 'correo' =&gt; 'analista.financiero@linktic.com
', 'dominio' =&gt; 15, 'estado' =&gt; 'Activo', 'ticket' =&gt; 'correo',</v>
      </c>
      <c r="R544" t="str">
        <f t="shared" si="43"/>
        <v xml:space="preserve"> 'fecha_de_creacion' =&gt; '2022-05-29', 'centro_costos_id' =&gt; 107, 'costo_dolares' =&gt; 44.599, 'costo_pesos' =&gt; 0, 'trm' =&gt; 0, 'fecha_de_eliminacion' =&gt; null, 'comentarios'  =&gt; ''],</v>
      </c>
      <c r="S544" t="str">
        <f t="shared" si="44"/>
        <v>['nombre' =&gt; 'Dairo ', 'apellido' =&gt; 'Grisales ', 'correo' =&gt; 'analista.financiero@linktic.com
', 'dominio' =&gt; 15, 'estado' =&gt; 'Activo', 'ticket' =&gt; 'correo', 'fecha_de_creacion' =&gt; '2022-05-29', 'centro_costos_id' =&gt; 107, 'costo_dolares' =&gt; 44.599, 'costo_pesos' =&gt; 0, 'trm' =&gt; 0, 'fecha_de_eliminacion' =&gt; null, 'comentarios'  =&gt; ''],</v>
      </c>
    </row>
    <row r="545" spans="1:19" x14ac:dyDescent="0.25">
      <c r="A545" t="s">
        <v>2178</v>
      </c>
      <c r="B545" t="s">
        <v>1175</v>
      </c>
      <c r="C545" t="s">
        <v>2179</v>
      </c>
      <c r="D545" t="s">
        <v>1006</v>
      </c>
      <c r="E545" t="s">
        <v>974</v>
      </c>
      <c r="G545" s="1">
        <v>44684</v>
      </c>
      <c r="H545">
        <v>200</v>
      </c>
      <c r="I545">
        <v>44.598999999999997</v>
      </c>
      <c r="J545" t="str">
        <f t="shared" si="40"/>
        <v>44.599</v>
      </c>
      <c r="M545">
        <f>_xlfn.IFNA(VLOOKUP(H545,centro_costo_id_2!$A$2:$B$108,2,0),107)</f>
        <v>107</v>
      </c>
      <c r="N545">
        <f>_xlfn.IFNA(VLOOKUP(TRIM(D545),dominio_correos!$A$1:$B$31,2,0),29)</f>
        <v>15</v>
      </c>
      <c r="O545" t="str">
        <f>Hoja13!J544</f>
        <v>2022-05-03</v>
      </c>
      <c r="P545" t="str">
        <f t="shared" si="41"/>
        <v>null</v>
      </c>
      <c r="Q545" t="str">
        <f t="shared" si="42"/>
        <v>['nombre' =&gt; 'Tic', 'apellido' =&gt; 'Linktic', 'correo' =&gt; 'tic@linktic.com', 'dominio' =&gt; 15, 'estado' =&gt; 'Activo', 'ticket' =&gt; '',</v>
      </c>
      <c r="R545" t="str">
        <f t="shared" si="43"/>
        <v xml:space="preserve"> 'fecha_de_creacion' =&gt; '2022-05-03', 'centro_costos_id' =&gt; 107, 'costo_dolares' =&gt; 44.599, 'costo_pesos' =&gt; 0, 'trm' =&gt; 0, 'fecha_de_eliminacion' =&gt; null, 'comentarios'  =&gt; ''],</v>
      </c>
      <c r="S545" t="str">
        <f t="shared" si="44"/>
        <v>['nombre' =&gt; 'Tic', 'apellido' =&gt; 'Linktic', 'correo' =&gt; 'tic@linktic.com', 'dominio' =&gt; 15, 'estado' =&gt; 'Activo', 'ticket' =&gt; '', 'fecha_de_creacion' =&gt; '2022-05-03', 'centro_costos_id' =&gt; 107, 'costo_dolares' =&gt; 44.599, 'costo_pesos' =&gt; 0, 'trm' =&gt; 0, 'fecha_de_eliminacion' =&gt; null, 'comentarios'  =&gt; ''],</v>
      </c>
    </row>
    <row r="546" spans="1:19" x14ac:dyDescent="0.25">
      <c r="A546" t="s">
        <v>1817</v>
      </c>
      <c r="B546" t="s">
        <v>2180</v>
      </c>
      <c r="C546" t="s">
        <v>2181</v>
      </c>
      <c r="D546" t="s">
        <v>1006</v>
      </c>
      <c r="E546" t="s">
        <v>974</v>
      </c>
      <c r="G546" s="1">
        <v>44630</v>
      </c>
      <c r="H546">
        <v>16</v>
      </c>
      <c r="I546">
        <v>44.598999999999997</v>
      </c>
      <c r="J546" t="str">
        <f t="shared" si="40"/>
        <v>44.599</v>
      </c>
      <c r="M546">
        <f>_xlfn.IFNA(VLOOKUP(H546,centro_costo_id_2!$A$2:$B$108,2,0),107)</f>
        <v>107</v>
      </c>
      <c r="N546">
        <f>_xlfn.IFNA(VLOOKUP(TRIM(D546),dominio_correos!$A$1:$B$31,2,0),29)</f>
        <v>15</v>
      </c>
      <c r="O546" t="str">
        <f>Hoja13!J545</f>
        <v>2022-03-10</v>
      </c>
      <c r="P546" t="str">
        <f t="shared" si="41"/>
        <v>null</v>
      </c>
      <c r="Q546" t="str">
        <f t="shared" si="42"/>
        <v>['nombre' =&gt; 'Diana ', 'apellido' =&gt; 'Bermudez', 'correo' =&gt; 'gerentecpe2022@linktic.com', 'dominio' =&gt; 15, 'estado' =&gt; 'Activo', 'ticket' =&gt; '',</v>
      </c>
      <c r="R546" t="str">
        <f t="shared" si="43"/>
        <v xml:space="preserve"> 'fecha_de_creacion' =&gt; '2022-03-10', 'centro_costos_id' =&gt; 107, 'costo_dolares' =&gt; 44.599, 'costo_pesos' =&gt; 0, 'trm' =&gt; 0, 'fecha_de_eliminacion' =&gt; null, 'comentarios'  =&gt; ''],</v>
      </c>
      <c r="S546" t="str">
        <f t="shared" si="44"/>
        <v>['nombre' =&gt; 'Diana ', 'apellido' =&gt; 'Bermudez', 'correo' =&gt; 'gerentecpe2022@linktic.com', 'dominio' =&gt; 15, 'estado' =&gt; 'Activo', 'ticket' =&gt; '', 'fecha_de_creacion' =&gt; '2022-03-10', 'centro_costos_id' =&gt; 107, 'costo_dolares' =&gt; 44.599, 'costo_pesos' =&gt; 0, 'trm' =&gt; 0, 'fecha_de_eliminacion' =&gt; null, 'comentarios'  =&gt; ''],</v>
      </c>
    </row>
    <row r="547" spans="1:19" x14ac:dyDescent="0.25">
      <c r="A547" t="s">
        <v>1825</v>
      </c>
      <c r="B547" t="s">
        <v>2182</v>
      </c>
      <c r="C547" t="s">
        <v>2183</v>
      </c>
      <c r="D547" t="s">
        <v>1813</v>
      </c>
      <c r="E547" t="s">
        <v>845</v>
      </c>
      <c r="F547">
        <v>9863</v>
      </c>
      <c r="G547" s="1">
        <v>44697</v>
      </c>
      <c r="H547">
        <v>315</v>
      </c>
      <c r="I547">
        <v>12</v>
      </c>
      <c r="J547" t="str">
        <f t="shared" si="40"/>
        <v>12.000</v>
      </c>
      <c r="K547">
        <v>44697</v>
      </c>
      <c r="M547">
        <f>_xlfn.IFNA(VLOOKUP(H547,centro_costo_id_2!$A$2:$B$108,2,0),107)</f>
        <v>60</v>
      </c>
      <c r="N547">
        <f>_xlfn.IFNA(VLOOKUP(TRIM(D547),dominio_correos!$A$1:$B$31,2,0),29)</f>
        <v>8</v>
      </c>
      <c r="O547" t="str">
        <f>Hoja13!J546</f>
        <v>2022-05-16</v>
      </c>
      <c r="P547" t="str">
        <f t="shared" si="41"/>
        <v>2022-05-16</v>
      </c>
      <c r="Q547" t="str">
        <f t="shared" si="42"/>
        <v>['nombre' =&gt; 'Natalia', 'apellido' =&gt; 'Bolaños', 'correo' =&gt; 'agente8@expone.co', 'dominio' =&gt; 8, 'estado' =&gt; 'Eliminado', 'ticket' =&gt; '9863',</v>
      </c>
      <c r="R547" t="str">
        <f t="shared" si="43"/>
        <v xml:space="preserve"> 'fecha_de_creacion' =&gt; '2022-05-16', 'centro_costos_id' =&gt; 60, 'costo_dolares' =&gt; 12.000, 'costo_pesos' =&gt; 0, 'trm' =&gt; 0, 'fecha_de_eliminacion' =&gt; '2022-05-16', 'comentarios'  =&gt; ''],</v>
      </c>
      <c r="S547" t="str">
        <f t="shared" si="44"/>
        <v>['nombre' =&gt; 'Natalia', 'apellido' =&gt; 'Bolaños', 'correo' =&gt; 'agente8@expone.co', 'dominio' =&gt; 8, 'estado' =&gt; 'Eliminado', 'ticket' =&gt; '9863', 'fecha_de_creacion' =&gt; '2022-05-16', 'centro_costos_id' =&gt; 60, 'costo_dolares' =&gt; 12.000, 'costo_pesos' =&gt; 0, 'trm' =&gt; 0, 'fecha_de_eliminacion' =&gt; '2022-05-16', 'comentarios'  =&gt; ''],</v>
      </c>
    </row>
    <row r="548" spans="1:19" x14ac:dyDescent="0.25">
      <c r="A548" t="s">
        <v>2184</v>
      </c>
      <c r="B548" t="s">
        <v>2185</v>
      </c>
      <c r="C548" t="s">
        <v>2186</v>
      </c>
      <c r="D548" t="s">
        <v>1813</v>
      </c>
      <c r="E548" t="s">
        <v>845</v>
      </c>
      <c r="F548">
        <v>9446</v>
      </c>
      <c r="G548" s="1">
        <v>44697</v>
      </c>
      <c r="H548">
        <v>315</v>
      </c>
      <c r="I548">
        <v>12</v>
      </c>
      <c r="J548" t="str">
        <f t="shared" si="40"/>
        <v>12.000</v>
      </c>
      <c r="K548">
        <v>44868</v>
      </c>
      <c r="M548">
        <f>_xlfn.IFNA(VLOOKUP(H548,centro_costo_id_2!$A$2:$B$108,2,0),107)</f>
        <v>60</v>
      </c>
      <c r="N548">
        <f>_xlfn.IFNA(VLOOKUP(TRIM(D548),dominio_correos!$A$1:$B$31,2,0),29)</f>
        <v>8</v>
      </c>
      <c r="O548" t="str">
        <f>Hoja13!J547</f>
        <v>2022-05-16</v>
      </c>
      <c r="P548" t="str">
        <f t="shared" si="41"/>
        <v>2022-11-03</v>
      </c>
      <c r="Q548" t="str">
        <f t="shared" si="42"/>
        <v>['nombre' =&gt; 'Lina ', 'apellido' =&gt; 'peña', 'correo' =&gt; 'agente9@expone.co', 'dominio' =&gt; 8, 'estado' =&gt; 'Eliminado', 'ticket' =&gt; '9446',</v>
      </c>
      <c r="R548" t="str">
        <f t="shared" si="43"/>
        <v xml:space="preserve"> 'fecha_de_creacion' =&gt; '2022-05-16', 'centro_costos_id' =&gt; 60, 'costo_dolares' =&gt; 12.000, 'costo_pesos' =&gt; 0, 'trm' =&gt; 0, 'fecha_de_eliminacion' =&gt; '2022-11-03', 'comentarios'  =&gt; ''],</v>
      </c>
      <c r="S548" t="str">
        <f t="shared" si="44"/>
        <v>['nombre' =&gt; 'Lina ', 'apellido' =&gt; 'peña', 'correo' =&gt; 'agente9@expone.co', 'dominio' =&gt; 8, 'estado' =&gt; 'Eliminado', 'ticket' =&gt; '9446', 'fecha_de_creacion' =&gt; '2022-05-16', 'centro_costos_id' =&gt; 60, 'costo_dolares' =&gt; 12.000, 'costo_pesos' =&gt; 0, 'trm' =&gt; 0, 'fecha_de_eliminacion' =&gt; '2022-11-03', 'comentarios'  =&gt; ''],</v>
      </c>
    </row>
    <row r="549" spans="1:19" x14ac:dyDescent="0.25">
      <c r="A549" t="s">
        <v>2187</v>
      </c>
      <c r="B549" t="s">
        <v>2188</v>
      </c>
      <c r="C549" t="s">
        <v>2189</v>
      </c>
      <c r="D549" t="s">
        <v>1813</v>
      </c>
      <c r="E549" t="s">
        <v>845</v>
      </c>
      <c r="F549">
        <v>9447</v>
      </c>
      <c r="G549" s="1">
        <v>44697</v>
      </c>
      <c r="H549">
        <v>315</v>
      </c>
      <c r="I549">
        <v>12</v>
      </c>
      <c r="J549" t="str">
        <f t="shared" si="40"/>
        <v>12.000</v>
      </c>
      <c r="K549">
        <v>44868</v>
      </c>
      <c r="M549">
        <f>_xlfn.IFNA(VLOOKUP(H549,centro_costo_id_2!$A$2:$B$108,2,0),107)</f>
        <v>60</v>
      </c>
      <c r="N549">
        <f>_xlfn.IFNA(VLOOKUP(TRIM(D549),dominio_correos!$A$1:$B$31,2,0),29)</f>
        <v>8</v>
      </c>
      <c r="O549" t="str">
        <f>Hoja13!J548</f>
        <v>2022-05-16</v>
      </c>
      <c r="P549" t="str">
        <f t="shared" si="41"/>
        <v>2022-11-03</v>
      </c>
      <c r="Q549" t="str">
        <f t="shared" si="42"/>
        <v>['nombre' =&gt; 'Fernando ', 'apellido' =&gt; 'Ladino', 'correo' =&gt; 'agente10@expone.co', 'dominio' =&gt; 8, 'estado' =&gt; 'Eliminado', 'ticket' =&gt; '9447',</v>
      </c>
      <c r="R549" t="str">
        <f t="shared" si="43"/>
        <v xml:space="preserve"> 'fecha_de_creacion' =&gt; '2022-05-16', 'centro_costos_id' =&gt; 60, 'costo_dolares' =&gt; 12.000, 'costo_pesos' =&gt; 0, 'trm' =&gt; 0, 'fecha_de_eliminacion' =&gt; '2022-11-03', 'comentarios'  =&gt; ''],</v>
      </c>
      <c r="S549" t="str">
        <f t="shared" si="44"/>
        <v>['nombre' =&gt; 'Fernando ', 'apellido' =&gt; 'Ladino', 'correo' =&gt; 'agente10@expone.co', 'dominio' =&gt; 8, 'estado' =&gt; 'Eliminado', 'ticket' =&gt; '9447', 'fecha_de_creacion' =&gt; '2022-05-16', 'centro_costos_id' =&gt; 60, 'costo_dolares' =&gt; 12.000, 'costo_pesos' =&gt; 0, 'trm' =&gt; 0, 'fecha_de_eliminacion' =&gt; '2022-11-03', 'comentarios'  =&gt; ''],</v>
      </c>
    </row>
    <row r="550" spans="1:19" x14ac:dyDescent="0.25">
      <c r="A550" t="s">
        <v>1262</v>
      </c>
      <c r="B550" t="s">
        <v>2190</v>
      </c>
      <c r="C550" t="s">
        <v>2191</v>
      </c>
      <c r="D550" t="s">
        <v>1813</v>
      </c>
      <c r="E550" t="s">
        <v>845</v>
      </c>
      <c r="F550">
        <v>9448</v>
      </c>
      <c r="G550" s="1">
        <v>44697</v>
      </c>
      <c r="H550">
        <v>315</v>
      </c>
      <c r="I550">
        <v>12</v>
      </c>
      <c r="J550" t="str">
        <f t="shared" si="40"/>
        <v>12.000</v>
      </c>
      <c r="K550">
        <v>44868</v>
      </c>
      <c r="M550">
        <f>_xlfn.IFNA(VLOOKUP(H550,centro_costo_id_2!$A$2:$B$108,2,0),107)</f>
        <v>60</v>
      </c>
      <c r="N550">
        <f>_xlfn.IFNA(VLOOKUP(TRIM(D550),dominio_correos!$A$1:$B$31,2,0),29)</f>
        <v>8</v>
      </c>
      <c r="O550" t="str">
        <f>Hoja13!J549</f>
        <v>2022-05-16</v>
      </c>
      <c r="P550" t="str">
        <f t="shared" si="41"/>
        <v>2022-11-03</v>
      </c>
      <c r="Q550" t="str">
        <f t="shared" si="42"/>
        <v>['nombre' =&gt; 'Erika', 'apellido' =&gt; 'Mejia', 'correo' =&gt; 'agente11@expone.co', 'dominio' =&gt; 8, 'estado' =&gt; 'Eliminado', 'ticket' =&gt; '9448',</v>
      </c>
      <c r="R550" t="str">
        <f t="shared" si="43"/>
        <v xml:space="preserve"> 'fecha_de_creacion' =&gt; '2022-05-16', 'centro_costos_id' =&gt; 60, 'costo_dolares' =&gt; 12.000, 'costo_pesos' =&gt; 0, 'trm' =&gt; 0, 'fecha_de_eliminacion' =&gt; '2022-11-03', 'comentarios'  =&gt; ''],</v>
      </c>
      <c r="S550" t="str">
        <f t="shared" si="44"/>
        <v>['nombre' =&gt; 'Erika', 'apellido' =&gt; 'Mejia', 'correo' =&gt; 'agente11@expone.co', 'dominio' =&gt; 8, 'estado' =&gt; 'Eliminado', 'ticket' =&gt; '9448', 'fecha_de_creacion' =&gt; '2022-05-16', 'centro_costos_id' =&gt; 60, 'costo_dolares' =&gt; 12.000, 'costo_pesos' =&gt; 0, 'trm' =&gt; 0, 'fecha_de_eliminacion' =&gt; '2022-11-03', 'comentarios'  =&gt; ''],</v>
      </c>
    </row>
    <row r="551" spans="1:19" x14ac:dyDescent="0.25">
      <c r="A551" t="s">
        <v>2192</v>
      </c>
      <c r="B551" t="s">
        <v>2193</v>
      </c>
      <c r="C551" t="s">
        <v>2194</v>
      </c>
      <c r="D551" t="s">
        <v>1813</v>
      </c>
      <c r="E551" t="s">
        <v>845</v>
      </c>
      <c r="F551">
        <v>9449</v>
      </c>
      <c r="G551" s="1">
        <v>44697</v>
      </c>
      <c r="H551">
        <v>315</v>
      </c>
      <c r="I551">
        <v>12</v>
      </c>
      <c r="J551" t="str">
        <f t="shared" si="40"/>
        <v>12.000</v>
      </c>
      <c r="K551">
        <v>44781</v>
      </c>
      <c r="M551">
        <f>_xlfn.IFNA(VLOOKUP(H551,centro_costo_id_2!$A$2:$B$108,2,0),107)</f>
        <v>60</v>
      </c>
      <c r="N551">
        <f>_xlfn.IFNA(VLOOKUP(TRIM(D551),dominio_correos!$A$1:$B$31,2,0),29)</f>
        <v>8</v>
      </c>
      <c r="O551" t="str">
        <f>Hoja13!J550</f>
        <v>2022-05-16</v>
      </c>
      <c r="P551" t="str">
        <f t="shared" si="41"/>
        <v>2022-08-08</v>
      </c>
      <c r="Q551" t="str">
        <f t="shared" si="42"/>
        <v>['nombre' =&gt; 'Dennys', 'apellido' =&gt; 'Buitragro', 'correo' =&gt; 'agente12@expone.co', 'dominio' =&gt; 8, 'estado' =&gt; 'Eliminado', 'ticket' =&gt; '9449',</v>
      </c>
      <c r="R551" t="str">
        <f t="shared" si="43"/>
        <v xml:space="preserve"> 'fecha_de_creacion' =&gt; '2022-05-16', 'centro_costos_id' =&gt; 60, 'costo_dolares' =&gt; 12.000, 'costo_pesos' =&gt; 0, 'trm' =&gt; 0, 'fecha_de_eliminacion' =&gt; '2022-08-08', 'comentarios'  =&gt; ''],</v>
      </c>
      <c r="S551" t="str">
        <f t="shared" si="44"/>
        <v>['nombre' =&gt; 'Dennys', 'apellido' =&gt; 'Buitragro', 'correo' =&gt; 'agente12@expone.co', 'dominio' =&gt; 8, 'estado' =&gt; 'Eliminado', 'ticket' =&gt; '9449', 'fecha_de_creacion' =&gt; '2022-05-16', 'centro_costos_id' =&gt; 60, 'costo_dolares' =&gt; 12.000, 'costo_pesos' =&gt; 0, 'trm' =&gt; 0, 'fecha_de_eliminacion' =&gt; '2022-08-08', 'comentarios'  =&gt; ''],</v>
      </c>
    </row>
    <row r="552" spans="1:19" x14ac:dyDescent="0.25">
      <c r="A552" t="s">
        <v>883</v>
      </c>
      <c r="B552" t="s">
        <v>2195</v>
      </c>
      <c r="C552" t="s">
        <v>2196</v>
      </c>
      <c r="D552" t="s">
        <v>1813</v>
      </c>
      <c r="E552" t="s">
        <v>845</v>
      </c>
      <c r="F552">
        <v>9450</v>
      </c>
      <c r="G552" s="1">
        <v>44697</v>
      </c>
      <c r="H552">
        <v>315</v>
      </c>
      <c r="I552">
        <v>12</v>
      </c>
      <c r="J552" t="str">
        <f t="shared" si="40"/>
        <v>12.000</v>
      </c>
      <c r="K552">
        <v>45026</v>
      </c>
      <c r="M552">
        <f>_xlfn.IFNA(VLOOKUP(H552,centro_costo_id_2!$A$2:$B$108,2,0),107)</f>
        <v>60</v>
      </c>
      <c r="N552">
        <f>_xlfn.IFNA(VLOOKUP(TRIM(D552),dominio_correos!$A$1:$B$31,2,0),29)</f>
        <v>8</v>
      </c>
      <c r="O552" t="str">
        <f>Hoja13!J551</f>
        <v>2022-05-16</v>
      </c>
      <c r="P552" t="str">
        <f t="shared" si="41"/>
        <v>2023-04-10</v>
      </c>
      <c r="Q552" t="str">
        <f t="shared" si="42"/>
        <v>['nombre' =&gt; 'Laura', 'apellido' =&gt; 'Barreto', 'correo' =&gt; 'agente13@expone.co', 'dominio' =&gt; 8, 'estado' =&gt; 'Eliminado', 'ticket' =&gt; '9450',</v>
      </c>
      <c r="R552" t="str">
        <f t="shared" si="43"/>
        <v xml:space="preserve"> 'fecha_de_creacion' =&gt; '2022-05-16', 'centro_costos_id' =&gt; 60, 'costo_dolares' =&gt; 12.000, 'costo_pesos' =&gt; 0, 'trm' =&gt; 0, 'fecha_de_eliminacion' =&gt; '2023-04-10', 'comentarios'  =&gt; ''],</v>
      </c>
      <c r="S552" t="str">
        <f t="shared" si="44"/>
        <v>['nombre' =&gt; 'Laura', 'apellido' =&gt; 'Barreto', 'correo' =&gt; 'agente13@expone.co', 'dominio' =&gt; 8, 'estado' =&gt; 'Eliminado', 'ticket' =&gt; '9450', 'fecha_de_creacion' =&gt; '2022-05-16', 'centro_costos_id' =&gt; 60, 'costo_dolares' =&gt; 12.000, 'costo_pesos' =&gt; 0, 'trm' =&gt; 0, 'fecha_de_eliminacion' =&gt; '2023-04-10', 'comentarios'  =&gt; ''],</v>
      </c>
    </row>
    <row r="553" spans="1:19" x14ac:dyDescent="0.25">
      <c r="A553" t="s">
        <v>2197</v>
      </c>
      <c r="B553" t="s">
        <v>1027</v>
      </c>
      <c r="C553" t="s">
        <v>2198</v>
      </c>
      <c r="D553" t="s">
        <v>1813</v>
      </c>
      <c r="E553" t="s">
        <v>845</v>
      </c>
      <c r="F553">
        <v>9451</v>
      </c>
      <c r="G553" s="1">
        <v>44697</v>
      </c>
      <c r="H553">
        <v>315</v>
      </c>
      <c r="I553">
        <v>12</v>
      </c>
      <c r="J553" t="str">
        <f t="shared" si="40"/>
        <v>12.000</v>
      </c>
      <c r="K553">
        <v>44809</v>
      </c>
      <c r="M553">
        <f>_xlfn.IFNA(VLOOKUP(H553,centro_costo_id_2!$A$2:$B$108,2,0),107)</f>
        <v>60</v>
      </c>
      <c r="N553">
        <f>_xlfn.IFNA(VLOOKUP(TRIM(D553),dominio_correos!$A$1:$B$31,2,0),29)</f>
        <v>8</v>
      </c>
      <c r="O553" t="str">
        <f>Hoja13!J552</f>
        <v>2022-05-16</v>
      </c>
      <c r="P553" t="str">
        <f t="shared" si="41"/>
        <v>2022-09-05</v>
      </c>
      <c r="Q553" t="str">
        <f t="shared" si="42"/>
        <v>['nombre' =&gt; 'Lidia', 'apellido' =&gt; 'Rojas', 'correo' =&gt; 'agente14@expone.co', 'dominio' =&gt; 8, 'estado' =&gt; 'Eliminado', 'ticket' =&gt; '9451',</v>
      </c>
      <c r="R553" t="str">
        <f t="shared" si="43"/>
        <v xml:space="preserve"> 'fecha_de_creacion' =&gt; '2022-05-16', 'centro_costos_id' =&gt; 60, 'costo_dolares' =&gt; 12.000, 'costo_pesos' =&gt; 0, 'trm' =&gt; 0, 'fecha_de_eliminacion' =&gt; '2022-09-05', 'comentarios'  =&gt; ''],</v>
      </c>
      <c r="S553" t="str">
        <f t="shared" si="44"/>
        <v>['nombre' =&gt; 'Lidia', 'apellido' =&gt; 'Rojas', 'correo' =&gt; 'agente14@expone.co', 'dominio' =&gt; 8, 'estado' =&gt; 'Eliminado', 'ticket' =&gt; '9451', 'fecha_de_creacion' =&gt; '2022-05-16', 'centro_costos_id' =&gt; 60, 'costo_dolares' =&gt; 12.000, 'costo_pesos' =&gt; 0, 'trm' =&gt; 0, 'fecha_de_eliminacion' =&gt; '2022-09-05', 'comentarios'  =&gt; ''],</v>
      </c>
    </row>
    <row r="554" spans="1:19" x14ac:dyDescent="0.25">
      <c r="A554" t="s">
        <v>1157</v>
      </c>
      <c r="B554" t="s">
        <v>2199</v>
      </c>
      <c r="C554" t="s">
        <v>2200</v>
      </c>
      <c r="D554" t="s">
        <v>1813</v>
      </c>
      <c r="E554" t="s">
        <v>845</v>
      </c>
      <c r="F554">
        <v>9454</v>
      </c>
      <c r="G554" s="1">
        <v>44697</v>
      </c>
      <c r="H554">
        <v>315</v>
      </c>
      <c r="I554">
        <v>12</v>
      </c>
      <c r="J554" t="str">
        <f t="shared" si="40"/>
        <v>12.000</v>
      </c>
      <c r="K554">
        <v>44868</v>
      </c>
      <c r="M554">
        <f>_xlfn.IFNA(VLOOKUP(H554,centro_costo_id_2!$A$2:$B$108,2,0),107)</f>
        <v>60</v>
      </c>
      <c r="N554">
        <f>_xlfn.IFNA(VLOOKUP(TRIM(D554),dominio_correos!$A$1:$B$31,2,0),29)</f>
        <v>8</v>
      </c>
      <c r="O554" t="str">
        <f>Hoja13!J553</f>
        <v>2022-05-16</v>
      </c>
      <c r="P554" t="str">
        <f t="shared" si="41"/>
        <v>2022-11-03</v>
      </c>
      <c r="Q554" t="str">
        <f t="shared" si="42"/>
        <v>['nombre' =&gt; 'Angie', 'apellido' =&gt; 'Naranjo', 'correo' =&gt; 'agente15@expone.co', 'dominio' =&gt; 8, 'estado' =&gt; 'Eliminado', 'ticket' =&gt; '9454',</v>
      </c>
      <c r="R554" t="str">
        <f t="shared" si="43"/>
        <v xml:space="preserve"> 'fecha_de_creacion' =&gt; '2022-05-16', 'centro_costos_id' =&gt; 60, 'costo_dolares' =&gt; 12.000, 'costo_pesos' =&gt; 0, 'trm' =&gt; 0, 'fecha_de_eliminacion' =&gt; '2022-11-03', 'comentarios'  =&gt; ''],</v>
      </c>
      <c r="S554" t="str">
        <f t="shared" si="44"/>
        <v>['nombre' =&gt; 'Angie', 'apellido' =&gt; 'Naranjo', 'correo' =&gt; 'agente15@expone.co', 'dominio' =&gt; 8, 'estado' =&gt; 'Eliminado', 'ticket' =&gt; '9454', 'fecha_de_creacion' =&gt; '2022-05-16', 'centro_costos_id' =&gt; 60, 'costo_dolares' =&gt; 12.000, 'costo_pesos' =&gt; 0, 'trm' =&gt; 0, 'fecha_de_eliminacion' =&gt; '2022-11-03', 'comentarios'  =&gt; ''],</v>
      </c>
    </row>
    <row r="555" spans="1:19" x14ac:dyDescent="0.25">
      <c r="A555" t="s">
        <v>2201</v>
      </c>
      <c r="B555" t="s">
        <v>1004</v>
      </c>
      <c r="C555" t="s">
        <v>2202</v>
      </c>
      <c r="D555" t="s">
        <v>1813</v>
      </c>
      <c r="E555" t="s">
        <v>845</v>
      </c>
      <c r="F555">
        <v>9455</v>
      </c>
      <c r="G555" s="1">
        <v>44697</v>
      </c>
      <c r="H555">
        <v>315</v>
      </c>
      <c r="I555">
        <v>12</v>
      </c>
      <c r="J555" t="str">
        <f t="shared" si="40"/>
        <v>12.000</v>
      </c>
      <c r="K555">
        <v>44960</v>
      </c>
      <c r="M555">
        <f>_xlfn.IFNA(VLOOKUP(H555,centro_costo_id_2!$A$2:$B$108,2,0),107)</f>
        <v>60</v>
      </c>
      <c r="N555">
        <f>_xlfn.IFNA(VLOOKUP(TRIM(D555),dominio_correos!$A$1:$B$31,2,0),29)</f>
        <v>8</v>
      </c>
      <c r="O555" t="str">
        <f>Hoja13!J554</f>
        <v>2022-05-16</v>
      </c>
      <c r="P555" t="str">
        <f t="shared" si="41"/>
        <v>2023-02-03</v>
      </c>
      <c r="Q555" t="str">
        <f t="shared" si="42"/>
        <v>['nombre' =&gt; 'Jeferson', 'apellido' =&gt; 'Jimenez', 'correo' =&gt; 'agente16@expone.co', 'dominio' =&gt; 8, 'estado' =&gt; 'Eliminado', 'ticket' =&gt; '9455',</v>
      </c>
      <c r="R555" t="str">
        <f t="shared" si="43"/>
        <v xml:space="preserve"> 'fecha_de_creacion' =&gt; '2022-05-16', 'centro_costos_id' =&gt; 60, 'costo_dolares' =&gt; 12.000, 'costo_pesos' =&gt; 0, 'trm' =&gt; 0, 'fecha_de_eliminacion' =&gt; '2023-02-03', 'comentarios'  =&gt; ''],</v>
      </c>
      <c r="S555" t="str">
        <f t="shared" si="44"/>
        <v>['nombre' =&gt; 'Jeferson', 'apellido' =&gt; 'Jimenez', 'correo' =&gt; 'agente16@expone.co', 'dominio' =&gt; 8, 'estado' =&gt; 'Eliminado', 'ticket' =&gt; '9455', 'fecha_de_creacion' =&gt; '2022-05-16', 'centro_costos_id' =&gt; 60, 'costo_dolares' =&gt; 12.000, 'costo_pesos' =&gt; 0, 'trm' =&gt; 0, 'fecha_de_eliminacion' =&gt; '2023-02-03', 'comentarios'  =&gt; ''],</v>
      </c>
    </row>
    <row r="556" spans="1:19" x14ac:dyDescent="0.25">
      <c r="A556" t="s">
        <v>883</v>
      </c>
      <c r="B556" t="s">
        <v>2203</v>
      </c>
      <c r="C556" t="s">
        <v>2204</v>
      </c>
      <c r="D556" t="s">
        <v>1813</v>
      </c>
      <c r="E556" t="s">
        <v>845</v>
      </c>
      <c r="F556">
        <v>9456</v>
      </c>
      <c r="G556" s="1">
        <v>44697</v>
      </c>
      <c r="H556">
        <v>315</v>
      </c>
      <c r="I556">
        <v>12</v>
      </c>
      <c r="J556" t="str">
        <f t="shared" si="40"/>
        <v>12.000</v>
      </c>
      <c r="K556">
        <v>44987</v>
      </c>
      <c r="M556">
        <f>_xlfn.IFNA(VLOOKUP(H556,centro_costo_id_2!$A$2:$B$108,2,0),107)</f>
        <v>60</v>
      </c>
      <c r="N556">
        <f>_xlfn.IFNA(VLOOKUP(TRIM(D556),dominio_correos!$A$1:$B$31,2,0),29)</f>
        <v>8</v>
      </c>
      <c r="O556" t="str">
        <f>Hoja13!J555</f>
        <v>2022-05-16</v>
      </c>
      <c r="P556" t="str">
        <f t="shared" si="41"/>
        <v>2023-03-02</v>
      </c>
      <c r="Q556" t="str">
        <f t="shared" si="42"/>
        <v>['nombre' =&gt; 'Laura', 'apellido' =&gt; 'Izquierdo', 'correo' =&gt; 'agente17@expone.co', 'dominio' =&gt; 8, 'estado' =&gt; 'Eliminado', 'ticket' =&gt; '9456',</v>
      </c>
      <c r="R556" t="str">
        <f t="shared" si="43"/>
        <v xml:space="preserve"> 'fecha_de_creacion' =&gt; '2022-05-16', 'centro_costos_id' =&gt; 60, 'costo_dolares' =&gt; 12.000, 'costo_pesos' =&gt; 0, 'trm' =&gt; 0, 'fecha_de_eliminacion' =&gt; '2023-03-02', 'comentarios'  =&gt; ''],</v>
      </c>
      <c r="S556" t="str">
        <f t="shared" si="44"/>
        <v>['nombre' =&gt; 'Laura', 'apellido' =&gt; 'Izquierdo', 'correo' =&gt; 'agente17@expone.co', 'dominio' =&gt; 8, 'estado' =&gt; 'Eliminado', 'ticket' =&gt; '9456', 'fecha_de_creacion' =&gt; '2022-05-16', 'centro_costos_id' =&gt; 60, 'costo_dolares' =&gt; 12.000, 'costo_pesos' =&gt; 0, 'trm' =&gt; 0, 'fecha_de_eliminacion' =&gt; '2023-03-02', 'comentarios'  =&gt; ''],</v>
      </c>
    </row>
    <row r="557" spans="1:19" x14ac:dyDescent="0.25">
      <c r="A557" t="s">
        <v>2205</v>
      </c>
      <c r="B557" t="s">
        <v>2206</v>
      </c>
      <c r="C557" t="s">
        <v>2207</v>
      </c>
      <c r="D557" t="s">
        <v>1813</v>
      </c>
      <c r="E557" t="s">
        <v>845</v>
      </c>
      <c r="F557">
        <v>9457</v>
      </c>
      <c r="G557" s="1">
        <v>44697</v>
      </c>
      <c r="H557">
        <v>315</v>
      </c>
      <c r="I557">
        <v>12</v>
      </c>
      <c r="J557" t="str">
        <f t="shared" si="40"/>
        <v>12.000</v>
      </c>
      <c r="K557">
        <v>44778</v>
      </c>
      <c r="M557">
        <f>_xlfn.IFNA(VLOOKUP(H557,centro_costo_id_2!$A$2:$B$108,2,0),107)</f>
        <v>60</v>
      </c>
      <c r="N557">
        <f>_xlfn.IFNA(VLOOKUP(TRIM(D557),dominio_correos!$A$1:$B$31,2,0),29)</f>
        <v>8</v>
      </c>
      <c r="O557" t="str">
        <f>Hoja13!J556</f>
        <v>2022-05-16</v>
      </c>
      <c r="P557" t="str">
        <f t="shared" si="41"/>
        <v>2022-08-05</v>
      </c>
      <c r="Q557" t="str">
        <f t="shared" si="42"/>
        <v>['nombre' =&gt; 'Yannirex', 'apellido' =&gt; 'Amundaray', 'correo' =&gt; 'agente18@expone.co', 'dominio' =&gt; 8, 'estado' =&gt; 'Eliminado', 'ticket' =&gt; '9457',</v>
      </c>
      <c r="R557" t="str">
        <f t="shared" si="43"/>
        <v xml:space="preserve"> 'fecha_de_creacion' =&gt; '2022-05-16', 'centro_costos_id' =&gt; 60, 'costo_dolares' =&gt; 12.000, 'costo_pesos' =&gt; 0, 'trm' =&gt; 0, 'fecha_de_eliminacion' =&gt; '2022-08-05', 'comentarios'  =&gt; ''],</v>
      </c>
      <c r="S557" t="str">
        <f t="shared" si="44"/>
        <v>['nombre' =&gt; 'Yannirex', 'apellido' =&gt; 'Amundaray', 'correo' =&gt; 'agente18@expone.co', 'dominio' =&gt; 8, 'estado' =&gt; 'Eliminado', 'ticket' =&gt; '9457', 'fecha_de_creacion' =&gt; '2022-05-16', 'centro_costos_id' =&gt; 60, 'costo_dolares' =&gt; 12.000, 'costo_pesos' =&gt; 0, 'trm' =&gt; 0, 'fecha_de_eliminacion' =&gt; '2022-08-05', 'comentarios'  =&gt; ''],</v>
      </c>
    </row>
    <row r="558" spans="1:19" x14ac:dyDescent="0.25">
      <c r="A558" t="s">
        <v>1000</v>
      </c>
      <c r="B558" t="s">
        <v>986</v>
      </c>
      <c r="C558" t="s">
        <v>2208</v>
      </c>
      <c r="D558" t="s">
        <v>1813</v>
      </c>
      <c r="E558" t="s">
        <v>845</v>
      </c>
      <c r="F558">
        <v>9458</v>
      </c>
      <c r="G558" s="1">
        <v>44697</v>
      </c>
      <c r="H558">
        <v>315</v>
      </c>
      <c r="I558">
        <v>12</v>
      </c>
      <c r="J558" t="str">
        <f t="shared" si="40"/>
        <v>12.000</v>
      </c>
      <c r="K558">
        <v>44748</v>
      </c>
      <c r="M558">
        <f>_xlfn.IFNA(VLOOKUP(H558,centro_costo_id_2!$A$2:$B$108,2,0),107)</f>
        <v>60</v>
      </c>
      <c r="N558">
        <f>_xlfn.IFNA(VLOOKUP(TRIM(D558),dominio_correos!$A$1:$B$31,2,0),29)</f>
        <v>8</v>
      </c>
      <c r="O558" t="str">
        <f>Hoja13!J557</f>
        <v>2022-05-16</v>
      </c>
      <c r="P558" t="str">
        <f t="shared" si="41"/>
        <v>2022-07-06</v>
      </c>
      <c r="Q558" t="str">
        <f t="shared" si="42"/>
        <v>['nombre' =&gt; 'Maria', 'apellido' =&gt; 'Medina', 'correo' =&gt; 'agente19@expone.co', 'dominio' =&gt; 8, 'estado' =&gt; 'Eliminado', 'ticket' =&gt; '9458',</v>
      </c>
      <c r="R558" t="str">
        <f t="shared" si="43"/>
        <v xml:space="preserve"> 'fecha_de_creacion' =&gt; '2022-05-16', 'centro_costos_id' =&gt; 60, 'costo_dolares' =&gt; 12.000, 'costo_pesos' =&gt; 0, 'trm' =&gt; 0, 'fecha_de_eliminacion' =&gt; '2022-07-06', 'comentarios'  =&gt; ''],</v>
      </c>
      <c r="S558" t="str">
        <f t="shared" si="44"/>
        <v>['nombre' =&gt; 'Maria', 'apellido' =&gt; 'Medina', 'correo' =&gt; 'agente19@expone.co', 'dominio' =&gt; 8, 'estado' =&gt; 'Eliminado', 'ticket' =&gt; '9458', 'fecha_de_creacion' =&gt; '2022-05-16', 'centro_costos_id' =&gt; 60, 'costo_dolares' =&gt; 12.000, 'costo_pesos' =&gt; 0, 'trm' =&gt; 0, 'fecha_de_eliminacion' =&gt; '2022-07-06', 'comentarios'  =&gt; ''],</v>
      </c>
    </row>
    <row r="559" spans="1:19" x14ac:dyDescent="0.25">
      <c r="A559" t="s">
        <v>2209</v>
      </c>
      <c r="B559" t="s">
        <v>1290</v>
      </c>
      <c r="C559" t="s">
        <v>2210</v>
      </c>
      <c r="D559" t="s">
        <v>1813</v>
      </c>
      <c r="E559" t="s">
        <v>845</v>
      </c>
      <c r="F559">
        <v>9475</v>
      </c>
      <c r="G559" s="1">
        <v>44697</v>
      </c>
      <c r="H559">
        <v>315</v>
      </c>
      <c r="I559">
        <v>12</v>
      </c>
      <c r="J559" t="str">
        <f t="shared" si="40"/>
        <v>12.000</v>
      </c>
      <c r="K559">
        <v>44778</v>
      </c>
      <c r="M559">
        <f>_xlfn.IFNA(VLOOKUP(H559,centro_costo_id_2!$A$2:$B$108,2,0),107)</f>
        <v>60</v>
      </c>
      <c r="N559">
        <f>_xlfn.IFNA(VLOOKUP(TRIM(D559),dominio_correos!$A$1:$B$31,2,0),29)</f>
        <v>8</v>
      </c>
      <c r="O559" t="str">
        <f>Hoja13!J558</f>
        <v>2022-05-16</v>
      </c>
      <c r="P559" t="str">
        <f t="shared" si="41"/>
        <v>2022-08-05</v>
      </c>
      <c r="Q559" t="str">
        <f t="shared" si="42"/>
        <v>['nombre' =&gt; 'Brayan', 'apellido' =&gt; 'Salazar', 'correo' =&gt; 'agente3@expone.co', 'dominio' =&gt; 8, 'estado' =&gt; 'Eliminado', 'ticket' =&gt; '9475',</v>
      </c>
      <c r="R559" t="str">
        <f t="shared" si="43"/>
        <v xml:space="preserve"> 'fecha_de_creacion' =&gt; '2022-05-16', 'centro_costos_id' =&gt; 60, 'costo_dolares' =&gt; 12.000, 'costo_pesos' =&gt; 0, 'trm' =&gt; 0, 'fecha_de_eliminacion' =&gt; '2022-08-05', 'comentarios'  =&gt; ''],</v>
      </c>
      <c r="S559" t="str">
        <f t="shared" si="44"/>
        <v>['nombre' =&gt; 'Brayan', 'apellido' =&gt; 'Salazar', 'correo' =&gt; 'agente3@expone.co', 'dominio' =&gt; 8, 'estado' =&gt; 'Eliminado', 'ticket' =&gt; '9475', 'fecha_de_creacion' =&gt; '2022-05-16', 'centro_costos_id' =&gt; 60, 'costo_dolares' =&gt; 12.000, 'costo_pesos' =&gt; 0, 'trm' =&gt; 0, 'fecha_de_eliminacion' =&gt; '2022-08-05', 'comentarios'  =&gt; ''],</v>
      </c>
    </row>
    <row r="560" spans="1:19" x14ac:dyDescent="0.25">
      <c r="A560" t="s">
        <v>1198</v>
      </c>
      <c r="B560" t="s">
        <v>2211</v>
      </c>
      <c r="C560" t="s">
        <v>2212</v>
      </c>
      <c r="D560" t="s">
        <v>1813</v>
      </c>
      <c r="E560" t="s">
        <v>845</v>
      </c>
      <c r="F560">
        <v>9477</v>
      </c>
      <c r="G560" s="1">
        <v>44697</v>
      </c>
      <c r="H560">
        <v>315</v>
      </c>
      <c r="I560">
        <v>12</v>
      </c>
      <c r="J560" t="str">
        <f t="shared" si="40"/>
        <v>12.000</v>
      </c>
      <c r="K560">
        <v>44987</v>
      </c>
      <c r="M560">
        <f>_xlfn.IFNA(VLOOKUP(H560,centro_costo_id_2!$A$2:$B$108,2,0),107)</f>
        <v>60</v>
      </c>
      <c r="N560">
        <f>_xlfn.IFNA(VLOOKUP(TRIM(D560),dominio_correos!$A$1:$B$31,2,0),29)</f>
        <v>8</v>
      </c>
      <c r="O560" t="str">
        <f>Hoja13!J559</f>
        <v>2022-05-16</v>
      </c>
      <c r="P560" t="str">
        <f t="shared" si="41"/>
        <v>2023-03-02</v>
      </c>
      <c r="Q560" t="str">
        <f t="shared" si="42"/>
        <v>['nombre' =&gt; 'Juan', 'apellido' =&gt; 'Pinto', 'correo' =&gt; 'analistaQA2@expone.co', 'dominio' =&gt; 8, 'estado' =&gt; 'Eliminado', 'ticket' =&gt; '9477',</v>
      </c>
      <c r="R560" t="str">
        <f t="shared" si="43"/>
        <v xml:space="preserve"> 'fecha_de_creacion' =&gt; '2022-05-16', 'centro_costos_id' =&gt; 60, 'costo_dolares' =&gt; 12.000, 'costo_pesos' =&gt; 0, 'trm' =&gt; 0, 'fecha_de_eliminacion' =&gt; '2023-03-02', 'comentarios'  =&gt; ''],</v>
      </c>
      <c r="S560" t="str">
        <f t="shared" si="44"/>
        <v>['nombre' =&gt; 'Juan', 'apellido' =&gt; 'Pinto', 'correo' =&gt; 'analistaQA2@expone.co', 'dominio' =&gt; 8, 'estado' =&gt; 'Eliminado', 'ticket' =&gt; '9477', 'fecha_de_creacion' =&gt; '2022-05-16', 'centro_costos_id' =&gt; 60, 'costo_dolares' =&gt; 12.000, 'costo_pesos' =&gt; 0, 'trm' =&gt; 0, 'fecha_de_eliminacion' =&gt; '2023-03-02', 'comentarios'  =&gt; ''],</v>
      </c>
    </row>
    <row r="561" spans="1:19" x14ac:dyDescent="0.25">
      <c r="A561" t="s">
        <v>1104</v>
      </c>
      <c r="B561" t="s">
        <v>1393</v>
      </c>
      <c r="C561" t="s">
        <v>2139</v>
      </c>
      <c r="D561" t="s">
        <v>1813</v>
      </c>
      <c r="E561" t="s">
        <v>845</v>
      </c>
      <c r="F561">
        <v>9438</v>
      </c>
      <c r="G561" s="1">
        <v>44697</v>
      </c>
      <c r="H561">
        <v>315</v>
      </c>
      <c r="I561">
        <v>12</v>
      </c>
      <c r="J561" t="str">
        <f t="shared" si="40"/>
        <v>12.000</v>
      </c>
      <c r="K561">
        <v>45026</v>
      </c>
      <c r="M561">
        <f>_xlfn.IFNA(VLOOKUP(H561,centro_costo_id_2!$A$2:$B$108,2,0),107)</f>
        <v>60</v>
      </c>
      <c r="N561">
        <f>_xlfn.IFNA(VLOOKUP(TRIM(D561),dominio_correos!$A$1:$B$31,2,0),29)</f>
        <v>8</v>
      </c>
      <c r="O561" t="str">
        <f>Hoja13!J560</f>
        <v>2022-05-16</v>
      </c>
      <c r="P561" t="str">
        <f t="shared" si="41"/>
        <v>2023-04-10</v>
      </c>
      <c r="Q561" t="str">
        <f t="shared" si="42"/>
        <v>['nombre' =&gt; 'Tatiana', 'apellido' =&gt; 'Rodriguez', 'correo' =&gt; 'apoyocalidad@expone.co', 'dominio' =&gt; 8, 'estado' =&gt; 'Eliminado', 'ticket' =&gt; '9438',</v>
      </c>
      <c r="R561" t="str">
        <f t="shared" si="43"/>
        <v xml:space="preserve"> 'fecha_de_creacion' =&gt; '2022-05-16', 'centro_costos_id' =&gt; 60, 'costo_dolares' =&gt; 12.000, 'costo_pesos' =&gt; 0, 'trm' =&gt; 0, 'fecha_de_eliminacion' =&gt; '2023-04-10', 'comentarios'  =&gt; ''],</v>
      </c>
      <c r="S561" t="str">
        <f t="shared" si="44"/>
        <v>['nombre' =&gt; 'Tatiana', 'apellido' =&gt; 'Rodriguez', 'correo' =&gt; 'apoyocalidad@expone.co', 'dominio' =&gt; 8, 'estado' =&gt; 'Eliminado', 'ticket' =&gt; '9438', 'fecha_de_creacion' =&gt; '2022-05-16', 'centro_costos_id' =&gt; 60, 'costo_dolares' =&gt; 12.000, 'costo_pesos' =&gt; 0, 'trm' =&gt; 0, 'fecha_de_eliminacion' =&gt; '2023-04-10', 'comentarios'  =&gt; ''],</v>
      </c>
    </row>
    <row r="562" spans="1:19" x14ac:dyDescent="0.25">
      <c r="A562" t="s">
        <v>985</v>
      </c>
      <c r="B562" t="s">
        <v>2213</v>
      </c>
      <c r="C562" t="s">
        <v>2214</v>
      </c>
      <c r="D562" t="s">
        <v>844</v>
      </c>
      <c r="E562" t="s">
        <v>845</v>
      </c>
      <c r="F562">
        <v>9530</v>
      </c>
      <c r="G562" s="1">
        <v>44700</v>
      </c>
      <c r="H562">
        <v>242</v>
      </c>
      <c r="I562">
        <v>12</v>
      </c>
      <c r="J562" t="str">
        <f t="shared" si="40"/>
        <v>12.000</v>
      </c>
      <c r="K562">
        <v>44776</v>
      </c>
      <c r="M562">
        <f>_xlfn.IFNA(VLOOKUP(H562,centro_costo_id_2!$A$2:$B$108,2,0),107)</f>
        <v>107</v>
      </c>
      <c r="N562">
        <f>_xlfn.IFNA(VLOOKUP(TRIM(D562),dominio_correos!$A$1:$B$31,2,0),29)</f>
        <v>14</v>
      </c>
      <c r="O562" t="str">
        <f>Hoja13!J561</f>
        <v>2022-05-19</v>
      </c>
      <c r="P562" t="str">
        <f t="shared" si="41"/>
        <v>2022-08-03</v>
      </c>
      <c r="Q562" t="str">
        <f t="shared" si="42"/>
        <v>['nombre' =&gt; 'Joaquin', 'apellido' =&gt; 'Garces', 'correo' =&gt; 'joaquin.garces@linktic.co', 'dominio' =&gt; 14, 'estado' =&gt; 'Eliminado', 'ticket' =&gt; '9530',</v>
      </c>
      <c r="R562" t="str">
        <f t="shared" si="43"/>
        <v xml:space="preserve"> 'fecha_de_creacion' =&gt; '2022-05-19', 'centro_costos_id' =&gt; 107, 'costo_dolares' =&gt; 12.000, 'costo_pesos' =&gt; 0, 'trm' =&gt; 0, 'fecha_de_eliminacion' =&gt; '2022-08-03', 'comentarios'  =&gt; ''],</v>
      </c>
      <c r="S562" t="str">
        <f t="shared" si="44"/>
        <v>['nombre' =&gt; 'Joaquin', 'apellido' =&gt; 'Garces', 'correo' =&gt; 'joaquin.garces@linktic.co', 'dominio' =&gt; 14, 'estado' =&gt; 'Eliminado', 'ticket' =&gt; '9530', 'fecha_de_creacion' =&gt; '2022-05-19', 'centro_costos_id' =&gt; 107, 'costo_dolares' =&gt; 12.000, 'costo_pesos' =&gt; 0, 'trm' =&gt; 0, 'fecha_de_eliminacion' =&gt; '2022-08-03', 'comentarios'  =&gt; ''],</v>
      </c>
    </row>
    <row r="563" spans="1:19" x14ac:dyDescent="0.25">
      <c r="A563" t="s">
        <v>1353</v>
      </c>
      <c r="B563" t="s">
        <v>1249</v>
      </c>
      <c r="C563" t="s">
        <v>2215</v>
      </c>
      <c r="D563" t="s">
        <v>844</v>
      </c>
      <c r="E563" t="s">
        <v>845</v>
      </c>
      <c r="F563">
        <v>9362</v>
      </c>
      <c r="G563" s="1">
        <v>44700</v>
      </c>
      <c r="H563">
        <v>242</v>
      </c>
      <c r="I563">
        <v>12</v>
      </c>
      <c r="J563" t="str">
        <f t="shared" si="40"/>
        <v>12.000</v>
      </c>
      <c r="K563">
        <v>44712</v>
      </c>
      <c r="M563">
        <f>_xlfn.IFNA(VLOOKUP(H563,centro_costo_id_2!$A$2:$B$108,2,0),107)</f>
        <v>107</v>
      </c>
      <c r="N563">
        <f>_xlfn.IFNA(VLOOKUP(TRIM(D563),dominio_correos!$A$1:$B$31,2,0),29)</f>
        <v>14</v>
      </c>
      <c r="O563" t="str">
        <f>Hoja13!J562</f>
        <v>2022-05-19</v>
      </c>
      <c r="P563" t="str">
        <f t="shared" si="41"/>
        <v>2022-05-31</v>
      </c>
      <c r="Q563" t="str">
        <f t="shared" si="42"/>
        <v>['nombre' =&gt; 'Fabian', 'apellido' =&gt; 'Martinez', 'correo' =&gt; 'fabian.martienz@linktic.co', 'dominio' =&gt; 14, 'estado' =&gt; 'Eliminado', 'ticket' =&gt; '9362',</v>
      </c>
      <c r="R563" t="str">
        <f t="shared" si="43"/>
        <v xml:space="preserve"> 'fecha_de_creacion' =&gt; '2022-05-19', 'centro_costos_id' =&gt; 107, 'costo_dolares' =&gt; 12.000, 'costo_pesos' =&gt; 0, 'trm' =&gt; 0, 'fecha_de_eliminacion' =&gt; '2022-05-31', 'comentarios'  =&gt; ''],</v>
      </c>
      <c r="S563" t="str">
        <f t="shared" si="44"/>
        <v>['nombre' =&gt; 'Fabian', 'apellido' =&gt; 'Martinez', 'correo' =&gt; 'fabian.martienz@linktic.co', 'dominio' =&gt; 14, 'estado' =&gt; 'Eliminado', 'ticket' =&gt; '9362', 'fecha_de_creacion' =&gt; '2022-05-19', 'centro_costos_id' =&gt; 107, 'costo_dolares' =&gt; 12.000, 'costo_pesos' =&gt; 0, 'trm' =&gt; 0, 'fecha_de_eliminacion' =&gt; '2022-05-31', 'comentarios'  =&gt; ''],</v>
      </c>
    </row>
    <row r="564" spans="1:19" x14ac:dyDescent="0.25">
      <c r="A564" t="s">
        <v>2216</v>
      </c>
      <c r="B564" t="s">
        <v>2217</v>
      </c>
      <c r="C564" t="s">
        <v>2218</v>
      </c>
      <c r="D564" t="s">
        <v>844</v>
      </c>
      <c r="E564" t="s">
        <v>845</v>
      </c>
      <c r="F564">
        <v>9531</v>
      </c>
      <c r="G564" s="1">
        <v>44700</v>
      </c>
      <c r="H564">
        <v>242</v>
      </c>
      <c r="I564">
        <v>12</v>
      </c>
      <c r="J564" t="str">
        <f t="shared" si="40"/>
        <v>12.000</v>
      </c>
      <c r="K564">
        <v>44712</v>
      </c>
      <c r="M564">
        <f>_xlfn.IFNA(VLOOKUP(H564,centro_costo_id_2!$A$2:$B$108,2,0),107)</f>
        <v>107</v>
      </c>
      <c r="N564">
        <f>_xlfn.IFNA(VLOOKUP(TRIM(D564),dominio_correos!$A$1:$B$31,2,0),29)</f>
        <v>14</v>
      </c>
      <c r="O564" t="str">
        <f>Hoja13!J563</f>
        <v>2022-05-19</v>
      </c>
      <c r="P564" t="str">
        <f t="shared" si="41"/>
        <v>2022-05-31</v>
      </c>
      <c r="Q564" t="str">
        <f t="shared" si="42"/>
        <v>['nombre' =&gt; 'Arquimedes', 'apellido' =&gt; 'Cardoso', 'correo' =&gt; 'aquimedes.cardoso@linktic.co', 'dominio' =&gt; 14, 'estado' =&gt; 'Eliminado', 'ticket' =&gt; '9531',</v>
      </c>
      <c r="R564" t="str">
        <f t="shared" si="43"/>
        <v xml:space="preserve"> 'fecha_de_creacion' =&gt; '2022-05-19', 'centro_costos_id' =&gt; 107, 'costo_dolares' =&gt; 12.000, 'costo_pesos' =&gt; 0, 'trm' =&gt; 0, 'fecha_de_eliminacion' =&gt; '2022-05-31', 'comentarios'  =&gt; ''],</v>
      </c>
      <c r="S564" t="str">
        <f t="shared" si="44"/>
        <v>['nombre' =&gt; 'Arquimedes', 'apellido' =&gt; 'Cardoso', 'correo' =&gt; 'aquimedes.cardoso@linktic.co', 'dominio' =&gt; 14, 'estado' =&gt; 'Eliminado', 'ticket' =&gt; '9531', 'fecha_de_creacion' =&gt; '2022-05-19', 'centro_costos_id' =&gt; 107, 'costo_dolares' =&gt; 12.000, 'costo_pesos' =&gt; 0, 'trm' =&gt; 0, 'fecha_de_eliminacion' =&gt; '2022-05-31', 'comentarios'  =&gt; ''],</v>
      </c>
    </row>
    <row r="565" spans="1:19" x14ac:dyDescent="0.25">
      <c r="A565" t="s">
        <v>2219</v>
      </c>
      <c r="B565" t="s">
        <v>886</v>
      </c>
      <c r="C565" t="s">
        <v>2220</v>
      </c>
      <c r="D565" t="s">
        <v>1813</v>
      </c>
      <c r="E565" t="s">
        <v>845</v>
      </c>
      <c r="F565">
        <v>9459</v>
      </c>
      <c r="G565" s="1">
        <v>44700</v>
      </c>
      <c r="H565">
        <v>315</v>
      </c>
      <c r="I565">
        <v>12</v>
      </c>
      <c r="J565" t="str">
        <f t="shared" si="40"/>
        <v>12.000</v>
      </c>
      <c r="K565">
        <v>44868</v>
      </c>
      <c r="M565">
        <f>_xlfn.IFNA(VLOOKUP(H565,centro_costo_id_2!$A$2:$B$108,2,0),107)</f>
        <v>60</v>
      </c>
      <c r="N565">
        <f>_xlfn.IFNA(VLOOKUP(TRIM(D565),dominio_correos!$A$1:$B$31,2,0),29)</f>
        <v>8</v>
      </c>
      <c r="O565" t="str">
        <f>Hoja13!J564</f>
        <v>2022-05-19</v>
      </c>
      <c r="P565" t="str">
        <f t="shared" si="41"/>
        <v>2022-11-03</v>
      </c>
      <c r="Q565" t="str">
        <f t="shared" si="42"/>
        <v>['nombre' =&gt; 'Karol ', 'apellido' =&gt; 'Prieto', 'correo' =&gt; 'agente20@expone.co', 'dominio' =&gt; 8, 'estado' =&gt; 'Eliminado', 'ticket' =&gt; '9459',</v>
      </c>
      <c r="R565" t="str">
        <f t="shared" si="43"/>
        <v xml:space="preserve"> 'fecha_de_creacion' =&gt; '2022-05-19', 'centro_costos_id' =&gt; 60, 'costo_dolares' =&gt; 12.000, 'costo_pesos' =&gt; 0, 'trm' =&gt; 0, 'fecha_de_eliminacion' =&gt; '2022-11-03', 'comentarios'  =&gt; ''],</v>
      </c>
      <c r="S565" t="str">
        <f t="shared" si="44"/>
        <v>['nombre' =&gt; 'Karol ', 'apellido' =&gt; 'Prieto', 'correo' =&gt; 'agente20@expone.co', 'dominio' =&gt; 8, 'estado' =&gt; 'Eliminado', 'ticket' =&gt; '9459', 'fecha_de_creacion' =&gt; '2022-05-19', 'centro_costos_id' =&gt; 60, 'costo_dolares' =&gt; 12.000, 'costo_pesos' =&gt; 0, 'trm' =&gt; 0, 'fecha_de_eliminacion' =&gt; '2022-11-03', 'comentarios'  =&gt; ''],</v>
      </c>
    </row>
    <row r="566" spans="1:19" x14ac:dyDescent="0.25">
      <c r="A566" t="s">
        <v>1508</v>
      </c>
      <c r="B566" t="s">
        <v>2221</v>
      </c>
      <c r="C566" t="s">
        <v>2222</v>
      </c>
      <c r="D566" t="s">
        <v>1813</v>
      </c>
      <c r="E566" t="s">
        <v>845</v>
      </c>
      <c r="F566">
        <v>9460</v>
      </c>
      <c r="G566" s="1">
        <v>44700</v>
      </c>
      <c r="H566">
        <v>315</v>
      </c>
      <c r="I566">
        <v>12</v>
      </c>
      <c r="J566" t="str">
        <f t="shared" si="40"/>
        <v>12.000</v>
      </c>
      <c r="K566">
        <v>44868</v>
      </c>
      <c r="M566">
        <f>_xlfn.IFNA(VLOOKUP(H566,centro_costo_id_2!$A$2:$B$108,2,0),107)</f>
        <v>60</v>
      </c>
      <c r="N566">
        <f>_xlfn.IFNA(VLOOKUP(TRIM(D566),dominio_correos!$A$1:$B$31,2,0),29)</f>
        <v>8</v>
      </c>
      <c r="O566" t="str">
        <f>Hoja13!J565</f>
        <v>2022-05-19</v>
      </c>
      <c r="P566" t="str">
        <f t="shared" si="41"/>
        <v>2022-11-03</v>
      </c>
      <c r="Q566" t="str">
        <f t="shared" si="42"/>
        <v>['nombre' =&gt; 'Julian', 'apellido' =&gt; 'Valencia', 'correo' =&gt; 'agente21@expone.co', 'dominio' =&gt; 8, 'estado' =&gt; 'Eliminado', 'ticket' =&gt; '9460',</v>
      </c>
      <c r="R566" t="str">
        <f t="shared" si="43"/>
        <v xml:space="preserve"> 'fecha_de_creacion' =&gt; '2022-05-19', 'centro_costos_id' =&gt; 60, 'costo_dolares' =&gt; 12.000, 'costo_pesos' =&gt; 0, 'trm' =&gt; 0, 'fecha_de_eliminacion' =&gt; '2022-11-03', 'comentarios'  =&gt; ''],</v>
      </c>
      <c r="S566" t="str">
        <f t="shared" si="44"/>
        <v>['nombre' =&gt; 'Julian', 'apellido' =&gt; 'Valencia', 'correo' =&gt; 'agente21@expone.co', 'dominio' =&gt; 8, 'estado' =&gt; 'Eliminado', 'ticket' =&gt; '9460', 'fecha_de_creacion' =&gt; '2022-05-19', 'centro_costos_id' =&gt; 60, 'costo_dolares' =&gt; 12.000, 'costo_pesos' =&gt; 0, 'trm' =&gt; 0, 'fecha_de_eliminacion' =&gt; '2022-11-03', 'comentarios'  =&gt; ''],</v>
      </c>
    </row>
    <row r="567" spans="1:19" x14ac:dyDescent="0.25">
      <c r="A567" t="s">
        <v>2223</v>
      </c>
      <c r="B567" t="s">
        <v>2224</v>
      </c>
      <c r="C567" t="s">
        <v>2225</v>
      </c>
      <c r="D567" t="s">
        <v>1813</v>
      </c>
      <c r="E567" t="s">
        <v>845</v>
      </c>
      <c r="F567">
        <v>9461</v>
      </c>
      <c r="G567" s="1">
        <v>44700</v>
      </c>
      <c r="H567">
        <v>315</v>
      </c>
      <c r="I567">
        <v>12</v>
      </c>
      <c r="J567" t="str">
        <f t="shared" si="40"/>
        <v>12.000</v>
      </c>
      <c r="K567">
        <v>44748</v>
      </c>
      <c r="M567">
        <f>_xlfn.IFNA(VLOOKUP(H567,centro_costo_id_2!$A$2:$B$108,2,0),107)</f>
        <v>60</v>
      </c>
      <c r="N567">
        <f>_xlfn.IFNA(VLOOKUP(TRIM(D567),dominio_correos!$A$1:$B$31,2,0),29)</f>
        <v>8</v>
      </c>
      <c r="O567" t="str">
        <f>Hoja13!J566</f>
        <v>2022-05-19</v>
      </c>
      <c r="P567" t="str">
        <f t="shared" si="41"/>
        <v>2022-07-06</v>
      </c>
      <c r="Q567" t="str">
        <f t="shared" si="42"/>
        <v>['nombre' =&gt; 'Nicol ', 'apellido' =&gt; 'Conde', 'correo' =&gt; 'agente22@expone.co', 'dominio' =&gt; 8, 'estado' =&gt; 'Eliminado', 'ticket' =&gt; '9461',</v>
      </c>
      <c r="R567" t="str">
        <f t="shared" si="43"/>
        <v xml:space="preserve"> 'fecha_de_creacion' =&gt; '2022-05-19', 'centro_costos_id' =&gt; 60, 'costo_dolares' =&gt; 12.000, 'costo_pesos' =&gt; 0, 'trm' =&gt; 0, 'fecha_de_eliminacion' =&gt; '2022-07-06', 'comentarios'  =&gt; ''],</v>
      </c>
      <c r="S567" t="str">
        <f t="shared" si="44"/>
        <v>['nombre' =&gt; 'Nicol ', 'apellido' =&gt; 'Conde', 'correo' =&gt; 'agente22@expone.co', 'dominio' =&gt; 8, 'estado' =&gt; 'Eliminado', 'ticket' =&gt; '9461', 'fecha_de_creacion' =&gt; '2022-05-19', 'centro_costos_id' =&gt; 60, 'costo_dolares' =&gt; 12.000, 'costo_pesos' =&gt; 0, 'trm' =&gt; 0, 'fecha_de_eliminacion' =&gt; '2022-07-06', 'comentarios'  =&gt; ''],</v>
      </c>
    </row>
    <row r="568" spans="1:19" x14ac:dyDescent="0.25">
      <c r="A568" t="s">
        <v>2226</v>
      </c>
      <c r="B568" t="s">
        <v>2227</v>
      </c>
      <c r="C568" t="s">
        <v>2228</v>
      </c>
      <c r="D568" t="s">
        <v>1813</v>
      </c>
      <c r="E568" t="s">
        <v>845</v>
      </c>
      <c r="F568">
        <v>9462</v>
      </c>
      <c r="G568" s="1">
        <v>44700</v>
      </c>
      <c r="H568">
        <v>315</v>
      </c>
      <c r="I568">
        <v>12</v>
      </c>
      <c r="J568" t="str">
        <f t="shared" si="40"/>
        <v>12.000</v>
      </c>
      <c r="K568">
        <v>44726</v>
      </c>
      <c r="M568">
        <f>_xlfn.IFNA(VLOOKUP(H568,centro_costo_id_2!$A$2:$B$108,2,0),107)</f>
        <v>60</v>
      </c>
      <c r="N568">
        <f>_xlfn.IFNA(VLOOKUP(TRIM(D568),dominio_correos!$A$1:$B$31,2,0),29)</f>
        <v>8</v>
      </c>
      <c r="O568" t="str">
        <f>Hoja13!J567</f>
        <v>2022-05-19</v>
      </c>
      <c r="P568" t="str">
        <f t="shared" si="41"/>
        <v>2022-06-14</v>
      </c>
      <c r="Q568" t="str">
        <f t="shared" si="42"/>
        <v>['nombre' =&gt; 'Naidu', 'apellido' =&gt; 'Mendoza', 'correo' =&gt; 'agente23@expone.co', 'dominio' =&gt; 8, 'estado' =&gt; 'Eliminado', 'ticket' =&gt; '9462',</v>
      </c>
      <c r="R568" t="str">
        <f t="shared" si="43"/>
        <v xml:space="preserve"> 'fecha_de_creacion' =&gt; '2022-05-19', 'centro_costos_id' =&gt; 60, 'costo_dolares' =&gt; 12.000, 'costo_pesos' =&gt; 0, 'trm' =&gt; 0, 'fecha_de_eliminacion' =&gt; '2022-06-14', 'comentarios'  =&gt; ''],</v>
      </c>
      <c r="S568" t="str">
        <f t="shared" si="44"/>
        <v>['nombre' =&gt; 'Naidu', 'apellido' =&gt; 'Mendoza', 'correo' =&gt; 'agente23@expone.co', 'dominio' =&gt; 8, 'estado' =&gt; 'Eliminado', 'ticket' =&gt; '9462', 'fecha_de_creacion' =&gt; '2022-05-19', 'centro_costos_id' =&gt; 60, 'costo_dolares' =&gt; 12.000, 'costo_pesos' =&gt; 0, 'trm' =&gt; 0, 'fecha_de_eliminacion' =&gt; '2022-06-14', 'comentarios'  =&gt; ''],</v>
      </c>
    </row>
    <row r="569" spans="1:19" x14ac:dyDescent="0.25">
      <c r="A569" t="s">
        <v>1671</v>
      </c>
      <c r="B569" t="s">
        <v>1393</v>
      </c>
      <c r="C569" t="s">
        <v>2229</v>
      </c>
      <c r="D569" t="s">
        <v>1813</v>
      </c>
      <c r="E569" t="s">
        <v>845</v>
      </c>
      <c r="F569">
        <v>9463</v>
      </c>
      <c r="G569" s="1">
        <v>44700</v>
      </c>
      <c r="H569">
        <v>315</v>
      </c>
      <c r="I569">
        <v>12</v>
      </c>
      <c r="J569" t="str">
        <f t="shared" si="40"/>
        <v>12.000</v>
      </c>
      <c r="K569">
        <v>44763</v>
      </c>
      <c r="M569">
        <f>_xlfn.IFNA(VLOOKUP(H569,centro_costo_id_2!$A$2:$B$108,2,0),107)</f>
        <v>60</v>
      </c>
      <c r="N569">
        <f>_xlfn.IFNA(VLOOKUP(TRIM(D569),dominio_correos!$A$1:$B$31,2,0),29)</f>
        <v>8</v>
      </c>
      <c r="O569" t="str">
        <f>Hoja13!J568</f>
        <v>2022-05-19</v>
      </c>
      <c r="P569" t="str">
        <f t="shared" si="41"/>
        <v>2022-07-21</v>
      </c>
      <c r="Q569" t="str">
        <f t="shared" si="42"/>
        <v>['nombre' =&gt; 'Claudia', 'apellido' =&gt; 'Rodriguez', 'correo' =&gt; 'agente24@expone.co', 'dominio' =&gt; 8, 'estado' =&gt; 'Eliminado', 'ticket' =&gt; '9463',</v>
      </c>
      <c r="R569" t="str">
        <f t="shared" si="43"/>
        <v xml:space="preserve"> 'fecha_de_creacion' =&gt; '2022-05-19', 'centro_costos_id' =&gt; 60, 'costo_dolares' =&gt; 12.000, 'costo_pesos' =&gt; 0, 'trm' =&gt; 0, 'fecha_de_eliminacion' =&gt; '2022-07-21', 'comentarios'  =&gt; ''],</v>
      </c>
      <c r="S569" t="str">
        <f t="shared" si="44"/>
        <v>['nombre' =&gt; 'Claudia', 'apellido' =&gt; 'Rodriguez', 'correo' =&gt; 'agente24@expone.co', 'dominio' =&gt; 8, 'estado' =&gt; 'Eliminado', 'ticket' =&gt; '9463', 'fecha_de_creacion' =&gt; '2022-05-19', 'centro_costos_id' =&gt; 60, 'costo_dolares' =&gt; 12.000, 'costo_pesos' =&gt; 0, 'trm' =&gt; 0, 'fecha_de_eliminacion' =&gt; '2022-07-21', 'comentarios'  =&gt; ''],</v>
      </c>
    </row>
    <row r="570" spans="1:19" x14ac:dyDescent="0.25">
      <c r="A570" t="s">
        <v>855</v>
      </c>
      <c r="B570" t="s">
        <v>881</v>
      </c>
      <c r="C570" t="s">
        <v>2230</v>
      </c>
      <c r="D570" t="s">
        <v>1813</v>
      </c>
      <c r="E570" t="s">
        <v>845</v>
      </c>
      <c r="F570">
        <v>9464</v>
      </c>
      <c r="G570" s="1">
        <v>44700</v>
      </c>
      <c r="H570">
        <v>315</v>
      </c>
      <c r="I570">
        <v>12</v>
      </c>
      <c r="J570" t="str">
        <f t="shared" si="40"/>
        <v>12.000</v>
      </c>
      <c r="K570">
        <v>44868</v>
      </c>
      <c r="M570">
        <f>_xlfn.IFNA(VLOOKUP(H570,centro_costo_id_2!$A$2:$B$108,2,0),107)</f>
        <v>60</v>
      </c>
      <c r="N570">
        <f>_xlfn.IFNA(VLOOKUP(TRIM(D570),dominio_correos!$A$1:$B$31,2,0),29)</f>
        <v>8</v>
      </c>
      <c r="O570" t="str">
        <f>Hoja13!J569</f>
        <v>2022-05-19</v>
      </c>
      <c r="P570" t="str">
        <f t="shared" si="41"/>
        <v>2022-11-03</v>
      </c>
      <c r="Q570" t="str">
        <f t="shared" si="42"/>
        <v>['nombre' =&gt; 'Andrea', 'apellido' =&gt; 'Ayala', 'correo' =&gt; 'agente25@expone.co', 'dominio' =&gt; 8, 'estado' =&gt; 'Eliminado', 'ticket' =&gt; '9464',</v>
      </c>
      <c r="R570" t="str">
        <f t="shared" si="43"/>
        <v xml:space="preserve"> 'fecha_de_creacion' =&gt; '2022-05-19', 'centro_costos_id' =&gt; 60, 'costo_dolares' =&gt; 12.000, 'costo_pesos' =&gt; 0, 'trm' =&gt; 0, 'fecha_de_eliminacion' =&gt; '2022-11-03', 'comentarios'  =&gt; ''],</v>
      </c>
      <c r="S570" t="str">
        <f t="shared" si="44"/>
        <v>['nombre' =&gt; 'Andrea', 'apellido' =&gt; 'Ayala', 'correo' =&gt; 'agente25@expone.co', 'dominio' =&gt; 8, 'estado' =&gt; 'Eliminado', 'ticket' =&gt; '9464', 'fecha_de_creacion' =&gt; '2022-05-19', 'centro_costos_id' =&gt; 60, 'costo_dolares' =&gt; 12.000, 'costo_pesos' =&gt; 0, 'trm' =&gt; 0, 'fecha_de_eliminacion' =&gt; '2022-11-03', 'comentarios'  =&gt; ''],</v>
      </c>
    </row>
    <row r="571" spans="1:19" x14ac:dyDescent="0.25">
      <c r="A571" t="s">
        <v>916</v>
      </c>
      <c r="B571" t="s">
        <v>1557</v>
      </c>
      <c r="C571" t="s">
        <v>2231</v>
      </c>
      <c r="D571" t="s">
        <v>1813</v>
      </c>
      <c r="E571" t="s">
        <v>845</v>
      </c>
      <c r="F571">
        <v>9465</v>
      </c>
      <c r="G571" s="1">
        <v>44700</v>
      </c>
      <c r="H571">
        <v>315</v>
      </c>
      <c r="I571">
        <v>12</v>
      </c>
      <c r="J571" t="str">
        <f t="shared" si="40"/>
        <v>12.000</v>
      </c>
      <c r="K571">
        <v>44697</v>
      </c>
      <c r="M571">
        <f>_xlfn.IFNA(VLOOKUP(H571,centro_costo_id_2!$A$2:$B$108,2,0),107)</f>
        <v>60</v>
      </c>
      <c r="N571">
        <f>_xlfn.IFNA(VLOOKUP(TRIM(D571),dominio_correos!$A$1:$B$31,2,0),29)</f>
        <v>8</v>
      </c>
      <c r="O571" t="str">
        <f>Hoja13!J570</f>
        <v>2022-05-19</v>
      </c>
      <c r="P571" t="str">
        <f t="shared" si="41"/>
        <v>2022-05-16</v>
      </c>
      <c r="Q571" t="str">
        <f t="shared" si="42"/>
        <v>['nombre' =&gt; 'Camilo', 'apellido' =&gt; 'Beltran', 'correo' =&gt; 'agente26@expone.cp', 'dominio' =&gt; 8, 'estado' =&gt; 'Eliminado', 'ticket' =&gt; '9465',</v>
      </c>
      <c r="R571" t="str">
        <f t="shared" si="43"/>
        <v xml:space="preserve"> 'fecha_de_creacion' =&gt; '2022-05-19', 'centro_costos_id' =&gt; 60, 'costo_dolares' =&gt; 12.000, 'costo_pesos' =&gt; 0, 'trm' =&gt; 0, 'fecha_de_eliminacion' =&gt; '2022-05-16', 'comentarios'  =&gt; ''],</v>
      </c>
      <c r="S571" t="str">
        <f t="shared" si="44"/>
        <v>['nombre' =&gt; 'Camilo', 'apellido' =&gt; 'Beltran', 'correo' =&gt; 'agente26@expone.cp', 'dominio' =&gt; 8, 'estado' =&gt; 'Eliminado', 'ticket' =&gt; '9465', 'fecha_de_creacion' =&gt; '2022-05-19', 'centro_costos_id' =&gt; 60, 'costo_dolares' =&gt; 12.000, 'costo_pesos' =&gt; 0, 'trm' =&gt; 0, 'fecha_de_eliminacion' =&gt; '2022-05-16', 'comentarios'  =&gt; ''],</v>
      </c>
    </row>
    <row r="572" spans="1:19" x14ac:dyDescent="0.25">
      <c r="A572" t="s">
        <v>858</v>
      </c>
      <c r="B572" t="s">
        <v>1249</v>
      </c>
      <c r="C572" t="s">
        <v>2232</v>
      </c>
      <c r="D572" t="s">
        <v>844</v>
      </c>
      <c r="E572" t="s">
        <v>845</v>
      </c>
      <c r="F572">
        <v>9661</v>
      </c>
      <c r="G572" s="1">
        <v>44706</v>
      </c>
      <c r="H572">
        <v>291</v>
      </c>
      <c r="I572">
        <v>12</v>
      </c>
      <c r="J572" t="str">
        <f t="shared" si="40"/>
        <v>12.000</v>
      </c>
      <c r="K572">
        <v>44784</v>
      </c>
      <c r="M572">
        <f>_xlfn.IFNA(VLOOKUP(H572,centro_costo_id_2!$A$2:$B$108,2,0),107)</f>
        <v>37</v>
      </c>
      <c r="N572">
        <f>_xlfn.IFNA(VLOOKUP(TRIM(D572),dominio_correos!$A$1:$B$31,2,0),29)</f>
        <v>14</v>
      </c>
      <c r="O572" t="str">
        <f>Hoja13!J571</f>
        <v>2022-05-25</v>
      </c>
      <c r="P572" t="str">
        <f t="shared" si="41"/>
        <v>2022-08-11</v>
      </c>
      <c r="Q572" t="str">
        <f t="shared" si="42"/>
        <v>['nombre' =&gt; 'Sebastian', 'apellido' =&gt; 'Martinez', 'correo' =&gt; 'sebastian.martinez@linktic.co', 'dominio' =&gt; 14, 'estado' =&gt; 'Eliminado', 'ticket' =&gt; '9661',</v>
      </c>
      <c r="R572" t="str">
        <f t="shared" si="43"/>
        <v xml:space="preserve"> 'fecha_de_creacion' =&gt; '2022-05-25', 'centro_costos_id' =&gt; 37, 'costo_dolares' =&gt; 12.000, 'costo_pesos' =&gt; 0, 'trm' =&gt; 0, 'fecha_de_eliminacion' =&gt; '2022-08-11', 'comentarios'  =&gt; ''],</v>
      </c>
      <c r="S572" t="str">
        <f t="shared" si="44"/>
        <v>['nombre' =&gt; 'Sebastian', 'apellido' =&gt; 'Martinez', 'correo' =&gt; 'sebastian.martinez@linktic.co', 'dominio' =&gt; 14, 'estado' =&gt; 'Eliminado', 'ticket' =&gt; '9661', 'fecha_de_creacion' =&gt; '2022-05-25', 'centro_costos_id' =&gt; 37, 'costo_dolares' =&gt; 12.000, 'costo_pesos' =&gt; 0, 'trm' =&gt; 0, 'fecha_de_eliminacion' =&gt; '2022-08-11', 'comentarios'  =&gt; ''],</v>
      </c>
    </row>
    <row r="573" spans="1:19" x14ac:dyDescent="0.25">
      <c r="A573" t="s">
        <v>1825</v>
      </c>
      <c r="B573" t="s">
        <v>1240</v>
      </c>
      <c r="C573" t="s">
        <v>2233</v>
      </c>
      <c r="D573" t="s">
        <v>1006</v>
      </c>
      <c r="E573" t="s">
        <v>974</v>
      </c>
      <c r="F573">
        <v>9767</v>
      </c>
      <c r="G573" s="1">
        <v>44706</v>
      </c>
      <c r="H573">
        <v>302</v>
      </c>
      <c r="I573">
        <v>45.051000000000002</v>
      </c>
      <c r="J573" t="str">
        <f t="shared" si="40"/>
        <v>45.051</v>
      </c>
      <c r="M573">
        <f>_xlfn.IFNA(VLOOKUP(H573,centro_costo_id_2!$A$2:$B$108,2,0),107)</f>
        <v>107</v>
      </c>
      <c r="N573">
        <f>_xlfn.IFNA(VLOOKUP(TRIM(D573),dominio_correos!$A$1:$B$31,2,0),29)</f>
        <v>15</v>
      </c>
      <c r="O573" t="str">
        <f>Hoja13!J572</f>
        <v>2022-05-25</v>
      </c>
      <c r="P573" t="str">
        <f t="shared" si="41"/>
        <v>null</v>
      </c>
      <c r="Q573" t="str">
        <f t="shared" si="42"/>
        <v>['nombre' =&gt; 'Natalia', 'apellido' =&gt; 'Fajardo', 'correo' =&gt; 'natalia.fajardo@linktic.com', 'dominio' =&gt; 15, 'estado' =&gt; 'Activo', 'ticket' =&gt; '9767',</v>
      </c>
      <c r="R573" t="str">
        <f t="shared" si="43"/>
        <v xml:space="preserve"> 'fecha_de_creacion' =&gt; '2022-05-25', 'centro_costos_id' =&gt; 107, 'costo_dolares' =&gt; 45.051, 'costo_pesos' =&gt; 0, 'trm' =&gt; 0, 'fecha_de_eliminacion' =&gt; null, 'comentarios'  =&gt; ''],</v>
      </c>
      <c r="S573" t="str">
        <f t="shared" si="44"/>
        <v>['nombre' =&gt; 'Natalia', 'apellido' =&gt; 'Fajardo', 'correo' =&gt; 'natalia.fajardo@linktic.com', 'dominio' =&gt; 15, 'estado' =&gt; 'Activo', 'ticket' =&gt; '9767', 'fecha_de_creacion' =&gt; '2022-05-25', 'centro_costos_id' =&gt; 107, 'costo_dolares' =&gt; 45.051, 'costo_pesos' =&gt; 0, 'trm' =&gt; 0, 'fecha_de_eliminacion' =&gt; null, 'comentarios'  =&gt; ''],</v>
      </c>
    </row>
    <row r="574" spans="1:19" x14ac:dyDescent="0.25">
      <c r="A574" t="s">
        <v>858</v>
      </c>
      <c r="B574" t="s">
        <v>1240</v>
      </c>
      <c r="C574" t="s">
        <v>2234</v>
      </c>
      <c r="D574" t="s">
        <v>1006</v>
      </c>
      <c r="E574" t="s">
        <v>845</v>
      </c>
      <c r="F574">
        <v>9756</v>
      </c>
      <c r="G574" s="1">
        <v>44706</v>
      </c>
      <c r="H574" t="s">
        <v>245</v>
      </c>
      <c r="I574">
        <v>44.598999999999997</v>
      </c>
      <c r="J574" t="str">
        <f t="shared" si="40"/>
        <v>44.599</v>
      </c>
      <c r="K574">
        <v>44960</v>
      </c>
      <c r="M574">
        <f>_xlfn.IFNA(VLOOKUP(H574,centro_costo_id_2!$A$2:$B$108,2,0),107)</f>
        <v>107</v>
      </c>
      <c r="N574">
        <f>_xlfn.IFNA(VLOOKUP(TRIM(D574),dominio_correos!$A$1:$B$31,2,0),29)</f>
        <v>15</v>
      </c>
      <c r="O574" t="str">
        <f>Hoja13!J573</f>
        <v>2022-05-25</v>
      </c>
      <c r="P574" t="str">
        <f t="shared" si="41"/>
        <v>2023-02-03</v>
      </c>
      <c r="Q574" t="str">
        <f t="shared" si="42"/>
        <v>['nombre' =&gt; 'Sebastian', 'apellido' =&gt; 'Fajardo', 'correo' =&gt; 'sebastian.fajardo@linktic.com', 'dominio' =&gt; 15, 'estado' =&gt; 'Eliminado', 'ticket' =&gt; '9756',</v>
      </c>
      <c r="R574" t="str">
        <f t="shared" si="43"/>
        <v xml:space="preserve"> 'fecha_de_creacion' =&gt; '2022-05-25', 'centro_costos_id' =&gt; 107, 'costo_dolares' =&gt; 44.599, 'costo_pesos' =&gt; 0, 'trm' =&gt; 0, 'fecha_de_eliminacion' =&gt; '2023-02-03', 'comentarios'  =&gt; ''],</v>
      </c>
      <c r="S574" t="str">
        <f t="shared" si="44"/>
        <v>['nombre' =&gt; 'Sebastian', 'apellido' =&gt; 'Fajardo', 'correo' =&gt; 'sebastian.fajardo@linktic.com', 'dominio' =&gt; 15, 'estado' =&gt; 'Eliminado', 'ticket' =&gt; '9756', 'fecha_de_creacion' =&gt; '2022-05-25', 'centro_costos_id' =&gt; 107, 'costo_dolares' =&gt; 44.599, 'costo_pesos' =&gt; 0, 'trm' =&gt; 0, 'fecha_de_eliminacion' =&gt; '2023-02-03', 'comentarios'  =&gt; ''],</v>
      </c>
    </row>
    <row r="575" spans="1:19" x14ac:dyDescent="0.25">
      <c r="A575" t="s">
        <v>1157</v>
      </c>
      <c r="B575" t="s">
        <v>2235</v>
      </c>
      <c r="C575" t="s">
        <v>2236</v>
      </c>
      <c r="D575" t="s">
        <v>844</v>
      </c>
      <c r="E575" t="s">
        <v>845</v>
      </c>
      <c r="F575">
        <v>9760</v>
      </c>
      <c r="G575" s="1">
        <v>44706</v>
      </c>
      <c r="H575" t="s">
        <v>245</v>
      </c>
      <c r="J575" t="str">
        <f t="shared" si="40"/>
        <v>.000</v>
      </c>
      <c r="K575">
        <v>44719</v>
      </c>
      <c r="M575">
        <f>_xlfn.IFNA(VLOOKUP(H575,centro_costo_id_2!$A$2:$B$108,2,0),107)</f>
        <v>107</v>
      </c>
      <c r="N575">
        <f>_xlfn.IFNA(VLOOKUP(TRIM(D575),dominio_correos!$A$1:$B$31,2,0),29)</f>
        <v>14</v>
      </c>
      <c r="O575" t="str">
        <f>Hoja13!J574</f>
        <v>2022-05-25</v>
      </c>
      <c r="P575" t="str">
        <f t="shared" si="41"/>
        <v>2022-06-07</v>
      </c>
      <c r="Q575" t="str">
        <f t="shared" si="42"/>
        <v>['nombre' =&gt; 'Angie', 'apellido' =&gt; 'Ortega', 'correo' =&gt; 'angie.ortega@linktic.co', 'dominio' =&gt; 14, 'estado' =&gt; 'Eliminado', 'ticket' =&gt; '9760',</v>
      </c>
      <c r="R575" t="str">
        <f t="shared" si="43"/>
        <v xml:space="preserve"> 'fecha_de_creacion' =&gt; '2022-05-25', 'centro_costos_id' =&gt; 107, 'costo_dolares' =&gt; .000, 'costo_pesos' =&gt; 0, 'trm' =&gt; 0, 'fecha_de_eliminacion' =&gt; '2022-06-07', 'comentarios'  =&gt; ''],</v>
      </c>
      <c r="S575" t="str">
        <f t="shared" si="44"/>
        <v>['nombre' =&gt; 'Angie', 'apellido' =&gt; 'Ortega', 'correo' =&gt; 'angie.ortega@linktic.co', 'dominio' =&gt; 14, 'estado' =&gt; 'Eliminado', 'ticket' =&gt; '9760', 'fecha_de_creacion' =&gt; '2022-05-25', 'centro_costos_id' =&gt; 107, 'costo_dolares' =&gt; .000, 'costo_pesos' =&gt; 0, 'trm' =&gt; 0, 'fecha_de_eliminacion' =&gt; '2022-06-07', 'comentarios'  =&gt; ''],</v>
      </c>
    </row>
    <row r="576" spans="1:19" x14ac:dyDescent="0.25">
      <c r="A576" t="s">
        <v>889</v>
      </c>
      <c r="B576" t="s">
        <v>1235</v>
      </c>
      <c r="C576" t="s">
        <v>2237</v>
      </c>
      <c r="D576" t="s">
        <v>1006</v>
      </c>
      <c r="E576" t="s">
        <v>974</v>
      </c>
      <c r="G576" s="1">
        <v>44707</v>
      </c>
      <c r="H576">
        <v>201</v>
      </c>
      <c r="I576">
        <v>45.051000000000002</v>
      </c>
      <c r="J576" t="str">
        <f t="shared" si="40"/>
        <v>45.051</v>
      </c>
      <c r="M576">
        <f>_xlfn.IFNA(VLOOKUP(H576,centro_costo_id_2!$A$2:$B$108,2,0),107)</f>
        <v>107</v>
      </c>
      <c r="N576">
        <f>_xlfn.IFNA(VLOOKUP(TRIM(D576),dominio_correos!$A$1:$B$31,2,0),29)</f>
        <v>15</v>
      </c>
      <c r="O576" t="str">
        <f>Hoja13!J575</f>
        <v>2022-05-26</v>
      </c>
      <c r="P576" t="str">
        <f t="shared" si="41"/>
        <v>null</v>
      </c>
      <c r="Q576" t="str">
        <f t="shared" si="42"/>
        <v>['nombre' =&gt; 'Daniel', 'apellido' =&gt; 'Salinas', 'correo' =&gt; 'daniel.salinas@linktic.com', 'dominio' =&gt; 15, 'estado' =&gt; 'Activo', 'ticket' =&gt; '',</v>
      </c>
      <c r="R576" t="str">
        <f t="shared" si="43"/>
        <v xml:space="preserve"> 'fecha_de_creacion' =&gt; '2022-05-26', 'centro_costos_id' =&gt; 107, 'costo_dolares' =&gt; 45.051, 'costo_pesos' =&gt; 0, 'trm' =&gt; 0, 'fecha_de_eliminacion' =&gt; null, 'comentarios'  =&gt; ''],</v>
      </c>
      <c r="S576" t="str">
        <f t="shared" si="44"/>
        <v>['nombre' =&gt; 'Daniel', 'apellido' =&gt; 'Salinas', 'correo' =&gt; 'daniel.salinas@linktic.com', 'dominio' =&gt; 15, 'estado' =&gt; 'Activo', 'ticket' =&gt; '', 'fecha_de_creacion' =&gt; '2022-05-26', 'centro_costos_id' =&gt; 107, 'costo_dolares' =&gt; 45.051, 'costo_pesos' =&gt; 0, 'trm' =&gt; 0, 'fecha_de_eliminacion' =&gt; null, 'comentarios'  =&gt; ''],</v>
      </c>
    </row>
    <row r="577" spans="1:19" x14ac:dyDescent="0.25">
      <c r="A577" t="s">
        <v>1594</v>
      </c>
      <c r="B577" t="s">
        <v>1595</v>
      </c>
      <c r="C577" t="s">
        <v>2238</v>
      </c>
      <c r="D577" t="s">
        <v>844</v>
      </c>
      <c r="E577" t="s">
        <v>845</v>
      </c>
      <c r="G577" s="1">
        <v>44707</v>
      </c>
      <c r="H577">
        <v>201</v>
      </c>
      <c r="J577" t="str">
        <f t="shared" si="40"/>
        <v>.000</v>
      </c>
      <c r="K577">
        <v>44771</v>
      </c>
      <c r="M577">
        <f>_xlfn.IFNA(VLOOKUP(H577,centro_costo_id_2!$A$2:$B$108,2,0),107)</f>
        <v>107</v>
      </c>
      <c r="N577">
        <f>_xlfn.IFNA(VLOOKUP(TRIM(D577),dominio_correos!$A$1:$B$31,2,0),29)</f>
        <v>14</v>
      </c>
      <c r="O577" t="str">
        <f>Hoja13!J576</f>
        <v>2022-05-26</v>
      </c>
      <c r="P577" t="str">
        <f t="shared" si="41"/>
        <v>2022-07-29</v>
      </c>
      <c r="Q577" t="str">
        <f t="shared" si="42"/>
        <v>['nombre' =&gt; 'Nicolas', 'apellido' =&gt; 'Ceron', 'correo' =&gt; 'nicolas.ceron@linktic.co', 'dominio' =&gt; 14, 'estado' =&gt; 'Eliminado', 'ticket' =&gt; '',</v>
      </c>
      <c r="R577" t="str">
        <f t="shared" si="43"/>
        <v xml:space="preserve"> 'fecha_de_creacion' =&gt; '2022-05-26', 'centro_costos_id' =&gt; 107, 'costo_dolares' =&gt; .000, 'costo_pesos' =&gt; 0, 'trm' =&gt; 0, 'fecha_de_eliminacion' =&gt; '2022-07-29', 'comentarios'  =&gt; ''],</v>
      </c>
      <c r="S577" t="str">
        <f t="shared" si="44"/>
        <v>['nombre' =&gt; 'Nicolas', 'apellido' =&gt; 'Ceron', 'correo' =&gt; 'nicolas.ceron@linktic.co', 'dominio' =&gt; 14, 'estado' =&gt; 'Eliminado', 'ticket' =&gt; '', 'fecha_de_creacion' =&gt; '2022-05-26', 'centro_costos_id' =&gt; 107, 'costo_dolares' =&gt; .000, 'costo_pesos' =&gt; 0, 'trm' =&gt; 0, 'fecha_de_eliminacion' =&gt; '2022-07-29', 'comentarios'  =&gt; ''],</v>
      </c>
    </row>
    <row r="578" spans="1:19" x14ac:dyDescent="0.25">
      <c r="A578" t="s">
        <v>1123</v>
      </c>
      <c r="B578" t="s">
        <v>1122</v>
      </c>
      <c r="C578" t="s">
        <v>2239</v>
      </c>
      <c r="D578" t="s">
        <v>844</v>
      </c>
      <c r="E578" t="s">
        <v>845</v>
      </c>
      <c r="G578" s="1">
        <v>44713</v>
      </c>
      <c r="H578">
        <v>209</v>
      </c>
      <c r="I578">
        <v>12</v>
      </c>
      <c r="J578" t="str">
        <f t="shared" si="40"/>
        <v>12.000</v>
      </c>
      <c r="K578">
        <v>44771</v>
      </c>
      <c r="M578">
        <f>_xlfn.IFNA(VLOOKUP(H578,centro_costo_id_2!$A$2:$B$108,2,0),107)</f>
        <v>107</v>
      </c>
      <c r="N578">
        <f>_xlfn.IFNA(VLOOKUP(TRIM(D578),dominio_correos!$A$1:$B$31,2,0),29)</f>
        <v>14</v>
      </c>
      <c r="O578" t="str">
        <f>Hoja13!J577</f>
        <v>2022-06-01</v>
      </c>
      <c r="P578" t="str">
        <f t="shared" si="41"/>
        <v>2022-07-29</v>
      </c>
      <c r="Q578" t="str">
        <f t="shared" si="42"/>
        <v>['nombre' =&gt; 'Posada', 'apellido' =&gt; 'Alejandro', 'correo' =&gt; 'Alejandro.posada@linktic.co', 'dominio' =&gt; 14, 'estado' =&gt; 'Eliminado', 'ticket' =&gt; '',</v>
      </c>
      <c r="R578" t="str">
        <f t="shared" si="43"/>
        <v xml:space="preserve"> 'fecha_de_creacion' =&gt; '2022-06-01', 'centro_costos_id' =&gt; 107, 'costo_dolares' =&gt; 12.000, 'costo_pesos' =&gt; 0, 'trm' =&gt; 0, 'fecha_de_eliminacion' =&gt; '2022-07-29', 'comentarios'  =&gt; ''],</v>
      </c>
      <c r="S578" t="str">
        <f t="shared" si="44"/>
        <v>['nombre' =&gt; 'Posada', 'apellido' =&gt; 'Alejandro', 'correo' =&gt; 'Alejandro.posada@linktic.co',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79" spans="1:19" x14ac:dyDescent="0.25">
      <c r="A579" t="s">
        <v>921</v>
      </c>
      <c r="B579" t="s">
        <v>920</v>
      </c>
      <c r="C579" t="s">
        <v>2240</v>
      </c>
      <c r="D579" t="s">
        <v>844</v>
      </c>
      <c r="E579" t="s">
        <v>845</v>
      </c>
      <c r="G579" s="1">
        <v>44713</v>
      </c>
      <c r="H579">
        <v>206</v>
      </c>
      <c r="I579">
        <v>12</v>
      </c>
      <c r="J579" t="str">
        <f t="shared" ref="J579:J642" si="45">REPLACE(TEXT(I579,"#,000"),FIND(",",TEXT(I579,"#,000"),1),1,".")</f>
        <v>12.000</v>
      </c>
      <c r="K579">
        <v>44771</v>
      </c>
      <c r="M579">
        <f>_xlfn.IFNA(VLOOKUP(H579,centro_costo_id_2!$A$2:$B$108,2,0),107)</f>
        <v>107</v>
      </c>
      <c r="N579">
        <f>_xlfn.IFNA(VLOOKUP(TRIM(D579),dominio_correos!$A$1:$B$31,2,0),29)</f>
        <v>14</v>
      </c>
      <c r="O579" t="str">
        <f>Hoja13!J578</f>
        <v>2022-06-01</v>
      </c>
      <c r="P579" t="str">
        <f t="shared" ref="P579:P642" si="46">IF(K579="","null",YEAR(K579)&amp;"-"&amp;IF(VALUE(MONTH(K579))&lt;10,0&amp;VALUE(MONTH(K579)),VALUE(MONTH(K579)))&amp;"-"&amp;IF(VALUE(DAY(K579))&lt;10,0&amp;VALUE(DAY(K579)),VALUE(DAY(K579))))</f>
        <v>2022-07-29</v>
      </c>
      <c r="Q579" t="str">
        <f t="shared" ref="Q579:Q642" si="47">"['nombre' =&gt; '"&amp;A579&amp;"', 'apellido' =&gt; '"&amp;B579&amp;"', 'correo' =&gt; '"&amp;C579&amp;"', 'dominio' =&gt; "&amp;N579&amp;", 'estado' =&gt; '"&amp;E579&amp;"', 'ticket' =&gt; '"&amp;F579&amp;"',"</f>
        <v>['nombre' =&gt; 'Garcia', 'apellido' =&gt; 'Carmen', 'correo' =&gt; 'a.talento@linktic.co', 'dominio' =&gt; 14, 'estado' =&gt; 'Eliminado', 'ticket' =&gt; '',</v>
      </c>
      <c r="R579" t="str">
        <f t="shared" ref="R579:R642" si="48">" 'fecha_de_creacion' =&gt; '"&amp;O579&amp;"', 'centro_costos_id' =&gt; "&amp;M579&amp;", 'costo_dolares' =&gt; "&amp;J579&amp;", 'costo_pesos' =&gt; 0, 'trm' =&gt; 0, 'fecha_de_eliminacion' =&gt; "&amp;IF(P579="null","null","'"&amp;P579&amp;"'")&amp;", 'comentarios'  =&gt; '"&amp;L579&amp;"'],"</f>
        <v xml:space="preserve"> 'fecha_de_creacion' =&gt; '2022-06-01', 'centro_costos_id' =&gt; 107, 'costo_dolares' =&gt; 12.000, 'costo_pesos' =&gt; 0, 'trm' =&gt; 0, 'fecha_de_eliminacion' =&gt; '2022-07-29', 'comentarios'  =&gt; ''],</v>
      </c>
      <c r="S579" t="str">
        <f t="shared" ref="S579:S642" si="49">Q579&amp;R579</f>
        <v>['nombre' =&gt; 'Garcia', 'apellido' =&gt; 'Carmen', 'correo' =&gt; 'a.talento@linktic.co',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0" spans="1:19" x14ac:dyDescent="0.25">
      <c r="A580" t="s">
        <v>855</v>
      </c>
      <c r="B580" t="s">
        <v>1143</v>
      </c>
      <c r="C580" t="s">
        <v>2241</v>
      </c>
      <c r="D580" t="s">
        <v>844</v>
      </c>
      <c r="E580" t="s">
        <v>845</v>
      </c>
      <c r="G580" s="1">
        <v>44713</v>
      </c>
      <c r="H580">
        <v>204</v>
      </c>
      <c r="I580">
        <v>12</v>
      </c>
      <c r="J580" t="str">
        <f t="shared" si="45"/>
        <v>12.000</v>
      </c>
      <c r="K580">
        <v>44771</v>
      </c>
      <c r="M580">
        <f>_xlfn.IFNA(VLOOKUP(H580,centro_costo_id_2!$A$2:$B$108,2,0),107)</f>
        <v>107</v>
      </c>
      <c r="N580">
        <f>_xlfn.IFNA(VLOOKUP(TRIM(D580),dominio_correos!$A$1:$B$31,2,0),29)</f>
        <v>14</v>
      </c>
      <c r="O580" t="str">
        <f>Hoja13!J579</f>
        <v>2022-06-01</v>
      </c>
      <c r="P580" t="str">
        <f t="shared" si="46"/>
        <v>2022-07-29</v>
      </c>
      <c r="Q580" t="str">
        <f t="shared" si="47"/>
        <v>['nombre' =&gt; 'Andrea', 'apellido' =&gt; 'Rios', 'correo' =&gt; 'andrea.rios@linktic.co', 'dominio' =&gt; 14, 'estado' =&gt; 'Eliminado', 'ticket' =&gt; '',</v>
      </c>
      <c r="R580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0" t="str">
        <f t="shared" si="49"/>
        <v>['nombre' =&gt; 'Andrea', 'apellido' =&gt; 'Rios', 'correo' =&gt; 'andrea.rios@linktic.co',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1" spans="1:19" x14ac:dyDescent="0.25">
      <c r="A581" t="s">
        <v>1370</v>
      </c>
      <c r="B581" t="s">
        <v>1371</v>
      </c>
      <c r="C581" t="s">
        <v>2242</v>
      </c>
      <c r="D581" t="s">
        <v>844</v>
      </c>
      <c r="E581" t="s">
        <v>845</v>
      </c>
      <c r="G581" s="1">
        <v>44713</v>
      </c>
      <c r="H581">
        <v>242</v>
      </c>
      <c r="I581">
        <v>12</v>
      </c>
      <c r="J581" t="str">
        <f t="shared" si="45"/>
        <v>12.000</v>
      </c>
      <c r="K581">
        <v>44771</v>
      </c>
      <c r="M581">
        <f>_xlfn.IFNA(VLOOKUP(H581,centro_costo_id_2!$A$2:$B$108,2,0),107)</f>
        <v>107</v>
      </c>
      <c r="N581">
        <f>_xlfn.IFNA(VLOOKUP(TRIM(D581),dominio_correos!$A$1:$B$31,2,0),29)</f>
        <v>14</v>
      </c>
      <c r="O581" t="str">
        <f>Hoja13!J580</f>
        <v>2022-06-01</v>
      </c>
      <c r="P581" t="str">
        <f t="shared" si="46"/>
        <v>2022-07-29</v>
      </c>
      <c r="Q581" t="str">
        <f t="shared" si="47"/>
        <v>['nombre' =&gt; 'Gerardo', 'apellido' =&gt; 'Forero', 'correo' =&gt; 'gerardo.forero@linktic.co', 'dominio' =&gt; 14, 'estado' =&gt; 'Eliminado', 'ticket' =&gt; '',</v>
      </c>
      <c r="R581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1" t="str">
        <f t="shared" si="49"/>
        <v>['nombre' =&gt; 'Gerardo', 'apellido' =&gt; 'Forero', 'correo' =&gt; 'gerardo.forero@linktic.co',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2" spans="1:19" x14ac:dyDescent="0.25">
      <c r="A582" t="s">
        <v>1151</v>
      </c>
      <c r="B582" t="s">
        <v>1152</v>
      </c>
      <c r="C582" t="s">
        <v>2243</v>
      </c>
      <c r="D582" t="s">
        <v>844</v>
      </c>
      <c r="E582" t="s">
        <v>845</v>
      </c>
      <c r="G582" s="1">
        <v>44713</v>
      </c>
      <c r="H582">
        <v>200</v>
      </c>
      <c r="I582">
        <v>12</v>
      </c>
      <c r="J582" t="str">
        <f t="shared" si="45"/>
        <v>12.000</v>
      </c>
      <c r="K582">
        <v>44771</v>
      </c>
      <c r="M582">
        <f>_xlfn.IFNA(VLOOKUP(H582,centro_costo_id_2!$A$2:$B$108,2,0),107)</f>
        <v>107</v>
      </c>
      <c r="N582">
        <f>_xlfn.IFNA(VLOOKUP(TRIM(D582),dominio_correos!$A$1:$B$31,2,0),29)</f>
        <v>14</v>
      </c>
      <c r="O582" t="str">
        <f>Hoja13!J581</f>
        <v>2022-06-01</v>
      </c>
      <c r="P582" t="str">
        <f t="shared" si="46"/>
        <v>2022-07-29</v>
      </c>
      <c r="Q582" t="str">
        <f t="shared" si="47"/>
        <v>['nombre' =&gt; 'Zully', 'apellido' =&gt; 'Perdomo', 'correo' =&gt; 'a.soporte@linktic.co', 'dominio' =&gt; 14, 'estado' =&gt; 'Eliminado', 'ticket' =&gt; '',</v>
      </c>
      <c r="R582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2" t="str">
        <f t="shared" si="49"/>
        <v>['nombre' =&gt; 'Zully', 'apellido' =&gt; 'Perdomo', 'correo' =&gt; 'a.soporte@linktic.co',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3" spans="1:19" x14ac:dyDescent="0.25">
      <c r="A583" t="s">
        <v>892</v>
      </c>
      <c r="B583" t="s">
        <v>1211</v>
      </c>
      <c r="C583" t="s">
        <v>2244</v>
      </c>
      <c r="D583" t="s">
        <v>844</v>
      </c>
      <c r="E583" t="s">
        <v>845</v>
      </c>
      <c r="G583" s="1">
        <v>44713</v>
      </c>
      <c r="H583">
        <v>280</v>
      </c>
      <c r="I583">
        <v>12</v>
      </c>
      <c r="J583" t="str">
        <f t="shared" si="45"/>
        <v>12.000</v>
      </c>
      <c r="K583">
        <v>44771</v>
      </c>
      <c r="M583">
        <f>_xlfn.IFNA(VLOOKUP(H583,centro_costo_id_2!$A$2:$B$108,2,0),107)</f>
        <v>27</v>
      </c>
      <c r="N583">
        <f>_xlfn.IFNA(VLOOKUP(TRIM(D583),dominio_correos!$A$1:$B$31,2,0),29)</f>
        <v>14</v>
      </c>
      <c r="O583" t="str">
        <f>Hoja13!J582</f>
        <v>2022-06-01</v>
      </c>
      <c r="P583" t="str">
        <f t="shared" si="46"/>
        <v>2022-07-29</v>
      </c>
      <c r="Q583" t="str">
        <f t="shared" si="47"/>
        <v>['nombre' =&gt; 'Carolina', 'apellido' =&gt; 'Rubiano', 'correo' =&gt; 'carolina.rubiano@linktic.co', 'dominio' =&gt; 14, 'estado' =&gt; 'Eliminado', 'ticket' =&gt; '',</v>
      </c>
      <c r="R583" t="str">
        <f t="shared" si="48"/>
        <v xml:space="preserve"> 'fecha_de_creacion' =&gt; '2022-06-01', 'centro_costos_id' =&gt; 27, 'costo_dolares' =&gt; 12.000, 'costo_pesos' =&gt; 0, 'trm' =&gt; 0, 'fecha_de_eliminacion' =&gt; '2022-07-29', 'comentarios'  =&gt; ''],</v>
      </c>
      <c r="S583" t="str">
        <f t="shared" si="49"/>
        <v>['nombre' =&gt; 'Carolina', 'apellido' =&gt; 'Rubiano', 'correo' =&gt; 'carolina.rubiano@linktic.co', 'dominio' =&gt; 14, 'estado' =&gt; 'Eliminado', 'ticket' =&gt; '', 'fecha_de_creacion' =&gt; '2022-06-01', 'centro_costos_id' =&gt; 27, 'costo_dolares' =&gt; 12.000, 'costo_pesos' =&gt; 0, 'trm' =&gt; 0, 'fecha_de_eliminacion' =&gt; '2022-07-29', 'comentarios'  =&gt; ''],</v>
      </c>
    </row>
    <row r="584" spans="1:19" x14ac:dyDescent="0.25">
      <c r="A584" t="s">
        <v>2245</v>
      </c>
      <c r="B584" t="s">
        <v>2246</v>
      </c>
      <c r="C584" t="s">
        <v>2247</v>
      </c>
      <c r="D584" t="s">
        <v>844</v>
      </c>
      <c r="E584" t="s">
        <v>845</v>
      </c>
      <c r="G584" s="1">
        <v>44713</v>
      </c>
      <c r="H584">
        <v>204</v>
      </c>
      <c r="I584">
        <v>12</v>
      </c>
      <c r="J584" t="str">
        <f t="shared" si="45"/>
        <v>12.000</v>
      </c>
      <c r="K584">
        <v>44771</v>
      </c>
      <c r="M584">
        <f>_xlfn.IFNA(VLOOKUP(H584,centro_costo_id_2!$A$2:$B$108,2,0),107)</f>
        <v>107</v>
      </c>
      <c r="N584">
        <f>_xlfn.IFNA(VLOOKUP(TRIM(D584),dominio_correos!$A$1:$B$31,2,0),29)</f>
        <v>14</v>
      </c>
      <c r="O584" t="str">
        <f>Hoja13!J583</f>
        <v>2022-06-01</v>
      </c>
      <c r="P584" t="str">
        <f t="shared" si="46"/>
        <v>2022-07-29</v>
      </c>
      <c r="Q584" t="str">
        <f t="shared" si="47"/>
        <v>['nombre' =&gt; 'Diana Katherine', 'apellido' =&gt; 'Abella Mahecha', 'correo' =&gt; 'diana.abella@linktic.co', 'dominio' =&gt; 14, 'estado' =&gt; 'Eliminado', 'ticket' =&gt; '',</v>
      </c>
      <c r="R584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4" t="str">
        <f t="shared" si="49"/>
        <v>['nombre' =&gt; 'Diana Katherine', 'apellido' =&gt; 'Abella Mahecha', 'correo' =&gt; 'diana.abella@linktic.co',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5" spans="1:19" x14ac:dyDescent="0.25">
      <c r="A585" t="s">
        <v>1278</v>
      </c>
      <c r="B585" t="s">
        <v>1279</v>
      </c>
      <c r="C585" t="s">
        <v>2248</v>
      </c>
      <c r="D585" t="s">
        <v>844</v>
      </c>
      <c r="E585" t="s">
        <v>845</v>
      </c>
      <c r="G585" s="1">
        <v>44713</v>
      </c>
      <c r="H585">
        <v>204</v>
      </c>
      <c r="I585">
        <v>12</v>
      </c>
      <c r="J585" t="str">
        <f t="shared" si="45"/>
        <v>12.000</v>
      </c>
      <c r="K585">
        <v>44771</v>
      </c>
      <c r="M585">
        <f>_xlfn.IFNA(VLOOKUP(H585,centro_costo_id_2!$A$2:$B$108,2,0),107)</f>
        <v>107</v>
      </c>
      <c r="N585">
        <f>_xlfn.IFNA(VLOOKUP(TRIM(D585),dominio_correos!$A$1:$B$31,2,0),29)</f>
        <v>14</v>
      </c>
      <c r="O585" t="str">
        <f>Hoja13!J584</f>
        <v>2022-06-01</v>
      </c>
      <c r="P585" t="str">
        <f t="shared" si="46"/>
        <v>2022-07-29</v>
      </c>
      <c r="Q585" t="str">
        <f t="shared" si="47"/>
        <v>['nombre' =&gt; 'Dariana', 'apellido' =&gt; 'Rincon', 'correo' =&gt; 'dariana.rincon@linktic.co', 'dominio' =&gt; 14, 'estado' =&gt; 'Eliminado', 'ticket' =&gt; '',</v>
      </c>
      <c r="R585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5" t="str">
        <f t="shared" si="49"/>
        <v>['nombre' =&gt; 'Dariana', 'apellido' =&gt; 'Rincon', 'correo' =&gt; 'dariana.rincon@linktic.co',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6" spans="1:19" x14ac:dyDescent="0.25">
      <c r="A586" t="s">
        <v>892</v>
      </c>
      <c r="B586" t="s">
        <v>2249</v>
      </c>
      <c r="C586" t="s">
        <v>2250</v>
      </c>
      <c r="D586" t="s">
        <v>844</v>
      </c>
      <c r="E586" t="s">
        <v>845</v>
      </c>
      <c r="G586" s="1">
        <v>44713</v>
      </c>
      <c r="H586">
        <v>204</v>
      </c>
      <c r="I586">
        <v>12</v>
      </c>
      <c r="J586" t="str">
        <f t="shared" si="45"/>
        <v>12.000</v>
      </c>
      <c r="K586">
        <v>44771</v>
      </c>
      <c r="M586">
        <f>_xlfn.IFNA(VLOOKUP(H586,centro_costo_id_2!$A$2:$B$108,2,0),107)</f>
        <v>107</v>
      </c>
      <c r="N586">
        <f>_xlfn.IFNA(VLOOKUP(TRIM(D586),dominio_correos!$A$1:$B$31,2,0),29)</f>
        <v>14</v>
      </c>
      <c r="O586" t="str">
        <f>Hoja13!J585</f>
        <v>2022-06-01</v>
      </c>
      <c r="P586" t="str">
        <f t="shared" si="46"/>
        <v>2022-07-29</v>
      </c>
      <c r="Q586" t="str">
        <f t="shared" si="47"/>
        <v>['nombre' =&gt; 'Carolina', 'apellido' =&gt; 'Sabogal Pulido', 'correo' =&gt; 'contenidos@linktic.co', 'dominio' =&gt; 14, 'estado' =&gt; 'Eliminado', 'ticket' =&gt; '',</v>
      </c>
      <c r="R586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6" t="str">
        <f t="shared" si="49"/>
        <v>['nombre' =&gt; 'Carolina', 'apellido' =&gt; 'Sabogal Pulido', 'correo' =&gt; 'contenidos@linktic.co',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7" spans="1:19" x14ac:dyDescent="0.25">
      <c r="A587" t="s">
        <v>1846</v>
      </c>
      <c r="B587" t="s">
        <v>1847</v>
      </c>
      <c r="C587" t="s">
        <v>2251</v>
      </c>
      <c r="D587" t="s">
        <v>844</v>
      </c>
      <c r="E587" t="s">
        <v>845</v>
      </c>
      <c r="G587" s="1">
        <v>44713</v>
      </c>
      <c r="H587">
        <v>205</v>
      </c>
      <c r="I587">
        <v>12</v>
      </c>
      <c r="J587" t="str">
        <f t="shared" si="45"/>
        <v>12.000</v>
      </c>
      <c r="K587">
        <v>44771</v>
      </c>
      <c r="M587">
        <f>_xlfn.IFNA(VLOOKUP(H587,centro_costo_id_2!$A$2:$B$108,2,0),107)</f>
        <v>107</v>
      </c>
      <c r="N587">
        <f>_xlfn.IFNA(VLOOKUP(TRIM(D587),dominio_correos!$A$1:$B$31,2,0),29)</f>
        <v>14</v>
      </c>
      <c r="O587" t="str">
        <f>Hoja13!J586</f>
        <v>2022-06-01</v>
      </c>
      <c r="P587" t="str">
        <f t="shared" si="46"/>
        <v>2022-07-29</v>
      </c>
      <c r="Q587" t="str">
        <f t="shared" si="47"/>
        <v>['nombre' =&gt; 'Gabriela', 'apellido' =&gt; 'Pinzon', 'correo' =&gt; 'comunicaciones@linktic.co', 'dominio' =&gt; 14, 'estado' =&gt; 'Eliminado', 'ticket' =&gt; '',</v>
      </c>
      <c r="R587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7" t="str">
        <f t="shared" si="49"/>
        <v>['nombre' =&gt; 'Gabriela', 'apellido' =&gt; 'Pinzon', 'correo' =&gt; 'comunicaciones@linktic.co',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8" spans="1:19" x14ac:dyDescent="0.25">
      <c r="A588" t="s">
        <v>1248</v>
      </c>
      <c r="B588" t="s">
        <v>1249</v>
      </c>
      <c r="C588" t="s">
        <v>2252</v>
      </c>
      <c r="D588" t="s">
        <v>844</v>
      </c>
      <c r="E588" t="s">
        <v>845</v>
      </c>
      <c r="G588" s="1">
        <v>44713</v>
      </c>
      <c r="H588">
        <v>203</v>
      </c>
      <c r="I588">
        <v>12</v>
      </c>
      <c r="J588" t="str">
        <f t="shared" si="45"/>
        <v>12.000</v>
      </c>
      <c r="K588">
        <v>44771</v>
      </c>
      <c r="M588">
        <f>_xlfn.IFNA(VLOOKUP(H588,centro_costo_id_2!$A$2:$B$108,2,0),107)</f>
        <v>107</v>
      </c>
      <c r="N588">
        <f>_xlfn.IFNA(VLOOKUP(TRIM(D588),dominio_correos!$A$1:$B$31,2,0),29)</f>
        <v>14</v>
      </c>
      <c r="O588" t="str">
        <f>Hoja13!J587</f>
        <v>2022-06-01</v>
      </c>
      <c r="P588" t="str">
        <f t="shared" si="46"/>
        <v>2022-07-29</v>
      </c>
      <c r="Q588" t="str">
        <f t="shared" si="47"/>
        <v>['nombre' =&gt; 'Cristina', 'apellido' =&gt; 'Martinez', 'correo' =&gt; 'contacto@linktic.co', 'dominio' =&gt; 14, 'estado' =&gt; 'Eliminado', 'ticket' =&gt; '',</v>
      </c>
      <c r="R588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8" t="str">
        <f t="shared" si="49"/>
        <v>['nombre' =&gt; 'Cristina', 'apellido' =&gt; 'Martinez', 'correo' =&gt; 'contacto@linktic.co',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89" spans="1:19" x14ac:dyDescent="0.25">
      <c r="A589" t="s">
        <v>1138</v>
      </c>
      <c r="B589" t="s">
        <v>2253</v>
      </c>
      <c r="C589" t="s">
        <v>2254</v>
      </c>
      <c r="D589" t="s">
        <v>844</v>
      </c>
      <c r="E589" t="s">
        <v>845</v>
      </c>
      <c r="G589" s="1">
        <v>44713</v>
      </c>
      <c r="H589">
        <v>206</v>
      </c>
      <c r="I589">
        <v>12</v>
      </c>
      <c r="J589" t="str">
        <f t="shared" si="45"/>
        <v>12.000</v>
      </c>
      <c r="K589">
        <v>44771</v>
      </c>
      <c r="M589">
        <f>_xlfn.IFNA(VLOOKUP(H589,centro_costo_id_2!$A$2:$B$108,2,0),107)</f>
        <v>107</v>
      </c>
      <c r="N589">
        <f>_xlfn.IFNA(VLOOKUP(TRIM(D589),dominio_correos!$A$1:$B$31,2,0),29)</f>
        <v>14</v>
      </c>
      <c r="O589" t="str">
        <f>Hoja13!J588</f>
        <v>2022-06-01</v>
      </c>
      <c r="P589" t="str">
        <f t="shared" si="46"/>
        <v>2022-07-29</v>
      </c>
      <c r="Q589" t="str">
        <f t="shared" si="47"/>
        <v>['nombre' =&gt; 'Daniela', 'apellido' =&gt; 'jimenez rivera', 'correo' =&gt; 'profesional.seleccion@linktic.co', 'dominio' =&gt; 14, 'estado' =&gt; 'Eliminado', 'ticket' =&gt; '',</v>
      </c>
      <c r="R589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89" t="str">
        <f t="shared" si="49"/>
        <v>['nombre' =&gt; 'Daniela', 'apellido' =&gt; 'jimenez rivera', 'correo' =&gt; 'profesional.seleccion@linktic.co',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0" spans="1:19" x14ac:dyDescent="0.25">
      <c r="A590" t="s">
        <v>1530</v>
      </c>
      <c r="B590" t="s">
        <v>2143</v>
      </c>
      <c r="C590" t="s">
        <v>2255</v>
      </c>
      <c r="D590" t="s">
        <v>844</v>
      </c>
      <c r="E590" t="s">
        <v>845</v>
      </c>
      <c r="G590" s="1">
        <v>44713</v>
      </c>
      <c r="H590">
        <v>203</v>
      </c>
      <c r="I590">
        <v>12</v>
      </c>
      <c r="J590" t="str">
        <f t="shared" si="45"/>
        <v>12.000</v>
      </c>
      <c r="K590">
        <v>44771</v>
      </c>
      <c r="M590">
        <f>_xlfn.IFNA(VLOOKUP(H590,centro_costo_id_2!$A$2:$B$108,2,0),107)</f>
        <v>107</v>
      </c>
      <c r="N590">
        <f>_xlfn.IFNA(VLOOKUP(TRIM(D590),dominio_correos!$A$1:$B$31,2,0),29)</f>
        <v>14</v>
      </c>
      <c r="O590" t="str">
        <f>Hoja13!J589</f>
        <v>2022-06-01</v>
      </c>
      <c r="P590" t="str">
        <f t="shared" si="46"/>
        <v>2022-07-29</v>
      </c>
      <c r="Q590" t="str">
        <f t="shared" si="47"/>
        <v>['nombre' =&gt; 'Liliana', 'apellido' =&gt; 'Vacca', 'correo' =&gt; 'auxiliar.contable@linktic.co', 'dominio' =&gt; 14, 'estado' =&gt; 'Eliminado', 'ticket' =&gt; '',</v>
      </c>
      <c r="R590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0" t="str">
        <f t="shared" si="49"/>
        <v>['nombre' =&gt; 'Liliana', 'apellido' =&gt; 'Vacca', 'correo' =&gt; 'auxiliar.contable@linktic.co',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1" spans="1:19" x14ac:dyDescent="0.25">
      <c r="A591" t="s">
        <v>1174</v>
      </c>
      <c r="B591" t="s">
        <v>1178</v>
      </c>
      <c r="C591" t="s">
        <v>2256</v>
      </c>
      <c r="D591" t="s">
        <v>844</v>
      </c>
      <c r="E591" t="s">
        <v>845</v>
      </c>
      <c r="G591" s="1">
        <v>44713</v>
      </c>
      <c r="I591">
        <v>12</v>
      </c>
      <c r="J591" t="str">
        <f t="shared" si="45"/>
        <v>12.000</v>
      </c>
      <c r="K591">
        <v>44771</v>
      </c>
      <c r="M591">
        <f>_xlfn.IFNA(VLOOKUP(H591,centro_costo_id_2!$A$2:$B$108,2,0),107)</f>
        <v>107</v>
      </c>
      <c r="N591">
        <f>_xlfn.IFNA(VLOOKUP(TRIM(D591),dominio_correos!$A$1:$B$31,2,0),29)</f>
        <v>14</v>
      </c>
      <c r="O591" t="str">
        <f>Hoja13!J590</f>
        <v>2022-06-01</v>
      </c>
      <c r="P591" t="str">
        <f t="shared" si="46"/>
        <v>2022-07-29</v>
      </c>
      <c r="Q591" t="str">
        <f t="shared" si="47"/>
        <v>['nombre' =&gt; 'AWS', 'apellido' =&gt; 'FAC', 'correo' =&gt; 'awsfac@linktic.co', 'dominio' =&gt; 14, 'estado' =&gt; 'Eliminado', 'ticket' =&gt; '',</v>
      </c>
      <c r="R591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1" t="str">
        <f t="shared" si="49"/>
        <v>['nombre' =&gt; 'AWS', 'apellido' =&gt; 'FAC', 'correo' =&gt; 'awsfac@linktic.co',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2" spans="1:19" x14ac:dyDescent="0.25">
      <c r="A592" t="s">
        <v>1556</v>
      </c>
      <c r="B592" t="s">
        <v>884</v>
      </c>
      <c r="C592" t="s">
        <v>2257</v>
      </c>
      <c r="D592" t="s">
        <v>844</v>
      </c>
      <c r="E592" t="s">
        <v>845</v>
      </c>
      <c r="G592" s="1">
        <v>44713</v>
      </c>
      <c r="H592">
        <v>201</v>
      </c>
      <c r="I592">
        <v>12</v>
      </c>
      <c r="J592" t="str">
        <f t="shared" si="45"/>
        <v>12.000</v>
      </c>
      <c r="K592">
        <v>44771</v>
      </c>
      <c r="M592">
        <f>_xlfn.IFNA(VLOOKUP(H592,centro_costo_id_2!$A$2:$B$108,2,0),107)</f>
        <v>107</v>
      </c>
      <c r="N592">
        <f>_xlfn.IFNA(VLOOKUP(TRIM(D592),dominio_correos!$A$1:$B$31,2,0),29)</f>
        <v>14</v>
      </c>
      <c r="O592" t="str">
        <f>Hoja13!J591</f>
        <v>2022-06-01</v>
      </c>
      <c r="P592" t="str">
        <f t="shared" si="46"/>
        <v>2022-07-29</v>
      </c>
      <c r="Q592" t="str">
        <f t="shared" si="47"/>
        <v>['nombre' =&gt; 'Marcela', 'apellido' =&gt; 'Ramirez', 'correo' =&gt; 'marcela.ramirez@linktic.co', 'dominio' =&gt; 14, 'estado' =&gt; 'Eliminado', 'ticket' =&gt; '',</v>
      </c>
      <c r="R592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2" t="str">
        <f t="shared" si="49"/>
        <v>['nombre' =&gt; 'Marcela', 'apellido' =&gt; 'Ramirez', 'correo' =&gt; 'marcela.ramirez@linktic.co',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3" spans="1:19" x14ac:dyDescent="0.25">
      <c r="A593" t="s">
        <v>1575</v>
      </c>
      <c r="B593" t="s">
        <v>1175</v>
      </c>
      <c r="C593" t="s">
        <v>2258</v>
      </c>
      <c r="D593" t="s">
        <v>844</v>
      </c>
      <c r="E593" t="s">
        <v>845</v>
      </c>
      <c r="G593" s="1">
        <v>44713</v>
      </c>
      <c r="I593">
        <v>12</v>
      </c>
      <c r="J593" t="str">
        <f t="shared" si="45"/>
        <v>12.000</v>
      </c>
      <c r="K593">
        <v>44771</v>
      </c>
      <c r="M593">
        <f>_xlfn.IFNA(VLOOKUP(H593,centro_costo_id_2!$A$2:$B$108,2,0),107)</f>
        <v>107</v>
      </c>
      <c r="N593">
        <f>_xlfn.IFNA(VLOOKUP(TRIM(D593),dominio_correos!$A$1:$B$31,2,0),29)</f>
        <v>14</v>
      </c>
      <c r="O593" t="str">
        <f>Hoja13!J592</f>
        <v>2022-06-01</v>
      </c>
      <c r="P593" t="str">
        <f t="shared" si="46"/>
        <v>2022-07-29</v>
      </c>
      <c r="Q593" t="str">
        <f t="shared" si="47"/>
        <v>['nombre' =&gt; 'mcc', 'apellido' =&gt; 'Linktic', 'correo' =&gt; 'mcc@linktic.co', 'dominio' =&gt; 14, 'estado' =&gt; 'Eliminado', 'ticket' =&gt; '',</v>
      </c>
      <c r="R593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3" t="str">
        <f t="shared" si="49"/>
        <v>['nombre' =&gt; 'mcc', 'apellido' =&gt; 'Linktic', 'correo' =&gt; 'mcc@linktic.co',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4" spans="1:19" x14ac:dyDescent="0.25">
      <c r="A594" t="s">
        <v>1289</v>
      </c>
      <c r="B594" t="s">
        <v>1290</v>
      </c>
      <c r="C594" t="s">
        <v>2259</v>
      </c>
      <c r="D594" t="s">
        <v>844</v>
      </c>
      <c r="E594" t="s">
        <v>845</v>
      </c>
      <c r="G594" s="1">
        <v>44713</v>
      </c>
      <c r="H594">
        <v>204</v>
      </c>
      <c r="I594">
        <v>12</v>
      </c>
      <c r="J594" t="str">
        <f t="shared" si="45"/>
        <v>12.000</v>
      </c>
      <c r="K594">
        <v>44771</v>
      </c>
      <c r="M594">
        <f>_xlfn.IFNA(VLOOKUP(H594,centro_costo_id_2!$A$2:$B$108,2,0),107)</f>
        <v>107</v>
      </c>
      <c r="N594">
        <f>_xlfn.IFNA(VLOOKUP(TRIM(D594),dominio_correos!$A$1:$B$31,2,0),29)</f>
        <v>14</v>
      </c>
      <c r="O594" t="str">
        <f>Hoja13!J593</f>
        <v>2022-06-01</v>
      </c>
      <c r="P594" t="str">
        <f t="shared" si="46"/>
        <v>2022-07-29</v>
      </c>
      <c r="Q594" t="str">
        <f t="shared" si="47"/>
        <v>['nombre' =&gt; 'David', 'apellido' =&gt; 'Salazar', 'correo' =&gt; 'david.salazar@linktic.co', 'dominio' =&gt; 14, 'estado' =&gt; 'Eliminado', 'ticket' =&gt; '',</v>
      </c>
      <c r="R594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4" t="str">
        <f t="shared" si="49"/>
        <v>['nombre' =&gt; 'David', 'apellido' =&gt; 'Salazar', 'correo' =&gt; 'david.salazar@linktic.co',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5" spans="1:19" x14ac:dyDescent="0.25">
      <c r="A595" t="s">
        <v>2260</v>
      </c>
      <c r="B595" t="s">
        <v>1763</v>
      </c>
      <c r="C595" t="s">
        <v>2261</v>
      </c>
      <c r="D595" t="s">
        <v>844</v>
      </c>
      <c r="E595" t="s">
        <v>845</v>
      </c>
      <c r="G595" s="1">
        <v>44713</v>
      </c>
      <c r="I595">
        <v>12</v>
      </c>
      <c r="J595" t="str">
        <f t="shared" si="45"/>
        <v>12.000</v>
      </c>
      <c r="K595">
        <v>44771</v>
      </c>
      <c r="M595">
        <f>_xlfn.IFNA(VLOOKUP(H595,centro_costo_id_2!$A$2:$B$108,2,0),107)</f>
        <v>107</v>
      </c>
      <c r="N595">
        <f>_xlfn.IFNA(VLOOKUP(TRIM(D595),dominio_correos!$A$1:$B$31,2,0),29)</f>
        <v>14</v>
      </c>
      <c r="O595" t="str">
        <f>Hoja13!J594</f>
        <v>2022-06-01</v>
      </c>
      <c r="P595" t="str">
        <f t="shared" si="46"/>
        <v>2022-07-29</v>
      </c>
      <c r="Q595" t="str">
        <f t="shared" si="47"/>
        <v>['nombre' =&gt; 'Leidy Tatiana', 'apellido' =&gt; 'Contreras', 'correo' =&gt; 'perfiles.licitaciones@linktic.co', 'dominio' =&gt; 14, 'estado' =&gt; 'Eliminado', 'ticket' =&gt; '',</v>
      </c>
      <c r="R595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5" t="str">
        <f t="shared" si="49"/>
        <v>['nombre' =&gt; 'Leidy Tatiana', 'apellido' =&gt; 'Contreras', 'correo' =&gt; 'perfiles.licitaciones@linktic.co',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6" spans="1:19" x14ac:dyDescent="0.25">
      <c r="A596" t="s">
        <v>1506</v>
      </c>
      <c r="B596" t="s">
        <v>2160</v>
      </c>
      <c r="C596" t="s">
        <v>2262</v>
      </c>
      <c r="D596" t="s">
        <v>844</v>
      </c>
      <c r="E596" t="s">
        <v>845</v>
      </c>
      <c r="G596" s="1">
        <v>44713</v>
      </c>
      <c r="H596">
        <v>201</v>
      </c>
      <c r="I596">
        <v>12</v>
      </c>
      <c r="J596" t="str">
        <f t="shared" si="45"/>
        <v>12.000</v>
      </c>
      <c r="K596">
        <v>44771</v>
      </c>
      <c r="M596">
        <f>_xlfn.IFNA(VLOOKUP(H596,centro_costo_id_2!$A$2:$B$108,2,0),107)</f>
        <v>107</v>
      </c>
      <c r="N596">
        <f>_xlfn.IFNA(VLOOKUP(TRIM(D596),dominio_correos!$A$1:$B$31,2,0),29)</f>
        <v>14</v>
      </c>
      <c r="O596" t="str">
        <f>Hoja13!J595</f>
        <v>2022-06-01</v>
      </c>
      <c r="P596" t="str">
        <f t="shared" si="46"/>
        <v>2022-07-29</v>
      </c>
      <c r="Q596" t="str">
        <f t="shared" si="47"/>
        <v>['nombre' =&gt; 'Martin', 'apellido' =&gt; 'Clausse', 'correo' =&gt; 'automatizaciones@linktic.co', 'dominio' =&gt; 14, 'estado' =&gt; 'Eliminado', 'ticket' =&gt; '',</v>
      </c>
      <c r="R596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6" t="str">
        <f t="shared" si="49"/>
        <v>['nombre' =&gt; 'Martin', 'apellido' =&gt; 'Clausse', 'correo' =&gt; 'automatizaciones@linktic.co',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7" spans="1:19" x14ac:dyDescent="0.25">
      <c r="A597" t="s">
        <v>909</v>
      </c>
      <c r="B597" t="s">
        <v>1345</v>
      </c>
      <c r="C597" t="s">
        <v>2263</v>
      </c>
      <c r="D597" t="s">
        <v>844</v>
      </c>
      <c r="E597" t="s">
        <v>845</v>
      </c>
      <c r="G597" s="1">
        <v>44713</v>
      </c>
      <c r="H597">
        <v>202</v>
      </c>
      <c r="I597">
        <v>12</v>
      </c>
      <c r="J597" t="str">
        <f t="shared" si="45"/>
        <v>12.000</v>
      </c>
      <c r="K597">
        <v>44771</v>
      </c>
      <c r="M597">
        <f>_xlfn.IFNA(VLOOKUP(H597,centro_costo_id_2!$A$2:$B$108,2,0),107)</f>
        <v>107</v>
      </c>
      <c r="N597">
        <f>_xlfn.IFNA(VLOOKUP(TRIM(D597),dominio_correos!$A$1:$B$31,2,0),29)</f>
        <v>14</v>
      </c>
      <c r="O597" t="str">
        <f>Hoja13!J596</f>
        <v>2022-06-01</v>
      </c>
      <c r="P597" t="str">
        <f t="shared" si="46"/>
        <v>2022-07-29</v>
      </c>
      <c r="Q597" t="str">
        <f t="shared" si="47"/>
        <v>['nombre' =&gt; 'Angelica', 'apellido' =&gt; 'Osorio', 'correo' =&gt; 'licitaciones@linktic.co', 'dominio' =&gt; 14, 'estado' =&gt; 'Eliminado', 'ticket' =&gt; '',</v>
      </c>
      <c r="R597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7" t="str">
        <f t="shared" si="49"/>
        <v>['nombre' =&gt; 'Angelica', 'apellido' =&gt; 'Osorio', 'correo' =&gt; 'licitaciones@linktic.co',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8" spans="1:19" x14ac:dyDescent="0.25">
      <c r="A598" t="s">
        <v>1775</v>
      </c>
      <c r="B598" t="s">
        <v>1693</v>
      </c>
      <c r="C598" t="s">
        <v>2264</v>
      </c>
      <c r="D598" t="s">
        <v>844</v>
      </c>
      <c r="E598" t="s">
        <v>845</v>
      </c>
      <c r="G598" s="1">
        <v>44713</v>
      </c>
      <c r="H598">
        <v>201</v>
      </c>
      <c r="I598">
        <v>12</v>
      </c>
      <c r="J598" t="str">
        <f t="shared" si="45"/>
        <v>12.000</v>
      </c>
      <c r="K598">
        <v>44771</v>
      </c>
      <c r="M598">
        <f>_xlfn.IFNA(VLOOKUP(H598,centro_costo_id_2!$A$2:$B$108,2,0),107)</f>
        <v>107</v>
      </c>
      <c r="N598">
        <f>_xlfn.IFNA(VLOOKUP(TRIM(D598),dominio_correos!$A$1:$B$31,2,0),29)</f>
        <v>14</v>
      </c>
      <c r="O598" t="str">
        <f>Hoja13!J597</f>
        <v>2022-06-01</v>
      </c>
      <c r="P598" t="str">
        <f t="shared" si="46"/>
        <v>2022-07-29</v>
      </c>
      <c r="Q598" t="str">
        <f t="shared" si="47"/>
        <v>['nombre' =&gt; 'Wilmar', 'apellido' =&gt; 'Rincón', 'correo' =&gt; 'wilmar.rincon@linktic.co', 'dominio' =&gt; 14, 'estado' =&gt; 'Eliminado', 'ticket' =&gt; '',</v>
      </c>
      <c r="R598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8" t="str">
        <f t="shared" si="49"/>
        <v>['nombre' =&gt; 'Wilmar', 'apellido' =&gt; 'Rincón', 'correo' =&gt; 'wilmar.rincon@linktic.co',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599" spans="1:19" x14ac:dyDescent="0.25">
      <c r="A599" t="s">
        <v>874</v>
      </c>
      <c r="B599" t="s">
        <v>1375</v>
      </c>
      <c r="C599" t="s">
        <v>2265</v>
      </c>
      <c r="D599" t="s">
        <v>844</v>
      </c>
      <c r="E599" t="s">
        <v>845</v>
      </c>
      <c r="G599" s="1">
        <v>44713</v>
      </c>
      <c r="H599">
        <v>201</v>
      </c>
      <c r="I599">
        <v>12</v>
      </c>
      <c r="J599" t="str">
        <f t="shared" si="45"/>
        <v>12.000</v>
      </c>
      <c r="K599">
        <v>44771</v>
      </c>
      <c r="M599">
        <f>_xlfn.IFNA(VLOOKUP(H599,centro_costo_id_2!$A$2:$B$108,2,0),107)</f>
        <v>107</v>
      </c>
      <c r="N599">
        <f>_xlfn.IFNA(VLOOKUP(TRIM(D599),dominio_correos!$A$1:$B$31,2,0),29)</f>
        <v>14</v>
      </c>
      <c r="O599" t="str">
        <f>Hoja13!J598</f>
        <v>2022-06-01</v>
      </c>
      <c r="P599" t="str">
        <f t="shared" si="46"/>
        <v>2022-07-29</v>
      </c>
      <c r="Q599" t="str">
        <f t="shared" si="47"/>
        <v>['nombre' =&gt; 'Katherine', 'apellido' =&gt; 'Daza', 'correo' =&gt; 'katherine.daza@linktic.co', 'dominio' =&gt; 14, 'estado' =&gt; 'Eliminado', 'ticket' =&gt; '',</v>
      </c>
      <c r="R599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599" t="str">
        <f t="shared" si="49"/>
        <v>['nombre' =&gt; 'Katherine', 'apellido' =&gt; 'Daza', 'correo' =&gt; 'katherine.daza@linktic.co',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0" spans="1:19" x14ac:dyDescent="0.25">
      <c r="A600" t="s">
        <v>2266</v>
      </c>
      <c r="B600" t="s">
        <v>2267</v>
      </c>
      <c r="C600" t="s">
        <v>2268</v>
      </c>
      <c r="D600" t="s">
        <v>844</v>
      </c>
      <c r="E600" t="s">
        <v>845</v>
      </c>
      <c r="G600" s="1">
        <v>44713</v>
      </c>
      <c r="H600" t="s">
        <v>1405</v>
      </c>
      <c r="I600">
        <v>12</v>
      </c>
      <c r="J600" t="str">
        <f t="shared" si="45"/>
        <v>12.000</v>
      </c>
      <c r="K600">
        <v>44771</v>
      </c>
      <c r="M600">
        <f>_xlfn.IFNA(VLOOKUP(H600,centro_costo_id_2!$A$2:$B$108,2,0),107)</f>
        <v>107</v>
      </c>
      <c r="N600">
        <f>_xlfn.IFNA(VLOOKUP(TRIM(D600),dominio_correos!$A$1:$B$31,2,0),29)</f>
        <v>14</v>
      </c>
      <c r="O600" t="str">
        <f>Hoja13!J599</f>
        <v>2022-06-01</v>
      </c>
      <c r="P600" t="str">
        <f t="shared" si="46"/>
        <v>2022-07-29</v>
      </c>
      <c r="Q600" t="str">
        <f t="shared" si="47"/>
        <v>['nombre' =&gt; 'Mabel', 'apellido' =&gt; 'Palacios', 'correo' =&gt; 'mabel.palacios@linktic.co', 'dominio' =&gt; 14, 'estado' =&gt; 'Eliminado', 'ticket' =&gt; '',</v>
      </c>
      <c r="R600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0" t="str">
        <f t="shared" si="49"/>
        <v>['nombre' =&gt; 'Mabel', 'apellido' =&gt; 'Palacios', 'correo' =&gt; 'mabel.palacios@linktic.co',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1" spans="1:19" x14ac:dyDescent="0.25">
      <c r="A601" t="s">
        <v>2269</v>
      </c>
      <c r="B601" t="s">
        <v>2270</v>
      </c>
      <c r="C601" t="s">
        <v>2271</v>
      </c>
      <c r="D601" t="s">
        <v>844</v>
      </c>
      <c r="E601" t="s">
        <v>845</v>
      </c>
      <c r="G601" s="1">
        <v>44713</v>
      </c>
      <c r="H601">
        <v>200</v>
      </c>
      <c r="I601">
        <v>12</v>
      </c>
      <c r="J601" t="str">
        <f t="shared" si="45"/>
        <v>12.000</v>
      </c>
      <c r="K601">
        <v>44771</v>
      </c>
      <c r="M601">
        <f>_xlfn.IFNA(VLOOKUP(H601,centro_costo_id_2!$A$2:$B$108,2,0),107)</f>
        <v>107</v>
      </c>
      <c r="N601">
        <f>_xlfn.IFNA(VLOOKUP(TRIM(D601),dominio_correos!$A$1:$B$31,2,0),29)</f>
        <v>14</v>
      </c>
      <c r="O601" t="str">
        <f>Hoja13!J600</f>
        <v>2022-06-01</v>
      </c>
      <c r="P601" t="str">
        <f t="shared" si="46"/>
        <v>2022-07-29</v>
      </c>
      <c r="Q601" t="str">
        <f t="shared" si="47"/>
        <v>['nombre' =&gt; 'Iván', 'apellido' =&gt; 'Pabón', 'correo' =&gt; 'ivan.pabon@linktic.co', 'dominio' =&gt; 14, 'estado' =&gt; 'Eliminado', 'ticket' =&gt; '',</v>
      </c>
      <c r="R601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1" t="str">
        <f t="shared" si="49"/>
        <v>['nombre' =&gt; 'Iván', 'apellido' =&gt; 'Pabón', 'correo' =&gt; 'ivan.pabon@linktic.co',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2" spans="1:19" x14ac:dyDescent="0.25">
      <c r="A602" t="s">
        <v>1056</v>
      </c>
      <c r="B602" t="s">
        <v>1057</v>
      </c>
      <c r="C602" t="s">
        <v>2272</v>
      </c>
      <c r="D602" t="s">
        <v>844</v>
      </c>
      <c r="E602" t="s">
        <v>845</v>
      </c>
      <c r="G602" s="1">
        <v>44713</v>
      </c>
      <c r="H602">
        <v>208</v>
      </c>
      <c r="I602">
        <v>12</v>
      </c>
      <c r="J602" t="str">
        <f t="shared" si="45"/>
        <v>12.000</v>
      </c>
      <c r="K602">
        <v>44771</v>
      </c>
      <c r="M602">
        <f>_xlfn.IFNA(VLOOKUP(H602,centro_costo_id_2!$A$2:$B$108,2,0),107)</f>
        <v>107</v>
      </c>
      <c r="N602">
        <f>_xlfn.IFNA(VLOOKUP(TRIM(D602),dominio_correos!$A$1:$B$31,2,0),29)</f>
        <v>14</v>
      </c>
      <c r="O602" t="str">
        <f>Hoja13!J601</f>
        <v>2022-06-01</v>
      </c>
      <c r="P602" t="str">
        <f t="shared" si="46"/>
        <v>2022-07-29</v>
      </c>
      <c r="Q602" t="str">
        <f t="shared" si="47"/>
        <v>['nombre' =&gt; 'Dayana', 'apellido' =&gt; 'Morales', 'correo' =&gt; 'a.contable@linktic.co', 'dominio' =&gt; 14, 'estado' =&gt; 'Eliminado', 'ticket' =&gt; '',</v>
      </c>
      <c r="R602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2" t="str">
        <f t="shared" si="49"/>
        <v>['nombre' =&gt; 'Dayana', 'apellido' =&gt; 'Morales', 'correo' =&gt; 'a.contable@linktic.co',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3" spans="1:19" x14ac:dyDescent="0.25">
      <c r="A603" t="s">
        <v>1067</v>
      </c>
      <c r="B603" t="s">
        <v>928</v>
      </c>
      <c r="C603" t="s">
        <v>2273</v>
      </c>
      <c r="D603" t="s">
        <v>844</v>
      </c>
      <c r="E603" t="s">
        <v>845</v>
      </c>
      <c r="G603" s="1">
        <v>44713</v>
      </c>
      <c r="H603">
        <v>203</v>
      </c>
      <c r="I603">
        <v>12</v>
      </c>
      <c r="J603" t="str">
        <f t="shared" si="45"/>
        <v>12.000</v>
      </c>
      <c r="K603">
        <v>44771</v>
      </c>
      <c r="M603">
        <f>_xlfn.IFNA(VLOOKUP(H603,centro_costo_id_2!$A$2:$B$108,2,0),107)</f>
        <v>107</v>
      </c>
      <c r="N603">
        <f>_xlfn.IFNA(VLOOKUP(TRIM(D603),dominio_correos!$A$1:$B$31,2,0),29)</f>
        <v>14</v>
      </c>
      <c r="O603" t="str">
        <f>Hoja13!J602</f>
        <v>2022-06-01</v>
      </c>
      <c r="P603" t="str">
        <f t="shared" si="46"/>
        <v>2022-07-29</v>
      </c>
      <c r="Q603" t="str">
        <f t="shared" si="47"/>
        <v>['nombre' =&gt; 'Angela', 'apellido' =&gt; 'Velasquez', 'correo' =&gt; 'a.financiero@linktic.co', 'dominio' =&gt; 14, 'estado' =&gt; 'Eliminado', 'ticket' =&gt; '',</v>
      </c>
      <c r="R603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3" t="str">
        <f t="shared" si="49"/>
        <v>['nombre' =&gt; 'Angela', 'apellido' =&gt; 'Velasquez', 'correo' =&gt; 'a.financiero@linktic.co',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4" spans="1:19" x14ac:dyDescent="0.25">
      <c r="A604" t="s">
        <v>2274</v>
      </c>
      <c r="B604" t="s">
        <v>2275</v>
      </c>
      <c r="C604" t="s">
        <v>2276</v>
      </c>
      <c r="D604" t="s">
        <v>844</v>
      </c>
      <c r="E604" t="s">
        <v>845</v>
      </c>
      <c r="G604" s="1">
        <v>44713</v>
      </c>
      <c r="H604">
        <v>202</v>
      </c>
      <c r="I604">
        <v>12</v>
      </c>
      <c r="J604" t="str">
        <f t="shared" si="45"/>
        <v>12.000</v>
      </c>
      <c r="K604">
        <v>44771</v>
      </c>
      <c r="M604">
        <f>_xlfn.IFNA(VLOOKUP(H604,centro_costo_id_2!$A$2:$B$108,2,0),107)</f>
        <v>107</v>
      </c>
      <c r="N604">
        <f>_xlfn.IFNA(VLOOKUP(TRIM(D604),dominio_correos!$A$1:$B$31,2,0),29)</f>
        <v>14</v>
      </c>
      <c r="O604" t="str">
        <f>Hoja13!J603</f>
        <v>2022-06-01</v>
      </c>
      <c r="P604" t="str">
        <f t="shared" si="46"/>
        <v>2022-07-29</v>
      </c>
      <c r="Q604" t="str">
        <f t="shared" si="47"/>
        <v>['nombre' =&gt; 'onis Johana', 'apellido' =&gt; 'Estrada Ruiz', 'correo' =&gt; 'a.licitaciones@linktic.co', 'dominio' =&gt; 14, 'estado' =&gt; 'Eliminado', 'ticket' =&gt; '',</v>
      </c>
      <c r="R604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4" t="str">
        <f t="shared" si="49"/>
        <v>['nombre' =&gt; 'onis Johana', 'apellido' =&gt; 'Estrada Ruiz', 'correo' =&gt; 'a.licitaciones@linktic.co',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5" spans="1:19" x14ac:dyDescent="0.25">
      <c r="A605" t="s">
        <v>2277</v>
      </c>
      <c r="B605" t="s">
        <v>1135</v>
      </c>
      <c r="C605" t="s">
        <v>2278</v>
      </c>
      <c r="D605" t="s">
        <v>844</v>
      </c>
      <c r="E605" t="s">
        <v>845</v>
      </c>
      <c r="G605" s="1">
        <v>44713</v>
      </c>
      <c r="H605">
        <v>242</v>
      </c>
      <c r="I605">
        <v>12</v>
      </c>
      <c r="J605" t="str">
        <f t="shared" si="45"/>
        <v>12.000</v>
      </c>
      <c r="K605">
        <v>44771</v>
      </c>
      <c r="M605">
        <f>_xlfn.IFNA(VLOOKUP(H605,centro_costo_id_2!$A$2:$B$108,2,0),107)</f>
        <v>107</v>
      </c>
      <c r="N605">
        <f>_xlfn.IFNA(VLOOKUP(TRIM(D605),dominio_correos!$A$1:$B$31,2,0),29)</f>
        <v>14</v>
      </c>
      <c r="O605" t="str">
        <f>Hoja13!J604</f>
        <v>2022-06-01</v>
      </c>
      <c r="P605" t="str">
        <f t="shared" si="46"/>
        <v>2022-07-29</v>
      </c>
      <c r="Q605" t="str">
        <f t="shared" si="47"/>
        <v>['nombre' =&gt; 'Dairo', 'apellido' =&gt; 'Grisales', 'correo' =&gt; 'analista.financiero@linktic.co', 'dominio' =&gt; 14, 'estado' =&gt; 'Eliminado', 'ticket' =&gt; '',</v>
      </c>
      <c r="R605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5" t="str">
        <f t="shared" si="49"/>
        <v>['nombre' =&gt; 'Dairo', 'apellido' =&gt; 'Grisales', 'correo' =&gt; 'analista.financiero@linktic.co',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6" spans="1:19" x14ac:dyDescent="0.25">
      <c r="A606" t="s">
        <v>1198</v>
      </c>
      <c r="B606" t="s">
        <v>1199</v>
      </c>
      <c r="C606" t="s">
        <v>2279</v>
      </c>
      <c r="D606" t="s">
        <v>844</v>
      </c>
      <c r="E606" t="s">
        <v>845</v>
      </c>
      <c r="G606" s="1">
        <v>44713</v>
      </c>
      <c r="H606">
        <v>207</v>
      </c>
      <c r="I606">
        <v>12</v>
      </c>
      <c r="J606" t="str">
        <f t="shared" si="45"/>
        <v>12.000</v>
      </c>
      <c r="K606">
        <v>44771</v>
      </c>
      <c r="M606">
        <f>_xlfn.IFNA(VLOOKUP(H606,centro_costo_id_2!$A$2:$B$108,2,0),107)</f>
        <v>107</v>
      </c>
      <c r="N606">
        <f>_xlfn.IFNA(VLOOKUP(TRIM(D606),dominio_correos!$A$1:$B$31,2,0),29)</f>
        <v>14</v>
      </c>
      <c r="O606" t="str">
        <f>Hoja13!J605</f>
        <v>2022-06-01</v>
      </c>
      <c r="P606" t="str">
        <f t="shared" si="46"/>
        <v>2022-07-29</v>
      </c>
      <c r="Q606" t="str">
        <f t="shared" si="47"/>
        <v>['nombre' =&gt; 'Juan', 'apellido' =&gt; 'Guarin', 'correo' =&gt; 'calidad@linktic.co', 'dominio' =&gt; 14, 'estado' =&gt; 'Eliminado', 'ticket' =&gt; '',</v>
      </c>
      <c r="R606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6" t="str">
        <f t="shared" si="49"/>
        <v>['nombre' =&gt; 'Juan', 'apellido' =&gt; 'Guarin', 'correo' =&gt; 'calidad@linktic.co',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7" spans="1:19" x14ac:dyDescent="0.25">
      <c r="A607" t="s">
        <v>1223</v>
      </c>
      <c r="B607" t="s">
        <v>1224</v>
      </c>
      <c r="C607" t="s">
        <v>2280</v>
      </c>
      <c r="D607" t="s">
        <v>844</v>
      </c>
      <c r="E607" t="s">
        <v>845</v>
      </c>
      <c r="G607" s="1">
        <v>44713</v>
      </c>
      <c r="H607">
        <v>242</v>
      </c>
      <c r="I607">
        <v>12</v>
      </c>
      <c r="J607" t="str">
        <f t="shared" si="45"/>
        <v>12.000</v>
      </c>
      <c r="K607">
        <v>44771</v>
      </c>
      <c r="M607">
        <f>_xlfn.IFNA(VLOOKUP(H607,centro_costo_id_2!$A$2:$B$108,2,0),107)</f>
        <v>107</v>
      </c>
      <c r="N607">
        <f>_xlfn.IFNA(VLOOKUP(TRIM(D607),dominio_correos!$A$1:$B$31,2,0),29)</f>
        <v>14</v>
      </c>
      <c r="O607" t="str">
        <f>Hoja13!J606</f>
        <v>2022-06-01</v>
      </c>
      <c r="P607" t="str">
        <f t="shared" si="46"/>
        <v>2022-07-29</v>
      </c>
      <c r="Q607" t="str">
        <f t="shared" si="47"/>
        <v>['nombre' =&gt; 'Gerswin', 'apellido' =&gt; 'Pineda', 'correo' =&gt; 'gerswin.pineda@linktic.co', 'dominio' =&gt; 14, 'estado' =&gt; 'Eliminado', 'ticket' =&gt; '',</v>
      </c>
      <c r="R607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7" t="str">
        <f t="shared" si="49"/>
        <v>['nombre' =&gt; 'Gerswin', 'apellido' =&gt; 'Pineda', 'correo' =&gt; 'gerswin.pineda@linktic.co',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08" spans="1:19" x14ac:dyDescent="0.25">
      <c r="A608" t="s">
        <v>1545</v>
      </c>
      <c r="B608" t="s">
        <v>2281</v>
      </c>
      <c r="C608" t="s">
        <v>2282</v>
      </c>
      <c r="D608" t="s">
        <v>844</v>
      </c>
      <c r="E608" t="s">
        <v>845</v>
      </c>
      <c r="G608" s="1">
        <v>44713</v>
      </c>
      <c r="H608">
        <v>200</v>
      </c>
      <c r="I608">
        <v>12</v>
      </c>
      <c r="J608" t="str">
        <f t="shared" si="45"/>
        <v>12.000</v>
      </c>
      <c r="K608">
        <v>44902</v>
      </c>
      <c r="M608">
        <f>_xlfn.IFNA(VLOOKUP(H608,centro_costo_id_2!$A$2:$B$108,2,0),107)</f>
        <v>107</v>
      </c>
      <c r="N608">
        <f>_xlfn.IFNA(VLOOKUP(TRIM(D608),dominio_correos!$A$1:$B$31,2,0),29)</f>
        <v>14</v>
      </c>
      <c r="O608" t="str">
        <f>Hoja13!J607</f>
        <v>2022-06-01</v>
      </c>
      <c r="P608" t="str">
        <f t="shared" si="46"/>
        <v>2022-12-07</v>
      </c>
      <c r="Q608" t="str">
        <f t="shared" si="47"/>
        <v>['nombre' =&gt; 'Luis Miguel', 'apellido' =&gt; 'Pérez', 'correo' =&gt; 'luis.perez@linktic.co', 'dominio' =&gt; 14, 'estado' =&gt; 'Eliminado', 'ticket' =&gt; '',</v>
      </c>
      <c r="R608" t="str">
        <f t="shared" si="48"/>
        <v xml:space="preserve"> 'fecha_de_creacion' =&gt; '2022-06-01', 'centro_costos_id' =&gt; 107, 'costo_dolares' =&gt; 12.000, 'costo_pesos' =&gt; 0, 'trm' =&gt; 0, 'fecha_de_eliminacion' =&gt; '2022-12-07', 'comentarios'  =&gt; ''],</v>
      </c>
      <c r="S608" t="str">
        <f t="shared" si="49"/>
        <v>['nombre' =&gt; 'Luis Miguel', 'apellido' =&gt; 'Pérez', 'correo' =&gt; 'luis.perez@linktic.co', 'dominio' =&gt; 14, 'estado' =&gt; 'Eliminado', 'ticket' =&gt; '', 'fecha_de_creacion' =&gt; '2022-06-01', 'centro_costos_id' =&gt; 107, 'costo_dolares' =&gt; 12.000, 'costo_pesos' =&gt; 0, 'trm' =&gt; 0, 'fecha_de_eliminacion' =&gt; '2022-12-07', 'comentarios'  =&gt; ''],</v>
      </c>
    </row>
    <row r="609" spans="1:19" x14ac:dyDescent="0.25">
      <c r="A609" t="s">
        <v>1624</v>
      </c>
      <c r="B609" t="s">
        <v>1175</v>
      </c>
      <c r="C609" t="s">
        <v>2283</v>
      </c>
      <c r="D609" t="s">
        <v>844</v>
      </c>
      <c r="E609" t="s">
        <v>845</v>
      </c>
      <c r="G609" s="1">
        <v>44713</v>
      </c>
      <c r="I609">
        <v>12</v>
      </c>
      <c r="J609" t="str">
        <f t="shared" si="45"/>
        <v>12.000</v>
      </c>
      <c r="K609">
        <v>44771</v>
      </c>
      <c r="M609">
        <f>_xlfn.IFNA(VLOOKUP(H609,centro_costo_id_2!$A$2:$B$108,2,0),107)</f>
        <v>107</v>
      </c>
      <c r="N609">
        <f>_xlfn.IFNA(VLOOKUP(TRIM(D609),dominio_correos!$A$1:$B$31,2,0),29)</f>
        <v>14</v>
      </c>
      <c r="O609" t="str">
        <f>Hoja13!J608</f>
        <v>2022-06-01</v>
      </c>
      <c r="P609" t="str">
        <f t="shared" si="46"/>
        <v>2022-07-29</v>
      </c>
      <c r="Q609" t="str">
        <f t="shared" si="47"/>
        <v>['nombre' =&gt; 'Project', 'apellido' =&gt; 'Linktic', 'correo' =&gt; 'project@linktic.co', 'dominio' =&gt; 14, 'estado' =&gt; 'Eliminado', 'ticket' =&gt; '',</v>
      </c>
      <c r="R609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09" t="str">
        <f t="shared" si="49"/>
        <v>['nombre' =&gt; 'Project', 'apellido' =&gt; 'Linktic', 'correo' =&gt; 'project@linktic.co',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0" spans="1:19" x14ac:dyDescent="0.25">
      <c r="A610" t="s">
        <v>880</v>
      </c>
      <c r="B610" t="s">
        <v>1030</v>
      </c>
      <c r="C610" t="s">
        <v>2284</v>
      </c>
      <c r="D610" t="s">
        <v>844</v>
      </c>
      <c r="E610" t="s">
        <v>845</v>
      </c>
      <c r="G610" s="1">
        <v>44713</v>
      </c>
      <c r="H610">
        <v>204</v>
      </c>
      <c r="I610">
        <v>12</v>
      </c>
      <c r="J610" t="str">
        <f t="shared" si="45"/>
        <v>12.000</v>
      </c>
      <c r="K610">
        <v>44771</v>
      </c>
      <c r="M610">
        <f>_xlfn.IFNA(VLOOKUP(H610,centro_costo_id_2!$A$2:$B$108,2,0),107)</f>
        <v>107</v>
      </c>
      <c r="N610">
        <f>_xlfn.IFNA(VLOOKUP(TRIM(D610),dominio_correos!$A$1:$B$31,2,0),29)</f>
        <v>14</v>
      </c>
      <c r="O610" t="str">
        <f>Hoja13!J609</f>
        <v>2022-06-01</v>
      </c>
      <c r="P610" t="str">
        <f t="shared" si="46"/>
        <v>2022-07-29</v>
      </c>
      <c r="Q610" t="str">
        <f t="shared" si="47"/>
        <v>['nombre' =&gt; 'Miguel', 'apellido' =&gt; 'Gomez', 'correo' =&gt; 'miguel.gomez@linktic.co', 'dominio' =&gt; 14, 'estado' =&gt; 'Eliminado', 'ticket' =&gt; '',</v>
      </c>
      <c r="R610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0" t="str">
        <f t="shared" si="49"/>
        <v>['nombre' =&gt; 'Miguel', 'apellido' =&gt; 'Gomez', 'correo' =&gt; 'miguel.gomez@linktic.co',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1" spans="1:19" x14ac:dyDescent="0.25">
      <c r="A611" t="s">
        <v>862</v>
      </c>
      <c r="B611" t="s">
        <v>1245</v>
      </c>
      <c r="C611" t="s">
        <v>2285</v>
      </c>
      <c r="D611" t="s">
        <v>844</v>
      </c>
      <c r="E611" t="s">
        <v>845</v>
      </c>
      <c r="G611" s="1">
        <v>44713</v>
      </c>
      <c r="H611">
        <v>208</v>
      </c>
      <c r="I611">
        <v>12</v>
      </c>
      <c r="J611" t="str">
        <f t="shared" si="45"/>
        <v>12.000</v>
      </c>
      <c r="K611">
        <v>44771</v>
      </c>
      <c r="M611">
        <f>_xlfn.IFNA(VLOOKUP(H611,centro_costo_id_2!$A$2:$B$108,2,0),107)</f>
        <v>107</v>
      </c>
      <c r="N611">
        <f>_xlfn.IFNA(VLOOKUP(TRIM(D611),dominio_correos!$A$1:$B$31,2,0),29)</f>
        <v>14</v>
      </c>
      <c r="O611" t="str">
        <f>Hoja13!J610</f>
        <v>2022-06-01</v>
      </c>
      <c r="P611" t="str">
        <f t="shared" si="46"/>
        <v>2022-07-29</v>
      </c>
      <c r="Q611" t="str">
        <f t="shared" si="47"/>
        <v>['nombre' =&gt; 'Ana', 'apellido' =&gt; 'Aguilera', 'correo' =&gt; 'contabilidad@linktic.co', 'dominio' =&gt; 14, 'estado' =&gt; 'Eliminado', 'ticket' =&gt; '',</v>
      </c>
      <c r="R611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1" t="str">
        <f t="shared" si="49"/>
        <v>['nombre' =&gt; 'Ana', 'apellido' =&gt; 'Aguilera', 'correo' =&gt; 'contabilidad@linktic.co',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2" spans="1:19" x14ac:dyDescent="0.25">
      <c r="A612" t="s">
        <v>1289</v>
      </c>
      <c r="B612" t="s">
        <v>1327</v>
      </c>
      <c r="C612" t="s">
        <v>2286</v>
      </c>
      <c r="D612" t="s">
        <v>844</v>
      </c>
      <c r="E612" t="s">
        <v>845</v>
      </c>
      <c r="G612" s="1">
        <v>44713</v>
      </c>
      <c r="H612">
        <v>204</v>
      </c>
      <c r="I612">
        <v>12</v>
      </c>
      <c r="J612" t="str">
        <f t="shared" si="45"/>
        <v>12.000</v>
      </c>
      <c r="K612">
        <v>44771</v>
      </c>
      <c r="M612">
        <f>_xlfn.IFNA(VLOOKUP(H612,centro_costo_id_2!$A$2:$B$108,2,0),107)</f>
        <v>107</v>
      </c>
      <c r="N612">
        <f>_xlfn.IFNA(VLOOKUP(TRIM(D612),dominio_correos!$A$1:$B$31,2,0),29)</f>
        <v>14</v>
      </c>
      <c r="O612" t="str">
        <f>Hoja13!J611</f>
        <v>2022-06-01</v>
      </c>
      <c r="P612" t="str">
        <f t="shared" si="46"/>
        <v>2022-07-29</v>
      </c>
      <c r="Q612" t="str">
        <f t="shared" si="47"/>
        <v>['nombre' =&gt; 'David', 'apellido' =&gt; 'Cadena', 'correo' =&gt; 'diseno@linktic.co', 'dominio' =&gt; 14, 'estado' =&gt; 'Eliminado', 'ticket' =&gt; '',</v>
      </c>
      <c r="R612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2" t="str">
        <f t="shared" si="49"/>
        <v>['nombre' =&gt; 'David', 'apellido' =&gt; 'Cadena', 'correo' =&gt; 'diseno@linktic.co',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3" spans="1:19" x14ac:dyDescent="0.25">
      <c r="A613" t="s">
        <v>2287</v>
      </c>
      <c r="B613" t="s">
        <v>1527</v>
      </c>
      <c r="C613" t="s">
        <v>2288</v>
      </c>
      <c r="D613" t="s">
        <v>844</v>
      </c>
      <c r="E613" t="s">
        <v>845</v>
      </c>
      <c r="G613" s="1">
        <v>44713</v>
      </c>
      <c r="H613">
        <v>204</v>
      </c>
      <c r="I613">
        <v>12</v>
      </c>
      <c r="J613" t="str">
        <f t="shared" si="45"/>
        <v>12.000</v>
      </c>
      <c r="K613">
        <v>44771</v>
      </c>
      <c r="M613">
        <f>_xlfn.IFNA(VLOOKUP(H613,centro_costo_id_2!$A$2:$B$108,2,0),107)</f>
        <v>107</v>
      </c>
      <c r="N613">
        <f>_xlfn.IFNA(VLOOKUP(TRIM(D613),dominio_correos!$A$1:$B$31,2,0),29)</f>
        <v>14</v>
      </c>
      <c r="O613" t="str">
        <f>Hoja13!J612</f>
        <v>2022-06-01</v>
      </c>
      <c r="P613" t="str">
        <f t="shared" si="46"/>
        <v>2022-07-29</v>
      </c>
      <c r="Q613" t="str">
        <f t="shared" si="47"/>
        <v>['nombre' =&gt; 'Jorge Gabriel', 'apellido' =&gt; 'Zambrano Guillén', 'correo' =&gt; 'lider.diseno@linktic.co', 'dominio' =&gt; 14, 'estado' =&gt; 'Eliminado', 'ticket' =&gt; '',</v>
      </c>
      <c r="R613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3" t="str">
        <f t="shared" si="49"/>
        <v>['nombre' =&gt; 'Jorge Gabriel', 'apellido' =&gt; 'Zambrano Guillén', 'correo' =&gt; 'lider.diseno@linktic.co',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4" spans="1:19" x14ac:dyDescent="0.25">
      <c r="A614" t="s">
        <v>850</v>
      </c>
      <c r="B614" t="s">
        <v>2289</v>
      </c>
      <c r="C614" t="s">
        <v>2290</v>
      </c>
      <c r="D614" t="s">
        <v>844</v>
      </c>
      <c r="E614" t="s">
        <v>845</v>
      </c>
      <c r="G614" s="1">
        <v>44713</v>
      </c>
      <c r="H614">
        <v>201</v>
      </c>
      <c r="I614">
        <v>12</v>
      </c>
      <c r="J614" t="str">
        <f t="shared" si="45"/>
        <v>12.000</v>
      </c>
      <c r="K614">
        <v>44771</v>
      </c>
      <c r="M614">
        <f>_xlfn.IFNA(VLOOKUP(H614,centro_costo_id_2!$A$2:$B$108,2,0),107)</f>
        <v>107</v>
      </c>
      <c r="N614">
        <f>_xlfn.IFNA(VLOOKUP(TRIM(D614),dominio_correos!$A$1:$B$31,2,0),29)</f>
        <v>14</v>
      </c>
      <c r="O614" t="str">
        <f>Hoja13!J613</f>
        <v>2022-06-01</v>
      </c>
      <c r="P614" t="str">
        <f t="shared" si="46"/>
        <v>2022-07-29</v>
      </c>
      <c r="Q614" t="str">
        <f t="shared" si="47"/>
        <v>['nombre' =&gt; 'Diana', 'apellido' =&gt; 'Bermúdez Arias', 'correo' =&gt; 'diana.bermudez@linktic.co', 'dominio' =&gt; 14, 'estado' =&gt; 'Eliminado', 'ticket' =&gt; '',</v>
      </c>
      <c r="R614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4" t="str">
        <f t="shared" si="49"/>
        <v>['nombre' =&gt; 'Diana', 'apellido' =&gt; 'Bermúdez Arias', 'correo' =&gt; 'diana.bermudez@linktic.co',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5" spans="1:19" x14ac:dyDescent="0.25">
      <c r="A615" t="s">
        <v>1431</v>
      </c>
      <c r="B615" t="s">
        <v>1432</v>
      </c>
      <c r="C615" t="s">
        <v>2291</v>
      </c>
      <c r="D615" t="s">
        <v>844</v>
      </c>
      <c r="E615" t="s">
        <v>845</v>
      </c>
      <c r="G615" s="1">
        <v>44713</v>
      </c>
      <c r="H615">
        <v>202</v>
      </c>
      <c r="I615">
        <v>12</v>
      </c>
      <c r="J615" t="str">
        <f t="shared" si="45"/>
        <v>12.000</v>
      </c>
      <c r="K615">
        <v>44771</v>
      </c>
      <c r="M615">
        <f>_xlfn.IFNA(VLOOKUP(H615,centro_costo_id_2!$A$2:$B$108,2,0),107)</f>
        <v>107</v>
      </c>
      <c r="N615">
        <f>_xlfn.IFNA(VLOOKUP(TRIM(D615),dominio_correos!$A$1:$B$31,2,0),29)</f>
        <v>14</v>
      </c>
      <c r="O615" t="str">
        <f>Hoja13!J614</f>
        <v>2022-06-01</v>
      </c>
      <c r="P615" t="str">
        <f t="shared" si="46"/>
        <v>2022-07-29</v>
      </c>
      <c r="Q615" t="str">
        <f t="shared" si="47"/>
        <v>['nombre' =&gt; 'Lina', 'apellido' =&gt; 'Castillo', 'correo' =&gt; 'lina.castillo@linktic.co', 'dominio' =&gt; 14, 'estado' =&gt; 'Eliminado', 'ticket' =&gt; '',</v>
      </c>
      <c r="R615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5" t="str">
        <f t="shared" si="49"/>
        <v>['nombre' =&gt; 'Lina', 'apellido' =&gt; 'Castillo', 'correo' =&gt; 'lina.castillo@linktic.co',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6" spans="1:19" x14ac:dyDescent="0.25">
      <c r="A616" t="s">
        <v>1514</v>
      </c>
      <c r="B616" t="s">
        <v>990</v>
      </c>
      <c r="C616" t="s">
        <v>1662</v>
      </c>
      <c r="D616" t="s">
        <v>844</v>
      </c>
      <c r="E616" t="s">
        <v>845</v>
      </c>
      <c r="G616" s="1">
        <v>44713</v>
      </c>
      <c r="H616">
        <v>206</v>
      </c>
      <c r="I616">
        <v>12</v>
      </c>
      <c r="J616" t="str">
        <f t="shared" si="45"/>
        <v>12.000</v>
      </c>
      <c r="K616">
        <v>44771</v>
      </c>
      <c r="M616">
        <f>_xlfn.IFNA(VLOOKUP(H616,centro_costo_id_2!$A$2:$B$108,2,0),107)</f>
        <v>107</v>
      </c>
      <c r="N616">
        <f>_xlfn.IFNA(VLOOKUP(TRIM(D616),dominio_correos!$A$1:$B$31,2,0),29)</f>
        <v>14</v>
      </c>
      <c r="O616" t="str">
        <f>Hoja13!J615</f>
        <v>2022-06-01</v>
      </c>
      <c r="P616" t="str">
        <f t="shared" si="46"/>
        <v>2022-07-29</v>
      </c>
      <c r="Q616" t="str">
        <f t="shared" si="47"/>
        <v>['nombre' =&gt; 'Paula', 'apellido' =&gt; 'Moreno', 'correo' =&gt; 'talento@linktic.com', 'dominio' =&gt; 14, 'estado' =&gt; 'Eliminado', 'ticket' =&gt; '',</v>
      </c>
      <c r="R616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6" t="str">
        <f t="shared" si="49"/>
        <v>['nombre' =&gt; 'Paula', 'apellido' =&gt; 'Moreno', 'correo' =&gt; 'talento@linktic.com',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7" spans="1:19" x14ac:dyDescent="0.25">
      <c r="A617" t="s">
        <v>905</v>
      </c>
      <c r="B617" t="s">
        <v>1233</v>
      </c>
      <c r="C617" t="s">
        <v>2292</v>
      </c>
      <c r="D617" t="s">
        <v>844</v>
      </c>
      <c r="E617" t="s">
        <v>845</v>
      </c>
      <c r="G617" s="1">
        <v>44713</v>
      </c>
      <c r="H617">
        <v>203</v>
      </c>
      <c r="I617">
        <v>12</v>
      </c>
      <c r="J617" t="str">
        <f t="shared" si="45"/>
        <v>12.000</v>
      </c>
      <c r="K617">
        <v>44771</v>
      </c>
      <c r="M617">
        <f>_xlfn.IFNA(VLOOKUP(H617,centro_costo_id_2!$A$2:$B$108,2,0),107)</f>
        <v>107</v>
      </c>
      <c r="N617">
        <f>_xlfn.IFNA(VLOOKUP(TRIM(D617),dominio_correos!$A$1:$B$31,2,0),29)</f>
        <v>14</v>
      </c>
      <c r="O617" t="str">
        <f>Hoja13!J616</f>
        <v>2022-06-01</v>
      </c>
      <c r="P617" t="str">
        <f t="shared" si="46"/>
        <v>2022-07-29</v>
      </c>
      <c r="Q617" t="str">
        <f t="shared" si="47"/>
        <v>['nombre' =&gt; 'Andres', 'apellido' =&gt; 'Mendieta', 'correo' =&gt; 'compras@linktic.co', 'dominio' =&gt; 14, 'estado' =&gt; 'Eliminado', 'ticket' =&gt; '',</v>
      </c>
      <c r="R617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7" t="str">
        <f t="shared" si="49"/>
        <v>['nombre' =&gt; 'Andres', 'apellido' =&gt; 'Mendieta', 'correo' =&gt; 'compras@linktic.co',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8" spans="1:19" x14ac:dyDescent="0.25">
      <c r="A618" t="s">
        <v>2293</v>
      </c>
      <c r="B618" t="s">
        <v>1523</v>
      </c>
      <c r="C618" t="s">
        <v>2294</v>
      </c>
      <c r="D618" t="s">
        <v>844</v>
      </c>
      <c r="E618" t="s">
        <v>845</v>
      </c>
      <c r="G618" s="1">
        <v>44713</v>
      </c>
      <c r="I618">
        <v>12</v>
      </c>
      <c r="J618" t="str">
        <f t="shared" si="45"/>
        <v>12.000</v>
      </c>
      <c r="K618">
        <v>44771</v>
      </c>
      <c r="M618">
        <f>_xlfn.IFNA(VLOOKUP(H618,centro_costo_id_2!$A$2:$B$108,2,0),107)</f>
        <v>107</v>
      </c>
      <c r="N618">
        <f>_xlfn.IFNA(VLOOKUP(TRIM(D618),dominio_correos!$A$1:$B$31,2,0),29)</f>
        <v>14</v>
      </c>
      <c r="O618" t="str">
        <f>Hoja13!J617</f>
        <v>2022-06-01</v>
      </c>
      <c r="P618" t="str">
        <f t="shared" si="46"/>
        <v>2022-07-29</v>
      </c>
      <c r="Q618" t="str">
        <f t="shared" si="47"/>
        <v>['nombre' =&gt; 'proyectos', 'apellido' =&gt; 'Licitaciones', 'correo' =&gt; 'proyectos@linktic.co', 'dominio' =&gt; 14, 'estado' =&gt; 'Eliminado', 'ticket' =&gt; '',</v>
      </c>
      <c r="R618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8" t="str">
        <f t="shared" si="49"/>
        <v>['nombre' =&gt; 'proyectos', 'apellido' =&gt; 'Licitaciones', 'correo' =&gt; 'proyectos@linktic.co',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19" spans="1:19" x14ac:dyDescent="0.25">
      <c r="A619" t="s">
        <v>1356</v>
      </c>
      <c r="B619" t="s">
        <v>1357</v>
      </c>
      <c r="C619" t="s">
        <v>2295</v>
      </c>
      <c r="D619" t="s">
        <v>844</v>
      </c>
      <c r="E619" t="s">
        <v>845</v>
      </c>
      <c r="G619" s="1">
        <v>44713</v>
      </c>
      <c r="H619">
        <v>203</v>
      </c>
      <c r="I619">
        <v>12</v>
      </c>
      <c r="J619" t="str">
        <f t="shared" si="45"/>
        <v>12.000</v>
      </c>
      <c r="K619">
        <v>44771</v>
      </c>
      <c r="M619">
        <f>_xlfn.IFNA(VLOOKUP(H619,centro_costo_id_2!$A$2:$B$108,2,0),107)</f>
        <v>107</v>
      </c>
      <c r="N619">
        <f>_xlfn.IFNA(VLOOKUP(TRIM(D619),dominio_correos!$A$1:$B$31,2,0),29)</f>
        <v>14</v>
      </c>
      <c r="O619" t="str">
        <f>Hoja13!J618</f>
        <v>2022-06-01</v>
      </c>
      <c r="P619" t="str">
        <f t="shared" si="46"/>
        <v>2022-07-29</v>
      </c>
      <c r="Q619" t="str">
        <f t="shared" si="47"/>
        <v>['nombre' =&gt; 'Sandra', 'apellido' =&gt; 'Muñoz', 'correo' =&gt; 'finanzas@linktic.co', 'dominio' =&gt; 14, 'estado' =&gt; 'Eliminado', 'ticket' =&gt; '',</v>
      </c>
      <c r="R619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19" t="str">
        <f t="shared" si="49"/>
        <v>['nombre' =&gt; 'Sandra', 'apellido' =&gt; 'Muñoz', 'correo' =&gt; 'finanzas@linktic.co',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0" spans="1:19" x14ac:dyDescent="0.25">
      <c r="A620" t="s">
        <v>1053</v>
      </c>
      <c r="B620" t="s">
        <v>2296</v>
      </c>
      <c r="C620" t="s">
        <v>2297</v>
      </c>
      <c r="D620" t="s">
        <v>844</v>
      </c>
      <c r="E620" t="s">
        <v>845</v>
      </c>
      <c r="G620" s="1">
        <v>44713</v>
      </c>
      <c r="I620">
        <v>12</v>
      </c>
      <c r="J620" t="str">
        <f t="shared" si="45"/>
        <v>12.000</v>
      </c>
      <c r="K620">
        <v>44771</v>
      </c>
      <c r="M620">
        <f>_xlfn.IFNA(VLOOKUP(H620,centro_costo_id_2!$A$2:$B$108,2,0),107)</f>
        <v>107</v>
      </c>
      <c r="N620">
        <f>_xlfn.IFNA(VLOOKUP(TRIM(D620),dominio_correos!$A$1:$B$31,2,0),29)</f>
        <v>14</v>
      </c>
      <c r="O620" t="str">
        <f>Hoja13!J619</f>
        <v>2022-06-01</v>
      </c>
      <c r="P620" t="str">
        <f t="shared" si="46"/>
        <v>2022-07-29</v>
      </c>
      <c r="Q620" t="str">
        <f t="shared" si="47"/>
        <v>['nombre' =&gt; 'Asistente', 'apellido' =&gt; 'Gerencia', 'correo' =&gt; 'gerencia@linktic.co', 'dominio' =&gt; 14, 'estado' =&gt; 'Eliminado', 'ticket' =&gt; '',</v>
      </c>
      <c r="R620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0" t="str">
        <f t="shared" si="49"/>
        <v>['nombre' =&gt; 'Asistente', 'apellido' =&gt; 'Gerencia', 'correo' =&gt; 'gerencia@linktic.co',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1" spans="1:19" x14ac:dyDescent="0.25">
      <c r="A621" t="s">
        <v>1514</v>
      </c>
      <c r="B621" t="s">
        <v>1515</v>
      </c>
      <c r="C621" t="s">
        <v>2298</v>
      </c>
      <c r="D621" t="s">
        <v>844</v>
      </c>
      <c r="E621" t="s">
        <v>845</v>
      </c>
      <c r="G621" s="1">
        <v>44713</v>
      </c>
      <c r="H621">
        <v>201</v>
      </c>
      <c r="I621">
        <v>12</v>
      </c>
      <c r="J621" t="str">
        <f t="shared" si="45"/>
        <v>12.000</v>
      </c>
      <c r="K621">
        <v>44771</v>
      </c>
      <c r="M621">
        <f>_xlfn.IFNA(VLOOKUP(H621,centro_costo_id_2!$A$2:$B$108,2,0),107)</f>
        <v>107</v>
      </c>
      <c r="N621">
        <f>_xlfn.IFNA(VLOOKUP(TRIM(D621),dominio_correos!$A$1:$B$31,2,0),29)</f>
        <v>14</v>
      </c>
      <c r="O621" t="str">
        <f>Hoja13!J620</f>
        <v>2022-06-01</v>
      </c>
      <c r="P621" t="str">
        <f t="shared" si="46"/>
        <v>2022-07-29</v>
      </c>
      <c r="Q621" t="str">
        <f t="shared" si="47"/>
        <v>['nombre' =&gt; 'Paula', 'apellido' =&gt; 'Sanchez', 'correo' =&gt; 'juridica@linktic.co', 'dominio' =&gt; 14, 'estado' =&gt; 'Eliminado', 'ticket' =&gt; '',</v>
      </c>
      <c r="R621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1" t="str">
        <f t="shared" si="49"/>
        <v>['nombre' =&gt; 'Paula', 'apellido' =&gt; 'Sanchez', 'correo' =&gt; 'juridica@linktic.co',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2" spans="1:19" x14ac:dyDescent="0.25">
      <c r="A622" t="s">
        <v>1809</v>
      </c>
      <c r="B622" t="s">
        <v>1636</v>
      </c>
      <c r="C622" t="s">
        <v>2299</v>
      </c>
      <c r="D622" t="s">
        <v>844</v>
      </c>
      <c r="E622" t="s">
        <v>845</v>
      </c>
      <c r="G622" s="1">
        <v>44713</v>
      </c>
      <c r="H622">
        <v>210</v>
      </c>
      <c r="I622">
        <v>12</v>
      </c>
      <c r="J622" t="str">
        <f t="shared" si="45"/>
        <v>12.000</v>
      </c>
      <c r="K622">
        <v>44771</v>
      </c>
      <c r="M622">
        <f>_xlfn.IFNA(VLOOKUP(H622,centro_costo_id_2!$A$2:$B$108,2,0),107)</f>
        <v>107</v>
      </c>
      <c r="N622">
        <f>_xlfn.IFNA(VLOOKUP(TRIM(D622),dominio_correos!$A$1:$B$31,2,0),29)</f>
        <v>14</v>
      </c>
      <c r="O622" t="str">
        <f>Hoja13!J621</f>
        <v>2022-06-01</v>
      </c>
      <c r="P622" t="str">
        <f t="shared" si="46"/>
        <v>2022-07-29</v>
      </c>
      <c r="Q622" t="str">
        <f t="shared" si="47"/>
        <v>['nombre' =&gt; 'Fernan', 'apellido' =&gt; 'Ocampo', 'correo' =&gt; 'fernan@linktic.co', 'dominio' =&gt; 14, 'estado' =&gt; 'Eliminado', 'ticket' =&gt; '',</v>
      </c>
      <c r="R622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2" t="str">
        <f t="shared" si="49"/>
        <v>['nombre' =&gt; 'Fernan', 'apellido' =&gt; 'Ocampo', 'correo' =&gt; 'fernan@linktic.co',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3" spans="1:19" x14ac:dyDescent="0.25">
      <c r="A623" t="s">
        <v>1622</v>
      </c>
      <c r="B623" t="s">
        <v>2300</v>
      </c>
      <c r="C623" t="s">
        <v>2301</v>
      </c>
      <c r="D623" t="s">
        <v>844</v>
      </c>
      <c r="E623" t="s">
        <v>845</v>
      </c>
      <c r="G623" s="1">
        <v>44713</v>
      </c>
      <c r="H623">
        <v>209</v>
      </c>
      <c r="I623">
        <v>12</v>
      </c>
      <c r="J623" t="str">
        <f t="shared" si="45"/>
        <v>12.000</v>
      </c>
      <c r="K623">
        <v>44771</v>
      </c>
      <c r="M623">
        <f>_xlfn.IFNA(VLOOKUP(H623,centro_costo_id_2!$A$2:$B$108,2,0),107)</f>
        <v>107</v>
      </c>
      <c r="N623">
        <f>_xlfn.IFNA(VLOOKUP(TRIM(D623),dominio_correos!$A$1:$B$31,2,0),29)</f>
        <v>14</v>
      </c>
      <c r="O623" t="str">
        <f>Hoja13!J622</f>
        <v>2022-06-01</v>
      </c>
      <c r="P623" t="str">
        <f t="shared" si="46"/>
        <v>2022-07-29</v>
      </c>
      <c r="Q623" t="str">
        <f t="shared" si="47"/>
        <v>['nombre' =&gt; 'Melissa', 'apellido' =&gt; 'Rojas Mora', 'correo' =&gt; 'profesional.financiero@linktic.co', 'dominio' =&gt; 14, 'estado' =&gt; 'Eliminado', 'ticket' =&gt; '',</v>
      </c>
      <c r="R623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3" t="str">
        <f t="shared" si="49"/>
        <v>['nombre' =&gt; 'Melissa', 'apellido' =&gt; 'Rojas Mora', 'correo' =&gt; 'profesional.financiero@linktic.co',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4" spans="1:19" x14ac:dyDescent="0.25">
      <c r="A624" t="s">
        <v>880</v>
      </c>
      <c r="B624" t="s">
        <v>1030</v>
      </c>
      <c r="C624" t="s">
        <v>2302</v>
      </c>
      <c r="D624" t="s">
        <v>844</v>
      </c>
      <c r="E624" t="s">
        <v>845</v>
      </c>
      <c r="G624" s="1">
        <v>44713</v>
      </c>
      <c r="H624">
        <v>204</v>
      </c>
      <c r="I624">
        <v>12</v>
      </c>
      <c r="J624" t="str">
        <f t="shared" si="45"/>
        <v>12.000</v>
      </c>
      <c r="K624">
        <v>44771</v>
      </c>
      <c r="M624">
        <f>_xlfn.IFNA(VLOOKUP(H624,centro_costo_id_2!$A$2:$B$108,2,0),107)</f>
        <v>107</v>
      </c>
      <c r="N624">
        <f>_xlfn.IFNA(VLOOKUP(TRIM(D624),dominio_correos!$A$1:$B$31,2,0),29)</f>
        <v>14</v>
      </c>
      <c r="O624" t="str">
        <f>Hoja13!J623</f>
        <v>2022-06-01</v>
      </c>
      <c r="P624" t="str">
        <f t="shared" si="46"/>
        <v>2022-07-29</v>
      </c>
      <c r="Q624" t="str">
        <f t="shared" si="47"/>
        <v>['nombre' =&gt; 'Miguel', 'apellido' =&gt; 'Gomez', 'correo' =&gt; 'digital@linktic.co', 'dominio' =&gt; 14, 'estado' =&gt; 'Eliminado', 'ticket' =&gt; '',</v>
      </c>
      <c r="R624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4" t="str">
        <f t="shared" si="49"/>
        <v>['nombre' =&gt; 'Miguel', 'apellido' =&gt; 'Gomez', 'correo' =&gt; 'digital@linktic.co',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5" spans="1:19" x14ac:dyDescent="0.25">
      <c r="A625" t="s">
        <v>2303</v>
      </c>
      <c r="B625" t="s">
        <v>1062</v>
      </c>
      <c r="C625" t="s">
        <v>2304</v>
      </c>
      <c r="D625" t="s">
        <v>844</v>
      </c>
      <c r="E625" t="s">
        <v>845</v>
      </c>
      <c r="G625" s="1">
        <v>44713</v>
      </c>
      <c r="I625">
        <v>12</v>
      </c>
      <c r="J625" t="str">
        <f t="shared" si="45"/>
        <v>12.000</v>
      </c>
      <c r="K625">
        <v>44771</v>
      </c>
      <c r="M625">
        <f>_xlfn.IFNA(VLOOKUP(H625,centro_costo_id_2!$A$2:$B$108,2,0),107)</f>
        <v>107</v>
      </c>
      <c r="N625">
        <f>_xlfn.IFNA(VLOOKUP(TRIM(D625),dominio_correos!$A$1:$B$31,2,0),29)</f>
        <v>14</v>
      </c>
      <c r="O625" t="str">
        <f>Hoja13!J624</f>
        <v>2022-06-01</v>
      </c>
      <c r="P625" t="str">
        <f t="shared" si="46"/>
        <v>2022-07-29</v>
      </c>
      <c r="Q625" t="str">
        <f t="shared" si="47"/>
        <v>['nombre' =&gt; 'Contabilidad', 'apellido' =&gt; 'Consorcio', 'correo' =&gt; 'a.contableconsorcio@linktic.co', 'dominio' =&gt; 14, 'estado' =&gt; 'Eliminado', 'ticket' =&gt; '',</v>
      </c>
      <c r="R625" t="str">
        <f t="shared" si="48"/>
        <v xml:space="preserve"> 'fecha_de_creacion' =&gt; '2022-06-01', 'centro_costos_id' =&gt; 107, 'costo_dolares' =&gt; 12.000, 'costo_pesos' =&gt; 0, 'trm' =&gt; 0, 'fecha_de_eliminacion' =&gt; '2022-07-29', 'comentarios'  =&gt; ''],</v>
      </c>
      <c r="S625" t="str">
        <f t="shared" si="49"/>
        <v>['nombre' =&gt; 'Contabilidad', 'apellido' =&gt; 'Consorcio', 'correo' =&gt; 'a.contableconsorcio@linktic.co', 'dominio' =&gt; 14, 'estado' =&gt; 'Eliminado', 'ticket' =&gt; '', 'fecha_de_creacion' =&gt; '2022-06-01', 'centro_costos_id' =&gt; 107, 'costo_dolares' =&gt; 12.000, 'costo_pesos' =&gt; 0, 'trm' =&gt; 0, 'fecha_de_eliminacion' =&gt; '2022-07-29', 'comentarios'  =&gt; ''],</v>
      </c>
    </row>
    <row r="626" spans="1:19" x14ac:dyDescent="0.25">
      <c r="A626" t="s">
        <v>1356</v>
      </c>
      <c r="B626" t="s">
        <v>1696</v>
      </c>
      <c r="C626" t="s">
        <v>2305</v>
      </c>
      <c r="D626" t="s">
        <v>844</v>
      </c>
      <c r="E626" t="s">
        <v>845</v>
      </c>
      <c r="F626">
        <v>9645</v>
      </c>
      <c r="G626" s="1">
        <v>44713</v>
      </c>
      <c r="H626">
        <v>321</v>
      </c>
      <c r="I626">
        <v>12</v>
      </c>
      <c r="J626" t="str">
        <f t="shared" si="45"/>
        <v>12.000</v>
      </c>
      <c r="K626">
        <v>44726</v>
      </c>
      <c r="M626">
        <f>_xlfn.IFNA(VLOOKUP(H626,centro_costo_id_2!$A$2:$B$108,2,0),107)</f>
        <v>66</v>
      </c>
      <c r="N626">
        <f>_xlfn.IFNA(VLOOKUP(TRIM(D626),dominio_correos!$A$1:$B$31,2,0),29)</f>
        <v>14</v>
      </c>
      <c r="O626" t="str">
        <f>Hoja13!J625</f>
        <v>2022-06-01</v>
      </c>
      <c r="P626" t="str">
        <f t="shared" si="46"/>
        <v>2022-06-14</v>
      </c>
      <c r="Q626" t="str">
        <f t="shared" si="47"/>
        <v>['nombre' =&gt; 'Sandra', 'apellido' =&gt; 'Ruiz', 'correo' =&gt; 'sandra.ruiz@linktic.co', 'dominio' =&gt; 14, 'estado' =&gt; 'Eliminado', 'ticket' =&gt; '9645',</v>
      </c>
      <c r="R626" t="str">
        <f t="shared" si="48"/>
        <v xml:space="preserve"> 'fecha_de_creacion' =&gt; '2022-06-01', 'centro_costos_id' =&gt; 66, 'costo_dolares' =&gt; 12.000, 'costo_pesos' =&gt; 0, 'trm' =&gt; 0, 'fecha_de_eliminacion' =&gt; '2022-06-14', 'comentarios'  =&gt; ''],</v>
      </c>
      <c r="S626" t="str">
        <f t="shared" si="49"/>
        <v>['nombre' =&gt; 'Sandra', 'apellido' =&gt; 'Ruiz', 'correo' =&gt; 'sandra.ruiz@linktic.co', 'dominio' =&gt; 14, 'estado' =&gt; 'Eliminado', 'ticket' =&gt; '9645', 'fecha_de_creacion' =&gt; '2022-06-01', 'centro_costos_id' =&gt; 66, 'costo_dolares' =&gt; 12.000, 'costo_pesos' =&gt; 0, 'trm' =&gt; 0, 'fecha_de_eliminacion' =&gt; '2022-06-14', 'comentarios'  =&gt; ''],</v>
      </c>
    </row>
    <row r="627" spans="1:19" x14ac:dyDescent="0.25">
      <c r="A627" t="s">
        <v>2306</v>
      </c>
      <c r="B627" t="s">
        <v>893</v>
      </c>
      <c r="C627" t="s">
        <v>2307</v>
      </c>
      <c r="D627" t="s">
        <v>1006</v>
      </c>
      <c r="E627" t="s">
        <v>845</v>
      </c>
      <c r="F627">
        <v>9815</v>
      </c>
      <c r="G627" s="1">
        <v>44713</v>
      </c>
      <c r="H627" t="s">
        <v>245</v>
      </c>
      <c r="I627">
        <v>44.598999999999997</v>
      </c>
      <c r="J627" t="str">
        <f t="shared" si="45"/>
        <v>44.599</v>
      </c>
      <c r="K627">
        <v>44946</v>
      </c>
      <c r="M627">
        <f>_xlfn.IFNA(VLOOKUP(H627,centro_costo_id_2!$A$2:$B$108,2,0),107)</f>
        <v>107</v>
      </c>
      <c r="N627">
        <f>_xlfn.IFNA(VLOOKUP(TRIM(D627),dominio_correos!$A$1:$B$31,2,0),29)</f>
        <v>15</v>
      </c>
      <c r="O627" t="str">
        <f>Hoja13!J626</f>
        <v>2022-06-01</v>
      </c>
      <c r="P627" t="str">
        <f t="shared" si="46"/>
        <v>2023-01-20</v>
      </c>
      <c r="Q627" t="str">
        <f t="shared" si="47"/>
        <v>['nombre' =&gt; 'Omar ', 'apellido' =&gt; 'Guerrero', 'correo' =&gt; 'omar.guerrero@linktic.com', 'dominio' =&gt; 15, 'estado' =&gt; 'Eliminado', 'ticket' =&gt; '9815',</v>
      </c>
      <c r="R627" t="str">
        <f t="shared" si="48"/>
        <v xml:space="preserve"> 'fecha_de_creacion' =&gt; '2022-06-01', 'centro_costos_id' =&gt; 107, 'costo_dolares' =&gt; 44.599, 'costo_pesos' =&gt; 0, 'trm' =&gt; 0, 'fecha_de_eliminacion' =&gt; '2023-01-20', 'comentarios'  =&gt; ''],</v>
      </c>
      <c r="S627" t="str">
        <f t="shared" si="49"/>
        <v>['nombre' =&gt; 'Omar ', 'apellido' =&gt; 'Guerrero', 'correo' =&gt; 'omar.guerrero@linktic.com', 'dominio' =&gt; 15, 'estado' =&gt; 'Eliminado', 'ticket' =&gt; '9815', 'fecha_de_creacion' =&gt; '2022-06-01', 'centro_costos_id' =&gt; 107, 'costo_dolares' =&gt; 44.599, 'costo_pesos' =&gt; 0, 'trm' =&gt; 0, 'fecha_de_eliminacion' =&gt; '2023-01-20', 'comentarios'  =&gt; ''],</v>
      </c>
    </row>
    <row r="628" spans="1:19" x14ac:dyDescent="0.25">
      <c r="A628" t="s">
        <v>1099</v>
      </c>
      <c r="B628" t="s">
        <v>866</v>
      </c>
      <c r="C628" t="s">
        <v>2308</v>
      </c>
      <c r="D628" t="s">
        <v>844</v>
      </c>
      <c r="E628" t="s">
        <v>845</v>
      </c>
      <c r="F628">
        <v>9813</v>
      </c>
      <c r="G628" s="1">
        <v>44713</v>
      </c>
      <c r="H628" t="s">
        <v>245</v>
      </c>
      <c r="J628" t="str">
        <f t="shared" si="45"/>
        <v>.000</v>
      </c>
      <c r="K628">
        <v>44726</v>
      </c>
      <c r="M628">
        <f>_xlfn.IFNA(VLOOKUP(H628,centro_costo_id_2!$A$2:$B$108,2,0),107)</f>
        <v>107</v>
      </c>
      <c r="N628">
        <f>_xlfn.IFNA(VLOOKUP(TRIM(D628),dominio_correos!$A$1:$B$31,2,0),29)</f>
        <v>14</v>
      </c>
      <c r="O628" t="str">
        <f>Hoja13!J627</f>
        <v>2022-06-01</v>
      </c>
      <c r="P628" t="str">
        <f t="shared" si="46"/>
        <v>2022-06-14</v>
      </c>
      <c r="Q628" t="str">
        <f t="shared" si="47"/>
        <v>['nombre' =&gt; 'Adriana', 'apellido' =&gt; 'Lopez', 'correo' =&gt; 'adriana.lopez@linktic.co', 'dominio' =&gt; 14, 'estado' =&gt; 'Eliminado', 'ticket' =&gt; '9813',</v>
      </c>
      <c r="R628" t="str">
        <f t="shared" si="48"/>
        <v xml:space="preserve"> 'fecha_de_creacion' =&gt; '2022-06-01', 'centro_costos_id' =&gt; 107, 'costo_dolares' =&gt; .000, 'costo_pesos' =&gt; 0, 'trm' =&gt; 0, 'fecha_de_eliminacion' =&gt; '2022-06-14', 'comentarios'  =&gt; ''],</v>
      </c>
      <c r="S628" t="str">
        <f t="shared" si="49"/>
        <v>['nombre' =&gt; 'Adriana', 'apellido' =&gt; 'Lopez', 'correo' =&gt; 'adriana.lopez@linktic.co', 'dominio' =&gt; 14, 'estado' =&gt; 'Eliminado', 'ticket' =&gt; '9813', 'fecha_de_creacion' =&gt; '2022-06-01', 'centro_costos_id' =&gt; 107, 'costo_dolares' =&gt; .000, 'costo_pesos' =&gt; 0, 'trm' =&gt; 0, 'fecha_de_eliminacion' =&gt; '2022-06-14', 'comentarios'  =&gt; ''],</v>
      </c>
    </row>
    <row r="629" spans="1:19" x14ac:dyDescent="0.25">
      <c r="A629" t="s">
        <v>2309</v>
      </c>
      <c r="B629" t="s">
        <v>2310</v>
      </c>
      <c r="C629" t="s">
        <v>2311</v>
      </c>
      <c r="D629" t="s">
        <v>1006</v>
      </c>
      <c r="E629" t="s">
        <v>1165</v>
      </c>
      <c r="F629">
        <v>9816</v>
      </c>
      <c r="G629" s="1">
        <v>44713</v>
      </c>
      <c r="H629">
        <v>291</v>
      </c>
      <c r="J629" t="str">
        <f t="shared" si="45"/>
        <v>.000</v>
      </c>
      <c r="K629">
        <v>44858</v>
      </c>
      <c r="M629">
        <f>_xlfn.IFNA(VLOOKUP(H629,centro_costo_id_2!$A$2:$B$108,2,0),107)</f>
        <v>37</v>
      </c>
      <c r="N629">
        <f>_xlfn.IFNA(VLOOKUP(TRIM(D629),dominio_correos!$A$1:$B$31,2,0),29)</f>
        <v>15</v>
      </c>
      <c r="O629" t="str">
        <f>Hoja13!J628</f>
        <v>2022-06-01</v>
      </c>
      <c r="P629" t="str">
        <f t="shared" si="46"/>
        <v>2022-10-24</v>
      </c>
      <c r="Q629" t="str">
        <f t="shared" si="47"/>
        <v>['nombre' =&gt; 'Esmeralda', 'apellido' =&gt; 'Pava', 'correo' =&gt; 'esmeralda.pava@linktic.com', 'dominio' =&gt; 15, 'estado' =&gt; 'eliminado', 'ticket' =&gt; '9816',</v>
      </c>
      <c r="R629" t="str">
        <f t="shared" si="48"/>
        <v xml:space="preserve"> 'fecha_de_creacion' =&gt; '2022-06-01', 'centro_costos_id' =&gt; 37, 'costo_dolares' =&gt; .000, 'costo_pesos' =&gt; 0, 'trm' =&gt; 0, 'fecha_de_eliminacion' =&gt; '2022-10-24', 'comentarios'  =&gt; ''],</v>
      </c>
      <c r="S629" t="str">
        <f t="shared" si="49"/>
        <v>['nombre' =&gt; 'Esmeralda', 'apellido' =&gt; 'Pava', 'correo' =&gt; 'esmeralda.pava@linktic.com', 'dominio' =&gt; 15, 'estado' =&gt; 'eliminado', 'ticket' =&gt; '9816', 'fecha_de_creacion' =&gt; '2022-06-01', 'centro_costos_id' =&gt; 37, 'costo_dolares' =&gt; .000, 'costo_pesos' =&gt; 0, 'trm' =&gt; 0, 'fecha_de_eliminacion' =&gt; '2022-10-24', 'comentarios'  =&gt; ''],</v>
      </c>
    </row>
    <row r="630" spans="1:19" x14ac:dyDescent="0.25">
      <c r="A630" t="s">
        <v>913</v>
      </c>
      <c r="B630" t="s">
        <v>2312</v>
      </c>
      <c r="C630" t="s">
        <v>2313</v>
      </c>
      <c r="D630" t="s">
        <v>1006</v>
      </c>
      <c r="E630" t="s">
        <v>974</v>
      </c>
      <c r="F630">
        <v>9282</v>
      </c>
      <c r="G630" s="1">
        <v>44713</v>
      </c>
      <c r="H630">
        <v>309</v>
      </c>
      <c r="I630">
        <v>44.598999999999997</v>
      </c>
      <c r="J630" t="str">
        <f t="shared" si="45"/>
        <v>44.599</v>
      </c>
      <c r="M630">
        <f>_xlfn.IFNA(VLOOKUP(H630,centro_costo_id_2!$A$2:$B$108,2,0),107)</f>
        <v>54</v>
      </c>
      <c r="N630">
        <f>_xlfn.IFNA(VLOOKUP(TRIM(D630),dominio_correos!$A$1:$B$31,2,0),29)</f>
        <v>15</v>
      </c>
      <c r="O630" t="str">
        <f>Hoja13!J629</f>
        <v>2022-06-01</v>
      </c>
      <c r="P630" t="str">
        <f t="shared" si="46"/>
        <v>null</v>
      </c>
      <c r="Q630" t="str">
        <f t="shared" si="47"/>
        <v>['nombre' =&gt; 'Camila', 'apellido' =&gt; 'Ochoa', 'correo' =&gt; 'disenadorgrafico@linktic.com', 'dominio' =&gt; 15, 'estado' =&gt; 'Activo', 'ticket' =&gt; '9282',</v>
      </c>
      <c r="R630" t="str">
        <f t="shared" si="48"/>
        <v xml:space="preserve"> 'fecha_de_creacion' =&gt; '2022-06-01', 'centro_costos_id' =&gt; 54, 'costo_dolares' =&gt; 44.599, 'costo_pesos' =&gt; 0, 'trm' =&gt; 0, 'fecha_de_eliminacion' =&gt; null, 'comentarios'  =&gt; ''],</v>
      </c>
      <c r="S630" t="str">
        <f t="shared" si="49"/>
        <v>['nombre' =&gt; 'Camila', 'apellido' =&gt; 'Ochoa', 'correo' =&gt; 'disenadorgrafico@linktic.com', 'dominio' =&gt; 15, 'estado' =&gt; 'Activo', 'ticket' =&gt; '9282', 'fecha_de_creacion' =&gt; '2022-06-01', 'centro_costos_id' =&gt; 54, 'costo_dolares' =&gt; 44.599, 'costo_pesos' =&gt; 0, 'trm' =&gt; 0, 'fecha_de_eliminacion' =&gt; null, 'comentarios'  =&gt; ''],</v>
      </c>
    </row>
    <row r="631" spans="1:19" x14ac:dyDescent="0.25">
      <c r="A631" t="s">
        <v>1635</v>
      </c>
      <c r="B631" t="s">
        <v>903</v>
      </c>
      <c r="C631" t="s">
        <v>2314</v>
      </c>
      <c r="D631" t="s">
        <v>977</v>
      </c>
      <c r="E631" t="s">
        <v>845</v>
      </c>
      <c r="F631">
        <v>9778</v>
      </c>
      <c r="G631" s="1">
        <v>44713</v>
      </c>
      <c r="H631">
        <v>316</v>
      </c>
      <c r="J631" t="str">
        <f t="shared" si="45"/>
        <v>.000</v>
      </c>
      <c r="K631">
        <v>44804</v>
      </c>
      <c r="M631">
        <f>_xlfn.IFNA(VLOOKUP(H631,centro_costo_id_2!$A$2:$B$108,2,0),107)</f>
        <v>61</v>
      </c>
      <c r="N631">
        <f>_xlfn.IFNA(VLOOKUP(TRIM(D631),dominio_correos!$A$1:$B$31,2,0),29)</f>
        <v>21</v>
      </c>
      <c r="O631" t="str">
        <f>Hoja13!J630</f>
        <v>2022-06-01</v>
      </c>
      <c r="P631" t="str">
        <f t="shared" si="46"/>
        <v>2022-08-31</v>
      </c>
      <c r="Q631" t="str">
        <f t="shared" si="47"/>
        <v>['nombre' =&gt; 'Ricardo', 'apellido' =&gt; 'Ospina', 'correo' =&gt; 'analista1@quierovenderenlinea.co', 'dominio' =&gt; 21, 'estado' =&gt; 'Eliminado', 'ticket' =&gt; '9778',</v>
      </c>
      <c r="R631" t="str">
        <f t="shared" si="48"/>
        <v xml:space="preserve"> 'fecha_de_creacion' =&gt; '2022-06-01', 'centro_costos_id' =&gt; 61, 'costo_dolares' =&gt; .000, 'costo_pesos' =&gt; 0, 'trm' =&gt; 0, 'fecha_de_eliminacion' =&gt; '2022-08-31', 'comentarios'  =&gt; ''],</v>
      </c>
      <c r="S631" t="str">
        <f t="shared" si="49"/>
        <v>['nombre' =&gt; 'Ricardo', 'apellido' =&gt; 'Ospina', 'correo' =&gt; 'analista1@quierovenderenlinea.co', 'dominio' =&gt; 21, 'estado' =&gt; 'Eliminado', 'ticket' =&gt; '9778', 'fecha_de_creacion' =&gt; '2022-06-01', 'centro_costos_id' =&gt; 61, 'costo_dolares' =&gt; .000, 'costo_pesos' =&gt; 0, 'trm' =&gt; 0, 'fecha_de_eliminacion' =&gt; '2022-08-31', 'comentarios'  =&gt; ''],</v>
      </c>
    </row>
    <row r="632" spans="1:19" x14ac:dyDescent="0.25">
      <c r="A632" t="s">
        <v>874</v>
      </c>
      <c r="B632" t="s">
        <v>986</v>
      </c>
      <c r="C632" t="s">
        <v>2315</v>
      </c>
      <c r="D632" t="s">
        <v>977</v>
      </c>
      <c r="E632" t="s">
        <v>845</v>
      </c>
      <c r="F632">
        <v>9779</v>
      </c>
      <c r="G632" s="1">
        <v>44713</v>
      </c>
      <c r="H632">
        <v>316</v>
      </c>
      <c r="J632" t="str">
        <f t="shared" si="45"/>
        <v>.000</v>
      </c>
      <c r="K632">
        <v>44909</v>
      </c>
      <c r="M632">
        <f>_xlfn.IFNA(VLOOKUP(H632,centro_costo_id_2!$A$2:$B$108,2,0),107)</f>
        <v>61</v>
      </c>
      <c r="N632">
        <f>_xlfn.IFNA(VLOOKUP(TRIM(D632),dominio_correos!$A$1:$B$31,2,0),29)</f>
        <v>21</v>
      </c>
      <c r="O632" t="str">
        <f>Hoja13!J631</f>
        <v>2022-06-01</v>
      </c>
      <c r="P632" t="str">
        <f t="shared" si="46"/>
        <v>2022-12-14</v>
      </c>
      <c r="Q632" t="str">
        <f t="shared" si="47"/>
        <v>['nombre' =&gt; 'Katherine', 'apellido' =&gt; 'Medina', 'correo' =&gt; 'analista2@quierovenderenlinea.co', 'dominio' =&gt; 21, 'estado' =&gt; 'Eliminado', 'ticket' =&gt; '9779',</v>
      </c>
      <c r="R632" t="str">
        <f t="shared" si="48"/>
        <v xml:space="preserve"> 'fecha_de_creacion' =&gt; '2022-06-01', 'centro_costos_id' =&gt; 61, 'costo_dolares' =&gt; .000, 'costo_pesos' =&gt; 0, 'trm' =&gt; 0, 'fecha_de_eliminacion' =&gt; '2022-12-14', 'comentarios'  =&gt; ''],</v>
      </c>
      <c r="S632" t="str">
        <f t="shared" si="49"/>
        <v>['nombre' =&gt; 'Katherine', 'apellido' =&gt; 'Medina', 'correo' =&gt; 'analista2@quierovenderenlinea.co', 'dominio' =&gt; 21, 'estado' =&gt; 'Eliminado', 'ticket' =&gt; '9779', 'fecha_de_creacion' =&gt; '2022-06-01', 'centro_costos_id' =&gt; 61, 'costo_dolares' =&gt; .000, 'costo_pesos' =&gt; 0, 'trm' =&gt; 0, 'fecha_de_eliminacion' =&gt; '2022-12-14', 'comentarios'  =&gt; ''],</v>
      </c>
    </row>
    <row r="633" spans="1:19" x14ac:dyDescent="0.25">
      <c r="A633" t="s">
        <v>1514</v>
      </c>
      <c r="B633" t="s">
        <v>2316</v>
      </c>
      <c r="C633" t="s">
        <v>2317</v>
      </c>
      <c r="D633" t="s">
        <v>977</v>
      </c>
      <c r="E633" t="s">
        <v>845</v>
      </c>
      <c r="F633">
        <v>9780</v>
      </c>
      <c r="G633" s="1">
        <v>44713</v>
      </c>
      <c r="H633">
        <v>314</v>
      </c>
      <c r="J633" t="str">
        <f t="shared" si="45"/>
        <v>.000</v>
      </c>
      <c r="M633">
        <f>_xlfn.IFNA(VLOOKUP(H633,centro_costo_id_2!$A$2:$B$108,2,0),107)</f>
        <v>59</v>
      </c>
      <c r="N633">
        <f>_xlfn.IFNA(VLOOKUP(TRIM(D633),dominio_correos!$A$1:$B$31,2,0),29)</f>
        <v>21</v>
      </c>
      <c r="O633" t="str">
        <f>Hoja13!J632</f>
        <v>2022-06-01</v>
      </c>
      <c r="P633" t="str">
        <f t="shared" si="46"/>
        <v>null</v>
      </c>
      <c r="Q633" t="str">
        <f t="shared" si="47"/>
        <v>['nombre' =&gt; 'Paula', 'apellido' =&gt; 'Ferrin', 'correo' =&gt; 'analista3@quierovenderenlinea.co', 'dominio' =&gt; 21, 'estado' =&gt; 'Eliminado', 'ticket' =&gt; '9780',</v>
      </c>
      <c r="R633" t="str">
        <f t="shared" si="48"/>
        <v xml:space="preserve"> 'fecha_de_creacion' =&gt; '2022-06-01', 'centro_costos_id' =&gt; 59, 'costo_dolares' =&gt; .000, 'costo_pesos' =&gt; 0, 'trm' =&gt; 0, 'fecha_de_eliminacion' =&gt; null, 'comentarios'  =&gt; ''],</v>
      </c>
      <c r="S633" t="str">
        <f t="shared" si="49"/>
        <v>['nombre' =&gt; 'Paula', 'apellido' =&gt; 'Ferrin', 'correo' =&gt; 'analista3@quierovenderenlinea.co', 'dominio' =&gt; 21, 'estado' =&gt; 'Eliminado', 'ticket' =&gt; '9780', 'fecha_de_creacion' =&gt; '2022-06-01', 'centro_costos_id' =&gt; 59, 'costo_dolares' =&gt; .000, 'costo_pesos' =&gt; 0, 'trm' =&gt; 0, 'fecha_de_eliminacion' =&gt; null, 'comentarios'  =&gt; ''],</v>
      </c>
    </row>
    <row r="634" spans="1:19" x14ac:dyDescent="0.25">
      <c r="A634" t="s">
        <v>1514</v>
      </c>
      <c r="B634" t="s">
        <v>2316</v>
      </c>
      <c r="C634" t="s">
        <v>2318</v>
      </c>
      <c r="D634" t="s">
        <v>1006</v>
      </c>
      <c r="E634" t="s">
        <v>1165</v>
      </c>
      <c r="F634">
        <v>9780</v>
      </c>
      <c r="G634" s="1">
        <v>44713</v>
      </c>
      <c r="H634">
        <v>314</v>
      </c>
      <c r="J634" t="str">
        <f t="shared" si="45"/>
        <v>.000</v>
      </c>
      <c r="K634">
        <v>44909</v>
      </c>
      <c r="M634">
        <f>_xlfn.IFNA(VLOOKUP(H634,centro_costo_id_2!$A$2:$B$108,2,0),107)</f>
        <v>59</v>
      </c>
      <c r="N634">
        <f>_xlfn.IFNA(VLOOKUP(TRIM(D634),dominio_correos!$A$1:$B$31,2,0),29)</f>
        <v>15</v>
      </c>
      <c r="O634" t="str">
        <f>Hoja13!J633</f>
        <v>2022-06-01</v>
      </c>
      <c r="P634" t="str">
        <f t="shared" si="46"/>
        <v>2022-12-14</v>
      </c>
      <c r="Q634" t="str">
        <f t="shared" si="47"/>
        <v>['nombre' =&gt; 'Paula', 'apellido' =&gt; 'Ferrin', 'correo' =&gt; 'analista3@linktic.com', 'dominio' =&gt; 15, 'estado' =&gt; 'eliminado', 'ticket' =&gt; '9780',</v>
      </c>
      <c r="R634" t="str">
        <f t="shared" si="48"/>
        <v xml:space="preserve"> 'fecha_de_creacion' =&gt; '2022-06-01', 'centro_costos_id' =&gt; 59, 'costo_dolares' =&gt; .000, 'costo_pesos' =&gt; 0, 'trm' =&gt; 0, 'fecha_de_eliminacion' =&gt; '2022-12-14', 'comentarios'  =&gt; ''],</v>
      </c>
      <c r="S634" t="str">
        <f t="shared" si="49"/>
        <v>['nombre' =&gt; 'Paula', 'apellido' =&gt; 'Ferrin', 'correo' =&gt; 'analista3@linktic.com', 'dominio' =&gt; 15, 'estado' =&gt; 'eliminado', 'ticket' =&gt; '9780', 'fecha_de_creacion' =&gt; '2022-06-01', 'centro_costos_id' =&gt; 59, 'costo_dolares' =&gt; .000, 'costo_pesos' =&gt; 0, 'trm' =&gt; 0, 'fecha_de_eliminacion' =&gt; '2022-12-14', 'comentarios'  =&gt; ''],</v>
      </c>
    </row>
    <row r="635" spans="1:19" x14ac:dyDescent="0.25">
      <c r="A635" t="s">
        <v>855</v>
      </c>
      <c r="B635" t="s">
        <v>2319</v>
      </c>
      <c r="C635" t="s">
        <v>2320</v>
      </c>
      <c r="D635" t="s">
        <v>1006</v>
      </c>
      <c r="E635" t="s">
        <v>2321</v>
      </c>
      <c r="F635">
        <v>9859</v>
      </c>
      <c r="G635" s="1">
        <v>44713</v>
      </c>
      <c r="H635">
        <v>316</v>
      </c>
      <c r="I635">
        <v>44.598999999999997</v>
      </c>
      <c r="J635" t="str">
        <f t="shared" si="45"/>
        <v>44.599</v>
      </c>
      <c r="M635">
        <f>_xlfn.IFNA(VLOOKUP(H635,centro_costo_id_2!$A$2:$B$108,2,0),107)</f>
        <v>61</v>
      </c>
      <c r="N635">
        <f>_xlfn.IFNA(VLOOKUP(TRIM(D635),dominio_correos!$A$1:$B$31,2,0),29)</f>
        <v>15</v>
      </c>
      <c r="O635" t="str">
        <f>Hoja13!J634</f>
        <v>2022-06-01</v>
      </c>
      <c r="P635" t="str">
        <f t="shared" si="46"/>
        <v>null</v>
      </c>
      <c r="Q635" t="str">
        <f t="shared" si="47"/>
        <v>['nombre' =&gt; 'Andrea', 'apellido' =&gt; 'Castellanos', 'correo' =&gt; 'andrea.castellanos@linktic.com', 'dominio' =&gt; 15, 'estado' =&gt; 'activo', 'ticket' =&gt; '9859',</v>
      </c>
      <c r="R635" t="str">
        <f t="shared" si="48"/>
        <v xml:space="preserve"> 'fecha_de_creacion' =&gt; '2022-06-01', 'centro_costos_id' =&gt; 61, 'costo_dolares' =&gt; 44.599, 'costo_pesos' =&gt; 0, 'trm' =&gt; 0, 'fecha_de_eliminacion' =&gt; null, 'comentarios'  =&gt; ''],</v>
      </c>
      <c r="S635" t="str">
        <f t="shared" si="49"/>
        <v>['nombre' =&gt; 'Andrea', 'apellido' =&gt; 'Castellanos', 'correo' =&gt; 'andrea.castellanos@linktic.com', 'dominio' =&gt; 15, 'estado' =&gt; 'activo', 'ticket' =&gt; '9859', 'fecha_de_creacion' =&gt; '2022-06-01', 'centro_costos_id' =&gt; 61, 'costo_dolares' =&gt; 44.599, 'costo_pesos' =&gt; 0, 'trm' =&gt; 0, 'fecha_de_eliminacion' =&gt; null, 'comentarios'  =&gt; ''],</v>
      </c>
    </row>
    <row r="636" spans="1:19" x14ac:dyDescent="0.25">
      <c r="A636" t="s">
        <v>2322</v>
      </c>
      <c r="B636" t="s">
        <v>1619</v>
      </c>
      <c r="C636" t="s">
        <v>2323</v>
      </c>
      <c r="D636" t="s">
        <v>1006</v>
      </c>
      <c r="E636" t="s">
        <v>974</v>
      </c>
      <c r="F636">
        <v>9858</v>
      </c>
      <c r="G636" s="1">
        <v>44714</v>
      </c>
      <c r="H636">
        <v>291</v>
      </c>
      <c r="I636">
        <v>44.598999999999997</v>
      </c>
      <c r="J636" t="str">
        <f t="shared" si="45"/>
        <v>44.599</v>
      </c>
      <c r="M636">
        <f>_xlfn.IFNA(VLOOKUP(H636,centro_costo_id_2!$A$2:$B$108,2,0),107)</f>
        <v>37</v>
      </c>
      <c r="N636">
        <f>_xlfn.IFNA(VLOOKUP(TRIM(D636),dominio_correos!$A$1:$B$31,2,0),29)</f>
        <v>15</v>
      </c>
      <c r="O636" t="str">
        <f>Hoja13!J635</f>
        <v>2022-06-02</v>
      </c>
      <c r="P636" t="str">
        <f t="shared" si="46"/>
        <v>null</v>
      </c>
      <c r="Q636" t="str">
        <f t="shared" si="47"/>
        <v>['nombre' =&gt; 'christian', 'apellido' =&gt; 'Camacho', 'correo' =&gt; 'Christian.camacho@linktic.com', 'dominio' =&gt; 15, 'estado' =&gt; 'Activo', 'ticket' =&gt; '9858',</v>
      </c>
      <c r="R636" t="str">
        <f t="shared" si="48"/>
        <v xml:space="preserve"> 'fecha_de_creacion' =&gt; '2022-06-02', 'centro_costos_id' =&gt; 37, 'costo_dolares' =&gt; 44.599, 'costo_pesos' =&gt; 0, 'trm' =&gt; 0, 'fecha_de_eliminacion' =&gt; null, 'comentarios'  =&gt; ''],</v>
      </c>
      <c r="S636" t="str">
        <f t="shared" si="49"/>
        <v>['nombre' =&gt; 'christian', 'apellido' =&gt; 'Camacho', 'correo' =&gt; 'Christian.camacho@linktic.com', 'dominio' =&gt; 15, 'estado' =&gt; 'Activo', 'ticket' =&gt; '9858', 'fecha_de_creacion' =&gt; '2022-06-02', 'centro_costos_id' =&gt; 37, 'costo_dolares' =&gt; 44.599, 'costo_pesos' =&gt; 0, 'trm' =&gt; 0, 'fecha_de_eliminacion' =&gt; null, 'comentarios'  =&gt; ''],</v>
      </c>
    </row>
    <row r="637" spans="1:19" x14ac:dyDescent="0.25">
      <c r="A637" t="s">
        <v>1685</v>
      </c>
      <c r="B637" t="s">
        <v>2324</v>
      </c>
      <c r="C637" t="s">
        <v>2325</v>
      </c>
      <c r="D637" t="s">
        <v>1813</v>
      </c>
      <c r="E637" t="s">
        <v>845</v>
      </c>
      <c r="F637">
        <v>9663</v>
      </c>
      <c r="G637" s="1">
        <v>44714</v>
      </c>
      <c r="H637">
        <v>315</v>
      </c>
      <c r="I637">
        <v>12</v>
      </c>
      <c r="J637" t="str">
        <f t="shared" si="45"/>
        <v>12.000</v>
      </c>
      <c r="K637">
        <v>44748</v>
      </c>
      <c r="M637">
        <f>_xlfn.IFNA(VLOOKUP(H637,centro_costo_id_2!$A$2:$B$108,2,0),107)</f>
        <v>60</v>
      </c>
      <c r="N637">
        <f>_xlfn.IFNA(VLOOKUP(TRIM(D637),dominio_correos!$A$1:$B$31,2,0),29)</f>
        <v>8</v>
      </c>
      <c r="O637" t="str">
        <f>Hoja13!J636</f>
        <v>2022-06-02</v>
      </c>
      <c r="P637" t="str">
        <f t="shared" si="46"/>
        <v>2022-07-06</v>
      </c>
      <c r="Q637" t="str">
        <f t="shared" si="47"/>
        <v>['nombre' =&gt; 'Karen', 'apellido' =&gt; 'Ardila', 'correo' =&gt; 'agente27@expone.co', 'dominio' =&gt; 8, 'estado' =&gt; 'Eliminado', 'ticket' =&gt; '9663',</v>
      </c>
      <c r="R637" t="str">
        <f t="shared" si="48"/>
        <v xml:space="preserve"> 'fecha_de_creacion' =&gt; '2022-06-02', 'centro_costos_id' =&gt; 60, 'costo_dolares' =&gt; 12.000, 'costo_pesos' =&gt; 0, 'trm' =&gt; 0, 'fecha_de_eliminacion' =&gt; '2022-07-06', 'comentarios'  =&gt; ''],</v>
      </c>
      <c r="S637" t="str">
        <f t="shared" si="49"/>
        <v>['nombre' =&gt; 'Karen', 'apellido' =&gt; 'Ardila', 'correo' =&gt; 'agente27@expone.co', 'dominio' =&gt; 8, 'estado' =&gt; 'Eliminado', 'ticket' =&gt; '9663', 'fecha_de_creacion' =&gt; '2022-06-02', 'centro_costos_id' =&gt; 60, 'costo_dolares' =&gt; 12.000, 'costo_pesos' =&gt; 0, 'trm' =&gt; 0, 'fecha_de_eliminacion' =&gt; '2022-07-06', 'comentarios'  =&gt; ''],</v>
      </c>
    </row>
    <row r="638" spans="1:19" x14ac:dyDescent="0.25">
      <c r="A638" t="s">
        <v>2326</v>
      </c>
      <c r="B638" t="s">
        <v>2327</v>
      </c>
      <c r="C638" t="s">
        <v>2328</v>
      </c>
      <c r="D638" t="s">
        <v>1813</v>
      </c>
      <c r="E638" t="s">
        <v>845</v>
      </c>
      <c r="F638">
        <v>9664</v>
      </c>
      <c r="G638" s="1">
        <v>44714</v>
      </c>
      <c r="H638">
        <v>315</v>
      </c>
      <c r="I638">
        <v>12</v>
      </c>
      <c r="J638" t="str">
        <f t="shared" si="45"/>
        <v>12.000</v>
      </c>
      <c r="K638">
        <v>44868</v>
      </c>
      <c r="M638">
        <f>_xlfn.IFNA(VLOOKUP(H638,centro_costo_id_2!$A$2:$B$108,2,0),107)</f>
        <v>60</v>
      </c>
      <c r="N638">
        <f>_xlfn.IFNA(VLOOKUP(TRIM(D638),dominio_correos!$A$1:$B$31,2,0),29)</f>
        <v>8</v>
      </c>
      <c r="O638" t="str">
        <f>Hoja13!J637</f>
        <v>2022-06-02</v>
      </c>
      <c r="P638" t="str">
        <f t="shared" si="46"/>
        <v>2022-11-03</v>
      </c>
      <c r="Q638" t="str">
        <f t="shared" si="47"/>
        <v>['nombre' =&gt; 'Francy', 'apellido' =&gt; 'Velandia', 'correo' =&gt; 'agente28@expone.co', 'dominio' =&gt; 8, 'estado' =&gt; 'Eliminado', 'ticket' =&gt; '9664',</v>
      </c>
      <c r="R638" t="str">
        <f t="shared" si="48"/>
        <v xml:space="preserve"> 'fecha_de_creacion' =&gt; '2022-06-02', 'centro_costos_id' =&gt; 60, 'costo_dolares' =&gt; 12.000, 'costo_pesos' =&gt; 0, 'trm' =&gt; 0, 'fecha_de_eliminacion' =&gt; '2022-11-03', 'comentarios'  =&gt; ''],</v>
      </c>
      <c r="S638" t="str">
        <f t="shared" si="49"/>
        <v>['nombre' =&gt; 'Francy', 'apellido' =&gt; 'Velandia', 'correo' =&gt; 'agente28@expone.co', 'dominio' =&gt; 8, 'estado' =&gt; 'Eliminado', 'ticket' =&gt; '9664', 'fecha_de_creacion' =&gt; '2022-06-02', 'centro_costos_id' =&gt; 60, 'costo_dolares' =&gt; 12.000, 'costo_pesos' =&gt; 0, 'trm' =&gt; 0, 'fecha_de_eliminacion' =&gt; '2022-11-03', 'comentarios'  =&gt; ''],</v>
      </c>
    </row>
    <row r="639" spans="1:19" x14ac:dyDescent="0.25">
      <c r="A639" t="s">
        <v>1431</v>
      </c>
      <c r="B639" t="s">
        <v>2329</v>
      </c>
      <c r="C639" t="s">
        <v>2330</v>
      </c>
      <c r="D639" t="s">
        <v>1813</v>
      </c>
      <c r="E639" t="s">
        <v>845</v>
      </c>
      <c r="F639">
        <v>9665</v>
      </c>
      <c r="G639" s="1">
        <v>44714</v>
      </c>
      <c r="H639">
        <v>315</v>
      </c>
      <c r="I639">
        <v>12</v>
      </c>
      <c r="J639" t="str">
        <f t="shared" si="45"/>
        <v>12.000</v>
      </c>
      <c r="K639">
        <v>44868</v>
      </c>
      <c r="M639">
        <f>_xlfn.IFNA(VLOOKUP(H639,centro_costo_id_2!$A$2:$B$108,2,0),107)</f>
        <v>60</v>
      </c>
      <c r="N639">
        <f>_xlfn.IFNA(VLOOKUP(TRIM(D639),dominio_correos!$A$1:$B$31,2,0),29)</f>
        <v>8</v>
      </c>
      <c r="O639" t="str">
        <f>Hoja13!J638</f>
        <v>2022-06-02</v>
      </c>
      <c r="P639" t="str">
        <f t="shared" si="46"/>
        <v>2022-11-03</v>
      </c>
      <c r="Q639" t="str">
        <f t="shared" si="47"/>
        <v>['nombre' =&gt; 'Lina', 'apellido' =&gt; 'Pacheco', 'correo' =&gt; 'agente29@expone.co', 'dominio' =&gt; 8, 'estado' =&gt; 'Eliminado', 'ticket' =&gt; '9665',</v>
      </c>
      <c r="R639" t="str">
        <f t="shared" si="48"/>
        <v xml:space="preserve"> 'fecha_de_creacion' =&gt; '2022-06-02', 'centro_costos_id' =&gt; 60, 'costo_dolares' =&gt; 12.000, 'costo_pesos' =&gt; 0, 'trm' =&gt; 0, 'fecha_de_eliminacion' =&gt; '2022-11-03', 'comentarios'  =&gt; ''],</v>
      </c>
      <c r="S639" t="str">
        <f t="shared" si="49"/>
        <v>['nombre' =&gt; 'Lina', 'apellido' =&gt; 'Pacheco', 'correo' =&gt; 'agente29@expone.co', 'dominio' =&gt; 8, 'estado' =&gt; 'Eliminado', 'ticket' =&gt; '9665', 'fecha_de_creacion' =&gt; '2022-06-02', 'centro_costos_id' =&gt; 60, 'costo_dolares' =&gt; 12.000, 'costo_pesos' =&gt; 0, 'trm' =&gt; 0, 'fecha_de_eliminacion' =&gt; '2022-11-03', 'comentarios'  =&gt; ''],</v>
      </c>
    </row>
    <row r="640" spans="1:19" x14ac:dyDescent="0.25">
      <c r="A640" t="s">
        <v>1554</v>
      </c>
      <c r="B640" t="s">
        <v>2331</v>
      </c>
      <c r="C640" t="s">
        <v>2332</v>
      </c>
      <c r="D640" t="s">
        <v>1813</v>
      </c>
      <c r="E640" t="s">
        <v>845</v>
      </c>
      <c r="F640">
        <v>9666</v>
      </c>
      <c r="G640" s="1">
        <v>44714</v>
      </c>
      <c r="H640">
        <v>315</v>
      </c>
      <c r="I640">
        <v>12</v>
      </c>
      <c r="J640" t="str">
        <f t="shared" si="45"/>
        <v>12.000</v>
      </c>
      <c r="K640">
        <v>44960</v>
      </c>
      <c r="M640">
        <f>_xlfn.IFNA(VLOOKUP(H640,centro_costo_id_2!$A$2:$B$108,2,0),107)</f>
        <v>60</v>
      </c>
      <c r="N640">
        <f>_xlfn.IFNA(VLOOKUP(TRIM(D640),dominio_correos!$A$1:$B$31,2,0),29)</f>
        <v>8</v>
      </c>
      <c r="O640" t="str">
        <f>Hoja13!J639</f>
        <v>2022-06-02</v>
      </c>
      <c r="P640" t="str">
        <f t="shared" si="46"/>
        <v>2023-02-03</v>
      </c>
      <c r="Q640" t="str">
        <f t="shared" si="47"/>
        <v>['nombre' =&gt; 'Manuel', 'apellido' =&gt; 'Cuervo', 'correo' =&gt; 'agente30@expone.co', 'dominio' =&gt; 8, 'estado' =&gt; 'Eliminado', 'ticket' =&gt; '9666',</v>
      </c>
      <c r="R640" t="str">
        <f t="shared" si="48"/>
        <v xml:space="preserve"> 'fecha_de_creacion' =&gt; '2022-06-02', 'centro_costos_id' =&gt; 60, 'costo_dolares' =&gt; 12.000, 'costo_pesos' =&gt; 0, 'trm' =&gt; 0, 'fecha_de_eliminacion' =&gt; '2023-02-03', 'comentarios'  =&gt; ''],</v>
      </c>
      <c r="S640" t="str">
        <f t="shared" si="49"/>
        <v>['nombre' =&gt; 'Manuel', 'apellido' =&gt; 'Cuervo', 'correo' =&gt; 'agente30@expone.co', 'dominio' =&gt; 8, 'estado' =&gt; 'Eliminado', 'ticket' =&gt; '9666', 'fecha_de_creacion' =&gt; '2022-06-02', 'centro_costos_id' =&gt; 60, 'costo_dolares' =&gt; 12.000, 'costo_pesos' =&gt; 0, 'trm' =&gt; 0, 'fecha_de_eliminacion' =&gt; '2023-02-03', 'comentarios'  =&gt; ''],</v>
      </c>
    </row>
    <row r="641" spans="1:19" x14ac:dyDescent="0.25">
      <c r="A641" t="s">
        <v>1192</v>
      </c>
      <c r="B641" t="s">
        <v>1393</v>
      </c>
      <c r="C641" t="s">
        <v>2333</v>
      </c>
      <c r="D641" t="s">
        <v>1813</v>
      </c>
      <c r="E641" t="s">
        <v>845</v>
      </c>
      <c r="F641">
        <v>9860</v>
      </c>
      <c r="G641" s="1">
        <v>44714</v>
      </c>
      <c r="H641">
        <v>315</v>
      </c>
      <c r="I641">
        <v>12</v>
      </c>
      <c r="J641" t="str">
        <f t="shared" si="45"/>
        <v>12.000</v>
      </c>
      <c r="K641">
        <v>44868</v>
      </c>
      <c r="M641">
        <f>_xlfn.IFNA(VLOOKUP(H641,centro_costo_id_2!$A$2:$B$108,2,0),107)</f>
        <v>60</v>
      </c>
      <c r="N641">
        <f>_xlfn.IFNA(VLOOKUP(TRIM(D641),dominio_correos!$A$1:$B$31,2,0),29)</f>
        <v>8</v>
      </c>
      <c r="O641" t="str">
        <f>Hoja13!J640</f>
        <v>2022-06-02</v>
      </c>
      <c r="P641" t="str">
        <f t="shared" si="46"/>
        <v>2022-11-03</v>
      </c>
      <c r="Q641" t="str">
        <f t="shared" si="47"/>
        <v>['nombre' =&gt; 'Bryan', 'apellido' =&gt; 'Rodriguez', 'correo' =&gt; 'agente31@expone.co', 'dominio' =&gt; 8, 'estado' =&gt; 'Eliminado', 'ticket' =&gt; '9860',</v>
      </c>
      <c r="R641" t="str">
        <f t="shared" si="48"/>
        <v xml:space="preserve"> 'fecha_de_creacion' =&gt; '2022-06-02', 'centro_costos_id' =&gt; 60, 'costo_dolares' =&gt; 12.000, 'costo_pesos' =&gt; 0, 'trm' =&gt; 0, 'fecha_de_eliminacion' =&gt; '2022-11-03', 'comentarios'  =&gt; ''],</v>
      </c>
      <c r="S641" t="str">
        <f t="shared" si="49"/>
        <v>['nombre' =&gt; 'Bryan', 'apellido' =&gt; 'Rodriguez', 'correo' =&gt; 'agente31@expone.co', 'dominio' =&gt; 8, 'estado' =&gt; 'Eliminado', 'ticket' =&gt; '9860', 'fecha_de_creacion' =&gt; '2022-06-02', 'centro_costos_id' =&gt; 60, 'costo_dolares' =&gt; 12.000, 'costo_pesos' =&gt; 0, 'trm' =&gt; 0, 'fecha_de_eliminacion' =&gt; '2022-11-03', 'comentarios'  =&gt; ''],</v>
      </c>
    </row>
    <row r="642" spans="1:19" x14ac:dyDescent="0.25">
      <c r="A642" t="s">
        <v>2334</v>
      </c>
      <c r="B642" t="s">
        <v>1348</v>
      </c>
      <c r="C642" t="s">
        <v>2335</v>
      </c>
      <c r="D642" t="s">
        <v>1006</v>
      </c>
      <c r="E642" t="s">
        <v>845</v>
      </c>
      <c r="F642">
        <v>9801</v>
      </c>
      <c r="G642" s="1">
        <v>44719</v>
      </c>
      <c r="H642">
        <v>209</v>
      </c>
      <c r="I642">
        <v>44.598999999999997</v>
      </c>
      <c r="J642" t="str">
        <f t="shared" si="45"/>
        <v>44.599</v>
      </c>
      <c r="K642">
        <v>44936</v>
      </c>
      <c r="M642">
        <f>_xlfn.IFNA(VLOOKUP(H642,centro_costo_id_2!$A$2:$B$108,2,0),107)</f>
        <v>107</v>
      </c>
      <c r="N642">
        <f>_xlfn.IFNA(VLOOKUP(TRIM(D642),dominio_correos!$A$1:$B$31,2,0),29)</f>
        <v>15</v>
      </c>
      <c r="O642" t="str">
        <f>Hoja13!J641</f>
        <v>2022-06-07</v>
      </c>
      <c r="P642" t="str">
        <f t="shared" si="46"/>
        <v>2023-01-10</v>
      </c>
      <c r="Q642" t="str">
        <f t="shared" si="47"/>
        <v>['nombre' =&gt; 'Cesar ', 'apellido' =&gt; 'Ariza', 'correo' =&gt; 'cesar.ariza@linktic.com', 'dominio' =&gt; 15, 'estado' =&gt; 'Eliminado', 'ticket' =&gt; '9801',</v>
      </c>
      <c r="R642" t="str">
        <f t="shared" si="48"/>
        <v xml:space="preserve"> 'fecha_de_creacion' =&gt; '2022-06-07', 'centro_costos_id' =&gt; 107, 'costo_dolares' =&gt; 44.599, 'costo_pesos' =&gt; 0, 'trm' =&gt; 0, 'fecha_de_eliminacion' =&gt; '2023-01-10', 'comentarios'  =&gt; ''],</v>
      </c>
      <c r="S642" t="str">
        <f t="shared" si="49"/>
        <v>['nombre' =&gt; 'Cesar ', 'apellido' =&gt; 'Ariza', 'correo' =&gt; 'cesar.ariza@linktic.com', 'dominio' =&gt; 15, 'estado' =&gt; 'Eliminado', 'ticket' =&gt; '9801', 'fecha_de_creacion' =&gt; '2022-06-07', 'centro_costos_id' =&gt; 107, 'costo_dolares' =&gt; 44.599, 'costo_pesos' =&gt; 0, 'trm' =&gt; 0, 'fecha_de_eliminacion' =&gt; '2023-01-10', 'comentarios'  =&gt; ''],</v>
      </c>
    </row>
    <row r="643" spans="1:19" x14ac:dyDescent="0.25">
      <c r="A643" t="s">
        <v>1046</v>
      </c>
      <c r="B643" t="s">
        <v>2336</v>
      </c>
      <c r="C643" t="s">
        <v>2337</v>
      </c>
      <c r="D643" t="s">
        <v>1006</v>
      </c>
      <c r="E643" t="s">
        <v>974</v>
      </c>
      <c r="F643">
        <v>9891</v>
      </c>
      <c r="G643" s="1">
        <v>44719</v>
      </c>
      <c r="H643">
        <v>315</v>
      </c>
      <c r="I643">
        <v>44.686</v>
      </c>
      <c r="J643" t="str">
        <f t="shared" ref="J643:J706" si="50">REPLACE(TEXT(I643,"#,000"),FIND(",",TEXT(I643,"#,000"),1),1,".")</f>
        <v>44.686</v>
      </c>
      <c r="M643">
        <f>_xlfn.IFNA(VLOOKUP(H643,centro_costo_id_2!$A$2:$B$108,2,0),107)</f>
        <v>60</v>
      </c>
      <c r="N643">
        <f>_xlfn.IFNA(VLOOKUP(TRIM(D643),dominio_correos!$A$1:$B$31,2,0),29)</f>
        <v>15</v>
      </c>
      <c r="O643" t="str">
        <f>Hoja13!J642</f>
        <v>2022-06-07</v>
      </c>
      <c r="P643" t="str">
        <f t="shared" ref="P643:P706" si="51">IF(K643="","null",YEAR(K643)&amp;"-"&amp;IF(VALUE(MONTH(K643))&lt;10,0&amp;VALUE(MONTH(K643)),VALUE(MONTH(K643)))&amp;"-"&amp;IF(VALUE(DAY(K643))&lt;10,0&amp;VALUE(DAY(K643)),VALUE(DAY(K643))))</f>
        <v>null</v>
      </c>
      <c r="Q643" t="str">
        <f t="shared" ref="Q643:Q706" si="52">"['nombre' =&gt; '"&amp;A643&amp;"', 'apellido' =&gt; '"&amp;B643&amp;"', 'correo' =&gt; '"&amp;C643&amp;"', 'dominio' =&gt; "&amp;N643&amp;", 'estado' =&gt; '"&amp;E643&amp;"', 'ticket' =&gt; '"&amp;F643&amp;"',"</f>
        <v>['nombre' =&gt; 'Alejandra', 'apellido' =&gt; 'Orjuela', 'correo' =&gt; 'alejandra.orjuela@linktic.com', 'dominio' =&gt; 15, 'estado' =&gt; 'Activo', 'ticket' =&gt; '9891',</v>
      </c>
      <c r="R643" t="str">
        <f t="shared" ref="R643:R706" si="53">" 'fecha_de_creacion' =&gt; '"&amp;O643&amp;"', 'centro_costos_id' =&gt; "&amp;M643&amp;", 'costo_dolares' =&gt; "&amp;J643&amp;", 'costo_pesos' =&gt; 0, 'trm' =&gt; 0, 'fecha_de_eliminacion' =&gt; "&amp;IF(P643="null","null","'"&amp;P643&amp;"'")&amp;", 'comentarios'  =&gt; '"&amp;L643&amp;"'],"</f>
        <v xml:space="preserve"> 'fecha_de_creacion' =&gt; '2022-06-07', 'centro_costos_id' =&gt; 60, 'costo_dolares' =&gt; 44.686, 'costo_pesos' =&gt; 0, 'trm' =&gt; 0, 'fecha_de_eliminacion' =&gt; null, 'comentarios'  =&gt; ''],</v>
      </c>
      <c r="S643" t="str">
        <f t="shared" ref="S643:S706" si="54">Q643&amp;R643</f>
        <v>['nombre' =&gt; 'Alejandra', 'apellido' =&gt; 'Orjuela', 'correo' =&gt; 'alejandra.orjuela@linktic.com', 'dominio' =&gt; 15, 'estado' =&gt; 'Activo', 'ticket' =&gt; '9891', 'fecha_de_creacion' =&gt; '2022-06-07', 'centro_costos_id' =&gt; 60, 'costo_dolares' =&gt; 44.686, 'costo_pesos' =&gt; 0, 'trm' =&gt; 0, 'fecha_de_eliminacion' =&gt; null, 'comentarios'  =&gt; ''],</v>
      </c>
    </row>
    <row r="644" spans="1:19" x14ac:dyDescent="0.25">
      <c r="A644" t="s">
        <v>2338</v>
      </c>
      <c r="B644" t="s">
        <v>958</v>
      </c>
      <c r="C644" t="s">
        <v>2339</v>
      </c>
      <c r="D644" t="s">
        <v>977</v>
      </c>
      <c r="E644" t="s">
        <v>845</v>
      </c>
      <c r="F644">
        <v>9909</v>
      </c>
      <c r="G644" s="1">
        <v>44721</v>
      </c>
      <c r="H644">
        <v>316</v>
      </c>
      <c r="J644" t="str">
        <f t="shared" si="50"/>
        <v>.000</v>
      </c>
      <c r="K644">
        <v>44909</v>
      </c>
      <c r="M644">
        <f>_xlfn.IFNA(VLOOKUP(H644,centro_costo_id_2!$A$2:$B$108,2,0),107)</f>
        <v>61</v>
      </c>
      <c r="N644">
        <f>_xlfn.IFNA(VLOOKUP(TRIM(D644),dominio_correos!$A$1:$B$31,2,0),29)</f>
        <v>21</v>
      </c>
      <c r="O644" t="str">
        <f>Hoja13!J643</f>
        <v>2022-06-09</v>
      </c>
      <c r="P644" t="str">
        <f t="shared" si="51"/>
        <v>2022-12-14</v>
      </c>
      <c r="Q644" t="str">
        <f t="shared" si="52"/>
        <v>['nombre' =&gt; 'Janeth', 'apellido' =&gt; 'Barbosa', 'correo' =&gt; 'analista9@quierovenderenlinea.co', 'dominio' =&gt; 21, 'estado' =&gt; 'Eliminado', 'ticket' =&gt; '9909',</v>
      </c>
      <c r="R644" t="str">
        <f t="shared" si="53"/>
        <v xml:space="preserve"> 'fecha_de_creacion' =&gt; '2022-06-09', 'centro_costos_id' =&gt; 61, 'costo_dolares' =&gt; .000, 'costo_pesos' =&gt; 0, 'trm' =&gt; 0, 'fecha_de_eliminacion' =&gt; '2022-12-14', 'comentarios'  =&gt; ''],</v>
      </c>
      <c r="S644" t="str">
        <f t="shared" si="54"/>
        <v>['nombre' =&gt; 'Janeth', 'apellido' =&gt; 'Barbosa', 'correo' =&gt; 'analista9@quierovenderenlinea.co', 'dominio' =&gt; 21, 'estado' =&gt; 'Eliminado', 'ticket' =&gt; '9909', 'fecha_de_creacion' =&gt; '2022-06-09', 'centro_costos_id' =&gt; 61, 'costo_dolares' =&gt; .000, 'costo_pesos' =&gt; 0, 'trm' =&gt; 0, 'fecha_de_eliminacion' =&gt; '2022-12-14', 'comentarios'  =&gt; ''],</v>
      </c>
    </row>
    <row r="645" spans="1:19" x14ac:dyDescent="0.25">
      <c r="A645" t="s">
        <v>2340</v>
      </c>
      <c r="B645" t="s">
        <v>890</v>
      </c>
      <c r="C645" t="s">
        <v>2341</v>
      </c>
      <c r="D645" t="s">
        <v>1006</v>
      </c>
      <c r="E645" t="s">
        <v>845</v>
      </c>
      <c r="F645">
        <v>9910</v>
      </c>
      <c r="G645" s="1">
        <v>44721</v>
      </c>
      <c r="H645">
        <v>314</v>
      </c>
      <c r="J645" t="str">
        <f t="shared" si="50"/>
        <v>.000</v>
      </c>
      <c r="K645">
        <v>44909</v>
      </c>
      <c r="M645">
        <f>_xlfn.IFNA(VLOOKUP(H645,centro_costo_id_2!$A$2:$B$108,2,0),107)</f>
        <v>59</v>
      </c>
      <c r="N645">
        <f>_xlfn.IFNA(VLOOKUP(TRIM(D645),dominio_correos!$A$1:$B$31,2,0),29)</f>
        <v>15</v>
      </c>
      <c r="O645" t="str">
        <f>Hoja13!J644</f>
        <v>2022-06-09</v>
      </c>
      <c r="P645" t="str">
        <f t="shared" si="51"/>
        <v>2022-12-14</v>
      </c>
      <c r="Q645" t="str">
        <f t="shared" si="52"/>
        <v>['nombre' =&gt; 'Lorena ', 'apellido' =&gt; 'Rivera', 'correo' =&gt; 'analista4@linktic.com', 'dominio' =&gt; 15, 'estado' =&gt; 'Eliminado', 'ticket' =&gt; '9910',</v>
      </c>
      <c r="R645" t="str">
        <f t="shared" si="53"/>
        <v xml:space="preserve"> 'fecha_de_creacion' =&gt; '2022-06-09', 'centro_costos_id' =&gt; 59, 'costo_dolares' =&gt; .000, 'costo_pesos' =&gt; 0, 'trm' =&gt; 0, 'fecha_de_eliminacion' =&gt; '2022-12-14', 'comentarios'  =&gt; ''],</v>
      </c>
      <c r="S645" t="str">
        <f t="shared" si="54"/>
        <v>['nombre' =&gt; 'Lorena ', 'apellido' =&gt; 'Rivera', 'correo' =&gt; 'analista4@linktic.com', 'dominio' =&gt; 15, 'estado' =&gt; 'Eliminado', 'ticket' =&gt; '9910', 'fecha_de_creacion' =&gt; '2022-06-09', 'centro_costos_id' =&gt; 59, 'costo_dolares' =&gt; .000, 'costo_pesos' =&gt; 0, 'trm' =&gt; 0, 'fecha_de_eliminacion' =&gt; '2022-12-14', 'comentarios'  =&gt; ''],</v>
      </c>
    </row>
    <row r="646" spans="1:19" x14ac:dyDescent="0.25">
      <c r="A646" t="s">
        <v>1000</v>
      </c>
      <c r="B646" t="s">
        <v>2342</v>
      </c>
      <c r="C646" t="s">
        <v>2343</v>
      </c>
      <c r="D646" t="s">
        <v>977</v>
      </c>
      <c r="E646" t="s">
        <v>845</v>
      </c>
      <c r="F646">
        <v>9911</v>
      </c>
      <c r="G646" s="1">
        <v>44721</v>
      </c>
      <c r="H646">
        <v>316</v>
      </c>
      <c r="J646" t="str">
        <f t="shared" si="50"/>
        <v>.000</v>
      </c>
      <c r="K646">
        <v>44771</v>
      </c>
      <c r="M646">
        <f>_xlfn.IFNA(VLOOKUP(H646,centro_costo_id_2!$A$2:$B$108,2,0),107)</f>
        <v>61</v>
      </c>
      <c r="N646">
        <f>_xlfn.IFNA(VLOOKUP(TRIM(D646),dominio_correos!$A$1:$B$31,2,0),29)</f>
        <v>21</v>
      </c>
      <c r="O646" t="str">
        <f>Hoja13!J645</f>
        <v>2022-06-09</v>
      </c>
      <c r="P646" t="str">
        <f t="shared" si="51"/>
        <v>2022-07-29</v>
      </c>
      <c r="Q646" t="str">
        <f t="shared" si="52"/>
        <v>['nombre' =&gt; 'Maria', 'apellido' =&gt; 'Sierra', 'correo' =&gt; 'analista10@quierovenderenlinea.co', 'dominio' =&gt; 21, 'estado' =&gt; 'Eliminado', 'ticket' =&gt; '9911',</v>
      </c>
      <c r="R646" t="str">
        <f t="shared" si="53"/>
        <v xml:space="preserve"> 'fecha_de_creacion' =&gt; '2022-06-09', 'centro_costos_id' =&gt; 61, 'costo_dolares' =&gt; .000, 'costo_pesos' =&gt; 0, 'trm' =&gt; 0, 'fecha_de_eliminacion' =&gt; '2022-07-29', 'comentarios'  =&gt; ''],</v>
      </c>
      <c r="S646" t="str">
        <f t="shared" si="54"/>
        <v>['nombre' =&gt; 'Maria', 'apellido' =&gt; 'Sierra', 'correo' =&gt; 'analista10@quierovenderenlinea.co', 'dominio' =&gt; 21, 'estado' =&gt; 'Eliminado', 'ticket' =&gt; '9911', 'fecha_de_creacion' =&gt; '2022-06-09', 'centro_costos_id' =&gt; 61, 'costo_dolares' =&gt; .000, 'costo_pesos' =&gt; 0, 'trm' =&gt; 0, 'fecha_de_eliminacion' =&gt; '2022-07-29', 'comentarios'  =&gt; ''],</v>
      </c>
    </row>
    <row r="647" spans="1:19" x14ac:dyDescent="0.25">
      <c r="A647" t="s">
        <v>2344</v>
      </c>
      <c r="B647" t="s">
        <v>1515</v>
      </c>
      <c r="C647" t="s">
        <v>2345</v>
      </c>
      <c r="D647" t="s">
        <v>1006</v>
      </c>
      <c r="E647" t="s">
        <v>845</v>
      </c>
      <c r="F647">
        <v>9912</v>
      </c>
      <c r="G647" s="1">
        <v>44721</v>
      </c>
      <c r="H647">
        <v>314</v>
      </c>
      <c r="J647" t="str">
        <f t="shared" si="50"/>
        <v>.000</v>
      </c>
      <c r="K647">
        <v>44909</v>
      </c>
      <c r="M647">
        <f>_xlfn.IFNA(VLOOKUP(H647,centro_costo_id_2!$A$2:$B$108,2,0),107)</f>
        <v>59</v>
      </c>
      <c r="N647">
        <f>_xlfn.IFNA(VLOOKUP(TRIM(D647),dominio_correos!$A$1:$B$31,2,0),29)</f>
        <v>15</v>
      </c>
      <c r="O647" t="str">
        <f>Hoja13!J646</f>
        <v>2022-06-09</v>
      </c>
      <c r="P647" t="str">
        <f t="shared" si="51"/>
        <v>2022-12-14</v>
      </c>
      <c r="Q647" t="str">
        <f t="shared" si="52"/>
        <v>['nombre' =&gt; 'Nubia', 'apellido' =&gt; 'Sanchez', 'correo' =&gt; 'analista5@linktic.com', 'dominio' =&gt; 15, 'estado' =&gt; 'Eliminado', 'ticket' =&gt; '9912',</v>
      </c>
      <c r="R647" t="str">
        <f t="shared" si="53"/>
        <v xml:space="preserve"> 'fecha_de_creacion' =&gt; '2022-06-09', 'centro_costos_id' =&gt; 59, 'costo_dolares' =&gt; .000, 'costo_pesos' =&gt; 0, 'trm' =&gt; 0, 'fecha_de_eliminacion' =&gt; '2022-12-14', 'comentarios'  =&gt; ''],</v>
      </c>
      <c r="S647" t="str">
        <f t="shared" si="54"/>
        <v>['nombre' =&gt; 'Nubia', 'apellido' =&gt; 'Sanchez', 'correo' =&gt; 'analista5@linktic.com', 'dominio' =&gt; 15, 'estado' =&gt; 'Eliminado', 'ticket' =&gt; '9912', 'fecha_de_creacion' =&gt; '2022-06-09', 'centro_costos_id' =&gt; 59, 'costo_dolares' =&gt; .000, 'costo_pesos' =&gt; 0, 'trm' =&gt; 0, 'fecha_de_eliminacion' =&gt; '2022-12-14', 'comentarios'  =&gt; ''],</v>
      </c>
    </row>
    <row r="648" spans="1:19" x14ac:dyDescent="0.25">
      <c r="A648" t="s">
        <v>880</v>
      </c>
      <c r="B648" t="s">
        <v>2346</v>
      </c>
      <c r="C648" t="s">
        <v>2347</v>
      </c>
      <c r="D648" t="s">
        <v>977</v>
      </c>
      <c r="E648" t="s">
        <v>845</v>
      </c>
      <c r="F648">
        <v>9913</v>
      </c>
      <c r="G648" s="1">
        <v>44721</v>
      </c>
      <c r="H648">
        <v>316</v>
      </c>
      <c r="J648" t="str">
        <f t="shared" si="50"/>
        <v>.000</v>
      </c>
      <c r="K648">
        <v>44909</v>
      </c>
      <c r="M648">
        <f>_xlfn.IFNA(VLOOKUP(H648,centro_costo_id_2!$A$2:$B$108,2,0),107)</f>
        <v>61</v>
      </c>
      <c r="N648">
        <f>_xlfn.IFNA(VLOOKUP(TRIM(D648),dominio_correos!$A$1:$B$31,2,0),29)</f>
        <v>21</v>
      </c>
      <c r="O648" t="str">
        <f>Hoja13!J647</f>
        <v>2022-06-09</v>
      </c>
      <c r="P648" t="str">
        <f t="shared" si="51"/>
        <v>2022-12-14</v>
      </c>
      <c r="Q648" t="str">
        <f t="shared" si="52"/>
        <v>['nombre' =&gt; 'Miguel', 'apellido' =&gt; 'Borrero', 'correo' =&gt; 'analista11@quierovenderenlinea.co', 'dominio' =&gt; 21, 'estado' =&gt; 'Eliminado', 'ticket' =&gt; '9913',</v>
      </c>
      <c r="R648" t="str">
        <f t="shared" si="53"/>
        <v xml:space="preserve"> 'fecha_de_creacion' =&gt; '2022-06-09', 'centro_costos_id' =&gt; 61, 'costo_dolares' =&gt; .000, 'costo_pesos' =&gt; 0, 'trm' =&gt; 0, 'fecha_de_eliminacion' =&gt; '2022-12-14', 'comentarios'  =&gt; ''],</v>
      </c>
      <c r="S648" t="str">
        <f t="shared" si="54"/>
        <v>['nombre' =&gt; 'Miguel', 'apellido' =&gt; 'Borrero', 'correo' =&gt; 'analista11@quierovenderenlinea.co', 'dominio' =&gt; 21, 'estado' =&gt; 'Eliminado', 'ticket' =&gt; '9913', 'fecha_de_creacion' =&gt; '2022-06-09', 'centro_costos_id' =&gt; 61, 'costo_dolares' =&gt; .000, 'costo_pesos' =&gt; 0, 'trm' =&gt; 0, 'fecha_de_eliminacion' =&gt; '2022-12-14', 'comentarios'  =&gt; ''],</v>
      </c>
    </row>
    <row r="649" spans="1:19" x14ac:dyDescent="0.25">
      <c r="A649" t="s">
        <v>2348</v>
      </c>
      <c r="B649" t="s">
        <v>1224</v>
      </c>
      <c r="C649" t="s">
        <v>2349</v>
      </c>
      <c r="D649" t="s">
        <v>1006</v>
      </c>
      <c r="E649" t="s">
        <v>845</v>
      </c>
      <c r="F649">
        <v>9915</v>
      </c>
      <c r="G649" s="1">
        <v>44721</v>
      </c>
      <c r="H649">
        <v>314</v>
      </c>
      <c r="J649" t="str">
        <f t="shared" si="50"/>
        <v>.000</v>
      </c>
      <c r="K649">
        <v>44909</v>
      </c>
      <c r="M649">
        <f>_xlfn.IFNA(VLOOKUP(H649,centro_costo_id_2!$A$2:$B$108,2,0),107)</f>
        <v>59</v>
      </c>
      <c r="N649">
        <f>_xlfn.IFNA(VLOOKUP(TRIM(D649),dominio_correos!$A$1:$B$31,2,0),29)</f>
        <v>15</v>
      </c>
      <c r="O649" t="str">
        <f>Hoja13!J648</f>
        <v>2022-06-09</v>
      </c>
      <c r="P649" t="str">
        <f t="shared" si="51"/>
        <v>2022-12-14</v>
      </c>
      <c r="Q649" t="str">
        <f t="shared" si="52"/>
        <v>['nombre' =&gt; 'Jenny', 'apellido' =&gt; 'Pineda', 'correo' =&gt; 'analista7@linktic.com', 'dominio' =&gt; 15, 'estado' =&gt; 'Eliminado', 'ticket' =&gt; '9915',</v>
      </c>
      <c r="R649" t="str">
        <f t="shared" si="53"/>
        <v xml:space="preserve"> 'fecha_de_creacion' =&gt; '2022-06-09', 'centro_costos_id' =&gt; 59, 'costo_dolares' =&gt; .000, 'costo_pesos' =&gt; 0, 'trm' =&gt; 0, 'fecha_de_eliminacion' =&gt; '2022-12-14', 'comentarios'  =&gt; ''],</v>
      </c>
      <c r="S649" t="str">
        <f t="shared" si="54"/>
        <v>['nombre' =&gt; 'Jenny', 'apellido' =&gt; 'Pineda', 'correo' =&gt; 'analista7@linktic.com', 'dominio' =&gt; 15, 'estado' =&gt; 'Eliminado', 'ticket' =&gt; '9915', 'fecha_de_creacion' =&gt; '2022-06-09', 'centro_costos_id' =&gt; 59, 'costo_dolares' =&gt; .000, 'costo_pesos' =&gt; 0, 'trm' =&gt; 0, 'fecha_de_eliminacion' =&gt; '2022-12-14', 'comentarios'  =&gt; ''],</v>
      </c>
    </row>
    <row r="650" spans="1:19" x14ac:dyDescent="0.25">
      <c r="A650" t="s">
        <v>905</v>
      </c>
      <c r="B650" t="s">
        <v>1211</v>
      </c>
      <c r="C650" t="s">
        <v>2350</v>
      </c>
      <c r="D650" t="s">
        <v>977</v>
      </c>
      <c r="E650" t="s">
        <v>845</v>
      </c>
      <c r="F650">
        <v>9916</v>
      </c>
      <c r="G650" s="1">
        <v>44721</v>
      </c>
      <c r="H650">
        <v>316</v>
      </c>
      <c r="J650" t="str">
        <f t="shared" si="50"/>
        <v>.000</v>
      </c>
      <c r="K650">
        <v>44909</v>
      </c>
      <c r="M650">
        <f>_xlfn.IFNA(VLOOKUP(H650,centro_costo_id_2!$A$2:$B$108,2,0),107)</f>
        <v>61</v>
      </c>
      <c r="N650">
        <f>_xlfn.IFNA(VLOOKUP(TRIM(D650),dominio_correos!$A$1:$B$31,2,0),29)</f>
        <v>21</v>
      </c>
      <c r="O650" t="str">
        <f>Hoja13!J649</f>
        <v>2022-06-09</v>
      </c>
      <c r="P650" t="str">
        <f t="shared" si="51"/>
        <v>2022-12-14</v>
      </c>
      <c r="Q650" t="str">
        <f t="shared" si="52"/>
        <v>['nombre' =&gt; 'Andres', 'apellido' =&gt; 'Rubiano', 'correo' =&gt; 'analista12@quierovenderenlinea.co', 'dominio' =&gt; 21, 'estado' =&gt; 'Eliminado', 'ticket' =&gt; '9916',</v>
      </c>
      <c r="R650" t="str">
        <f t="shared" si="53"/>
        <v xml:space="preserve"> 'fecha_de_creacion' =&gt; '2022-06-09', 'centro_costos_id' =&gt; 61, 'costo_dolares' =&gt; .000, 'costo_pesos' =&gt; 0, 'trm' =&gt; 0, 'fecha_de_eliminacion' =&gt; '2022-12-14', 'comentarios'  =&gt; ''],</v>
      </c>
      <c r="S650" t="str">
        <f t="shared" si="54"/>
        <v>['nombre' =&gt; 'Andres', 'apellido' =&gt; 'Rubiano', 'correo' =&gt; 'analista12@quierovenderenlinea.co', 'dominio' =&gt; 21, 'estado' =&gt; 'Eliminado', 'ticket' =&gt; '9916', 'fecha_de_creacion' =&gt; '2022-06-09', 'centro_costos_id' =&gt; 61, 'costo_dolares' =&gt; .000, 'costo_pesos' =&gt; 0, 'trm' =&gt; 0, 'fecha_de_eliminacion' =&gt; '2022-12-14', 'comentarios'  =&gt; ''],</v>
      </c>
    </row>
    <row r="651" spans="1:19" x14ac:dyDescent="0.25">
      <c r="A651" t="s">
        <v>1846</v>
      </c>
      <c r="B651" t="s">
        <v>1847</v>
      </c>
      <c r="C651" t="s">
        <v>2351</v>
      </c>
      <c r="D651" t="s">
        <v>1006</v>
      </c>
      <c r="E651" t="s">
        <v>845</v>
      </c>
      <c r="F651">
        <v>9917</v>
      </c>
      <c r="G651" s="1">
        <v>44721</v>
      </c>
      <c r="H651">
        <v>314</v>
      </c>
      <c r="J651" t="str">
        <f t="shared" si="50"/>
        <v>.000</v>
      </c>
      <c r="K651">
        <v>44909</v>
      </c>
      <c r="M651">
        <f>_xlfn.IFNA(VLOOKUP(H651,centro_costo_id_2!$A$2:$B$108,2,0),107)</f>
        <v>59</v>
      </c>
      <c r="N651">
        <f>_xlfn.IFNA(VLOOKUP(TRIM(D651),dominio_correos!$A$1:$B$31,2,0),29)</f>
        <v>15</v>
      </c>
      <c r="O651" t="str">
        <f>Hoja13!J650</f>
        <v>2022-06-09</v>
      </c>
      <c r="P651" t="str">
        <f t="shared" si="51"/>
        <v>2022-12-14</v>
      </c>
      <c r="Q651" t="str">
        <f t="shared" si="52"/>
        <v>['nombre' =&gt; 'Gabriela', 'apellido' =&gt; 'Pinzon', 'correo' =&gt; 'analista8@linktic.com', 'dominio' =&gt; 15, 'estado' =&gt; 'Eliminado', 'ticket' =&gt; '9917',</v>
      </c>
      <c r="R651" t="str">
        <f t="shared" si="53"/>
        <v xml:space="preserve"> 'fecha_de_creacion' =&gt; '2022-06-09', 'centro_costos_id' =&gt; 59, 'costo_dolares' =&gt; .000, 'costo_pesos' =&gt; 0, 'trm' =&gt; 0, 'fecha_de_eliminacion' =&gt; '2022-12-14', 'comentarios'  =&gt; ''],</v>
      </c>
      <c r="S651" t="str">
        <f t="shared" si="54"/>
        <v>['nombre' =&gt; 'Gabriela', 'apellido' =&gt; 'Pinzon', 'correo' =&gt; 'analista8@linktic.com', 'dominio' =&gt; 15, 'estado' =&gt; 'Eliminado', 'ticket' =&gt; '9917', 'fecha_de_creacion' =&gt; '2022-06-09', 'centro_costos_id' =&gt; 59, 'costo_dolares' =&gt; .000, 'costo_pesos' =&gt; 0, 'trm' =&gt; 0, 'fecha_de_eliminacion' =&gt; '2022-12-14', 'comentarios'  =&gt; ''],</v>
      </c>
    </row>
    <row r="652" spans="1:19" x14ac:dyDescent="0.25">
      <c r="A652" t="s">
        <v>2352</v>
      </c>
      <c r="B652" t="s">
        <v>2353</v>
      </c>
      <c r="C652" t="s">
        <v>2354</v>
      </c>
      <c r="D652" t="s">
        <v>977</v>
      </c>
      <c r="E652" t="s">
        <v>845</v>
      </c>
      <c r="F652">
        <v>9918</v>
      </c>
      <c r="G652" s="1">
        <v>44721</v>
      </c>
      <c r="H652">
        <v>316</v>
      </c>
      <c r="J652" t="str">
        <f t="shared" si="50"/>
        <v>.000</v>
      </c>
      <c r="K652">
        <v>44909</v>
      </c>
      <c r="M652">
        <f>_xlfn.IFNA(VLOOKUP(H652,centro_costo_id_2!$A$2:$B$108,2,0),107)</f>
        <v>61</v>
      </c>
      <c r="N652">
        <f>_xlfn.IFNA(VLOOKUP(TRIM(D652),dominio_correos!$A$1:$B$31,2,0),29)</f>
        <v>21</v>
      </c>
      <c r="O652" t="str">
        <f>Hoja13!J651</f>
        <v>2022-06-09</v>
      </c>
      <c r="P652" t="str">
        <f t="shared" si="51"/>
        <v>2022-12-14</v>
      </c>
      <c r="Q652" t="str">
        <f t="shared" si="52"/>
        <v>['nombre' =&gt; 'Jessica', 'apellido' =&gt; 'Malagon', 'correo' =&gt; 'analista13@quierovenderenlinea.co', 'dominio' =&gt; 21, 'estado' =&gt; 'Eliminado', 'ticket' =&gt; '9918',</v>
      </c>
      <c r="R652" t="str">
        <f t="shared" si="53"/>
        <v xml:space="preserve"> 'fecha_de_creacion' =&gt; '2022-06-09', 'centro_costos_id' =&gt; 61, 'costo_dolares' =&gt; .000, 'costo_pesos' =&gt; 0, 'trm' =&gt; 0, 'fecha_de_eliminacion' =&gt; '2022-12-14', 'comentarios'  =&gt; ''],</v>
      </c>
      <c r="S652" t="str">
        <f t="shared" si="54"/>
        <v>['nombre' =&gt; 'Jessica', 'apellido' =&gt; 'Malagon', 'correo' =&gt; 'analista13@quierovenderenlinea.co', 'dominio' =&gt; 21, 'estado' =&gt; 'Eliminado', 'ticket' =&gt; '9918', 'fecha_de_creacion' =&gt; '2022-06-09', 'centro_costos_id' =&gt; 61, 'costo_dolares' =&gt; .000, 'costo_pesos' =&gt; 0, 'trm' =&gt; 0, 'fecha_de_eliminacion' =&gt; '2022-12-14', 'comentarios'  =&gt; ''],</v>
      </c>
    </row>
    <row r="653" spans="1:19" x14ac:dyDescent="0.25">
      <c r="A653" t="s">
        <v>905</v>
      </c>
      <c r="B653" t="s">
        <v>1993</v>
      </c>
      <c r="C653" t="s">
        <v>2355</v>
      </c>
      <c r="D653" t="s">
        <v>1006</v>
      </c>
      <c r="E653" t="s">
        <v>845</v>
      </c>
      <c r="F653">
        <v>9954</v>
      </c>
      <c r="G653" s="1">
        <v>44721</v>
      </c>
      <c r="H653">
        <v>242</v>
      </c>
      <c r="J653" t="str">
        <f t="shared" si="50"/>
        <v>.000</v>
      </c>
      <c r="K653">
        <v>44868</v>
      </c>
      <c r="M653">
        <f>_xlfn.IFNA(VLOOKUP(H653,centro_costo_id_2!$A$2:$B$108,2,0),107)</f>
        <v>107</v>
      </c>
      <c r="N653">
        <f>_xlfn.IFNA(VLOOKUP(TRIM(D653),dominio_correos!$A$1:$B$31,2,0),29)</f>
        <v>15</v>
      </c>
      <c r="O653" t="str">
        <f>Hoja13!J652</f>
        <v>2022-06-09</v>
      </c>
      <c r="P653" t="str">
        <f t="shared" si="51"/>
        <v>2022-11-03</v>
      </c>
      <c r="Q653" t="str">
        <f t="shared" si="52"/>
        <v>['nombre' =&gt; 'Andres', 'apellido' =&gt; 'Hernandez', 'correo' =&gt; 'andres.hernandez@linktic.com', 'dominio' =&gt; 15, 'estado' =&gt; 'Eliminado', 'ticket' =&gt; '9954',</v>
      </c>
      <c r="R653" t="str">
        <f t="shared" si="53"/>
        <v xml:space="preserve"> 'fecha_de_creacion' =&gt; '2022-06-09', 'centro_costos_id' =&gt; 107, 'costo_dolares' =&gt; .000, 'costo_pesos' =&gt; 0, 'trm' =&gt; 0, 'fecha_de_eliminacion' =&gt; '2022-11-03', 'comentarios'  =&gt; ''],</v>
      </c>
      <c r="S653" t="str">
        <f t="shared" si="54"/>
        <v>['nombre' =&gt; 'Andres', 'apellido' =&gt; 'Hernandez', 'correo' =&gt; 'andres.hernandez@linktic.com', 'dominio' =&gt; 15, 'estado' =&gt; 'Eliminado', 'ticket' =&gt; '9954', 'fecha_de_creacion' =&gt; '2022-06-09', 'centro_costos_id' =&gt; 107, 'costo_dolares' =&gt; .000, 'costo_pesos' =&gt; 0, 'trm' =&gt; 0, 'fecha_de_eliminacion' =&gt; '2022-11-03', 'comentarios'  =&gt; ''],</v>
      </c>
    </row>
    <row r="654" spans="1:19" x14ac:dyDescent="0.25">
      <c r="A654" t="s">
        <v>1671</v>
      </c>
      <c r="B654" t="s">
        <v>1672</v>
      </c>
      <c r="C654" t="s">
        <v>2356</v>
      </c>
      <c r="D654" t="s">
        <v>1813</v>
      </c>
      <c r="E654" t="s">
        <v>845</v>
      </c>
      <c r="F654">
        <v>9761</v>
      </c>
      <c r="G654" s="1">
        <v>44724</v>
      </c>
      <c r="H654">
        <v>315</v>
      </c>
      <c r="I654">
        <v>12</v>
      </c>
      <c r="J654" t="str">
        <f t="shared" si="50"/>
        <v>12.000</v>
      </c>
      <c r="K654">
        <v>44987</v>
      </c>
      <c r="M654">
        <f>_xlfn.IFNA(VLOOKUP(H654,centro_costo_id_2!$A$2:$B$108,2,0),107)</f>
        <v>60</v>
      </c>
      <c r="N654">
        <f>_xlfn.IFNA(VLOOKUP(TRIM(D654),dominio_correos!$A$1:$B$31,2,0),29)</f>
        <v>8</v>
      </c>
      <c r="O654" t="str">
        <f>Hoja13!J653</f>
        <v>2022-06-12</v>
      </c>
      <c r="P654" t="str">
        <f t="shared" si="51"/>
        <v>2023-03-02</v>
      </c>
      <c r="Q654" t="str">
        <f t="shared" si="52"/>
        <v>['nombre' =&gt; 'Claudia', 'apellido' =&gt; 'Toscano', 'correo' =&gt; 'tutor1@expone.co', 'dominio' =&gt; 8, 'estado' =&gt; 'Eliminado', 'ticket' =&gt; '9761',</v>
      </c>
      <c r="R654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54" t="str">
        <f t="shared" si="54"/>
        <v>['nombre' =&gt; 'Claudia', 'apellido' =&gt; 'Toscano', 'correo' =&gt; 'tutor1@expone.co', 'dominio' =&gt; 8, 'estado' =&gt; 'Eliminado', 'ticket' =&gt; '9761', 'fecha_de_creacion' =&gt; '2022-06-12', 'centro_costos_id' =&gt; 60, 'costo_dolares' =&gt; 12.000, 'costo_pesos' =&gt; 0, 'trm' =&gt; 0, 'fecha_de_eliminacion' =&gt; '2023-03-02', 'comentarios'  =&gt; ''],</v>
      </c>
    </row>
    <row r="655" spans="1:19" x14ac:dyDescent="0.25">
      <c r="A655" t="s">
        <v>1268</v>
      </c>
      <c r="B655" t="s">
        <v>1736</v>
      </c>
      <c r="C655" t="s">
        <v>2357</v>
      </c>
      <c r="D655" t="s">
        <v>1813</v>
      </c>
      <c r="E655" t="s">
        <v>845</v>
      </c>
      <c r="F655">
        <v>9762</v>
      </c>
      <c r="G655" s="1">
        <v>44724</v>
      </c>
      <c r="H655">
        <v>315</v>
      </c>
      <c r="I655">
        <v>12</v>
      </c>
      <c r="J655" t="str">
        <f t="shared" si="50"/>
        <v>12.000</v>
      </c>
      <c r="K655">
        <v>44987</v>
      </c>
      <c r="M655">
        <f>_xlfn.IFNA(VLOOKUP(H655,centro_costo_id_2!$A$2:$B$108,2,0),107)</f>
        <v>60</v>
      </c>
      <c r="N655">
        <f>_xlfn.IFNA(VLOOKUP(TRIM(D655),dominio_correos!$A$1:$B$31,2,0),29)</f>
        <v>8</v>
      </c>
      <c r="O655" t="str">
        <f>Hoja13!J654</f>
        <v>2022-06-12</v>
      </c>
      <c r="P655" t="str">
        <f t="shared" si="51"/>
        <v>2023-03-02</v>
      </c>
      <c r="Q655" t="str">
        <f t="shared" si="52"/>
        <v>['nombre' =&gt; 'Cristian', 'apellido' =&gt; 'Novoa', 'correo' =&gt; 'tutor2@expone.co', 'dominio' =&gt; 8, 'estado' =&gt; 'Eliminado', 'ticket' =&gt; '9762',</v>
      </c>
      <c r="R655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55" t="str">
        <f t="shared" si="54"/>
        <v>['nombre' =&gt; 'Cristian', 'apellido' =&gt; 'Novoa', 'correo' =&gt; 'tutor2@expone.co', 'dominio' =&gt; 8, 'estado' =&gt; 'Eliminado', 'ticket' =&gt; '9762', 'fecha_de_creacion' =&gt; '2022-06-12', 'centro_costos_id' =&gt; 60, 'costo_dolares' =&gt; 12.000, 'costo_pesos' =&gt; 0, 'trm' =&gt; 0, 'fecha_de_eliminacion' =&gt; '2023-03-02', 'comentarios'  =&gt; ''],</v>
      </c>
    </row>
    <row r="656" spans="1:19" x14ac:dyDescent="0.25">
      <c r="A656" t="s">
        <v>2358</v>
      </c>
      <c r="B656" t="s">
        <v>875</v>
      </c>
      <c r="C656" t="s">
        <v>2359</v>
      </c>
      <c r="D656" t="s">
        <v>1813</v>
      </c>
      <c r="E656" t="s">
        <v>845</v>
      </c>
      <c r="F656">
        <v>9763</v>
      </c>
      <c r="G656" s="1">
        <v>44724</v>
      </c>
      <c r="H656">
        <v>315</v>
      </c>
      <c r="I656">
        <v>12</v>
      </c>
      <c r="J656" t="str">
        <f t="shared" si="50"/>
        <v>12.000</v>
      </c>
      <c r="K656">
        <v>44987</v>
      </c>
      <c r="M656">
        <f>_xlfn.IFNA(VLOOKUP(H656,centro_costo_id_2!$A$2:$B$108,2,0),107)</f>
        <v>60</v>
      </c>
      <c r="N656">
        <f>_xlfn.IFNA(VLOOKUP(TRIM(D656),dominio_correos!$A$1:$B$31,2,0),29)</f>
        <v>8</v>
      </c>
      <c r="O656" t="str">
        <f>Hoja13!J655</f>
        <v>2022-06-12</v>
      </c>
      <c r="P656" t="str">
        <f t="shared" si="51"/>
        <v>2023-03-02</v>
      </c>
      <c r="Q656" t="str">
        <f t="shared" si="52"/>
        <v>['nombre' =&gt; 'Edwin ', 'apellido' =&gt; 'Laverde', 'correo' =&gt; 'tutor3@expone.co', 'dominio' =&gt; 8, 'estado' =&gt; 'Eliminado', 'ticket' =&gt; '9763',</v>
      </c>
      <c r="R656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56" t="str">
        <f t="shared" si="54"/>
        <v>['nombre' =&gt; 'Edwin ', 'apellido' =&gt; 'Laverde', 'correo' =&gt; 'tutor3@expone.co', 'dominio' =&gt; 8, 'estado' =&gt; 'Eliminado', 'ticket' =&gt; '9763', 'fecha_de_creacion' =&gt; '2022-06-12', 'centro_costos_id' =&gt; 60, 'costo_dolares' =&gt; 12.000, 'costo_pesos' =&gt; 0, 'trm' =&gt; 0, 'fecha_de_eliminacion' =&gt; '2023-03-02', 'comentarios'  =&gt; ''],</v>
      </c>
    </row>
    <row r="657" spans="1:19" x14ac:dyDescent="0.25">
      <c r="A657" t="s">
        <v>1386</v>
      </c>
      <c r="B657" t="s">
        <v>2360</v>
      </c>
      <c r="C657" t="s">
        <v>2361</v>
      </c>
      <c r="D657" t="s">
        <v>1813</v>
      </c>
      <c r="E657" t="s">
        <v>845</v>
      </c>
      <c r="F657">
        <v>9764</v>
      </c>
      <c r="G657" s="1">
        <v>44724</v>
      </c>
      <c r="H657">
        <v>315</v>
      </c>
      <c r="I657">
        <v>12</v>
      </c>
      <c r="J657" t="str">
        <f t="shared" si="50"/>
        <v>12.000</v>
      </c>
      <c r="K657">
        <v>44987</v>
      </c>
      <c r="M657">
        <f>_xlfn.IFNA(VLOOKUP(H657,centro_costo_id_2!$A$2:$B$108,2,0),107)</f>
        <v>60</v>
      </c>
      <c r="N657">
        <f>_xlfn.IFNA(VLOOKUP(TRIM(D657),dominio_correos!$A$1:$B$31,2,0),29)</f>
        <v>8</v>
      </c>
      <c r="O657" t="str">
        <f>Hoja13!J656</f>
        <v>2022-06-12</v>
      </c>
      <c r="P657" t="str">
        <f t="shared" si="51"/>
        <v>2023-03-02</v>
      </c>
      <c r="Q657" t="str">
        <f t="shared" si="52"/>
        <v>['nombre' =&gt; 'Gina', 'apellido' =&gt; 'Avila', 'correo' =&gt; 'tutor4@expone.co', 'dominio' =&gt; 8, 'estado' =&gt; 'Eliminado', 'ticket' =&gt; '9764',</v>
      </c>
      <c r="R657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57" t="str">
        <f t="shared" si="54"/>
        <v>['nombre' =&gt; 'Gina', 'apellido' =&gt; 'Avila', 'correo' =&gt; 'tutor4@expone.co', 'dominio' =&gt; 8, 'estado' =&gt; 'Eliminado', 'ticket' =&gt; '9764', 'fecha_de_creacion' =&gt; '2022-06-12', 'centro_costos_id' =&gt; 60, 'costo_dolares' =&gt; 12.000, 'costo_pesos' =&gt; 0, 'trm' =&gt; 0, 'fecha_de_eliminacion' =&gt; '2023-03-02', 'comentarios'  =&gt; ''],</v>
      </c>
    </row>
    <row r="658" spans="1:19" x14ac:dyDescent="0.25">
      <c r="A658" t="s">
        <v>2060</v>
      </c>
      <c r="B658" t="s">
        <v>917</v>
      </c>
      <c r="C658" t="s">
        <v>2362</v>
      </c>
      <c r="D658" t="s">
        <v>1813</v>
      </c>
      <c r="E658" t="s">
        <v>845</v>
      </c>
      <c r="F658">
        <v>9771</v>
      </c>
      <c r="G658" s="1">
        <v>44724</v>
      </c>
      <c r="H658">
        <v>315</v>
      </c>
      <c r="I658">
        <v>12</v>
      </c>
      <c r="J658" t="str">
        <f t="shared" si="50"/>
        <v>12.000</v>
      </c>
      <c r="K658">
        <v>44932</v>
      </c>
      <c r="M658">
        <f>_xlfn.IFNA(VLOOKUP(H658,centro_costo_id_2!$A$2:$B$108,2,0),107)</f>
        <v>60</v>
      </c>
      <c r="N658">
        <f>_xlfn.IFNA(VLOOKUP(TRIM(D658),dominio_correos!$A$1:$B$31,2,0),29)</f>
        <v>8</v>
      </c>
      <c r="O658" t="str">
        <f>Hoja13!J657</f>
        <v>2022-06-12</v>
      </c>
      <c r="P658" t="str">
        <f t="shared" si="51"/>
        <v>2023-01-06</v>
      </c>
      <c r="Q658" t="str">
        <f t="shared" si="52"/>
        <v>['nombre' =&gt; 'Lady', 'apellido' =&gt; 'Figueroa', 'correo' =&gt; 'tutor5@expone.co', 'dominio' =&gt; 8, 'estado' =&gt; 'Eliminado', 'ticket' =&gt; '9771',</v>
      </c>
      <c r="R658" t="str">
        <f t="shared" si="53"/>
        <v xml:space="preserve"> 'fecha_de_creacion' =&gt; '2022-06-12', 'centro_costos_id' =&gt; 60, 'costo_dolares' =&gt; 12.000, 'costo_pesos' =&gt; 0, 'trm' =&gt; 0, 'fecha_de_eliminacion' =&gt; '2023-01-06', 'comentarios'  =&gt; ''],</v>
      </c>
      <c r="S658" t="str">
        <f t="shared" si="54"/>
        <v>['nombre' =&gt; 'Lady', 'apellido' =&gt; 'Figueroa', 'correo' =&gt; 'tutor5@expone.co', 'dominio' =&gt; 8, 'estado' =&gt; 'Eliminado', 'ticket' =&gt; '9771', 'fecha_de_creacion' =&gt; '2022-06-12', 'centro_costos_id' =&gt; 60, 'costo_dolares' =&gt; 12.000, 'costo_pesos' =&gt; 0, 'trm' =&gt; 0, 'fecha_de_eliminacion' =&gt; '2023-01-06', 'comentarios'  =&gt; ''],</v>
      </c>
    </row>
    <row r="659" spans="1:19" x14ac:dyDescent="0.25">
      <c r="A659" t="s">
        <v>883</v>
      </c>
      <c r="B659" t="s">
        <v>2363</v>
      </c>
      <c r="C659" t="s">
        <v>2364</v>
      </c>
      <c r="D659" t="s">
        <v>1813</v>
      </c>
      <c r="E659" t="s">
        <v>845</v>
      </c>
      <c r="F659">
        <v>9772</v>
      </c>
      <c r="G659" s="1">
        <v>44724</v>
      </c>
      <c r="H659">
        <v>315</v>
      </c>
      <c r="I659">
        <v>12</v>
      </c>
      <c r="J659" t="str">
        <f t="shared" si="50"/>
        <v>12.000</v>
      </c>
      <c r="K659">
        <v>44987</v>
      </c>
      <c r="M659">
        <f>_xlfn.IFNA(VLOOKUP(H659,centro_costo_id_2!$A$2:$B$108,2,0),107)</f>
        <v>60</v>
      </c>
      <c r="N659">
        <f>_xlfn.IFNA(VLOOKUP(TRIM(D659),dominio_correos!$A$1:$B$31,2,0),29)</f>
        <v>8</v>
      </c>
      <c r="O659" t="str">
        <f>Hoja13!J658</f>
        <v>2022-06-12</v>
      </c>
      <c r="P659" t="str">
        <f t="shared" si="51"/>
        <v>2023-03-02</v>
      </c>
      <c r="Q659" t="str">
        <f t="shared" si="52"/>
        <v>['nombre' =&gt; 'Laura', 'apellido' =&gt; 'Yepez', 'correo' =&gt; 'tutor6@expone.co', 'dominio' =&gt; 8, 'estado' =&gt; 'Eliminado', 'ticket' =&gt; '9772',</v>
      </c>
      <c r="R659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59" t="str">
        <f t="shared" si="54"/>
        <v>['nombre' =&gt; 'Laura', 'apellido' =&gt; 'Yepez', 'correo' =&gt; 'tutor6@expone.co', 'dominio' =&gt; 8, 'estado' =&gt; 'Eliminado', 'ticket' =&gt; '9772', 'fecha_de_creacion' =&gt; '2022-06-12', 'centro_costos_id' =&gt; 60, 'costo_dolares' =&gt; 12.000, 'costo_pesos' =&gt; 0, 'trm' =&gt; 0, 'fecha_de_eliminacion' =&gt; '2023-03-02', 'comentarios'  =&gt; ''],</v>
      </c>
    </row>
    <row r="660" spans="1:19" x14ac:dyDescent="0.25">
      <c r="A660" t="s">
        <v>1064</v>
      </c>
      <c r="B660" t="s">
        <v>1705</v>
      </c>
      <c r="C660" t="s">
        <v>2365</v>
      </c>
      <c r="D660" t="s">
        <v>1813</v>
      </c>
      <c r="E660" t="s">
        <v>845</v>
      </c>
      <c r="F660">
        <v>9773</v>
      </c>
      <c r="G660" s="1">
        <v>44724</v>
      </c>
      <c r="H660">
        <v>315</v>
      </c>
      <c r="I660">
        <v>12</v>
      </c>
      <c r="J660" t="str">
        <f t="shared" si="50"/>
        <v>12.000</v>
      </c>
      <c r="K660">
        <v>44987</v>
      </c>
      <c r="M660">
        <f>_xlfn.IFNA(VLOOKUP(H660,centro_costo_id_2!$A$2:$B$108,2,0),107)</f>
        <v>60</v>
      </c>
      <c r="N660">
        <f>_xlfn.IFNA(VLOOKUP(TRIM(D660),dominio_correos!$A$1:$B$31,2,0),29)</f>
        <v>8</v>
      </c>
      <c r="O660" t="str">
        <f>Hoja13!J659</f>
        <v>2022-06-12</v>
      </c>
      <c r="P660" t="str">
        <f t="shared" si="51"/>
        <v>2023-03-02</v>
      </c>
      <c r="Q660" t="str">
        <f t="shared" si="52"/>
        <v>['nombre' =&gt; 'Luisa', 'apellido' =&gt; 'Florez', 'correo' =&gt; 'tutor7@expone.co', 'dominio' =&gt; 8, 'estado' =&gt; 'Eliminado', 'ticket' =&gt; '9773',</v>
      </c>
      <c r="R660" t="str">
        <f t="shared" si="53"/>
        <v xml:space="preserve"> 'fecha_de_creacion' =&gt; '2022-06-12', 'centro_costos_id' =&gt; 60, 'costo_dolares' =&gt; 12.000, 'costo_pesos' =&gt; 0, 'trm' =&gt; 0, 'fecha_de_eliminacion' =&gt; '2023-03-02', 'comentarios'  =&gt; ''],</v>
      </c>
      <c r="S660" t="str">
        <f t="shared" si="54"/>
        <v>['nombre' =&gt; 'Luisa', 'apellido' =&gt; 'Florez', 'correo' =&gt; 'tutor7@expone.co', 'dominio' =&gt; 8, 'estado' =&gt; 'Eliminado', 'ticket' =&gt; '9773', 'fecha_de_creacion' =&gt; '2022-06-12', 'centro_costos_id' =&gt; 60, 'costo_dolares' =&gt; 12.000, 'costo_pesos' =&gt; 0, 'trm' =&gt; 0, 'fecha_de_eliminacion' =&gt; '2023-03-02', 'comentarios'  =&gt; ''],</v>
      </c>
    </row>
    <row r="661" spans="1:19" x14ac:dyDescent="0.25">
      <c r="A661" t="s">
        <v>1000</v>
      </c>
      <c r="B661" t="s">
        <v>1030</v>
      </c>
      <c r="C661" t="s">
        <v>2366</v>
      </c>
      <c r="D661" t="s">
        <v>1813</v>
      </c>
      <c r="E661" t="s">
        <v>845</v>
      </c>
      <c r="F661">
        <v>9774</v>
      </c>
      <c r="G661" s="1">
        <v>44724</v>
      </c>
      <c r="H661">
        <v>315</v>
      </c>
      <c r="I661">
        <v>12</v>
      </c>
      <c r="J661" t="str">
        <f t="shared" si="50"/>
        <v>12.000</v>
      </c>
      <c r="K661">
        <v>44988</v>
      </c>
      <c r="M661">
        <f>_xlfn.IFNA(VLOOKUP(H661,centro_costo_id_2!$A$2:$B$108,2,0),107)</f>
        <v>60</v>
      </c>
      <c r="N661">
        <f>_xlfn.IFNA(VLOOKUP(TRIM(D661),dominio_correos!$A$1:$B$31,2,0),29)</f>
        <v>8</v>
      </c>
      <c r="O661" t="str">
        <f>Hoja13!J660</f>
        <v>2022-06-12</v>
      </c>
      <c r="P661" t="str">
        <f t="shared" si="51"/>
        <v>2023-03-03</v>
      </c>
      <c r="Q661" t="str">
        <f t="shared" si="52"/>
        <v>['nombre' =&gt; 'Maria', 'apellido' =&gt; 'Gomez', 'correo' =&gt; 'tutor8@expone.co', 'dominio' =&gt; 8, 'estado' =&gt; 'Eliminado', 'ticket' =&gt; '9774',</v>
      </c>
      <c r="R661" t="str">
        <f t="shared" si="53"/>
        <v xml:space="preserve"> 'fecha_de_creacion' =&gt; '2022-06-12', 'centro_costos_id' =&gt; 60, 'costo_dolares' =&gt; 12.000, 'costo_pesos' =&gt; 0, 'trm' =&gt; 0, 'fecha_de_eliminacion' =&gt; '2023-03-03', 'comentarios'  =&gt; ''],</v>
      </c>
      <c r="S661" t="str">
        <f t="shared" si="54"/>
        <v>['nombre' =&gt; 'Maria', 'apellido' =&gt; 'Gomez', 'correo' =&gt; 'tutor8@expone.co', 'dominio' =&gt; 8, 'estado' =&gt; 'Eliminado', 'ticket' =&gt; '9774', 'fecha_de_creacion' =&gt; '2022-06-12', 'centro_costos_id' =&gt; 60, 'costo_dolares' =&gt; 12.000, 'costo_pesos' =&gt; 0, 'trm' =&gt; 0, 'fecha_de_eliminacion' =&gt; '2023-03-03', 'comentarios'  =&gt; ''],</v>
      </c>
    </row>
    <row r="662" spans="1:19" x14ac:dyDescent="0.25">
      <c r="A662" t="s">
        <v>2367</v>
      </c>
      <c r="B662" t="s">
        <v>1717</v>
      </c>
      <c r="C662" t="s">
        <v>2368</v>
      </c>
      <c r="D662" t="s">
        <v>1813</v>
      </c>
      <c r="E662" t="s">
        <v>845</v>
      </c>
      <c r="F662">
        <v>9775</v>
      </c>
      <c r="G662" s="1">
        <v>44724</v>
      </c>
      <c r="H662">
        <v>315</v>
      </c>
      <c r="I662">
        <v>12</v>
      </c>
      <c r="J662" t="str">
        <f t="shared" si="50"/>
        <v>12.000</v>
      </c>
      <c r="K662">
        <v>44988</v>
      </c>
      <c r="M662">
        <f>_xlfn.IFNA(VLOOKUP(H662,centro_costo_id_2!$A$2:$B$108,2,0),107)</f>
        <v>60</v>
      </c>
      <c r="N662">
        <f>_xlfn.IFNA(VLOOKUP(TRIM(D662),dominio_correos!$A$1:$B$31,2,0),29)</f>
        <v>8</v>
      </c>
      <c r="O662" t="str">
        <f>Hoja13!J661</f>
        <v>2022-06-12</v>
      </c>
      <c r="P662" t="str">
        <f t="shared" si="51"/>
        <v>2023-03-03</v>
      </c>
      <c r="Q662" t="str">
        <f t="shared" si="52"/>
        <v>['nombre' =&gt; 'Nasly', 'apellido' =&gt; 'Leal', 'correo' =&gt; 'tutor9@expone.co', 'dominio' =&gt; 8, 'estado' =&gt; 'Eliminado', 'ticket' =&gt; '9775',</v>
      </c>
      <c r="R662" t="str">
        <f t="shared" si="53"/>
        <v xml:space="preserve"> 'fecha_de_creacion' =&gt; '2022-06-12', 'centro_costos_id' =&gt; 60, 'costo_dolares' =&gt; 12.000, 'costo_pesos' =&gt; 0, 'trm' =&gt; 0, 'fecha_de_eliminacion' =&gt; '2023-03-03', 'comentarios'  =&gt; ''],</v>
      </c>
      <c r="S662" t="str">
        <f t="shared" si="54"/>
        <v>['nombre' =&gt; 'Nasly', 'apellido' =&gt; 'Leal', 'correo' =&gt; 'tutor9@expone.co', 'dominio' =&gt; 8, 'estado' =&gt; 'Eliminado', 'ticket' =&gt; '9775', 'fecha_de_creacion' =&gt; '2022-06-12', 'centro_costos_id' =&gt; 60, 'costo_dolares' =&gt; 12.000, 'costo_pesos' =&gt; 0, 'trm' =&gt; 0, 'fecha_de_eliminacion' =&gt; '2023-03-03', 'comentarios'  =&gt; ''],</v>
      </c>
    </row>
    <row r="663" spans="1:19" x14ac:dyDescent="0.25">
      <c r="A663" t="s">
        <v>2369</v>
      </c>
      <c r="B663" t="s">
        <v>1322</v>
      </c>
      <c r="C663" t="s">
        <v>2370</v>
      </c>
      <c r="D663" t="s">
        <v>1813</v>
      </c>
      <c r="E663" t="s">
        <v>845</v>
      </c>
      <c r="F663">
        <v>9776</v>
      </c>
      <c r="G663" s="1">
        <v>44724</v>
      </c>
      <c r="H663">
        <v>315</v>
      </c>
      <c r="I663">
        <v>12</v>
      </c>
      <c r="J663" t="str">
        <f t="shared" si="50"/>
        <v>12.000</v>
      </c>
      <c r="K663">
        <v>44988</v>
      </c>
      <c r="M663">
        <f>_xlfn.IFNA(VLOOKUP(H663,centro_costo_id_2!$A$2:$B$108,2,0),107)</f>
        <v>60</v>
      </c>
      <c r="N663">
        <f>_xlfn.IFNA(VLOOKUP(TRIM(D663),dominio_correos!$A$1:$B$31,2,0),29)</f>
        <v>8</v>
      </c>
      <c r="O663" t="str">
        <f>Hoja13!J662</f>
        <v>2022-06-12</v>
      </c>
      <c r="P663" t="str">
        <f t="shared" si="51"/>
        <v>2023-03-03</v>
      </c>
      <c r="Q663" t="str">
        <f t="shared" si="52"/>
        <v>['nombre' =&gt; 'Zurly', 'apellido' =&gt; 'Gonzalez', 'correo' =&gt; 'tutor10@expone.co', 'dominio' =&gt; 8, 'estado' =&gt; 'Eliminado', 'ticket' =&gt; '9776',</v>
      </c>
      <c r="R663" t="str">
        <f t="shared" si="53"/>
        <v xml:space="preserve"> 'fecha_de_creacion' =&gt; '2022-06-12', 'centro_costos_id' =&gt; 60, 'costo_dolares' =&gt; 12.000, 'costo_pesos' =&gt; 0, 'trm' =&gt; 0, 'fecha_de_eliminacion' =&gt; '2023-03-03', 'comentarios'  =&gt; ''],</v>
      </c>
      <c r="S663" t="str">
        <f t="shared" si="54"/>
        <v>['nombre' =&gt; 'Zurly', 'apellido' =&gt; 'Gonzalez', 'correo' =&gt; 'tutor10@expone.co', 'dominio' =&gt; 8, 'estado' =&gt; 'Eliminado', 'ticket' =&gt; '9776', 'fecha_de_creacion' =&gt; '2022-06-12', 'centro_costos_id' =&gt; 60, 'costo_dolares' =&gt; 12.000, 'costo_pesos' =&gt; 0, 'trm' =&gt; 0, 'fecha_de_eliminacion' =&gt; '2023-03-03', 'comentarios'  =&gt; ''],</v>
      </c>
    </row>
    <row r="664" spans="1:19" x14ac:dyDescent="0.25">
      <c r="A664" t="s">
        <v>2371</v>
      </c>
      <c r="B664" t="s">
        <v>2372</v>
      </c>
      <c r="C664" t="s">
        <v>2373</v>
      </c>
      <c r="D664" t="s">
        <v>1813</v>
      </c>
      <c r="E664" t="s">
        <v>845</v>
      </c>
      <c r="F664">
        <v>9777</v>
      </c>
      <c r="G664" s="1">
        <v>44724</v>
      </c>
      <c r="H664">
        <v>315</v>
      </c>
      <c r="I664">
        <v>12</v>
      </c>
      <c r="J664" t="str">
        <f t="shared" si="50"/>
        <v>12.000</v>
      </c>
      <c r="K664">
        <v>44988</v>
      </c>
      <c r="M664">
        <f>_xlfn.IFNA(VLOOKUP(H664,centro_costo_id_2!$A$2:$B$108,2,0),107)</f>
        <v>60</v>
      </c>
      <c r="N664">
        <f>_xlfn.IFNA(VLOOKUP(TRIM(D664),dominio_correos!$A$1:$B$31,2,0),29)</f>
        <v>8</v>
      </c>
      <c r="O664" t="str">
        <f>Hoja13!J663</f>
        <v>2022-06-12</v>
      </c>
      <c r="P664" t="str">
        <f t="shared" si="51"/>
        <v>2023-03-03</v>
      </c>
      <c r="Q664" t="str">
        <f t="shared" si="52"/>
        <v>['nombre' =&gt; 'Beatriz', 'apellido' =&gt; 'Benitez', 'correo' =&gt; 'tutor11@expone.co', 'dominio' =&gt; 8, 'estado' =&gt; 'Eliminado', 'ticket' =&gt; '9777',</v>
      </c>
      <c r="R664" t="str">
        <f t="shared" si="53"/>
        <v xml:space="preserve"> 'fecha_de_creacion' =&gt; '2022-06-12', 'centro_costos_id' =&gt; 60, 'costo_dolares' =&gt; 12.000, 'costo_pesos' =&gt; 0, 'trm' =&gt; 0, 'fecha_de_eliminacion' =&gt; '2023-03-03', 'comentarios'  =&gt; ''],</v>
      </c>
      <c r="S664" t="str">
        <f t="shared" si="54"/>
        <v>['nombre' =&gt; 'Beatriz', 'apellido' =&gt; 'Benitez', 'correo' =&gt; 'tutor11@expone.co', 'dominio' =&gt; 8, 'estado' =&gt; 'Eliminado', 'ticket' =&gt; '9777', 'fecha_de_creacion' =&gt; '2022-06-12', 'centro_costos_id' =&gt; 60, 'costo_dolares' =&gt; 12.000, 'costo_pesos' =&gt; 0, 'trm' =&gt; 0, 'fecha_de_eliminacion' =&gt; '2023-03-03', 'comentarios'  =&gt; ''],</v>
      </c>
    </row>
    <row r="665" spans="1:19" x14ac:dyDescent="0.25">
      <c r="A665" t="s">
        <v>2374</v>
      </c>
      <c r="B665" t="s">
        <v>2375</v>
      </c>
      <c r="C665" t="s">
        <v>2376</v>
      </c>
      <c r="D665" t="s">
        <v>1813</v>
      </c>
      <c r="E665" t="s">
        <v>845</v>
      </c>
      <c r="F665">
        <v>9781</v>
      </c>
      <c r="G665" s="1">
        <v>44724</v>
      </c>
      <c r="H665">
        <v>315</v>
      </c>
      <c r="I665">
        <v>12</v>
      </c>
      <c r="J665" t="str">
        <f t="shared" si="50"/>
        <v>12.000</v>
      </c>
      <c r="M665">
        <f>_xlfn.IFNA(VLOOKUP(H665,centro_costo_id_2!$A$2:$B$108,2,0),107)</f>
        <v>60</v>
      </c>
      <c r="N665">
        <f>_xlfn.IFNA(VLOOKUP(TRIM(D665),dominio_correos!$A$1:$B$31,2,0),29)</f>
        <v>8</v>
      </c>
      <c r="O665" t="str">
        <f>Hoja13!J664</f>
        <v>2022-06-12</v>
      </c>
      <c r="P665" t="str">
        <f t="shared" si="51"/>
        <v>null</v>
      </c>
      <c r="Q665" t="str">
        <f t="shared" si="52"/>
        <v>['nombre' =&gt; 'Yadira', 'apellido' =&gt; 'Murcia', 'correo' =&gt; 'tutor12@expone.co', 'dominio' =&gt; 8, 'estado' =&gt; 'Eliminado', 'ticket' =&gt; '9781',</v>
      </c>
      <c r="R665" t="str">
        <f t="shared" si="53"/>
        <v xml:space="preserve"> 'fecha_de_creacion' =&gt; '2022-06-12', 'centro_costos_id' =&gt; 60, 'costo_dolares' =&gt; 12.000, 'costo_pesos' =&gt; 0, 'trm' =&gt; 0, 'fecha_de_eliminacion' =&gt; null, 'comentarios'  =&gt; ''],</v>
      </c>
      <c r="S665" t="str">
        <f t="shared" si="54"/>
        <v>['nombre' =&gt; 'Yadira', 'apellido' =&gt; 'Murcia', 'correo' =&gt; 'tutor12@expone.co', 'dominio' =&gt; 8, 'estado' =&gt; 'Eliminado', 'ticket' =&gt; '9781', 'fecha_de_creacion' =&gt; '2022-06-12', 'centro_costos_id' =&gt; 60, 'costo_dolares' =&gt; 12.000, 'costo_pesos' =&gt; 0, 'trm' =&gt; 0, 'fecha_de_eliminacion' =&gt; null, 'comentarios'  =&gt; ''],</v>
      </c>
    </row>
    <row r="666" spans="1:19" x14ac:dyDescent="0.25">
      <c r="A666" t="s">
        <v>1362</v>
      </c>
      <c r="B666" t="s">
        <v>866</v>
      </c>
      <c r="C666" t="s">
        <v>2377</v>
      </c>
      <c r="D666" t="s">
        <v>1813</v>
      </c>
      <c r="E666" t="s">
        <v>845</v>
      </c>
      <c r="F666">
        <v>9792</v>
      </c>
      <c r="G666" s="1">
        <v>44724</v>
      </c>
      <c r="H666">
        <v>315</v>
      </c>
      <c r="I666">
        <v>12</v>
      </c>
      <c r="J666" t="str">
        <f t="shared" si="50"/>
        <v>12.000</v>
      </c>
      <c r="K666">
        <v>44991</v>
      </c>
      <c r="M666">
        <f>_xlfn.IFNA(VLOOKUP(H666,centro_costo_id_2!$A$2:$B$108,2,0),107)</f>
        <v>60</v>
      </c>
      <c r="N666">
        <f>_xlfn.IFNA(VLOOKUP(TRIM(D666),dominio_correos!$A$1:$B$31,2,0),29)</f>
        <v>8</v>
      </c>
      <c r="O666" t="str">
        <f>Hoja13!J665</f>
        <v>2022-06-12</v>
      </c>
      <c r="P666" t="str">
        <f t="shared" si="51"/>
        <v>2023-03-06</v>
      </c>
      <c r="Q666" t="str">
        <f t="shared" si="52"/>
        <v>['nombre' =&gt; 'Jhonatan', 'apellido' =&gt; 'Lopez', 'correo' =&gt; 'tutor21@expone.co', 'dominio' =&gt; 8, 'estado' =&gt; 'Eliminado', 'ticket' =&gt; '9792',</v>
      </c>
      <c r="R666" t="str">
        <f t="shared" si="53"/>
        <v xml:space="preserve"> 'fecha_de_creacion' =&gt; '2022-06-12', 'centro_costos_id' =&gt; 60, 'costo_dolares' =&gt; 12.000, 'costo_pesos' =&gt; 0, 'trm' =&gt; 0, 'fecha_de_eliminacion' =&gt; '2023-03-06', 'comentarios'  =&gt; ''],</v>
      </c>
      <c r="S666" t="str">
        <f t="shared" si="54"/>
        <v>['nombre' =&gt; 'Jhonatan', 'apellido' =&gt; 'Lopez', 'correo' =&gt; 'tutor21@expone.co', 'dominio' =&gt; 8, 'estado' =&gt; 'Eliminado', 'ticket' =&gt; '9792', 'fecha_de_creacion' =&gt; '2022-06-12', 'centro_costos_id' =&gt; 60, 'costo_dolares' =&gt; 12.000, 'costo_pesos' =&gt; 0, 'trm' =&gt; 0, 'fecha_de_eliminacion' =&gt; '2023-03-06', 'comentarios'  =&gt; ''],</v>
      </c>
    </row>
    <row r="667" spans="1:19" x14ac:dyDescent="0.25">
      <c r="A667" t="s">
        <v>2378</v>
      </c>
      <c r="B667" t="s">
        <v>1647</v>
      </c>
      <c r="C667" t="s">
        <v>2379</v>
      </c>
      <c r="D667" t="s">
        <v>844</v>
      </c>
      <c r="E667" t="s">
        <v>845</v>
      </c>
      <c r="F667">
        <v>9972</v>
      </c>
      <c r="G667" s="1">
        <v>44724</v>
      </c>
      <c r="H667">
        <v>208</v>
      </c>
      <c r="I667">
        <v>12</v>
      </c>
      <c r="J667" t="str">
        <f t="shared" si="50"/>
        <v>12.000</v>
      </c>
      <c r="K667">
        <v>44795</v>
      </c>
      <c r="M667">
        <f>_xlfn.IFNA(VLOOKUP(H667,centro_costo_id_2!$A$2:$B$108,2,0),107)</f>
        <v>107</v>
      </c>
      <c r="N667">
        <f>_xlfn.IFNA(VLOOKUP(TRIM(D667),dominio_correos!$A$1:$B$31,2,0),29)</f>
        <v>14</v>
      </c>
      <c r="O667" t="str">
        <f>Hoja13!J666</f>
        <v>2022-06-12</v>
      </c>
      <c r="P667" t="str">
        <f t="shared" si="51"/>
        <v>2022-08-22</v>
      </c>
      <c r="Q667" t="str">
        <f t="shared" si="52"/>
        <v>['nombre' =&gt; 'Maria Esperanza', 'apellido' =&gt; 'Torres', 'correo' =&gt; 'maria.torres@linktic.co', 'dominio' =&gt; 14, 'estado' =&gt; 'Eliminado', 'ticket' =&gt; '9972',</v>
      </c>
      <c r="R667" t="str">
        <f t="shared" si="53"/>
        <v xml:space="preserve"> 'fecha_de_creacion' =&gt; '2022-06-12', 'centro_costos_id' =&gt; 107, 'costo_dolares' =&gt; 12.000, 'costo_pesos' =&gt; 0, 'trm' =&gt; 0, 'fecha_de_eliminacion' =&gt; '2022-08-22', 'comentarios'  =&gt; ''],</v>
      </c>
      <c r="S667" t="str">
        <f t="shared" si="54"/>
        <v>['nombre' =&gt; 'Maria Esperanza', 'apellido' =&gt; 'Torres', 'correo' =&gt; 'maria.torres@linktic.co', 'dominio' =&gt; 14, 'estado' =&gt; 'Eliminado', 'ticket' =&gt; '9972', 'fecha_de_creacion' =&gt; '2022-06-12', 'centro_costos_id' =&gt; 107, 'costo_dolares' =&gt; 12.000, 'costo_pesos' =&gt; 0, 'trm' =&gt; 0, 'fecha_de_eliminacion' =&gt; '2022-08-22', 'comentarios'  =&gt; ''],</v>
      </c>
    </row>
    <row r="668" spans="1:19" x14ac:dyDescent="0.25">
      <c r="A668" t="s">
        <v>2380</v>
      </c>
      <c r="B668" t="s">
        <v>866</v>
      </c>
      <c r="C668" t="s">
        <v>2381</v>
      </c>
      <c r="D668" t="s">
        <v>844</v>
      </c>
      <c r="E668" t="s">
        <v>845</v>
      </c>
      <c r="F668">
        <v>9806</v>
      </c>
      <c r="G668" s="1">
        <v>44725</v>
      </c>
      <c r="H668">
        <v>242</v>
      </c>
      <c r="I668">
        <v>12</v>
      </c>
      <c r="J668" t="str">
        <f t="shared" si="50"/>
        <v>12.000</v>
      </c>
      <c r="K668">
        <v>44728</v>
      </c>
      <c r="M668">
        <f>_xlfn.IFNA(VLOOKUP(H668,centro_costo_id_2!$A$2:$B$108,2,0),107)</f>
        <v>107</v>
      </c>
      <c r="N668">
        <f>_xlfn.IFNA(VLOOKUP(TRIM(D668),dominio_correos!$A$1:$B$31,2,0),29)</f>
        <v>14</v>
      </c>
      <c r="O668" t="str">
        <f>Hoja13!J667</f>
        <v>2022-06-13</v>
      </c>
      <c r="P668" t="str">
        <f t="shared" si="51"/>
        <v>2022-06-16</v>
      </c>
      <c r="Q668" t="str">
        <f t="shared" si="52"/>
        <v>['nombre' =&gt; 'Hector ', 'apellido' =&gt; 'Lopez', 'correo' =&gt; 'hector.lopez@linktic.co', 'dominio' =&gt; 14, 'estado' =&gt; 'Eliminado', 'ticket' =&gt; '9806',</v>
      </c>
      <c r="R668" t="str">
        <f t="shared" si="53"/>
        <v xml:space="preserve"> 'fecha_de_creacion' =&gt; '2022-06-13', 'centro_costos_id' =&gt; 107, 'costo_dolares' =&gt; 12.000, 'costo_pesos' =&gt; 0, 'trm' =&gt; 0, 'fecha_de_eliminacion' =&gt; '2022-06-16', 'comentarios'  =&gt; ''],</v>
      </c>
      <c r="S668" t="str">
        <f t="shared" si="54"/>
        <v>['nombre' =&gt; 'Hector ', 'apellido' =&gt; 'Lopez', 'correo' =&gt; 'hector.lopez@linktic.co', 'dominio' =&gt; 14, 'estado' =&gt; 'Eliminado', 'ticket' =&gt; '9806', 'fecha_de_creacion' =&gt; '2022-06-13', 'centro_costos_id' =&gt; 107, 'costo_dolares' =&gt; 12.000, 'costo_pesos' =&gt; 0, 'trm' =&gt; 0, 'fecha_de_eliminacion' =&gt; '2022-06-16', 'comentarios'  =&gt; ''],</v>
      </c>
    </row>
    <row r="669" spans="1:19" x14ac:dyDescent="0.25">
      <c r="A669" t="s">
        <v>2382</v>
      </c>
      <c r="B669" t="s">
        <v>928</v>
      </c>
      <c r="C669" t="s">
        <v>2383</v>
      </c>
      <c r="D669" t="s">
        <v>1813</v>
      </c>
      <c r="E669" t="s">
        <v>845</v>
      </c>
      <c r="F669">
        <v>9782</v>
      </c>
      <c r="G669" s="1">
        <v>44725</v>
      </c>
      <c r="H669">
        <v>315</v>
      </c>
      <c r="I669">
        <v>12</v>
      </c>
      <c r="J669" t="str">
        <f t="shared" si="50"/>
        <v>12.000</v>
      </c>
      <c r="K669">
        <v>44760</v>
      </c>
      <c r="M669">
        <f>_xlfn.IFNA(VLOOKUP(H669,centro_costo_id_2!$A$2:$B$108,2,0),107)</f>
        <v>60</v>
      </c>
      <c r="N669">
        <f>_xlfn.IFNA(VLOOKUP(TRIM(D669),dominio_correos!$A$1:$B$31,2,0),29)</f>
        <v>8</v>
      </c>
      <c r="O669" t="str">
        <f>Hoja13!J668</f>
        <v>2022-06-13</v>
      </c>
      <c r="P669" t="str">
        <f t="shared" si="51"/>
        <v>2022-07-18</v>
      </c>
      <c r="Q669" t="str">
        <f t="shared" si="52"/>
        <v>['nombre' =&gt; 'Hernan', 'apellido' =&gt; 'Velasquez', 'correo' =&gt; 'tutor13@expone.co', 'dominio' =&gt; 8, 'estado' =&gt; 'Eliminado', 'ticket' =&gt; '9782',</v>
      </c>
      <c r="R669" t="str">
        <f t="shared" si="53"/>
        <v xml:space="preserve"> 'fecha_de_creacion' =&gt; '2022-06-13', 'centro_costos_id' =&gt; 60, 'costo_dolares' =&gt; 12.000, 'costo_pesos' =&gt; 0, 'trm' =&gt; 0, 'fecha_de_eliminacion' =&gt; '2022-07-18', 'comentarios'  =&gt; ''],</v>
      </c>
      <c r="S669" t="str">
        <f t="shared" si="54"/>
        <v>['nombre' =&gt; 'Hernan', 'apellido' =&gt; 'Velasquez', 'correo' =&gt; 'tutor13@expone.co', 'dominio' =&gt; 8, 'estado' =&gt; 'Eliminado', 'ticket' =&gt; '9782', 'fecha_de_creacion' =&gt; '2022-06-13', 'centro_costos_id' =&gt; 60, 'costo_dolares' =&gt; 12.000, 'costo_pesos' =&gt; 0, 'trm' =&gt; 0, 'fecha_de_eliminacion' =&gt; '2022-07-18', 'comentarios'  =&gt; ''],</v>
      </c>
    </row>
    <row r="670" spans="1:19" x14ac:dyDescent="0.25">
      <c r="A670" t="s">
        <v>1464</v>
      </c>
      <c r="B670" t="s">
        <v>932</v>
      </c>
      <c r="C670" t="s">
        <v>2384</v>
      </c>
      <c r="D670" t="s">
        <v>1813</v>
      </c>
      <c r="E670" t="s">
        <v>845</v>
      </c>
      <c r="F670">
        <v>9783</v>
      </c>
      <c r="G670" s="1">
        <v>44725</v>
      </c>
      <c r="H670">
        <v>315</v>
      </c>
      <c r="I670">
        <v>12</v>
      </c>
      <c r="J670" t="str">
        <f t="shared" si="50"/>
        <v>12.000</v>
      </c>
      <c r="K670">
        <v>44790</v>
      </c>
      <c r="M670">
        <f>_xlfn.IFNA(VLOOKUP(H670,centro_costo_id_2!$A$2:$B$108,2,0),107)</f>
        <v>60</v>
      </c>
      <c r="N670">
        <f>_xlfn.IFNA(VLOOKUP(TRIM(D670),dominio_correos!$A$1:$B$31,2,0),29)</f>
        <v>8</v>
      </c>
      <c r="O670" t="str">
        <f>Hoja13!J669</f>
        <v>2022-06-13</v>
      </c>
      <c r="P670" t="str">
        <f t="shared" si="51"/>
        <v>2022-08-17</v>
      </c>
      <c r="Q670" t="str">
        <f t="shared" si="52"/>
        <v>['nombre' =&gt; 'Javier', 'apellido' =&gt; 'Diaz', 'correo' =&gt; 'tutor14@expone.co', 'dominio' =&gt; 8, 'estado' =&gt; 'Eliminado', 'ticket' =&gt; '9783',</v>
      </c>
      <c r="R670" t="str">
        <f t="shared" si="53"/>
        <v xml:space="preserve"> 'fecha_de_creacion' =&gt; '2022-06-13', 'centro_costos_id' =&gt; 60, 'costo_dolares' =&gt; 12.000, 'costo_pesos' =&gt; 0, 'trm' =&gt; 0, 'fecha_de_eliminacion' =&gt; '2022-08-17', 'comentarios'  =&gt; ''],</v>
      </c>
      <c r="S670" t="str">
        <f t="shared" si="54"/>
        <v>['nombre' =&gt; 'Javier', 'apellido' =&gt; 'Diaz', 'correo' =&gt; 'tutor14@expone.co', 'dominio' =&gt; 8, 'estado' =&gt; 'Eliminado', 'ticket' =&gt; '9783', 'fecha_de_creacion' =&gt; '2022-06-13', 'centro_costos_id' =&gt; 60, 'costo_dolares' =&gt; 12.000, 'costo_pesos' =&gt; 0, 'trm' =&gt; 0, 'fecha_de_eliminacion' =&gt; '2022-08-17', 'comentarios'  =&gt; ''],</v>
      </c>
    </row>
    <row r="671" spans="1:19" x14ac:dyDescent="0.25">
      <c r="A671" t="s">
        <v>1110</v>
      </c>
      <c r="B671" t="s">
        <v>2385</v>
      </c>
      <c r="C671" t="s">
        <v>2386</v>
      </c>
      <c r="D671" t="s">
        <v>1813</v>
      </c>
      <c r="E671" t="s">
        <v>845</v>
      </c>
      <c r="F671">
        <v>9784</v>
      </c>
      <c r="G671" s="1">
        <v>44725</v>
      </c>
      <c r="H671">
        <v>315</v>
      </c>
      <c r="I671">
        <v>12</v>
      </c>
      <c r="J671" t="str">
        <f t="shared" si="50"/>
        <v>12.000</v>
      </c>
      <c r="K671">
        <v>44932</v>
      </c>
      <c r="M671">
        <f>_xlfn.IFNA(VLOOKUP(H671,centro_costo_id_2!$A$2:$B$108,2,0),107)</f>
        <v>60</v>
      </c>
      <c r="N671">
        <f>_xlfn.IFNA(VLOOKUP(TRIM(D671),dominio_correos!$A$1:$B$31,2,0),29)</f>
        <v>8</v>
      </c>
      <c r="O671" t="str">
        <f>Hoja13!J670</f>
        <v>2022-06-13</v>
      </c>
      <c r="P671" t="str">
        <f t="shared" si="51"/>
        <v>2023-01-06</v>
      </c>
      <c r="Q671" t="str">
        <f t="shared" si="52"/>
        <v>['nombre' =&gt; 'Jose', 'apellido' =&gt; 'Jurado', 'correo' =&gt; 'tutor15@expone.co', 'dominio' =&gt; 8, 'estado' =&gt; 'Eliminado', 'ticket' =&gt; '9784',</v>
      </c>
      <c r="R671" t="str">
        <f t="shared" si="53"/>
        <v xml:space="preserve"> 'fecha_de_creacion' =&gt; '2022-06-13', 'centro_costos_id' =&gt; 60, 'costo_dolares' =&gt; 12.000, 'costo_pesos' =&gt; 0, 'trm' =&gt; 0, 'fecha_de_eliminacion' =&gt; '2023-01-06', 'comentarios'  =&gt; ''],</v>
      </c>
      <c r="S671" t="str">
        <f t="shared" si="54"/>
        <v>['nombre' =&gt; 'Jose', 'apellido' =&gt; 'Jurado', 'correo' =&gt; 'tutor15@expone.co', 'dominio' =&gt; 8, 'estado' =&gt; 'Eliminado', 'ticket' =&gt; '9784', 'fecha_de_creacion' =&gt; '2022-06-13', 'centro_costos_id' =&gt; 60, 'costo_dolares' =&gt; 12.000, 'costo_pesos' =&gt; 0, 'trm' =&gt; 0, 'fecha_de_eliminacion' =&gt; '2023-01-06', 'comentarios'  =&gt; ''],</v>
      </c>
    </row>
    <row r="672" spans="1:19" x14ac:dyDescent="0.25">
      <c r="A672" t="s">
        <v>2387</v>
      </c>
      <c r="B672" t="s">
        <v>1004</v>
      </c>
      <c r="C672" t="s">
        <v>2388</v>
      </c>
      <c r="D672" t="s">
        <v>1813</v>
      </c>
      <c r="E672" t="s">
        <v>845</v>
      </c>
      <c r="F672">
        <v>9785</v>
      </c>
      <c r="G672" s="1">
        <v>44725</v>
      </c>
      <c r="H672">
        <v>315</v>
      </c>
      <c r="I672">
        <v>12</v>
      </c>
      <c r="J672" t="str">
        <f t="shared" si="50"/>
        <v>12.000</v>
      </c>
      <c r="K672">
        <v>44769</v>
      </c>
      <c r="M672">
        <f>_xlfn.IFNA(VLOOKUP(H672,centro_costo_id_2!$A$2:$B$108,2,0),107)</f>
        <v>60</v>
      </c>
      <c r="N672">
        <f>_xlfn.IFNA(VLOOKUP(TRIM(D672),dominio_correos!$A$1:$B$31,2,0),29)</f>
        <v>8</v>
      </c>
      <c r="O672" t="str">
        <f>Hoja13!J671</f>
        <v>2022-06-13</v>
      </c>
      <c r="P672" t="str">
        <f t="shared" si="51"/>
        <v>2022-07-27</v>
      </c>
      <c r="Q672" t="str">
        <f t="shared" si="52"/>
        <v>['nombre' =&gt; 'Kevin', 'apellido' =&gt; 'Jimenez', 'correo' =&gt; 'tutor16@expone.co', 'dominio' =&gt; 8, 'estado' =&gt; 'Eliminado', 'ticket' =&gt; '9785',</v>
      </c>
      <c r="R672" t="str">
        <f t="shared" si="53"/>
        <v xml:space="preserve"> 'fecha_de_creacion' =&gt; '2022-06-13', 'centro_costos_id' =&gt; 60, 'costo_dolares' =&gt; 12.000, 'costo_pesos' =&gt; 0, 'trm' =&gt; 0, 'fecha_de_eliminacion' =&gt; '2022-07-27', 'comentarios'  =&gt; ''],</v>
      </c>
      <c r="S672" t="str">
        <f t="shared" si="54"/>
        <v>['nombre' =&gt; 'Kevin', 'apellido' =&gt; 'Jimenez', 'correo' =&gt; 'tutor16@expone.co', 'dominio' =&gt; 8, 'estado' =&gt; 'Eliminado', 'ticket' =&gt; '9785', 'fecha_de_creacion' =&gt; '2022-06-13', 'centro_costos_id' =&gt; 60, 'costo_dolares' =&gt; 12.000, 'costo_pesos' =&gt; 0, 'trm' =&gt; 0, 'fecha_de_eliminacion' =&gt; '2022-07-27', 'comentarios'  =&gt; ''],</v>
      </c>
    </row>
    <row r="673" spans="1:19" x14ac:dyDescent="0.25">
      <c r="A673" t="s">
        <v>1671</v>
      </c>
      <c r="B673" t="s">
        <v>1722</v>
      </c>
      <c r="C673" t="s">
        <v>2389</v>
      </c>
      <c r="D673" t="s">
        <v>1813</v>
      </c>
      <c r="E673" t="s">
        <v>845</v>
      </c>
      <c r="F673">
        <v>9786</v>
      </c>
      <c r="G673" s="1">
        <v>44725</v>
      </c>
      <c r="H673">
        <v>315</v>
      </c>
      <c r="I673">
        <v>12</v>
      </c>
      <c r="J673" t="str">
        <f t="shared" si="50"/>
        <v>12.000</v>
      </c>
      <c r="K673">
        <v>44932</v>
      </c>
      <c r="M673">
        <f>_xlfn.IFNA(VLOOKUP(H673,centro_costo_id_2!$A$2:$B$108,2,0),107)</f>
        <v>60</v>
      </c>
      <c r="N673">
        <f>_xlfn.IFNA(VLOOKUP(TRIM(D673),dominio_correos!$A$1:$B$31,2,0),29)</f>
        <v>8</v>
      </c>
      <c r="O673" t="str">
        <f>Hoja13!J672</f>
        <v>2022-06-13</v>
      </c>
      <c r="P673" t="str">
        <f t="shared" si="51"/>
        <v>2023-01-06</v>
      </c>
      <c r="Q673" t="str">
        <f t="shared" si="52"/>
        <v>['nombre' =&gt; 'Claudia', 'apellido' =&gt; 'Alarcon', 'correo' =&gt; 'tutor17@expone.co', 'dominio' =&gt; 8, 'estado' =&gt; 'Eliminado', 'ticket' =&gt; '9786',</v>
      </c>
      <c r="R673" t="str">
        <f t="shared" si="53"/>
        <v xml:space="preserve"> 'fecha_de_creacion' =&gt; '2022-06-13', 'centro_costos_id' =&gt; 60, 'costo_dolares' =&gt; 12.000, 'costo_pesos' =&gt; 0, 'trm' =&gt; 0, 'fecha_de_eliminacion' =&gt; '2023-01-06', 'comentarios'  =&gt; ''],</v>
      </c>
      <c r="S673" t="str">
        <f t="shared" si="54"/>
        <v>['nombre' =&gt; 'Claudia', 'apellido' =&gt; 'Alarcon', 'correo' =&gt; 'tutor17@expone.co', 'dominio' =&gt; 8, 'estado' =&gt; 'Eliminado', 'ticket' =&gt; '9786', 'fecha_de_creacion' =&gt; '2022-06-13', 'centro_costos_id' =&gt; 60, 'costo_dolares' =&gt; 12.000, 'costo_pesos' =&gt; 0, 'trm' =&gt; 0, 'fecha_de_eliminacion' =&gt; '2023-01-06', 'comentarios'  =&gt; ''],</v>
      </c>
    </row>
    <row r="674" spans="1:19" x14ac:dyDescent="0.25">
      <c r="A674" t="s">
        <v>2390</v>
      </c>
      <c r="B674" t="s">
        <v>1647</v>
      </c>
      <c r="C674" t="s">
        <v>2391</v>
      </c>
      <c r="D674" t="s">
        <v>1813</v>
      </c>
      <c r="E674" t="s">
        <v>845</v>
      </c>
      <c r="F674">
        <v>9787</v>
      </c>
      <c r="G674" s="1">
        <v>44725</v>
      </c>
      <c r="H674">
        <v>315</v>
      </c>
      <c r="I674">
        <v>12</v>
      </c>
      <c r="J674" t="str">
        <f t="shared" si="50"/>
        <v>12.000</v>
      </c>
      <c r="K674">
        <v>44754</v>
      </c>
      <c r="M674">
        <f>_xlfn.IFNA(VLOOKUP(H674,centro_costo_id_2!$A$2:$B$108,2,0),107)</f>
        <v>60</v>
      </c>
      <c r="N674">
        <f>_xlfn.IFNA(VLOOKUP(TRIM(D674),dominio_correos!$A$1:$B$31,2,0),29)</f>
        <v>8</v>
      </c>
      <c r="O674" t="str">
        <f>Hoja13!J673</f>
        <v>2022-06-13</v>
      </c>
      <c r="P674" t="str">
        <f t="shared" si="51"/>
        <v>2022-07-12</v>
      </c>
      <c r="Q674" t="str">
        <f t="shared" si="52"/>
        <v>['nombre' =&gt; 'Maribel ', 'apellido' =&gt; 'Torres', 'correo' =&gt; 'tutor18@expone.co', 'dominio' =&gt; 8, 'estado' =&gt; 'Eliminado', 'ticket' =&gt; '9787',</v>
      </c>
      <c r="R674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74" t="str">
        <f t="shared" si="54"/>
        <v>['nombre' =&gt; 'Maribel ', 'apellido' =&gt; 'Torres', 'correo' =&gt; 'tutor18@expone.co', 'dominio' =&gt; 8, 'estado' =&gt; 'Eliminado', 'ticket' =&gt; '9787', 'fecha_de_creacion' =&gt; '2022-06-13', 'centro_costos_id' =&gt; 60, 'costo_dolares' =&gt; 12.000, 'costo_pesos' =&gt; 0, 'trm' =&gt; 0, 'fecha_de_eliminacion' =&gt; '2022-07-12', 'comentarios'  =&gt; ''],</v>
      </c>
    </row>
    <row r="675" spans="1:19" x14ac:dyDescent="0.25">
      <c r="A675" t="s">
        <v>2392</v>
      </c>
      <c r="B675" t="s">
        <v>2393</v>
      </c>
      <c r="C675" t="s">
        <v>2394</v>
      </c>
      <c r="D675" t="s">
        <v>1813</v>
      </c>
      <c r="E675" t="s">
        <v>845</v>
      </c>
      <c r="F675">
        <v>9790</v>
      </c>
      <c r="G675" s="1">
        <v>44725</v>
      </c>
      <c r="H675">
        <v>315</v>
      </c>
      <c r="I675">
        <v>12</v>
      </c>
      <c r="J675" t="str">
        <f t="shared" si="50"/>
        <v>12.000</v>
      </c>
      <c r="K675">
        <v>44754</v>
      </c>
      <c r="M675">
        <f>_xlfn.IFNA(VLOOKUP(H675,centro_costo_id_2!$A$2:$B$108,2,0),107)</f>
        <v>60</v>
      </c>
      <c r="N675">
        <f>_xlfn.IFNA(VLOOKUP(TRIM(D675),dominio_correos!$A$1:$B$31,2,0),29)</f>
        <v>8</v>
      </c>
      <c r="O675" t="str">
        <f>Hoja13!J674</f>
        <v>2022-06-13</v>
      </c>
      <c r="P675" t="str">
        <f t="shared" si="51"/>
        <v>2022-07-12</v>
      </c>
      <c r="Q675" t="str">
        <f t="shared" si="52"/>
        <v>['nombre' =&gt; 'Beiva', 'apellido' =&gt; 'Verdesa', 'correo' =&gt; 'tutor19@expone.co', 'dominio' =&gt; 8, 'estado' =&gt; 'Eliminado', 'ticket' =&gt; '9790',</v>
      </c>
      <c r="R675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75" t="str">
        <f t="shared" si="54"/>
        <v>['nombre' =&gt; 'Beiva', 'apellido' =&gt; 'Verdesa', 'correo' =&gt; 'tutor19@expone.co', 'dominio' =&gt; 8, 'estado' =&gt; 'Eliminado', 'ticket' =&gt; '9790', 'fecha_de_creacion' =&gt; '2022-06-13', 'centro_costos_id' =&gt; 60, 'costo_dolares' =&gt; 12.000, 'costo_pesos' =&gt; 0, 'trm' =&gt; 0, 'fecha_de_eliminacion' =&gt; '2022-07-12', 'comentarios'  =&gt; ''],</v>
      </c>
    </row>
    <row r="676" spans="1:19" x14ac:dyDescent="0.25">
      <c r="A676" t="s">
        <v>934</v>
      </c>
      <c r="B676" t="s">
        <v>851</v>
      </c>
      <c r="C676" t="s">
        <v>2395</v>
      </c>
      <c r="D676" t="s">
        <v>1813</v>
      </c>
      <c r="E676" t="s">
        <v>845</v>
      </c>
      <c r="F676">
        <v>9791</v>
      </c>
      <c r="G676" s="1">
        <v>44725</v>
      </c>
      <c r="H676">
        <v>315</v>
      </c>
      <c r="I676">
        <v>12</v>
      </c>
      <c r="J676" t="str">
        <f t="shared" si="50"/>
        <v>12.000</v>
      </c>
      <c r="K676">
        <v>44991</v>
      </c>
      <c r="M676">
        <f>_xlfn.IFNA(VLOOKUP(H676,centro_costo_id_2!$A$2:$B$108,2,0),107)</f>
        <v>60</v>
      </c>
      <c r="N676">
        <f>_xlfn.IFNA(VLOOKUP(TRIM(D676),dominio_correos!$A$1:$B$31,2,0),29)</f>
        <v>8</v>
      </c>
      <c r="O676" t="str">
        <f>Hoja13!J675</f>
        <v>2022-06-13</v>
      </c>
      <c r="P676" t="str">
        <f t="shared" si="51"/>
        <v>2023-03-06</v>
      </c>
      <c r="Q676" t="str">
        <f t="shared" si="52"/>
        <v>['nombre' =&gt; 'Diego', 'apellido' =&gt; 'Linares', 'correo' =&gt; 'tutor20@expone.co', 'dominio' =&gt; 8, 'estado' =&gt; 'Eliminado', 'ticket' =&gt; '9791',</v>
      </c>
      <c r="R676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76" t="str">
        <f t="shared" si="54"/>
        <v>['nombre' =&gt; 'Diego', 'apellido' =&gt; 'Linares', 'correo' =&gt; 'tutor20@expone.co', 'dominio' =&gt; 8, 'estado' =&gt; 'Eliminado', 'ticket' =&gt; '9791', 'fecha_de_creacion' =&gt; '2022-06-13', 'centro_costos_id' =&gt; 60, 'costo_dolares' =&gt; 12.000, 'costo_pesos' =&gt; 0, 'trm' =&gt; 0, 'fecha_de_eliminacion' =&gt; '2023-03-06', 'comentarios'  =&gt; ''],</v>
      </c>
    </row>
    <row r="677" spans="1:19" x14ac:dyDescent="0.25">
      <c r="A677" t="s">
        <v>883</v>
      </c>
      <c r="B677" t="s">
        <v>1726</v>
      </c>
      <c r="C677" t="s">
        <v>2396</v>
      </c>
      <c r="D677" t="s">
        <v>1813</v>
      </c>
      <c r="E677" t="s">
        <v>845</v>
      </c>
      <c r="F677">
        <v>9793</v>
      </c>
      <c r="G677" s="1">
        <v>44725</v>
      </c>
      <c r="H677">
        <v>315</v>
      </c>
      <c r="I677">
        <v>12</v>
      </c>
      <c r="J677" t="str">
        <f t="shared" si="50"/>
        <v>12.000</v>
      </c>
      <c r="K677">
        <v>44754</v>
      </c>
      <c r="M677">
        <f>_xlfn.IFNA(VLOOKUP(H677,centro_costo_id_2!$A$2:$B$108,2,0),107)</f>
        <v>60</v>
      </c>
      <c r="N677">
        <f>_xlfn.IFNA(VLOOKUP(TRIM(D677),dominio_correos!$A$1:$B$31,2,0),29)</f>
        <v>8</v>
      </c>
      <c r="O677" t="str">
        <f>Hoja13!J676</f>
        <v>2022-06-13</v>
      </c>
      <c r="P677" t="str">
        <f t="shared" si="51"/>
        <v>2022-07-12</v>
      </c>
      <c r="Q677" t="str">
        <f t="shared" si="52"/>
        <v>['nombre' =&gt; 'Laura', 'apellido' =&gt; 'Carrillo', 'correo' =&gt; 'tutor22@expone.co', 'dominio' =&gt; 8, 'estado' =&gt; 'Eliminado', 'ticket' =&gt; '9793',</v>
      </c>
      <c r="R677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77" t="str">
        <f t="shared" si="54"/>
        <v>['nombre' =&gt; 'Laura', 'apellido' =&gt; 'Carrillo', 'correo' =&gt; 'tutor22@expone.co', 'dominio' =&gt; 8, 'estado' =&gt; 'Eliminado', 'ticket' =&gt; '9793', 'fecha_de_creacion' =&gt; '2022-06-13', 'centro_costos_id' =&gt; 60, 'costo_dolares' =&gt; 12.000, 'costo_pesos' =&gt; 0, 'trm' =&gt; 0, 'fecha_de_eliminacion' =&gt; '2022-07-12', 'comentarios'  =&gt; ''],</v>
      </c>
    </row>
    <row r="678" spans="1:19" x14ac:dyDescent="0.25">
      <c r="A678" t="s">
        <v>1099</v>
      </c>
      <c r="B678" t="s">
        <v>1647</v>
      </c>
      <c r="C678" t="s">
        <v>2397</v>
      </c>
      <c r="D678" t="s">
        <v>1813</v>
      </c>
      <c r="E678" t="s">
        <v>845</v>
      </c>
      <c r="F678">
        <v>9794</v>
      </c>
      <c r="G678" s="1">
        <v>44725</v>
      </c>
      <c r="H678">
        <v>315</v>
      </c>
      <c r="I678">
        <v>12</v>
      </c>
      <c r="J678" t="str">
        <f t="shared" si="50"/>
        <v>12.000</v>
      </c>
      <c r="K678">
        <v>44991</v>
      </c>
      <c r="M678">
        <f>_xlfn.IFNA(VLOOKUP(H678,centro_costo_id_2!$A$2:$B$108,2,0),107)</f>
        <v>60</v>
      </c>
      <c r="N678">
        <f>_xlfn.IFNA(VLOOKUP(TRIM(D678),dominio_correos!$A$1:$B$31,2,0),29)</f>
        <v>8</v>
      </c>
      <c r="O678" t="str">
        <f>Hoja13!J677</f>
        <v>2022-06-13</v>
      </c>
      <c r="P678" t="str">
        <f t="shared" si="51"/>
        <v>2023-03-06</v>
      </c>
      <c r="Q678" t="str">
        <f t="shared" si="52"/>
        <v>['nombre' =&gt; 'Adriana', 'apellido' =&gt; 'Torres', 'correo' =&gt; 'tutor23@expone.co', 'dominio' =&gt; 8, 'estado' =&gt; 'Eliminado', 'ticket' =&gt; '9794',</v>
      </c>
      <c r="R678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78" t="str">
        <f t="shared" si="54"/>
        <v>['nombre' =&gt; 'Adriana', 'apellido' =&gt; 'Torres', 'correo' =&gt; 'tutor23@expone.co', 'dominio' =&gt; 8, 'estado' =&gt; 'Eliminado', 'ticket' =&gt; '9794', 'fecha_de_creacion' =&gt; '2022-06-13', 'centro_costos_id' =&gt; 60, 'costo_dolares' =&gt; 12.000, 'costo_pesos' =&gt; 0, 'trm' =&gt; 0, 'fecha_de_eliminacion' =&gt; '2023-03-06', 'comentarios'  =&gt; ''],</v>
      </c>
    </row>
    <row r="679" spans="1:19" x14ac:dyDescent="0.25">
      <c r="A679" t="s">
        <v>905</v>
      </c>
      <c r="B679" t="s">
        <v>2398</v>
      </c>
      <c r="C679" t="s">
        <v>2399</v>
      </c>
      <c r="D679" t="s">
        <v>1813</v>
      </c>
      <c r="E679" t="s">
        <v>845</v>
      </c>
      <c r="F679">
        <v>9795</v>
      </c>
      <c r="G679" s="1">
        <v>44725</v>
      </c>
      <c r="H679">
        <v>315</v>
      </c>
      <c r="I679">
        <v>12</v>
      </c>
      <c r="J679" t="str">
        <f t="shared" si="50"/>
        <v>12.000</v>
      </c>
      <c r="K679">
        <v>44991</v>
      </c>
      <c r="M679">
        <f>_xlfn.IFNA(VLOOKUP(H679,centro_costo_id_2!$A$2:$B$108,2,0),107)</f>
        <v>60</v>
      </c>
      <c r="N679">
        <f>_xlfn.IFNA(VLOOKUP(TRIM(D679),dominio_correos!$A$1:$B$31,2,0),29)</f>
        <v>8</v>
      </c>
      <c r="O679" t="str">
        <f>Hoja13!J678</f>
        <v>2022-06-13</v>
      </c>
      <c r="P679" t="str">
        <f t="shared" si="51"/>
        <v>2023-03-06</v>
      </c>
      <c r="Q679" t="str">
        <f t="shared" si="52"/>
        <v>['nombre' =&gt; 'Andres', 'apellido' =&gt; 'Orejuela', 'correo' =&gt; 'tutor24@expone.co', 'dominio' =&gt; 8, 'estado' =&gt; 'Eliminado', 'ticket' =&gt; '9795',</v>
      </c>
      <c r="R679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79" t="str">
        <f t="shared" si="54"/>
        <v>['nombre' =&gt; 'Andres', 'apellido' =&gt; 'Orejuela', 'correo' =&gt; 'tutor24@expone.co', 'dominio' =&gt; 8, 'estado' =&gt; 'Eliminado', 'ticket' =&gt; '9795', 'fecha_de_creacion' =&gt; '2022-06-13', 'centro_costos_id' =&gt; 60, 'costo_dolares' =&gt; 12.000, 'costo_pesos' =&gt; 0, 'trm' =&gt; 0, 'fecha_de_eliminacion' =&gt; '2023-03-06', 'comentarios'  =&gt; ''],</v>
      </c>
    </row>
    <row r="680" spans="1:19" x14ac:dyDescent="0.25">
      <c r="A680" t="s">
        <v>905</v>
      </c>
      <c r="B680" t="s">
        <v>2400</v>
      </c>
      <c r="C680" t="s">
        <v>2401</v>
      </c>
      <c r="D680" t="s">
        <v>1813</v>
      </c>
      <c r="E680" t="s">
        <v>845</v>
      </c>
      <c r="F680">
        <v>9796</v>
      </c>
      <c r="G680" s="1">
        <v>44725</v>
      </c>
      <c r="H680">
        <v>315</v>
      </c>
      <c r="I680">
        <v>12</v>
      </c>
      <c r="J680" t="str">
        <f t="shared" si="50"/>
        <v>12.000</v>
      </c>
      <c r="M680">
        <f>_xlfn.IFNA(VLOOKUP(H680,centro_costo_id_2!$A$2:$B$108,2,0),107)</f>
        <v>60</v>
      </c>
      <c r="N680">
        <f>_xlfn.IFNA(VLOOKUP(TRIM(D680),dominio_correos!$A$1:$B$31,2,0),29)</f>
        <v>8</v>
      </c>
      <c r="O680" t="str">
        <f>Hoja13!J679</f>
        <v>2022-06-13</v>
      </c>
      <c r="P680" t="str">
        <f t="shared" si="51"/>
        <v>null</v>
      </c>
      <c r="Q680" t="str">
        <f t="shared" si="52"/>
        <v>['nombre' =&gt; 'Andres', 'apellido' =&gt; 'Velazco', 'correo' =&gt; 'tutor25@expone.co', 'dominio' =&gt; 8, 'estado' =&gt; 'Eliminado', 'ticket' =&gt; '9796',</v>
      </c>
      <c r="R680" t="str">
        <f t="shared" si="53"/>
        <v xml:space="preserve"> 'fecha_de_creacion' =&gt; '2022-06-13', 'centro_costos_id' =&gt; 60, 'costo_dolares' =&gt; 12.000, 'costo_pesos' =&gt; 0, 'trm' =&gt; 0, 'fecha_de_eliminacion' =&gt; null, 'comentarios'  =&gt; ''],</v>
      </c>
      <c r="S680" t="str">
        <f t="shared" si="54"/>
        <v>['nombre' =&gt; 'Andres', 'apellido' =&gt; 'Velazco', 'correo' =&gt; 'tutor25@expone.co', 'dominio' =&gt; 8, 'estado' =&gt; 'Eliminado', 'ticket' =&gt; '9796', 'fecha_de_creacion' =&gt; '2022-06-13', 'centro_costos_id' =&gt; 60, 'costo_dolares' =&gt; 12.000, 'costo_pesos' =&gt; 0, 'trm' =&gt; 0, 'fecha_de_eliminacion' =&gt; null, 'comentarios'  =&gt; ''],</v>
      </c>
    </row>
    <row r="681" spans="1:19" x14ac:dyDescent="0.25">
      <c r="A681" t="s">
        <v>909</v>
      </c>
      <c r="B681" t="s">
        <v>2402</v>
      </c>
      <c r="C681" t="s">
        <v>2403</v>
      </c>
      <c r="D681" t="s">
        <v>1813</v>
      </c>
      <c r="E681" t="s">
        <v>845</v>
      </c>
      <c r="F681">
        <v>9797</v>
      </c>
      <c r="G681" s="1">
        <v>44725</v>
      </c>
      <c r="H681">
        <v>315</v>
      </c>
      <c r="I681">
        <v>12</v>
      </c>
      <c r="J681" t="str">
        <f t="shared" si="50"/>
        <v>12.000</v>
      </c>
      <c r="K681">
        <v>44754</v>
      </c>
      <c r="M681">
        <f>_xlfn.IFNA(VLOOKUP(H681,centro_costo_id_2!$A$2:$B$108,2,0),107)</f>
        <v>60</v>
      </c>
      <c r="N681">
        <f>_xlfn.IFNA(VLOOKUP(TRIM(D681),dominio_correos!$A$1:$B$31,2,0),29)</f>
        <v>8</v>
      </c>
      <c r="O681" t="str">
        <f>Hoja13!J680</f>
        <v>2022-06-13</v>
      </c>
      <c r="P681" t="str">
        <f t="shared" si="51"/>
        <v>2022-07-12</v>
      </c>
      <c r="Q681" t="str">
        <f t="shared" si="52"/>
        <v>['nombre' =&gt; 'Angelica', 'apellido' =&gt; 'Guzman', 'correo' =&gt; 'tutor26@expone.co', 'dominio' =&gt; 8, 'estado' =&gt; 'Eliminado', 'ticket' =&gt; '9797',</v>
      </c>
      <c r="R681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81" t="str">
        <f t="shared" si="54"/>
        <v>['nombre' =&gt; 'Angelica', 'apellido' =&gt; 'Guzman', 'correo' =&gt; 'tutor26@expone.co', 'dominio' =&gt; 8, 'estado' =&gt; 'Eliminado', 'ticket' =&gt; '9797', 'fecha_de_creacion' =&gt; '2022-06-13', 'centro_costos_id' =&gt; 60, 'costo_dolares' =&gt; 12.000, 'costo_pesos' =&gt; 0, 'trm' =&gt; 0, 'fecha_de_eliminacion' =&gt; '2022-07-12', 'comentarios'  =&gt; ''],</v>
      </c>
    </row>
    <row r="682" spans="1:19" x14ac:dyDescent="0.25">
      <c r="A682" t="s">
        <v>889</v>
      </c>
      <c r="B682" t="s">
        <v>2404</v>
      </c>
      <c r="C682" t="s">
        <v>2405</v>
      </c>
      <c r="D682" t="s">
        <v>1813</v>
      </c>
      <c r="E682" t="s">
        <v>845</v>
      </c>
      <c r="F682">
        <v>9798</v>
      </c>
      <c r="G682" s="1">
        <v>44725</v>
      </c>
      <c r="H682">
        <v>315</v>
      </c>
      <c r="I682">
        <v>12</v>
      </c>
      <c r="J682" t="str">
        <f t="shared" si="50"/>
        <v>12.000</v>
      </c>
      <c r="M682">
        <f>_xlfn.IFNA(VLOOKUP(H682,centro_costo_id_2!$A$2:$B$108,2,0),107)</f>
        <v>60</v>
      </c>
      <c r="N682">
        <f>_xlfn.IFNA(VLOOKUP(TRIM(D682),dominio_correos!$A$1:$B$31,2,0),29)</f>
        <v>8</v>
      </c>
      <c r="O682" t="str">
        <f>Hoja13!J681</f>
        <v>2022-06-13</v>
      </c>
      <c r="P682" t="str">
        <f t="shared" si="51"/>
        <v>null</v>
      </c>
      <c r="Q682" t="str">
        <f t="shared" si="52"/>
        <v>['nombre' =&gt; 'Daniel', 'apellido' =&gt; 'Rozo', 'correo' =&gt; 'tutor27@expone.co', 'dominio' =&gt; 8, 'estado' =&gt; 'Eliminado', 'ticket' =&gt; '9798',</v>
      </c>
      <c r="R682" t="str">
        <f t="shared" si="53"/>
        <v xml:space="preserve"> 'fecha_de_creacion' =&gt; '2022-06-13', 'centro_costos_id' =&gt; 60, 'costo_dolares' =&gt; 12.000, 'costo_pesos' =&gt; 0, 'trm' =&gt; 0, 'fecha_de_eliminacion' =&gt; null, 'comentarios'  =&gt; ''],</v>
      </c>
      <c r="S682" t="str">
        <f t="shared" si="54"/>
        <v>['nombre' =&gt; 'Daniel', 'apellido' =&gt; 'Rozo', 'correo' =&gt; 'tutor27@expone.co', 'dominio' =&gt; 8, 'estado' =&gt; 'Eliminado', 'ticket' =&gt; '9798', 'fecha_de_creacion' =&gt; '2022-06-13', 'centro_costos_id' =&gt; 60, 'costo_dolares' =&gt; 12.000, 'costo_pesos' =&gt; 0, 'trm' =&gt; 0, 'fecha_de_eliminacion' =&gt; null, 'comentarios'  =&gt; ''],</v>
      </c>
    </row>
    <row r="683" spans="1:19" x14ac:dyDescent="0.25">
      <c r="A683" t="s">
        <v>2406</v>
      </c>
      <c r="B683" t="s">
        <v>2407</v>
      </c>
      <c r="C683" t="s">
        <v>2408</v>
      </c>
      <c r="D683" t="s">
        <v>1813</v>
      </c>
      <c r="E683" t="s">
        <v>845</v>
      </c>
      <c r="F683">
        <v>9799</v>
      </c>
      <c r="G683" s="1">
        <v>44725</v>
      </c>
      <c r="H683">
        <v>315</v>
      </c>
      <c r="I683">
        <v>12</v>
      </c>
      <c r="J683" t="str">
        <f t="shared" si="50"/>
        <v>12.000</v>
      </c>
      <c r="K683">
        <v>44991</v>
      </c>
      <c r="M683">
        <f>_xlfn.IFNA(VLOOKUP(H683,centro_costo_id_2!$A$2:$B$108,2,0),107)</f>
        <v>60</v>
      </c>
      <c r="N683">
        <f>_xlfn.IFNA(VLOOKUP(TRIM(D683),dominio_correos!$A$1:$B$31,2,0),29)</f>
        <v>8</v>
      </c>
      <c r="O683" t="str">
        <f>Hoja13!J682</f>
        <v>2022-06-13</v>
      </c>
      <c r="P683" t="str">
        <f t="shared" si="51"/>
        <v>2023-03-06</v>
      </c>
      <c r="Q683" t="str">
        <f t="shared" si="52"/>
        <v>['nombre' =&gt; 'Domingo', 'apellido' =&gt; 'Anichiarico', 'correo' =&gt; 'tutor28@expone.co', 'dominio' =&gt; 8, 'estado' =&gt; 'Eliminado', 'ticket' =&gt; '9799',</v>
      </c>
      <c r="R683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83" t="str">
        <f t="shared" si="54"/>
        <v>['nombre' =&gt; 'Domingo', 'apellido' =&gt; 'Anichiarico', 'correo' =&gt; 'tutor28@expone.co', 'dominio' =&gt; 8, 'estado' =&gt; 'Eliminado', 'ticket' =&gt; '9799', 'fecha_de_creacion' =&gt; '2022-06-13', 'centro_costos_id' =&gt; 60, 'costo_dolares' =&gt; 12.000, 'costo_pesos' =&gt; 0, 'trm' =&gt; 0, 'fecha_de_eliminacion' =&gt; '2023-03-06', 'comentarios'  =&gt; ''],</v>
      </c>
    </row>
    <row r="684" spans="1:19" x14ac:dyDescent="0.25">
      <c r="A684" t="s">
        <v>2409</v>
      </c>
      <c r="B684" t="s">
        <v>2410</v>
      </c>
      <c r="C684" t="s">
        <v>2411</v>
      </c>
      <c r="D684" t="s">
        <v>1813</v>
      </c>
      <c r="E684" t="s">
        <v>845</v>
      </c>
      <c r="F684">
        <v>9827</v>
      </c>
      <c r="G684" s="1">
        <v>44725</v>
      </c>
      <c r="H684">
        <v>315</v>
      </c>
      <c r="I684">
        <v>12</v>
      </c>
      <c r="J684" t="str">
        <f t="shared" si="50"/>
        <v>12.000</v>
      </c>
      <c r="K684">
        <v>44991</v>
      </c>
      <c r="M684">
        <f>_xlfn.IFNA(VLOOKUP(H684,centro_costo_id_2!$A$2:$B$108,2,0),107)</f>
        <v>60</v>
      </c>
      <c r="N684">
        <f>_xlfn.IFNA(VLOOKUP(TRIM(D684),dominio_correos!$A$1:$B$31,2,0),29)</f>
        <v>8</v>
      </c>
      <c r="O684" t="str">
        <f>Hoja13!J683</f>
        <v>2022-06-13</v>
      </c>
      <c r="P684" t="str">
        <f t="shared" si="51"/>
        <v>2023-03-06</v>
      </c>
      <c r="Q684" t="str">
        <f t="shared" si="52"/>
        <v>['nombre' =&gt; 'Elida ', 'apellido' =&gt; 'Silva', 'correo' =&gt; 'tutor29@expone.co', 'dominio' =&gt; 8, 'estado' =&gt; 'Eliminado', 'ticket' =&gt; '9827',</v>
      </c>
      <c r="R684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84" t="str">
        <f t="shared" si="54"/>
        <v>['nombre' =&gt; 'Elida ', 'apellido' =&gt; 'Silva', 'correo' =&gt; 'tutor29@expone.co', 'dominio' =&gt; 8, 'estado' =&gt; 'Eliminado', 'ticket' =&gt; '9827', 'fecha_de_creacion' =&gt; '2022-06-13', 'centro_costos_id' =&gt; 60, 'costo_dolares' =&gt; 12.000, 'costo_pesos' =&gt; 0, 'trm' =&gt; 0, 'fecha_de_eliminacion' =&gt; '2023-03-06', 'comentarios'  =&gt; ''],</v>
      </c>
    </row>
    <row r="685" spans="1:19" x14ac:dyDescent="0.25">
      <c r="A685" t="s">
        <v>2412</v>
      </c>
      <c r="B685" t="s">
        <v>2413</v>
      </c>
      <c r="C685" t="s">
        <v>2414</v>
      </c>
      <c r="D685" t="s">
        <v>1813</v>
      </c>
      <c r="E685" t="s">
        <v>845</v>
      </c>
      <c r="F685">
        <v>9828</v>
      </c>
      <c r="G685" s="1">
        <v>44725</v>
      </c>
      <c r="H685">
        <v>315</v>
      </c>
      <c r="I685">
        <v>12</v>
      </c>
      <c r="J685" t="str">
        <f t="shared" si="50"/>
        <v>12.000</v>
      </c>
      <c r="K685">
        <v>45026</v>
      </c>
      <c r="M685">
        <f>_xlfn.IFNA(VLOOKUP(H685,centro_costo_id_2!$A$2:$B$108,2,0),107)</f>
        <v>60</v>
      </c>
      <c r="N685">
        <f>_xlfn.IFNA(VLOOKUP(TRIM(D685),dominio_correos!$A$1:$B$31,2,0),29)</f>
        <v>8</v>
      </c>
      <c r="O685" t="str">
        <f>Hoja13!J684</f>
        <v>2022-06-13</v>
      </c>
      <c r="P685" t="str">
        <f t="shared" si="51"/>
        <v>2023-04-10</v>
      </c>
      <c r="Q685" t="str">
        <f t="shared" si="52"/>
        <v>['nombre' =&gt; 'Elmer', 'apellido' =&gt; 'Amador', 'correo' =&gt; 'tutor30@expone.co', 'dominio' =&gt; 8, 'estado' =&gt; 'Eliminado', 'ticket' =&gt; '9828',</v>
      </c>
      <c r="R685" t="str">
        <f t="shared" si="53"/>
        <v xml:space="preserve"> 'fecha_de_creacion' =&gt; '2022-06-13', 'centro_costos_id' =&gt; 60, 'costo_dolares' =&gt; 12.000, 'costo_pesos' =&gt; 0, 'trm' =&gt; 0, 'fecha_de_eliminacion' =&gt; '2023-04-10', 'comentarios'  =&gt; ''],</v>
      </c>
      <c r="S685" t="str">
        <f t="shared" si="54"/>
        <v>['nombre' =&gt; 'Elmer', 'apellido' =&gt; 'Amador', 'correo' =&gt; 'tutor30@expone.co', 'dominio' =&gt; 8, 'estado' =&gt; 'Eliminado', 'ticket' =&gt; '9828', 'fecha_de_creacion' =&gt; '2022-06-13', 'centro_costos_id' =&gt; 60, 'costo_dolares' =&gt; 12.000, 'costo_pesos' =&gt; 0, 'trm' =&gt; 0, 'fecha_de_eliminacion' =&gt; '2023-04-10', 'comentarios'  =&gt; ''],</v>
      </c>
    </row>
    <row r="686" spans="1:19" x14ac:dyDescent="0.25">
      <c r="A686" t="s">
        <v>1262</v>
      </c>
      <c r="B686" t="s">
        <v>2415</v>
      </c>
      <c r="C686" t="s">
        <v>2416</v>
      </c>
      <c r="D686" t="s">
        <v>1813</v>
      </c>
      <c r="E686" t="s">
        <v>845</v>
      </c>
      <c r="F686">
        <v>9829</v>
      </c>
      <c r="G686" s="1">
        <v>44725</v>
      </c>
      <c r="H686">
        <v>315</v>
      </c>
      <c r="I686">
        <v>12</v>
      </c>
      <c r="J686" t="str">
        <f t="shared" si="50"/>
        <v>12.000</v>
      </c>
      <c r="K686">
        <v>44804</v>
      </c>
      <c r="M686">
        <f>_xlfn.IFNA(VLOOKUP(H686,centro_costo_id_2!$A$2:$B$108,2,0),107)</f>
        <v>60</v>
      </c>
      <c r="N686">
        <f>_xlfn.IFNA(VLOOKUP(TRIM(D686),dominio_correos!$A$1:$B$31,2,0),29)</f>
        <v>8</v>
      </c>
      <c r="O686" t="str">
        <f>Hoja13!J685</f>
        <v>2022-06-13</v>
      </c>
      <c r="P686" t="str">
        <f t="shared" si="51"/>
        <v>2022-08-31</v>
      </c>
      <c r="Q686" t="str">
        <f t="shared" si="52"/>
        <v>['nombre' =&gt; 'Erika', 'apellido' =&gt; 'Riaño', 'correo' =&gt; 'tutor31@expone.co', 'dominio' =&gt; 8, 'estado' =&gt; 'Eliminado', 'ticket' =&gt; '9829',</v>
      </c>
      <c r="R686" t="str">
        <f t="shared" si="53"/>
        <v xml:space="preserve"> 'fecha_de_creacion' =&gt; '2022-06-13', 'centro_costos_id' =&gt; 60, 'costo_dolares' =&gt; 12.000, 'costo_pesos' =&gt; 0, 'trm' =&gt; 0, 'fecha_de_eliminacion' =&gt; '2022-08-31', 'comentarios'  =&gt; ''],</v>
      </c>
      <c r="S686" t="str">
        <f t="shared" si="54"/>
        <v>['nombre' =&gt; 'Erika', 'apellido' =&gt; 'Riaño', 'correo' =&gt; 'tutor31@expone.co', 'dominio' =&gt; 8, 'estado' =&gt; 'Eliminado', 'ticket' =&gt; '9829', 'fecha_de_creacion' =&gt; '2022-06-13', 'centro_costos_id' =&gt; 60, 'costo_dolares' =&gt; 12.000, 'costo_pesos' =&gt; 0, 'trm' =&gt; 0, 'fecha_de_eliminacion' =&gt; '2022-08-31', 'comentarios'  =&gt; ''],</v>
      </c>
    </row>
    <row r="687" spans="1:19" x14ac:dyDescent="0.25">
      <c r="A687" t="s">
        <v>2417</v>
      </c>
      <c r="B687" t="s">
        <v>1371</v>
      </c>
      <c r="C687" t="s">
        <v>2418</v>
      </c>
      <c r="D687" t="s">
        <v>1813</v>
      </c>
      <c r="E687" t="s">
        <v>845</v>
      </c>
      <c r="F687">
        <v>9830</v>
      </c>
      <c r="G687" s="1">
        <v>44725</v>
      </c>
      <c r="H687">
        <v>315</v>
      </c>
      <c r="I687">
        <v>12</v>
      </c>
      <c r="J687" t="str">
        <f t="shared" si="50"/>
        <v>12.000</v>
      </c>
      <c r="K687">
        <v>44991</v>
      </c>
      <c r="M687">
        <f>_xlfn.IFNA(VLOOKUP(H687,centro_costo_id_2!$A$2:$B$108,2,0),107)</f>
        <v>60</v>
      </c>
      <c r="N687">
        <f>_xlfn.IFNA(VLOOKUP(TRIM(D687),dominio_correos!$A$1:$B$31,2,0),29)</f>
        <v>8</v>
      </c>
      <c r="O687" t="str">
        <f>Hoja13!J686</f>
        <v>2022-06-13</v>
      </c>
      <c r="P687" t="str">
        <f t="shared" si="51"/>
        <v>2023-03-06</v>
      </c>
      <c r="Q687" t="str">
        <f t="shared" si="52"/>
        <v>['nombre' =&gt; 'Felix', 'apellido' =&gt; 'Forero', 'correo' =&gt; 'Tutor32@expone.co', 'dominio' =&gt; 8, 'estado' =&gt; 'Eliminado', 'ticket' =&gt; '9830',</v>
      </c>
      <c r="R687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87" t="str">
        <f t="shared" si="54"/>
        <v>['nombre' =&gt; 'Felix', 'apellido' =&gt; 'Forero', 'correo' =&gt; 'Tutor32@expone.co', 'dominio' =&gt; 8, 'estado' =&gt; 'Eliminado', 'ticket' =&gt; '9830', 'fecha_de_creacion' =&gt; '2022-06-13', 'centro_costos_id' =&gt; 60, 'costo_dolares' =&gt; 12.000, 'costo_pesos' =&gt; 0, 'trm' =&gt; 0, 'fecha_de_eliminacion' =&gt; '2023-03-06', 'comentarios'  =&gt; ''],</v>
      </c>
    </row>
    <row r="688" spans="1:19" x14ac:dyDescent="0.25">
      <c r="A688" t="s">
        <v>2419</v>
      </c>
      <c r="B688" t="s">
        <v>2420</v>
      </c>
      <c r="C688" t="s">
        <v>2421</v>
      </c>
      <c r="D688" t="s">
        <v>1813</v>
      </c>
      <c r="E688" t="s">
        <v>845</v>
      </c>
      <c r="F688">
        <v>9832</v>
      </c>
      <c r="G688" s="1">
        <v>44725</v>
      </c>
      <c r="H688">
        <v>315</v>
      </c>
      <c r="I688">
        <v>12</v>
      </c>
      <c r="J688" t="str">
        <f t="shared" si="50"/>
        <v>12.000</v>
      </c>
      <c r="K688">
        <v>44754</v>
      </c>
      <c r="M688">
        <f>_xlfn.IFNA(VLOOKUP(H688,centro_costo_id_2!$A$2:$B$108,2,0),107)</f>
        <v>60</v>
      </c>
      <c r="N688">
        <f>_xlfn.IFNA(VLOOKUP(TRIM(D688),dominio_correos!$A$1:$B$31,2,0),29)</f>
        <v>8</v>
      </c>
      <c r="O688" t="str">
        <f>Hoja13!J687</f>
        <v>2022-06-13</v>
      </c>
      <c r="P688" t="str">
        <f t="shared" si="51"/>
        <v>2022-07-12</v>
      </c>
      <c r="Q688" t="str">
        <f t="shared" si="52"/>
        <v>['nombre' =&gt; 'Gloria', 'apellido' =&gt; 'Arango', 'correo' =&gt; 'tutor33@expone.co', 'dominio' =&gt; 8, 'estado' =&gt; 'Eliminado', 'ticket' =&gt; '9832',</v>
      </c>
      <c r="R688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88" t="str">
        <f t="shared" si="54"/>
        <v>['nombre' =&gt; 'Gloria', 'apellido' =&gt; 'Arango', 'correo' =&gt; 'tutor33@expone.co', 'dominio' =&gt; 8, 'estado' =&gt; 'Eliminado', 'ticket' =&gt; '9832', 'fecha_de_creacion' =&gt; '2022-06-13', 'centro_costos_id' =&gt; 60, 'costo_dolares' =&gt; 12.000, 'costo_pesos' =&gt; 0, 'trm' =&gt; 0, 'fecha_de_eliminacion' =&gt; '2022-07-12', 'comentarios'  =&gt; ''],</v>
      </c>
    </row>
    <row r="689" spans="1:19" x14ac:dyDescent="0.25">
      <c r="A689" t="s">
        <v>2422</v>
      </c>
      <c r="B689" t="s">
        <v>2101</v>
      </c>
      <c r="C689" t="s">
        <v>2423</v>
      </c>
      <c r="D689" t="s">
        <v>1813</v>
      </c>
      <c r="E689" t="s">
        <v>845</v>
      </c>
      <c r="F689">
        <v>9834</v>
      </c>
      <c r="G689" s="1">
        <v>44725</v>
      </c>
      <c r="H689">
        <v>315</v>
      </c>
      <c r="I689">
        <v>12</v>
      </c>
      <c r="J689" t="str">
        <f t="shared" si="50"/>
        <v>12.000</v>
      </c>
      <c r="M689">
        <f>_xlfn.IFNA(VLOOKUP(H689,centro_costo_id_2!$A$2:$B$108,2,0),107)</f>
        <v>60</v>
      </c>
      <c r="N689">
        <f>_xlfn.IFNA(VLOOKUP(TRIM(D689),dominio_correos!$A$1:$B$31,2,0),29)</f>
        <v>8</v>
      </c>
      <c r="O689" t="str">
        <f>Hoja13!J688</f>
        <v>2022-06-13</v>
      </c>
      <c r="P689" t="str">
        <f t="shared" si="51"/>
        <v>null</v>
      </c>
      <c r="Q689" t="str">
        <f t="shared" si="52"/>
        <v>['nombre' =&gt; 'Heydy', 'apellido' =&gt; 'Valdes', 'correo' =&gt; 'tutor34@expone.co', 'dominio' =&gt; 8, 'estado' =&gt; 'Eliminado', 'ticket' =&gt; '9834',</v>
      </c>
      <c r="R689" t="str">
        <f t="shared" si="53"/>
        <v xml:space="preserve"> 'fecha_de_creacion' =&gt; '2022-06-13', 'centro_costos_id' =&gt; 60, 'costo_dolares' =&gt; 12.000, 'costo_pesos' =&gt; 0, 'trm' =&gt; 0, 'fecha_de_eliminacion' =&gt; null, 'comentarios'  =&gt; ''],</v>
      </c>
      <c r="S689" t="str">
        <f t="shared" si="54"/>
        <v>['nombre' =&gt; 'Heydy', 'apellido' =&gt; 'Valdes', 'correo' =&gt; 'tutor34@expone.co', 'dominio' =&gt; 8, 'estado' =&gt; 'Eliminado', 'ticket' =&gt; '9834', 'fecha_de_creacion' =&gt; '2022-06-13', 'centro_costos_id' =&gt; 60, 'costo_dolares' =&gt; 12.000, 'costo_pesos' =&gt; 0, 'trm' =&gt; 0, 'fecha_de_eliminacion' =&gt; null, 'comentarios'  =&gt; ''],</v>
      </c>
    </row>
    <row r="690" spans="1:19" x14ac:dyDescent="0.25">
      <c r="A690" t="s">
        <v>1442</v>
      </c>
      <c r="B690" t="s">
        <v>1368</v>
      </c>
      <c r="C690" t="s">
        <v>2424</v>
      </c>
      <c r="D690" t="s">
        <v>1813</v>
      </c>
      <c r="E690" t="s">
        <v>845</v>
      </c>
      <c r="F690">
        <v>9835</v>
      </c>
      <c r="G690" s="1">
        <v>44725</v>
      </c>
      <c r="H690">
        <v>315</v>
      </c>
      <c r="I690">
        <v>12</v>
      </c>
      <c r="J690" t="str">
        <f t="shared" si="50"/>
        <v>12.000</v>
      </c>
      <c r="K690">
        <v>44991</v>
      </c>
      <c r="M690">
        <f>_xlfn.IFNA(VLOOKUP(H690,centro_costo_id_2!$A$2:$B$108,2,0),107)</f>
        <v>60</v>
      </c>
      <c r="N690">
        <f>_xlfn.IFNA(VLOOKUP(TRIM(D690),dominio_correos!$A$1:$B$31,2,0),29)</f>
        <v>8</v>
      </c>
      <c r="O690" t="str">
        <f>Hoja13!J689</f>
        <v>2022-06-13</v>
      </c>
      <c r="P690" t="str">
        <f t="shared" si="51"/>
        <v>2023-03-06</v>
      </c>
      <c r="Q690" t="str">
        <f t="shared" si="52"/>
        <v>['nombre' =&gt; 'Ivan', 'apellido' =&gt; 'Romero', 'correo' =&gt; 'tutor35@expone.co', 'dominio' =&gt; 8, 'estado' =&gt; 'Eliminado', 'ticket' =&gt; '9835',</v>
      </c>
      <c r="R690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90" t="str">
        <f t="shared" si="54"/>
        <v>['nombre' =&gt; 'Ivan', 'apellido' =&gt; 'Romero', 'correo' =&gt; 'tutor35@expone.co', 'dominio' =&gt; 8, 'estado' =&gt; 'Eliminado', 'ticket' =&gt; '9835', 'fecha_de_creacion' =&gt; '2022-06-13', 'centro_costos_id' =&gt; 60, 'costo_dolares' =&gt; 12.000, 'costo_pesos' =&gt; 0, 'trm' =&gt; 0, 'fecha_de_eliminacion' =&gt; '2023-03-06', 'comentarios'  =&gt; ''],</v>
      </c>
    </row>
    <row r="691" spans="1:19" x14ac:dyDescent="0.25">
      <c r="A691" t="s">
        <v>1442</v>
      </c>
      <c r="B691" t="s">
        <v>2055</v>
      </c>
      <c r="C691" t="s">
        <v>2425</v>
      </c>
      <c r="D691" t="s">
        <v>1813</v>
      </c>
      <c r="E691" t="s">
        <v>845</v>
      </c>
      <c r="F691">
        <v>9836</v>
      </c>
      <c r="G691" s="1">
        <v>44725</v>
      </c>
      <c r="H691">
        <v>315</v>
      </c>
      <c r="I691">
        <v>12</v>
      </c>
      <c r="J691" t="str">
        <f t="shared" si="50"/>
        <v>12.000</v>
      </c>
      <c r="K691">
        <v>44991</v>
      </c>
      <c r="M691">
        <f>_xlfn.IFNA(VLOOKUP(H691,centro_costo_id_2!$A$2:$B$108,2,0),107)</f>
        <v>60</v>
      </c>
      <c r="N691">
        <f>_xlfn.IFNA(VLOOKUP(TRIM(D691),dominio_correos!$A$1:$B$31,2,0),29)</f>
        <v>8</v>
      </c>
      <c r="O691" t="str">
        <f>Hoja13!J690</f>
        <v>2022-06-13</v>
      </c>
      <c r="P691" t="str">
        <f t="shared" si="51"/>
        <v>2023-03-06</v>
      </c>
      <c r="Q691" t="str">
        <f t="shared" si="52"/>
        <v>['nombre' =&gt; 'Ivan', 'apellido' =&gt; 'Vargas ', 'correo' =&gt; 'tutor36@expone.co', 'dominio' =&gt; 8, 'estado' =&gt; 'Eliminado', 'ticket' =&gt; '9836',</v>
      </c>
      <c r="R691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91" t="str">
        <f t="shared" si="54"/>
        <v>['nombre' =&gt; 'Ivan', 'apellido' =&gt; 'Vargas ', 'correo' =&gt; 'tutor36@expone.co', 'dominio' =&gt; 8, 'estado' =&gt; 'Eliminado', 'ticket' =&gt; '9836', 'fecha_de_creacion' =&gt; '2022-06-13', 'centro_costos_id' =&gt; 60, 'costo_dolares' =&gt; 12.000, 'costo_pesos' =&gt; 0, 'trm' =&gt; 0, 'fecha_de_eliminacion' =&gt; '2023-03-06', 'comentarios'  =&gt; ''],</v>
      </c>
    </row>
    <row r="692" spans="1:19" x14ac:dyDescent="0.25">
      <c r="A692" t="s">
        <v>2426</v>
      </c>
      <c r="B692" t="s">
        <v>2427</v>
      </c>
      <c r="C692" t="s">
        <v>2428</v>
      </c>
      <c r="D692" t="s">
        <v>1813</v>
      </c>
      <c r="E692" t="s">
        <v>845</v>
      </c>
      <c r="F692">
        <v>9837</v>
      </c>
      <c r="G692" s="1">
        <v>44725</v>
      </c>
      <c r="H692">
        <v>315</v>
      </c>
      <c r="I692">
        <v>12</v>
      </c>
      <c r="J692" t="str">
        <f t="shared" si="50"/>
        <v>12.000</v>
      </c>
      <c r="K692">
        <v>44991</v>
      </c>
      <c r="M692">
        <f>_xlfn.IFNA(VLOOKUP(H692,centro_costo_id_2!$A$2:$B$108,2,0),107)</f>
        <v>60</v>
      </c>
      <c r="N692">
        <f>_xlfn.IFNA(VLOOKUP(TRIM(D692),dominio_correos!$A$1:$B$31,2,0),29)</f>
        <v>8</v>
      </c>
      <c r="O692" t="str">
        <f>Hoja13!J691</f>
        <v>2022-06-13</v>
      </c>
      <c r="P692" t="str">
        <f t="shared" si="51"/>
        <v>2023-03-06</v>
      </c>
      <c r="Q692" t="str">
        <f t="shared" si="52"/>
        <v>['nombre' =&gt; 'Jair', 'apellido' =&gt; 'Lechuga', 'correo' =&gt; 'tutor37@expone.co', 'dominio' =&gt; 8, 'estado' =&gt; 'Eliminado', 'ticket' =&gt; '9837',</v>
      </c>
      <c r="R692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92" t="str">
        <f t="shared" si="54"/>
        <v>['nombre' =&gt; 'Jair', 'apellido' =&gt; 'Lechuga', 'correo' =&gt; 'tutor37@expone.co', 'dominio' =&gt; 8, 'estado' =&gt; 'Eliminado', 'ticket' =&gt; '9837', 'fecha_de_creacion' =&gt; '2022-06-13', 'centro_costos_id' =&gt; 60, 'costo_dolares' =&gt; 12.000, 'costo_pesos' =&gt; 0, 'trm' =&gt; 0, 'fecha_de_eliminacion' =&gt; '2023-03-06', 'comentarios'  =&gt; ''],</v>
      </c>
    </row>
    <row r="693" spans="1:19" x14ac:dyDescent="0.25">
      <c r="A693" t="s">
        <v>979</v>
      </c>
      <c r="B693" t="s">
        <v>2429</v>
      </c>
      <c r="C693" t="s">
        <v>2430</v>
      </c>
      <c r="D693" t="s">
        <v>1813</v>
      </c>
      <c r="E693" t="s">
        <v>845</v>
      </c>
      <c r="F693">
        <v>9838</v>
      </c>
      <c r="G693" s="1">
        <v>44725</v>
      </c>
      <c r="H693">
        <v>315</v>
      </c>
      <c r="I693">
        <v>12</v>
      </c>
      <c r="J693" t="str">
        <f t="shared" si="50"/>
        <v>12.000</v>
      </c>
      <c r="M693">
        <f>_xlfn.IFNA(VLOOKUP(H693,centro_costo_id_2!$A$2:$B$108,2,0),107)</f>
        <v>60</v>
      </c>
      <c r="N693">
        <f>_xlfn.IFNA(VLOOKUP(TRIM(D693),dominio_correos!$A$1:$B$31,2,0),29)</f>
        <v>8</v>
      </c>
      <c r="O693" t="str">
        <f>Hoja13!J692</f>
        <v>2022-06-13</v>
      </c>
      <c r="P693" t="str">
        <f t="shared" si="51"/>
        <v>null</v>
      </c>
      <c r="Q693" t="str">
        <f t="shared" si="52"/>
        <v>['nombre' =&gt; 'Jennifer', 'apellido' =&gt; 'Acevedo', 'correo' =&gt; 'tutor38@expone.co', 'dominio' =&gt; 8, 'estado' =&gt; 'Eliminado', 'ticket' =&gt; '9838',</v>
      </c>
      <c r="R693" t="str">
        <f t="shared" si="53"/>
        <v xml:space="preserve"> 'fecha_de_creacion' =&gt; '2022-06-13', 'centro_costos_id' =&gt; 60, 'costo_dolares' =&gt; 12.000, 'costo_pesos' =&gt; 0, 'trm' =&gt; 0, 'fecha_de_eliminacion' =&gt; null, 'comentarios'  =&gt; ''],</v>
      </c>
      <c r="S693" t="str">
        <f t="shared" si="54"/>
        <v>['nombre' =&gt; 'Jennifer', 'apellido' =&gt; 'Acevedo', 'correo' =&gt; 'tutor38@expone.co', 'dominio' =&gt; 8, 'estado' =&gt; 'Eliminado', 'ticket' =&gt; '9838', 'fecha_de_creacion' =&gt; '2022-06-13', 'centro_costos_id' =&gt; 60, 'costo_dolares' =&gt; 12.000, 'costo_pesos' =&gt; 0, 'trm' =&gt; 0, 'fecha_de_eliminacion' =&gt; null, 'comentarios'  =&gt; ''],</v>
      </c>
    </row>
    <row r="694" spans="1:19" x14ac:dyDescent="0.25">
      <c r="A694" t="s">
        <v>1379</v>
      </c>
      <c r="B694" t="s">
        <v>1449</v>
      </c>
      <c r="C694" t="s">
        <v>2431</v>
      </c>
      <c r="D694" t="s">
        <v>1813</v>
      </c>
      <c r="E694" t="s">
        <v>845</v>
      </c>
      <c r="F694">
        <v>9840</v>
      </c>
      <c r="G694" s="1">
        <v>44725</v>
      </c>
      <c r="H694">
        <v>315</v>
      </c>
      <c r="I694">
        <v>12</v>
      </c>
      <c r="J694" t="str">
        <f t="shared" si="50"/>
        <v>12.000</v>
      </c>
      <c r="K694">
        <v>44991</v>
      </c>
      <c r="M694">
        <f>_xlfn.IFNA(VLOOKUP(H694,centro_costo_id_2!$A$2:$B$108,2,0),107)</f>
        <v>60</v>
      </c>
      <c r="N694">
        <f>_xlfn.IFNA(VLOOKUP(TRIM(D694),dominio_correos!$A$1:$B$31,2,0),29)</f>
        <v>8</v>
      </c>
      <c r="O694" t="str">
        <f>Hoja13!J693</f>
        <v>2022-06-13</v>
      </c>
      <c r="P694" t="str">
        <f t="shared" si="51"/>
        <v>2023-03-06</v>
      </c>
      <c r="Q694" t="str">
        <f t="shared" si="52"/>
        <v>['nombre' =&gt; 'Mauricio', 'apellido' =&gt; 'Castro', 'correo' =&gt; 'tutor39@expone.co', 'dominio' =&gt; 8, 'estado' =&gt; 'Eliminado', 'ticket' =&gt; '9840',</v>
      </c>
      <c r="R694" t="str">
        <f t="shared" si="53"/>
        <v xml:space="preserve"> 'fecha_de_creacion' =&gt; '2022-06-13', 'centro_costos_id' =&gt; 60, 'costo_dolares' =&gt; 12.000, 'costo_pesos' =&gt; 0, 'trm' =&gt; 0, 'fecha_de_eliminacion' =&gt; '2023-03-06', 'comentarios'  =&gt; ''],</v>
      </c>
      <c r="S694" t="str">
        <f t="shared" si="54"/>
        <v>['nombre' =&gt; 'Mauricio', 'apellido' =&gt; 'Castro', 'correo' =&gt; 'tutor39@expone.co', 'dominio' =&gt; 8, 'estado' =&gt; 'Eliminado', 'ticket' =&gt; '9840', 'fecha_de_creacion' =&gt; '2022-06-13', 'centro_costos_id' =&gt; 60, 'costo_dolares' =&gt; 12.000, 'costo_pesos' =&gt; 0, 'trm' =&gt; 0, 'fecha_de_eliminacion' =&gt; '2023-03-06', 'comentarios'  =&gt; ''],</v>
      </c>
    </row>
    <row r="695" spans="1:19" x14ac:dyDescent="0.25">
      <c r="A695" t="s">
        <v>880</v>
      </c>
      <c r="B695" t="s">
        <v>2432</v>
      </c>
      <c r="C695" t="s">
        <v>2433</v>
      </c>
      <c r="D695" t="s">
        <v>1813</v>
      </c>
      <c r="E695" t="s">
        <v>845</v>
      </c>
      <c r="F695">
        <v>9841</v>
      </c>
      <c r="G695" s="1">
        <v>44725</v>
      </c>
      <c r="H695">
        <v>315</v>
      </c>
      <c r="I695">
        <v>12</v>
      </c>
      <c r="J695" t="str">
        <f t="shared" si="50"/>
        <v>12.000</v>
      </c>
      <c r="K695">
        <v>44769</v>
      </c>
      <c r="M695">
        <f>_xlfn.IFNA(VLOOKUP(H695,centro_costo_id_2!$A$2:$B$108,2,0),107)</f>
        <v>60</v>
      </c>
      <c r="N695">
        <f>_xlfn.IFNA(VLOOKUP(TRIM(D695),dominio_correos!$A$1:$B$31,2,0),29)</f>
        <v>8</v>
      </c>
      <c r="O695" t="str">
        <f>Hoja13!J694</f>
        <v>2022-06-13</v>
      </c>
      <c r="P695" t="str">
        <f t="shared" si="51"/>
        <v>2022-07-27</v>
      </c>
      <c r="Q695" t="str">
        <f t="shared" si="52"/>
        <v>['nombre' =&gt; 'Miguel', 'apellido' =&gt; 'Viasus', 'correo' =&gt; 'tutor40@expone.co', 'dominio' =&gt; 8, 'estado' =&gt; 'Eliminado', 'ticket' =&gt; '9841',</v>
      </c>
      <c r="R695" t="str">
        <f t="shared" si="53"/>
        <v xml:space="preserve"> 'fecha_de_creacion' =&gt; '2022-06-13', 'centro_costos_id' =&gt; 60, 'costo_dolares' =&gt; 12.000, 'costo_pesos' =&gt; 0, 'trm' =&gt; 0, 'fecha_de_eliminacion' =&gt; '2022-07-27', 'comentarios'  =&gt; ''],</v>
      </c>
      <c r="S695" t="str">
        <f t="shared" si="54"/>
        <v>['nombre' =&gt; 'Miguel', 'apellido' =&gt; 'Viasus', 'correo' =&gt; 'tutor40@expone.co', 'dominio' =&gt; 8, 'estado' =&gt; 'Eliminado', 'ticket' =&gt; '9841', 'fecha_de_creacion' =&gt; '2022-06-13', 'centro_costos_id' =&gt; 60, 'costo_dolares' =&gt; 12.000, 'costo_pesos' =&gt; 0, 'trm' =&gt; 0, 'fecha_de_eliminacion' =&gt; '2022-07-27', 'comentarios'  =&gt; ''],</v>
      </c>
    </row>
    <row r="696" spans="1:19" x14ac:dyDescent="0.25">
      <c r="A696" t="s">
        <v>2434</v>
      </c>
      <c r="B696" t="s">
        <v>2435</v>
      </c>
      <c r="C696" t="s">
        <v>2436</v>
      </c>
      <c r="D696" t="s">
        <v>1813</v>
      </c>
      <c r="E696" t="s">
        <v>845</v>
      </c>
      <c r="F696">
        <v>9842</v>
      </c>
      <c r="G696" s="1">
        <v>44725</v>
      </c>
      <c r="H696">
        <v>315</v>
      </c>
      <c r="I696">
        <v>12</v>
      </c>
      <c r="J696" t="str">
        <f t="shared" si="50"/>
        <v>12.000</v>
      </c>
      <c r="K696">
        <v>44754</v>
      </c>
      <c r="M696">
        <f>_xlfn.IFNA(VLOOKUP(H696,centro_costo_id_2!$A$2:$B$108,2,0),107)</f>
        <v>60</v>
      </c>
      <c r="N696">
        <f>_xlfn.IFNA(VLOOKUP(TRIM(D696),dominio_correos!$A$1:$B$31,2,0),29)</f>
        <v>8</v>
      </c>
      <c r="O696" t="str">
        <f>Hoja13!J695</f>
        <v>2022-06-13</v>
      </c>
      <c r="P696" t="str">
        <f t="shared" si="51"/>
        <v>2022-07-12</v>
      </c>
      <c r="Q696" t="str">
        <f t="shared" si="52"/>
        <v>['nombre' =&gt; 'Monica ', 'apellido' =&gt; 'Maldonado', 'correo' =&gt; 'tutor41@expone.co', 'dominio' =&gt; 8, 'estado' =&gt; 'Eliminado', 'ticket' =&gt; '9842',</v>
      </c>
      <c r="R696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96" t="str">
        <f t="shared" si="54"/>
        <v>['nombre' =&gt; 'Monica ', 'apellido' =&gt; 'Maldonado', 'correo' =&gt; 'tutor41@expone.co', 'dominio' =&gt; 8, 'estado' =&gt; 'Eliminado', 'ticket' =&gt; '9842', 'fecha_de_creacion' =&gt; '2022-06-13', 'centro_costos_id' =&gt; 60, 'costo_dolares' =&gt; 12.000, 'costo_pesos' =&gt; 0, 'trm' =&gt; 0, 'fecha_de_eliminacion' =&gt; '2022-07-12', 'comentarios'  =&gt; ''],</v>
      </c>
    </row>
    <row r="697" spans="1:19" x14ac:dyDescent="0.25">
      <c r="A697" t="s">
        <v>2164</v>
      </c>
      <c r="B697" t="s">
        <v>2437</v>
      </c>
      <c r="C697" t="s">
        <v>2438</v>
      </c>
      <c r="D697" t="s">
        <v>1813</v>
      </c>
      <c r="E697" t="s">
        <v>845</v>
      </c>
      <c r="F697">
        <v>9843</v>
      </c>
      <c r="G697" s="1">
        <v>44725</v>
      </c>
      <c r="H697">
        <v>315</v>
      </c>
      <c r="I697">
        <v>12</v>
      </c>
      <c r="J697" t="str">
        <f t="shared" si="50"/>
        <v>12.000</v>
      </c>
      <c r="M697">
        <f>_xlfn.IFNA(VLOOKUP(H697,centro_costo_id_2!$A$2:$B$108,2,0),107)</f>
        <v>60</v>
      </c>
      <c r="N697">
        <f>_xlfn.IFNA(VLOOKUP(TRIM(D697),dominio_correos!$A$1:$B$31,2,0),29)</f>
        <v>8</v>
      </c>
      <c r="O697" t="str">
        <f>Hoja13!J696</f>
        <v>2022-06-13</v>
      </c>
      <c r="P697" t="str">
        <f t="shared" si="51"/>
        <v>null</v>
      </c>
      <c r="Q697" t="str">
        <f t="shared" si="52"/>
        <v>['nombre' =&gt; 'Nathalia', 'apellido' =&gt; 'Montenegro', 'correo' =&gt; 'tutor42@expone.co', 'dominio' =&gt; 8, 'estado' =&gt; 'Eliminado', 'ticket' =&gt; '9843',</v>
      </c>
      <c r="R697" t="str">
        <f t="shared" si="53"/>
        <v xml:space="preserve"> 'fecha_de_creacion' =&gt; '2022-06-13', 'centro_costos_id' =&gt; 60, 'costo_dolares' =&gt; 12.000, 'costo_pesos' =&gt; 0, 'trm' =&gt; 0, 'fecha_de_eliminacion' =&gt; null, 'comentarios'  =&gt; ''],</v>
      </c>
      <c r="S697" t="str">
        <f t="shared" si="54"/>
        <v>['nombre' =&gt; 'Nathalia', 'apellido' =&gt; 'Montenegro', 'correo' =&gt; 'tutor42@expone.co', 'dominio' =&gt; 8, 'estado' =&gt; 'Eliminado', 'ticket' =&gt; '9843', 'fecha_de_creacion' =&gt; '2022-06-13', 'centro_costos_id' =&gt; 60, 'costo_dolares' =&gt; 12.000, 'costo_pesos' =&gt; 0, 'trm' =&gt; 0, 'fecha_de_eliminacion' =&gt; null, 'comentarios'  =&gt; ''],</v>
      </c>
    </row>
    <row r="698" spans="1:19" x14ac:dyDescent="0.25">
      <c r="A698" t="s">
        <v>2439</v>
      </c>
      <c r="B698" t="s">
        <v>2440</v>
      </c>
      <c r="C698" t="s">
        <v>2441</v>
      </c>
      <c r="D698" t="s">
        <v>1813</v>
      </c>
      <c r="E698" t="s">
        <v>845</v>
      </c>
      <c r="F698">
        <v>9844</v>
      </c>
      <c r="G698" s="1">
        <v>44725</v>
      </c>
      <c r="H698">
        <v>315</v>
      </c>
      <c r="I698">
        <v>12</v>
      </c>
      <c r="J698" t="str">
        <f t="shared" si="50"/>
        <v>12.000</v>
      </c>
      <c r="K698">
        <v>44992</v>
      </c>
      <c r="M698">
        <f>_xlfn.IFNA(VLOOKUP(H698,centro_costo_id_2!$A$2:$B$108,2,0),107)</f>
        <v>60</v>
      </c>
      <c r="N698">
        <f>_xlfn.IFNA(VLOOKUP(TRIM(D698),dominio_correos!$A$1:$B$31,2,0),29)</f>
        <v>8</v>
      </c>
      <c r="O698" t="str">
        <f>Hoja13!J697</f>
        <v>2022-06-13</v>
      </c>
      <c r="P698" t="str">
        <f t="shared" si="51"/>
        <v>2023-03-07</v>
      </c>
      <c r="Q698" t="str">
        <f t="shared" si="52"/>
        <v>['nombre' =&gt; 'Orlando', 'apellido' =&gt; 'Calderon', 'correo' =&gt; 'tutor43@expone.co', 'dominio' =&gt; 8, 'estado' =&gt; 'Eliminado', 'ticket' =&gt; '9844',</v>
      </c>
      <c r="R698" t="str">
        <f t="shared" si="53"/>
        <v xml:space="preserve"> 'fecha_de_creacion' =&gt; '2022-06-13', 'centro_costos_id' =&gt; 60, 'costo_dolares' =&gt; 12.000, 'costo_pesos' =&gt; 0, 'trm' =&gt; 0, 'fecha_de_eliminacion' =&gt; '2023-03-07', 'comentarios'  =&gt; ''],</v>
      </c>
      <c r="S698" t="str">
        <f t="shared" si="54"/>
        <v>['nombre' =&gt; 'Orlando', 'apellido' =&gt; 'Calderon', 'correo' =&gt; 'tutor43@expone.co', 'dominio' =&gt; 8, 'estado' =&gt; 'Eliminado', 'ticket' =&gt; '9844', 'fecha_de_creacion' =&gt; '2022-06-13', 'centro_costos_id' =&gt; 60, 'costo_dolares' =&gt; 12.000, 'costo_pesos' =&gt; 0, 'trm' =&gt; 0, 'fecha_de_eliminacion' =&gt; '2023-03-07', 'comentarios'  =&gt; ''],</v>
      </c>
    </row>
    <row r="699" spans="1:19" x14ac:dyDescent="0.25">
      <c r="A699" t="s">
        <v>1012</v>
      </c>
      <c r="B699" t="s">
        <v>1057</v>
      </c>
      <c r="C699" t="s">
        <v>2442</v>
      </c>
      <c r="D699" t="s">
        <v>1813</v>
      </c>
      <c r="E699" t="s">
        <v>845</v>
      </c>
      <c r="F699">
        <v>9845</v>
      </c>
      <c r="G699" s="1">
        <v>44725</v>
      </c>
      <c r="H699">
        <v>315</v>
      </c>
      <c r="I699">
        <v>12</v>
      </c>
      <c r="J699" t="str">
        <f t="shared" si="50"/>
        <v>12.000</v>
      </c>
      <c r="K699">
        <v>44754</v>
      </c>
      <c r="M699">
        <f>_xlfn.IFNA(VLOOKUP(H699,centro_costo_id_2!$A$2:$B$108,2,0),107)</f>
        <v>60</v>
      </c>
      <c r="N699">
        <f>_xlfn.IFNA(VLOOKUP(TRIM(D699),dominio_correos!$A$1:$B$31,2,0),29)</f>
        <v>8</v>
      </c>
      <c r="O699" t="str">
        <f>Hoja13!J698</f>
        <v>2022-06-13</v>
      </c>
      <c r="P699" t="str">
        <f t="shared" si="51"/>
        <v>2022-07-12</v>
      </c>
      <c r="Q699" t="str">
        <f t="shared" si="52"/>
        <v>['nombre' =&gt; 'Oscar', 'apellido' =&gt; 'Morales', 'correo' =&gt; 'tutor44@expone.co', 'dominio' =&gt; 8, 'estado' =&gt; 'Eliminado', 'ticket' =&gt; '9845',</v>
      </c>
      <c r="R699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699" t="str">
        <f t="shared" si="54"/>
        <v>['nombre' =&gt; 'Oscar', 'apellido' =&gt; 'Morales', 'correo' =&gt; 'tutor44@expone.co', 'dominio' =&gt; 8, 'estado' =&gt; 'Eliminado', 'ticket' =&gt; '9845', 'fecha_de_creacion' =&gt; '2022-06-13', 'centro_costos_id' =&gt; 60, 'costo_dolares' =&gt; 12.000, 'costo_pesos' =&gt; 0, 'trm' =&gt; 0, 'fecha_de_eliminacion' =&gt; '2022-07-12', 'comentarios'  =&gt; ''],</v>
      </c>
    </row>
    <row r="700" spans="1:19" x14ac:dyDescent="0.25">
      <c r="A700" t="s">
        <v>2443</v>
      </c>
      <c r="B700" t="s">
        <v>2444</v>
      </c>
      <c r="C700" t="s">
        <v>2445</v>
      </c>
      <c r="D700" t="s">
        <v>1813</v>
      </c>
      <c r="E700" t="s">
        <v>845</v>
      </c>
      <c r="F700">
        <v>9846</v>
      </c>
      <c r="G700" s="1">
        <v>44725</v>
      </c>
      <c r="H700">
        <v>315</v>
      </c>
      <c r="I700">
        <v>12</v>
      </c>
      <c r="J700" t="str">
        <f t="shared" si="50"/>
        <v>12.000</v>
      </c>
      <c r="K700">
        <v>44754</v>
      </c>
      <c r="M700">
        <f>_xlfn.IFNA(VLOOKUP(H700,centro_costo_id_2!$A$2:$B$108,2,0),107)</f>
        <v>60</v>
      </c>
      <c r="N700">
        <f>_xlfn.IFNA(VLOOKUP(TRIM(D700),dominio_correos!$A$1:$B$31,2,0),29)</f>
        <v>8</v>
      </c>
      <c r="O700" t="str">
        <f>Hoja13!J699</f>
        <v>2022-06-13</v>
      </c>
      <c r="P700" t="str">
        <f t="shared" si="51"/>
        <v>2022-07-12</v>
      </c>
      <c r="Q700" t="str">
        <f t="shared" si="52"/>
        <v>['nombre' =&gt; 'Samira', 'apellido' =&gt; 'Panroja', 'correo' =&gt; 'tutor45@expone.co', 'dominio' =&gt; 8, 'estado' =&gt; 'Eliminado', 'ticket' =&gt; '9846',</v>
      </c>
      <c r="R700" t="str">
        <f t="shared" si="53"/>
        <v xml:space="preserve"> 'fecha_de_creacion' =&gt; '2022-06-13', 'centro_costos_id' =&gt; 60, 'costo_dolares' =&gt; 12.000, 'costo_pesos' =&gt; 0, 'trm' =&gt; 0, 'fecha_de_eliminacion' =&gt; '2022-07-12', 'comentarios'  =&gt; ''],</v>
      </c>
      <c r="S700" t="str">
        <f t="shared" si="54"/>
        <v>['nombre' =&gt; 'Samira', 'apellido' =&gt; 'Panroja', 'correo' =&gt; 'tutor45@expone.co', 'dominio' =&gt; 8, 'estado' =&gt; 'Eliminado', 'ticket' =&gt; '9846', 'fecha_de_creacion' =&gt; '2022-06-13', 'centro_costos_id' =&gt; 60, 'costo_dolares' =&gt; 12.000, 'costo_pesos' =&gt; 0, 'trm' =&gt; 0, 'fecha_de_eliminacion' =&gt; '2022-07-12', 'comentarios'  =&gt; ''],</v>
      </c>
    </row>
    <row r="701" spans="1:19" x14ac:dyDescent="0.25">
      <c r="A701" t="s">
        <v>2446</v>
      </c>
      <c r="B701" t="s">
        <v>2447</v>
      </c>
      <c r="C701" t="s">
        <v>2448</v>
      </c>
      <c r="D701" t="s">
        <v>1813</v>
      </c>
      <c r="E701" t="s">
        <v>845</v>
      </c>
      <c r="F701">
        <v>9847</v>
      </c>
      <c r="G701" s="1">
        <v>44725</v>
      </c>
      <c r="H701">
        <v>315</v>
      </c>
      <c r="I701">
        <v>12</v>
      </c>
      <c r="J701" t="str">
        <f t="shared" si="50"/>
        <v>12.000</v>
      </c>
      <c r="K701">
        <v>44992</v>
      </c>
      <c r="M701">
        <f>_xlfn.IFNA(VLOOKUP(H701,centro_costo_id_2!$A$2:$B$108,2,0),107)</f>
        <v>60</v>
      </c>
      <c r="N701">
        <f>_xlfn.IFNA(VLOOKUP(TRIM(D701),dominio_correos!$A$1:$B$31,2,0),29)</f>
        <v>8</v>
      </c>
      <c r="O701" t="str">
        <f>Hoja13!J700</f>
        <v>2022-06-13</v>
      </c>
      <c r="P701" t="str">
        <f t="shared" si="51"/>
        <v>2023-03-07</v>
      </c>
      <c r="Q701" t="str">
        <f t="shared" si="52"/>
        <v>['nombre' =&gt; 'Saray', 'apellido' =&gt; 'Cotes', 'correo' =&gt; 'tutor46@expone.co', 'dominio' =&gt; 8, 'estado' =&gt; 'Eliminado', 'ticket' =&gt; '9847',</v>
      </c>
      <c r="R701" t="str">
        <f t="shared" si="53"/>
        <v xml:space="preserve"> 'fecha_de_creacion' =&gt; '2022-06-13', 'centro_costos_id' =&gt; 60, 'costo_dolares' =&gt; 12.000, 'costo_pesos' =&gt; 0, 'trm' =&gt; 0, 'fecha_de_eliminacion' =&gt; '2023-03-07', 'comentarios'  =&gt; ''],</v>
      </c>
      <c r="S701" t="str">
        <f t="shared" si="54"/>
        <v>['nombre' =&gt; 'Saray', 'apellido' =&gt; 'Cotes', 'correo' =&gt; 'tutor46@expone.co', 'dominio' =&gt; 8, 'estado' =&gt; 'Eliminado', 'ticket' =&gt; '9847', 'fecha_de_creacion' =&gt; '2022-06-13', 'centro_costos_id' =&gt; 60, 'costo_dolares' =&gt; 12.000, 'costo_pesos' =&gt; 0, 'trm' =&gt; 0, 'fecha_de_eliminacion' =&gt; '2023-03-07', 'comentarios'  =&gt; ''],</v>
      </c>
    </row>
    <row r="702" spans="1:19" x14ac:dyDescent="0.25">
      <c r="A702" t="s">
        <v>2449</v>
      </c>
      <c r="B702" t="s">
        <v>1669</v>
      </c>
      <c r="C702" t="s">
        <v>2450</v>
      </c>
      <c r="D702" t="s">
        <v>1813</v>
      </c>
      <c r="E702" t="s">
        <v>845</v>
      </c>
      <c r="F702">
        <v>9848</v>
      </c>
      <c r="G702" s="1">
        <v>44725</v>
      </c>
      <c r="H702">
        <v>315</v>
      </c>
      <c r="I702">
        <v>12</v>
      </c>
      <c r="J702" t="str">
        <f t="shared" si="50"/>
        <v>12.000</v>
      </c>
      <c r="K702">
        <v>44992</v>
      </c>
      <c r="M702">
        <f>_xlfn.IFNA(VLOOKUP(H702,centro_costo_id_2!$A$2:$B$108,2,0),107)</f>
        <v>60</v>
      </c>
      <c r="N702">
        <f>_xlfn.IFNA(VLOOKUP(TRIM(D702),dominio_correos!$A$1:$B$31,2,0),29)</f>
        <v>8</v>
      </c>
      <c r="O702" t="str">
        <f>Hoja13!J701</f>
        <v>2022-06-13</v>
      </c>
      <c r="P702" t="str">
        <f t="shared" si="51"/>
        <v>2023-03-07</v>
      </c>
      <c r="Q702" t="str">
        <f t="shared" si="52"/>
        <v>['nombre' =&gt; 'Yury', 'apellido' =&gt; 'Toledo', 'correo' =&gt; 'tutor47@expone.co', 'dominio' =&gt; 8, 'estado' =&gt; 'Eliminado', 'ticket' =&gt; '9848',</v>
      </c>
      <c r="R702" t="str">
        <f t="shared" si="53"/>
        <v xml:space="preserve"> 'fecha_de_creacion' =&gt; '2022-06-13', 'centro_costos_id' =&gt; 60, 'costo_dolares' =&gt; 12.000, 'costo_pesos' =&gt; 0, 'trm' =&gt; 0, 'fecha_de_eliminacion' =&gt; '2023-03-07', 'comentarios'  =&gt; ''],</v>
      </c>
      <c r="S702" t="str">
        <f t="shared" si="54"/>
        <v>['nombre' =&gt; 'Yury', 'apellido' =&gt; 'Toledo', 'correo' =&gt; 'tutor47@expone.co', 'dominio' =&gt; 8, 'estado' =&gt; 'Eliminado', 'ticket' =&gt; '9848', 'fecha_de_creacion' =&gt; '2022-06-13', 'centro_costos_id' =&gt; 60, 'costo_dolares' =&gt; 12.000, 'costo_pesos' =&gt; 0, 'trm' =&gt; 0, 'fecha_de_eliminacion' =&gt; '2023-03-07', 'comentarios'  =&gt; ''],</v>
      </c>
    </row>
    <row r="703" spans="1:19" x14ac:dyDescent="0.25">
      <c r="A703" t="s">
        <v>2451</v>
      </c>
      <c r="B703" t="s">
        <v>2452</v>
      </c>
      <c r="C703" t="s">
        <v>2453</v>
      </c>
      <c r="D703" t="s">
        <v>1006</v>
      </c>
      <c r="E703" t="s">
        <v>845</v>
      </c>
      <c r="F703">
        <v>9945</v>
      </c>
      <c r="G703" s="1">
        <v>44725</v>
      </c>
      <c r="H703">
        <v>316</v>
      </c>
      <c r="I703">
        <v>12</v>
      </c>
      <c r="J703" t="str">
        <f t="shared" si="50"/>
        <v>12.000</v>
      </c>
      <c r="K703">
        <v>44909</v>
      </c>
      <c r="M703">
        <f>_xlfn.IFNA(VLOOKUP(H703,centro_costo_id_2!$A$2:$B$108,2,0),107)</f>
        <v>61</v>
      </c>
      <c r="N703">
        <f>_xlfn.IFNA(VLOOKUP(TRIM(D703),dominio_correos!$A$1:$B$31,2,0),29)</f>
        <v>15</v>
      </c>
      <c r="O703" t="str">
        <f>Hoja13!J702</f>
        <v>2022-06-13</v>
      </c>
      <c r="P703" t="str">
        <f t="shared" si="51"/>
        <v>2022-12-14</v>
      </c>
      <c r="Q703" t="str">
        <f t="shared" si="52"/>
        <v>['nombre' =&gt; 'Nicolás ', 'apellido' =&gt; 'Cabrera', 'correo' =&gt; 'analista14@linktic.com', 'dominio' =&gt; 15, 'estado' =&gt; 'Eliminado', 'ticket' =&gt; '9945',</v>
      </c>
      <c r="R703" t="str">
        <f t="shared" si="53"/>
        <v xml:space="preserve"> 'fecha_de_creacion' =&gt; '2022-06-13', 'centro_costos_id' =&gt; 61, 'costo_dolares' =&gt; 12.000, 'costo_pesos' =&gt; 0, 'trm' =&gt; 0, 'fecha_de_eliminacion' =&gt; '2022-12-14', 'comentarios'  =&gt; ''],</v>
      </c>
      <c r="S703" t="str">
        <f t="shared" si="54"/>
        <v>['nombre' =&gt; 'Nicolás ', 'apellido' =&gt; 'Cabrera', 'correo' =&gt; 'analista14@linktic.com', 'dominio' =&gt; 15, 'estado' =&gt; 'Eliminado', 'ticket' =&gt; '9945', 'fecha_de_creacion' =&gt; '2022-06-13', 'centro_costos_id' =&gt; 61, 'costo_dolares' =&gt; 12.000, 'costo_pesos' =&gt; 0, 'trm' =&gt; 0, 'fecha_de_eliminacion' =&gt; '2022-12-14', 'comentarios'  =&gt; ''],</v>
      </c>
    </row>
    <row r="704" spans="1:19" x14ac:dyDescent="0.25">
      <c r="A704" t="s">
        <v>2454</v>
      </c>
      <c r="B704" t="s">
        <v>2455</v>
      </c>
      <c r="C704" t="s">
        <v>2456</v>
      </c>
      <c r="D704" t="s">
        <v>1006</v>
      </c>
      <c r="E704" t="s">
        <v>845</v>
      </c>
      <c r="F704">
        <v>9975</v>
      </c>
      <c r="G704" s="1">
        <v>44725</v>
      </c>
      <c r="H704">
        <v>201</v>
      </c>
      <c r="I704">
        <v>12</v>
      </c>
      <c r="J704" t="str">
        <f t="shared" si="50"/>
        <v>12.000</v>
      </c>
      <c r="K704">
        <v>44894</v>
      </c>
      <c r="M704">
        <f>_xlfn.IFNA(VLOOKUP(H704,centro_costo_id_2!$A$2:$B$108,2,0),107)</f>
        <v>107</v>
      </c>
      <c r="N704">
        <f>_xlfn.IFNA(VLOOKUP(TRIM(D704),dominio_correos!$A$1:$B$31,2,0),29)</f>
        <v>15</v>
      </c>
      <c r="O704" t="str">
        <f>Hoja13!J703</f>
        <v>2022-06-13</v>
      </c>
      <c r="P704" t="str">
        <f t="shared" si="51"/>
        <v>2022-11-29</v>
      </c>
      <c r="Q704" t="str">
        <f t="shared" si="52"/>
        <v>['nombre' =&gt; 'Ivan ', 'apellido' =&gt; 'Marin', 'correo' =&gt; 'ivan.marin@linktic.com', 'dominio' =&gt; 15, 'estado' =&gt; 'Eliminado', 'ticket' =&gt; '9975',</v>
      </c>
      <c r="R704" t="str">
        <f t="shared" si="53"/>
        <v xml:space="preserve"> 'fecha_de_creacion' =&gt; '2022-06-13', 'centro_costos_id' =&gt; 107, 'costo_dolares' =&gt; 12.000, 'costo_pesos' =&gt; 0, 'trm' =&gt; 0, 'fecha_de_eliminacion' =&gt; '2022-11-29', 'comentarios'  =&gt; ''],</v>
      </c>
      <c r="S704" t="str">
        <f t="shared" si="54"/>
        <v>['nombre' =&gt; 'Ivan ', 'apellido' =&gt; 'Marin', 'correo' =&gt; 'ivan.marin@linktic.com', 'dominio' =&gt; 15, 'estado' =&gt; 'Eliminado', 'ticket' =&gt; '9975', 'fecha_de_creacion' =&gt; '2022-06-13', 'centro_costos_id' =&gt; 107, 'costo_dolares' =&gt; 12.000, 'costo_pesos' =&gt; 0, 'trm' =&gt; 0, 'fecha_de_eliminacion' =&gt; '2022-11-29', 'comentarios'  =&gt; ''],</v>
      </c>
    </row>
    <row r="705" spans="1:19" x14ac:dyDescent="0.25">
      <c r="A705" t="s">
        <v>1259</v>
      </c>
      <c r="B705" t="s">
        <v>2375</v>
      </c>
      <c r="C705" t="s">
        <v>2457</v>
      </c>
      <c r="D705" t="s">
        <v>1813</v>
      </c>
      <c r="E705" t="s">
        <v>845</v>
      </c>
      <c r="F705">
        <v>9984</v>
      </c>
      <c r="G705" s="1">
        <v>44726</v>
      </c>
      <c r="H705">
        <v>315</v>
      </c>
      <c r="I705">
        <v>12</v>
      </c>
      <c r="J705" t="str">
        <f t="shared" si="50"/>
        <v>12.000</v>
      </c>
      <c r="K705">
        <v>44754</v>
      </c>
      <c r="M705">
        <f>_xlfn.IFNA(VLOOKUP(H705,centro_costo_id_2!$A$2:$B$108,2,0),107)</f>
        <v>60</v>
      </c>
      <c r="N705">
        <f>_xlfn.IFNA(VLOOKUP(TRIM(D705),dominio_correos!$A$1:$B$31,2,0),29)</f>
        <v>8</v>
      </c>
      <c r="O705" t="str">
        <f>Hoja13!J704</f>
        <v>2022-06-14</v>
      </c>
      <c r="P705" t="str">
        <f t="shared" si="51"/>
        <v>2022-07-12</v>
      </c>
      <c r="Q705" t="str">
        <f t="shared" si="52"/>
        <v>['nombre' =&gt; 'Miller', 'apellido' =&gt; 'Murcia', 'correo' =&gt; 'tutor48@expone.co', 'dominio' =&gt; 8, 'estado' =&gt; 'Eliminado', 'ticket' =&gt; '9984',</v>
      </c>
      <c r="R705" t="str">
        <f t="shared" si="53"/>
        <v xml:space="preserve"> 'fecha_de_creacion' =&gt; '2022-06-14', 'centro_costos_id' =&gt; 60, 'costo_dolares' =&gt; 12.000, 'costo_pesos' =&gt; 0, 'trm' =&gt; 0, 'fecha_de_eliminacion' =&gt; '2022-07-12', 'comentarios'  =&gt; ''],</v>
      </c>
      <c r="S705" t="str">
        <f t="shared" si="54"/>
        <v>['nombre' =&gt; 'Miller', 'apellido' =&gt; 'Murcia', 'correo' =&gt; 'tutor48@expone.co', 'dominio' =&gt; 8, 'estado' =&gt; 'Eliminado', 'ticket' =&gt; '9984', 'fecha_de_creacion' =&gt; '2022-06-14', 'centro_costos_id' =&gt; 60, 'costo_dolares' =&gt; 12.000, 'costo_pesos' =&gt; 0, 'trm' =&gt; 0, 'fecha_de_eliminacion' =&gt; '2022-07-12', 'comentarios'  =&gt; ''],</v>
      </c>
    </row>
    <row r="706" spans="1:19" x14ac:dyDescent="0.25">
      <c r="A706" t="s">
        <v>2458</v>
      </c>
      <c r="B706" t="s">
        <v>2459</v>
      </c>
      <c r="C706" t="s">
        <v>2460</v>
      </c>
      <c r="D706" t="s">
        <v>1813</v>
      </c>
      <c r="E706" t="s">
        <v>845</v>
      </c>
      <c r="F706">
        <v>9985</v>
      </c>
      <c r="G706" s="1">
        <v>44726</v>
      </c>
      <c r="H706">
        <v>315</v>
      </c>
      <c r="I706">
        <v>12</v>
      </c>
      <c r="J706" t="str">
        <f t="shared" si="50"/>
        <v>12.000</v>
      </c>
      <c r="K706">
        <v>44992</v>
      </c>
      <c r="M706">
        <f>_xlfn.IFNA(VLOOKUP(H706,centro_costo_id_2!$A$2:$B$108,2,0),107)</f>
        <v>60</v>
      </c>
      <c r="N706">
        <f>_xlfn.IFNA(VLOOKUP(TRIM(D706),dominio_correos!$A$1:$B$31,2,0),29)</f>
        <v>8</v>
      </c>
      <c r="O706" t="str">
        <f>Hoja13!J705</f>
        <v>2022-06-14</v>
      </c>
      <c r="P706" t="str">
        <f t="shared" si="51"/>
        <v>2023-03-07</v>
      </c>
      <c r="Q706" t="str">
        <f t="shared" si="52"/>
        <v>['nombre' =&gt; 'Dilson', 'apellido' =&gt; 'Babilonia', 'correo' =&gt; 'tutor49@expone.co', 'dominio' =&gt; 8, 'estado' =&gt; 'Eliminado', 'ticket' =&gt; '9985',</v>
      </c>
      <c r="R706" t="str">
        <f t="shared" si="53"/>
        <v xml:space="preserve"> 'fecha_de_creacion' =&gt; '2022-06-14', 'centro_costos_id' =&gt; 60, 'costo_dolares' =&gt; 12.000, 'costo_pesos' =&gt; 0, 'trm' =&gt; 0, 'fecha_de_eliminacion' =&gt; '2023-03-07', 'comentarios'  =&gt; ''],</v>
      </c>
      <c r="S706" t="str">
        <f t="shared" si="54"/>
        <v>['nombre' =&gt; 'Dilson', 'apellido' =&gt; 'Babilonia', 'correo' =&gt; 'tutor49@expone.co', 'dominio' =&gt; 8, 'estado' =&gt; 'Eliminado', 'ticket' =&gt; '9985', 'fecha_de_creacion' =&gt; '2022-06-14', 'centro_costos_id' =&gt; 60, 'costo_dolares' =&gt; 12.000, 'costo_pesos' =&gt; 0, 'trm' =&gt; 0, 'fecha_de_eliminacion' =&gt; '2023-03-07', 'comentarios'  =&gt; ''],</v>
      </c>
    </row>
    <row r="707" spans="1:19" x14ac:dyDescent="0.25">
      <c r="A707" t="s">
        <v>2461</v>
      </c>
      <c r="B707" t="s">
        <v>2427</v>
      </c>
      <c r="C707" t="s">
        <v>2462</v>
      </c>
      <c r="D707" t="s">
        <v>1813</v>
      </c>
      <c r="E707" t="s">
        <v>1165</v>
      </c>
      <c r="F707">
        <v>9987</v>
      </c>
      <c r="G707" s="1">
        <v>44726</v>
      </c>
      <c r="H707">
        <v>315</v>
      </c>
      <c r="I707">
        <v>12</v>
      </c>
      <c r="J707" t="str">
        <f t="shared" ref="J707:J770" si="55">REPLACE(TEXT(I707,"#,000"),FIND(",",TEXT(I707,"#,000"),1),1,".")</f>
        <v>12.000</v>
      </c>
      <c r="K707">
        <v>44630</v>
      </c>
      <c r="M707">
        <f>_xlfn.IFNA(VLOOKUP(H707,centro_costo_id_2!$A$2:$B$108,2,0),107)</f>
        <v>60</v>
      </c>
      <c r="N707">
        <f>_xlfn.IFNA(VLOOKUP(TRIM(D707),dominio_correos!$A$1:$B$31,2,0),29)</f>
        <v>8</v>
      </c>
      <c r="O707" t="str">
        <f>Hoja13!J706</f>
        <v>2022-06-14</v>
      </c>
      <c r="P707" t="str">
        <f t="shared" ref="P707:P770" si="56">IF(K707="","null",YEAR(K707)&amp;"-"&amp;IF(VALUE(MONTH(K707))&lt;10,0&amp;VALUE(MONTH(K707)),VALUE(MONTH(K707)))&amp;"-"&amp;IF(VALUE(DAY(K707))&lt;10,0&amp;VALUE(DAY(K707)),VALUE(DAY(K707))))</f>
        <v>2022-03-10</v>
      </c>
      <c r="Q707" t="str">
        <f t="shared" ref="Q707:Q770" si="57">"['nombre' =&gt; '"&amp;A707&amp;"', 'apellido' =&gt; '"&amp;B707&amp;"', 'correo' =&gt; '"&amp;C707&amp;"', 'dominio' =&gt; "&amp;N707&amp;", 'estado' =&gt; '"&amp;E707&amp;"', 'ticket' =&gt; '"&amp;F707&amp;"',"</f>
        <v>['nombre' =&gt; 'Marleth', 'apellido' =&gt; 'Lechuga', 'correo' =&gt; 'tutor50@expone.co', 'dominio' =&gt; 8, 'estado' =&gt; 'eliminado', 'ticket' =&gt; '9987',</v>
      </c>
      <c r="R707" t="str">
        <f t="shared" ref="R707:R770" si="58">" 'fecha_de_creacion' =&gt; '"&amp;O707&amp;"', 'centro_costos_id' =&gt; "&amp;M707&amp;", 'costo_dolares' =&gt; "&amp;J707&amp;", 'costo_pesos' =&gt; 0, 'trm' =&gt; 0, 'fecha_de_eliminacion' =&gt; "&amp;IF(P707="null","null","'"&amp;P707&amp;"'")&amp;", 'comentarios'  =&gt; '"&amp;L707&amp;"'],"</f>
        <v xml:space="preserve"> 'fecha_de_creacion' =&gt; '2022-06-14', 'centro_costos_id' =&gt; 60, 'costo_dolares' =&gt; 12.000, 'costo_pesos' =&gt; 0, 'trm' =&gt; 0, 'fecha_de_eliminacion' =&gt; '2022-03-10', 'comentarios'  =&gt; ''],</v>
      </c>
      <c r="S707" t="str">
        <f t="shared" ref="S707:S770" si="59">Q707&amp;R707</f>
        <v>['nombre' =&gt; 'Marleth', 'apellido' =&gt; 'Lechuga', 'correo' =&gt; 'tutor50@expone.co', 'dominio' =&gt; 8, 'estado' =&gt; 'eliminado', 'ticket' =&gt; '9987', 'fecha_de_creacion' =&gt; '2022-06-14', 'centro_costos_id' =&gt; 60, 'costo_dolares' =&gt; 12.000, 'costo_pesos' =&gt; 0, 'trm' =&gt; 0, 'fecha_de_eliminacion' =&gt; '2022-03-10', 'comentarios'  =&gt; ''],</v>
      </c>
    </row>
    <row r="708" spans="1:19" x14ac:dyDescent="0.25">
      <c r="A708" t="s">
        <v>2463</v>
      </c>
      <c r="B708" t="s">
        <v>1636</v>
      </c>
      <c r="C708" t="s">
        <v>2464</v>
      </c>
      <c r="D708" t="s">
        <v>1006</v>
      </c>
      <c r="E708" t="s">
        <v>974</v>
      </c>
      <c r="G708" s="1">
        <v>44726</v>
      </c>
      <c r="H708">
        <v>315</v>
      </c>
      <c r="I708">
        <v>44.598999999999997</v>
      </c>
      <c r="J708" t="str">
        <f t="shared" si="55"/>
        <v>44.599</v>
      </c>
      <c r="M708">
        <f>_xlfn.IFNA(VLOOKUP(H708,centro_costo_id_2!$A$2:$B$108,2,0),107)</f>
        <v>60</v>
      </c>
      <c r="N708">
        <f>_xlfn.IFNA(VLOOKUP(TRIM(D708),dominio_correos!$A$1:$B$31,2,0),29)</f>
        <v>15</v>
      </c>
      <c r="O708" t="str">
        <f>Hoja13!J707</f>
        <v>2022-06-14</v>
      </c>
      <c r="P708" t="str">
        <f t="shared" si="56"/>
        <v>null</v>
      </c>
      <c r="Q708" t="str">
        <f t="shared" si="57"/>
        <v>['nombre' =&gt; 'Tomas', 'apellido' =&gt; 'Ocampo', 'correo' =&gt; 'tomas.ocampo@linktic.com', 'dominio' =&gt; 15, 'estado' =&gt; 'Activo', 'ticket' =&gt; '',</v>
      </c>
      <c r="R708" t="str">
        <f t="shared" si="58"/>
        <v xml:space="preserve"> 'fecha_de_creacion' =&gt; '2022-06-14', 'centro_costos_id' =&gt; 60, 'costo_dolares' =&gt; 44.599, 'costo_pesos' =&gt; 0, 'trm' =&gt; 0, 'fecha_de_eliminacion' =&gt; null, 'comentarios'  =&gt; ''],</v>
      </c>
      <c r="S708" t="str">
        <f t="shared" si="59"/>
        <v>['nombre' =&gt; 'Tomas', 'apellido' =&gt; 'Ocampo', 'correo' =&gt; 'tomas.ocampo@linktic.com', 'dominio' =&gt; 15, 'estado' =&gt; 'Activo', 'ticket' =&gt; '', 'fecha_de_creacion' =&gt; '2022-06-14', 'centro_costos_id' =&gt; 60, 'costo_dolares' =&gt; 44.599, 'costo_pesos' =&gt; 0, 'trm' =&gt; 0, 'fecha_de_eliminacion' =&gt; null, 'comentarios'  =&gt; ''],</v>
      </c>
    </row>
    <row r="709" spans="1:19" x14ac:dyDescent="0.25">
      <c r="A709" t="s">
        <v>905</v>
      </c>
      <c r="B709" t="s">
        <v>2465</v>
      </c>
      <c r="C709" t="s">
        <v>2466</v>
      </c>
      <c r="D709" t="s">
        <v>1813</v>
      </c>
      <c r="E709" t="s">
        <v>845</v>
      </c>
      <c r="F709">
        <v>9867</v>
      </c>
      <c r="G709" s="1">
        <v>44726</v>
      </c>
      <c r="H709">
        <v>315</v>
      </c>
      <c r="I709">
        <v>12</v>
      </c>
      <c r="J709" t="str">
        <f t="shared" si="55"/>
        <v>12.000</v>
      </c>
      <c r="K709">
        <v>44868</v>
      </c>
      <c r="M709">
        <f>_xlfn.IFNA(VLOOKUP(H709,centro_costo_id_2!$A$2:$B$108,2,0),107)</f>
        <v>60</v>
      </c>
      <c r="N709">
        <f>_xlfn.IFNA(VLOOKUP(TRIM(D709),dominio_correos!$A$1:$B$31,2,0),29)</f>
        <v>8</v>
      </c>
      <c r="O709" t="str">
        <f>Hoja13!J708</f>
        <v>2022-06-14</v>
      </c>
      <c r="P709" t="str">
        <f t="shared" si="56"/>
        <v>2022-11-03</v>
      </c>
      <c r="Q709" t="str">
        <f t="shared" si="57"/>
        <v>['nombre' =&gt; 'Andres', 'apellido' =&gt; 'Ferran', 'correo' =&gt; 'agente33@expone.co', 'dominio' =&gt; 8, 'estado' =&gt; 'Eliminado', 'ticket' =&gt; '9867',</v>
      </c>
      <c r="R709" t="str">
        <f t="shared" si="58"/>
        <v xml:space="preserve"> 'fecha_de_creacion' =&gt; '2022-06-14', 'centro_costos_id' =&gt; 60, 'costo_dolares' =&gt; 12.000, 'costo_pesos' =&gt; 0, 'trm' =&gt; 0, 'fecha_de_eliminacion' =&gt; '2022-11-03', 'comentarios'  =&gt; ''],</v>
      </c>
      <c r="S709" t="str">
        <f t="shared" si="59"/>
        <v>['nombre' =&gt; 'Andres', 'apellido' =&gt; 'Ferran', 'correo' =&gt; 'agente33@expone.co', 'dominio' =&gt; 8, 'estado' =&gt; 'Eliminado', 'ticket' =&gt; '9867', 'fecha_de_creacion' =&gt; '2022-06-14', 'centro_costos_id' =&gt; 60, 'costo_dolares' =&gt; 12.000, 'costo_pesos' =&gt; 0, 'trm' =&gt; 0, 'fecha_de_eliminacion' =&gt; '2022-11-03', 'comentarios'  =&gt; ''],</v>
      </c>
    </row>
    <row r="710" spans="1:19" x14ac:dyDescent="0.25">
      <c r="A710" t="s">
        <v>2467</v>
      </c>
      <c r="B710" t="s">
        <v>2468</v>
      </c>
      <c r="C710" t="s">
        <v>2469</v>
      </c>
      <c r="D710" t="s">
        <v>1813</v>
      </c>
      <c r="E710" t="s">
        <v>845</v>
      </c>
      <c r="F710">
        <v>9868</v>
      </c>
      <c r="G710" s="1">
        <v>44726</v>
      </c>
      <c r="H710">
        <v>315</v>
      </c>
      <c r="I710">
        <v>12</v>
      </c>
      <c r="J710" t="str">
        <f t="shared" si="55"/>
        <v>12.000</v>
      </c>
      <c r="K710">
        <v>44769</v>
      </c>
      <c r="M710">
        <f>_xlfn.IFNA(VLOOKUP(H710,centro_costo_id_2!$A$2:$B$108,2,0),107)</f>
        <v>60</v>
      </c>
      <c r="N710">
        <f>_xlfn.IFNA(VLOOKUP(TRIM(D710),dominio_correos!$A$1:$B$31,2,0),29)</f>
        <v>8</v>
      </c>
      <c r="O710" t="str">
        <f>Hoja13!J709</f>
        <v>2022-06-14</v>
      </c>
      <c r="P710" t="str">
        <f t="shared" si="56"/>
        <v>2022-07-27</v>
      </c>
      <c r="Q710" t="str">
        <f t="shared" si="57"/>
        <v>['nombre' =&gt; 'Sofia', 'apellido' =&gt; 'Zipacon', 'correo' =&gt; 'agente34@expone.co', 'dominio' =&gt; 8, 'estado' =&gt; 'Eliminado', 'ticket' =&gt; '9868',</v>
      </c>
      <c r="R710" t="str">
        <f t="shared" si="58"/>
        <v xml:space="preserve"> 'fecha_de_creacion' =&gt; '2022-06-14', 'centro_costos_id' =&gt; 60, 'costo_dolares' =&gt; 12.000, 'costo_pesos' =&gt; 0, 'trm' =&gt; 0, 'fecha_de_eliminacion' =&gt; '2022-07-27', 'comentarios'  =&gt; ''],</v>
      </c>
      <c r="S710" t="str">
        <f t="shared" si="59"/>
        <v>['nombre' =&gt; 'Sofia', 'apellido' =&gt; 'Zipacon', 'correo' =&gt; 'agente34@expone.co', 'dominio' =&gt; 8, 'estado' =&gt; 'Eliminado', 'ticket' =&gt; '9868', 'fecha_de_creacion' =&gt; '2022-06-14', 'centro_costos_id' =&gt; 60, 'costo_dolares' =&gt; 12.000, 'costo_pesos' =&gt; 0, 'trm' =&gt; 0, 'fecha_de_eliminacion' =&gt; '2022-07-27', 'comentarios'  =&gt; ''],</v>
      </c>
    </row>
    <row r="711" spans="1:19" x14ac:dyDescent="0.25">
      <c r="A711" t="s">
        <v>2352</v>
      </c>
      <c r="B711" t="s">
        <v>1285</v>
      </c>
      <c r="C711" t="s">
        <v>2470</v>
      </c>
      <c r="D711" t="s">
        <v>1813</v>
      </c>
      <c r="E711" t="s">
        <v>845</v>
      </c>
      <c r="F711">
        <v>9869</v>
      </c>
      <c r="G711" s="1">
        <v>44726</v>
      </c>
      <c r="H711">
        <v>315</v>
      </c>
      <c r="I711">
        <v>12</v>
      </c>
      <c r="J711" t="str">
        <f t="shared" si="55"/>
        <v>12.000</v>
      </c>
      <c r="K711">
        <v>44750</v>
      </c>
      <c r="M711">
        <f>_xlfn.IFNA(VLOOKUP(H711,centro_costo_id_2!$A$2:$B$108,2,0),107)</f>
        <v>60</v>
      </c>
      <c r="N711">
        <f>_xlfn.IFNA(VLOOKUP(TRIM(D711),dominio_correos!$A$1:$B$31,2,0),29)</f>
        <v>8</v>
      </c>
      <c r="O711" t="str">
        <f>Hoja13!J710</f>
        <v>2022-06-14</v>
      </c>
      <c r="P711" t="str">
        <f t="shared" si="56"/>
        <v>2022-07-08</v>
      </c>
      <c r="Q711" t="str">
        <f t="shared" si="57"/>
        <v>['nombre' =&gt; 'Jessica', 'apellido' =&gt; 'Acosta', 'correo' =&gt; 'agente35@expone.co', 'dominio' =&gt; 8, 'estado' =&gt; 'Eliminado', 'ticket' =&gt; '9869',</v>
      </c>
      <c r="R711" t="str">
        <f t="shared" si="58"/>
        <v xml:space="preserve"> 'fecha_de_creacion' =&gt; '2022-06-14', 'centro_costos_id' =&gt; 60, 'costo_dolares' =&gt; 12.000, 'costo_pesos' =&gt; 0, 'trm' =&gt; 0, 'fecha_de_eliminacion' =&gt; '2022-07-08', 'comentarios'  =&gt; ''],</v>
      </c>
      <c r="S711" t="str">
        <f t="shared" si="59"/>
        <v>['nombre' =&gt; 'Jessica', 'apellido' =&gt; 'Acosta', 'correo' =&gt; 'agente35@expone.co', 'dominio' =&gt; 8, 'estado' =&gt; 'Eliminado', 'ticket' =&gt; '9869', 'fecha_de_creacion' =&gt; '2022-06-14', 'centro_costos_id' =&gt; 60, 'costo_dolares' =&gt; 12.000, 'costo_pesos' =&gt; 0, 'trm' =&gt; 0, 'fecha_de_eliminacion' =&gt; '2022-07-08', 'comentarios'  =&gt; ''],</v>
      </c>
    </row>
    <row r="712" spans="1:19" x14ac:dyDescent="0.25">
      <c r="A712" t="s">
        <v>2471</v>
      </c>
      <c r="B712" t="s">
        <v>2472</v>
      </c>
      <c r="C712" t="s">
        <v>2473</v>
      </c>
      <c r="D712" t="s">
        <v>1813</v>
      </c>
      <c r="E712" t="s">
        <v>845</v>
      </c>
      <c r="F712">
        <v>9870</v>
      </c>
      <c r="G712" s="1">
        <v>44726</v>
      </c>
      <c r="H712">
        <v>315</v>
      </c>
      <c r="I712">
        <v>12</v>
      </c>
      <c r="J712" t="str">
        <f t="shared" si="55"/>
        <v>12.000</v>
      </c>
      <c r="K712">
        <v>44987</v>
      </c>
      <c r="M712">
        <f>_xlfn.IFNA(VLOOKUP(H712,centro_costo_id_2!$A$2:$B$108,2,0),107)</f>
        <v>60</v>
      </c>
      <c r="N712">
        <f>_xlfn.IFNA(VLOOKUP(TRIM(D712),dominio_correos!$A$1:$B$31,2,0),29)</f>
        <v>8</v>
      </c>
      <c r="O712" t="str">
        <f>Hoja13!J711</f>
        <v>2022-06-14</v>
      </c>
      <c r="P712" t="str">
        <f t="shared" si="56"/>
        <v>2023-03-02</v>
      </c>
      <c r="Q712" t="str">
        <f t="shared" si="57"/>
        <v>['nombre' =&gt; 'Laila', 'apellido' =&gt; 'Chalarca', 'correo' =&gt; 'agente36@expone.co', 'dominio' =&gt; 8, 'estado' =&gt; 'Eliminado', 'ticket' =&gt; '9870',</v>
      </c>
      <c r="R712" t="str">
        <f t="shared" si="58"/>
        <v xml:space="preserve"> 'fecha_de_creacion' =&gt; '2022-06-14', 'centro_costos_id' =&gt; 60, 'costo_dolares' =&gt; 12.000, 'costo_pesos' =&gt; 0, 'trm' =&gt; 0, 'fecha_de_eliminacion' =&gt; '2023-03-02', 'comentarios'  =&gt; ''],</v>
      </c>
      <c r="S712" t="str">
        <f t="shared" si="59"/>
        <v>['nombre' =&gt; 'Laila', 'apellido' =&gt; 'Chalarca', 'correo' =&gt; 'agente36@expone.co', 'dominio' =&gt; 8, 'estado' =&gt; 'Eliminado', 'ticket' =&gt; '9870', 'fecha_de_creacion' =&gt; '2022-06-14', 'centro_costos_id' =&gt; 60, 'costo_dolares' =&gt; 12.000, 'costo_pesos' =&gt; 0, 'trm' =&gt; 0, 'fecha_de_eliminacion' =&gt; '2023-03-02', 'comentarios'  =&gt; ''],</v>
      </c>
    </row>
    <row r="713" spans="1:19" x14ac:dyDescent="0.25">
      <c r="A713" t="s">
        <v>1552</v>
      </c>
      <c r="B713" t="s">
        <v>1030</v>
      </c>
      <c r="C713" t="s">
        <v>2474</v>
      </c>
      <c r="D713" t="s">
        <v>1813</v>
      </c>
      <c r="E713" t="s">
        <v>845</v>
      </c>
      <c r="F713">
        <v>9871</v>
      </c>
      <c r="G713" s="1">
        <v>44726</v>
      </c>
      <c r="H713">
        <v>315</v>
      </c>
      <c r="I713">
        <v>12</v>
      </c>
      <c r="J713" t="str">
        <f t="shared" si="55"/>
        <v>12.000</v>
      </c>
      <c r="K713">
        <v>44846</v>
      </c>
      <c r="M713">
        <f>_xlfn.IFNA(VLOOKUP(H713,centro_costo_id_2!$A$2:$B$108,2,0),107)</f>
        <v>60</v>
      </c>
      <c r="N713">
        <f>_xlfn.IFNA(VLOOKUP(TRIM(D713),dominio_correos!$A$1:$B$31,2,0),29)</f>
        <v>8</v>
      </c>
      <c r="O713" t="str">
        <f>Hoja13!J712</f>
        <v>2022-06-14</v>
      </c>
      <c r="P713" t="str">
        <f t="shared" si="56"/>
        <v>2022-10-12</v>
      </c>
      <c r="Q713" t="str">
        <f t="shared" si="57"/>
        <v>['nombre' =&gt; 'Luz', 'apellido' =&gt; 'Gomez', 'correo' =&gt; 'agente37@expone.co', 'dominio' =&gt; 8, 'estado' =&gt; 'Eliminado', 'ticket' =&gt; '9871',</v>
      </c>
      <c r="R713" t="str">
        <f t="shared" si="58"/>
        <v xml:space="preserve"> 'fecha_de_creacion' =&gt; '2022-06-14', 'centro_costos_id' =&gt; 60, 'costo_dolares' =&gt; 12.000, 'costo_pesos' =&gt; 0, 'trm' =&gt; 0, 'fecha_de_eliminacion' =&gt; '2022-10-12', 'comentarios'  =&gt; ''],</v>
      </c>
      <c r="S713" t="str">
        <f t="shared" si="59"/>
        <v>['nombre' =&gt; 'Luz', 'apellido' =&gt; 'Gomez', 'correo' =&gt; 'agente37@expone.co', 'dominio' =&gt; 8, 'estado' =&gt; 'Eliminado', 'ticket' =&gt; '9871', 'fecha_de_creacion' =&gt; '2022-06-14', 'centro_costos_id' =&gt; 60, 'costo_dolares' =&gt; 12.000, 'costo_pesos' =&gt; 0, 'trm' =&gt; 0, 'fecha_de_eliminacion' =&gt; '2022-10-12', 'comentarios'  =&gt; ''],</v>
      </c>
    </row>
    <row r="714" spans="1:19" x14ac:dyDescent="0.25">
      <c r="A714" t="s">
        <v>1046</v>
      </c>
      <c r="B714" t="s">
        <v>2004</v>
      </c>
      <c r="C714" t="s">
        <v>2475</v>
      </c>
      <c r="D714" t="s">
        <v>1006</v>
      </c>
      <c r="E714" t="s">
        <v>845</v>
      </c>
      <c r="F714">
        <v>9988</v>
      </c>
      <c r="G714" s="1">
        <v>44727</v>
      </c>
      <c r="H714">
        <v>314</v>
      </c>
      <c r="I714">
        <v>12</v>
      </c>
      <c r="J714" t="str">
        <f t="shared" si="55"/>
        <v>12.000</v>
      </c>
      <c r="K714">
        <v>44910</v>
      </c>
      <c r="M714">
        <f>_xlfn.IFNA(VLOOKUP(H714,centro_costo_id_2!$A$2:$B$108,2,0),107)</f>
        <v>59</v>
      </c>
      <c r="N714">
        <f>_xlfn.IFNA(VLOOKUP(TRIM(D714),dominio_correos!$A$1:$B$31,2,0),29)</f>
        <v>15</v>
      </c>
      <c r="O714" t="str">
        <f>Hoja13!J713</f>
        <v>2022-06-15</v>
      </c>
      <c r="P714" t="str">
        <f t="shared" si="56"/>
        <v>2022-12-15</v>
      </c>
      <c r="Q714" t="str">
        <f t="shared" si="57"/>
        <v>['nombre' =&gt; 'Alejandra', 'apellido' =&gt; 'Trujillo', 'correo' =&gt; 'analista15@linktic.com', 'dominio' =&gt; 15, 'estado' =&gt; 'Eliminado', 'ticket' =&gt; '9988',</v>
      </c>
      <c r="R714" t="str">
        <f t="shared" si="58"/>
        <v xml:space="preserve"> 'fecha_de_creacion' =&gt; '2022-06-15', 'centro_costos_id' =&gt; 59, 'costo_dolares' =&gt; 12.000, 'costo_pesos' =&gt; 0, 'trm' =&gt; 0, 'fecha_de_eliminacion' =&gt; '2022-12-15', 'comentarios'  =&gt; ''],</v>
      </c>
      <c r="S714" t="str">
        <f t="shared" si="59"/>
        <v>['nombre' =&gt; 'Alejandra', 'apellido' =&gt; 'Trujillo', 'correo' =&gt; 'analista15@linktic.com', 'dominio' =&gt; 15, 'estado' =&gt; 'Eliminado', 'ticket' =&gt; '9988', 'fecha_de_creacion' =&gt; '2022-06-15', 'centro_costos_id' =&gt; 59, 'costo_dolares' =&gt; 12.000, 'costo_pesos' =&gt; 0, 'trm' =&gt; 0, 'fecha_de_eliminacion' =&gt; '2022-12-15', 'comentarios'  =&gt; ''],</v>
      </c>
    </row>
    <row r="715" spans="1:19" x14ac:dyDescent="0.25">
      <c r="A715" t="s">
        <v>2476</v>
      </c>
      <c r="B715" t="s">
        <v>2477</v>
      </c>
      <c r="C715" t="s">
        <v>2478</v>
      </c>
      <c r="D715" t="s">
        <v>1006</v>
      </c>
      <c r="E715" t="s">
        <v>974</v>
      </c>
      <c r="F715" t="s">
        <v>2479</v>
      </c>
      <c r="G715" s="1">
        <v>44727</v>
      </c>
      <c r="H715">
        <v>201</v>
      </c>
      <c r="I715">
        <v>45.051000000000002</v>
      </c>
      <c r="J715" t="str">
        <f t="shared" si="55"/>
        <v>45.051</v>
      </c>
      <c r="M715">
        <f>_xlfn.IFNA(VLOOKUP(H715,centro_costo_id_2!$A$2:$B$108,2,0),107)</f>
        <v>107</v>
      </c>
      <c r="N715">
        <f>_xlfn.IFNA(VLOOKUP(TRIM(D715),dominio_correos!$A$1:$B$31,2,0),29)</f>
        <v>15</v>
      </c>
      <c r="O715" t="str">
        <f>Hoja13!J714</f>
        <v>2022-06-15</v>
      </c>
      <c r="P715" t="str">
        <f t="shared" si="56"/>
        <v>null</v>
      </c>
      <c r="Q715" t="str">
        <f t="shared" si="57"/>
        <v>['nombre' =&gt; 'Oficina', 'apellido' =&gt; 'De Proyectos', 'correo' =&gt; 'pmo@linktic.com', 'dominio' =&gt; 15, 'estado' =&gt; 'Activo', 'ticket' =&gt; '-- ',</v>
      </c>
      <c r="R715" t="str">
        <f t="shared" si="58"/>
        <v xml:space="preserve"> 'fecha_de_creacion' =&gt; '2022-06-15', 'centro_costos_id' =&gt; 107, 'costo_dolares' =&gt; 45.051, 'costo_pesos' =&gt; 0, 'trm' =&gt; 0, 'fecha_de_eliminacion' =&gt; null, 'comentarios'  =&gt; ''],</v>
      </c>
      <c r="S715" t="str">
        <f t="shared" si="59"/>
        <v>['nombre' =&gt; 'Oficina', 'apellido' =&gt; 'De Proyectos', 'correo' =&gt; 'pmo@linktic.com', 'dominio' =&gt; 15, 'estado' =&gt; 'Activo', 'ticket' =&gt; '-- ', 'fecha_de_creacion' =&gt; '2022-06-15', 'centro_costos_id' =&gt; 107, 'costo_dolares' =&gt; 45.051, 'costo_pesos' =&gt; 0, 'trm' =&gt; 0, 'fecha_de_eliminacion' =&gt; null, 'comentarios'  =&gt; ''],</v>
      </c>
    </row>
    <row r="716" spans="1:19" x14ac:dyDescent="0.25">
      <c r="A716" t="s">
        <v>909</v>
      </c>
      <c r="B716" t="s">
        <v>1393</v>
      </c>
      <c r="C716" t="s">
        <v>2480</v>
      </c>
      <c r="D716" t="s">
        <v>1006</v>
      </c>
      <c r="E716" t="s">
        <v>845</v>
      </c>
      <c r="F716">
        <v>9995</v>
      </c>
      <c r="G716" s="1">
        <v>44727</v>
      </c>
      <c r="H716">
        <v>291</v>
      </c>
      <c r="I716">
        <v>12</v>
      </c>
      <c r="J716" t="str">
        <f t="shared" si="55"/>
        <v>12.000</v>
      </c>
      <c r="K716">
        <v>44824</v>
      </c>
      <c r="M716">
        <f>_xlfn.IFNA(VLOOKUP(H716,centro_costo_id_2!$A$2:$B$108,2,0),107)</f>
        <v>37</v>
      </c>
      <c r="N716">
        <f>_xlfn.IFNA(VLOOKUP(TRIM(D716),dominio_correos!$A$1:$B$31,2,0),29)</f>
        <v>15</v>
      </c>
      <c r="O716" t="str">
        <f>Hoja13!J715</f>
        <v>2022-06-15</v>
      </c>
      <c r="P716" t="str">
        <f t="shared" si="56"/>
        <v>2022-09-20</v>
      </c>
      <c r="Q716" t="str">
        <f t="shared" si="57"/>
        <v>['nombre' =&gt; 'Angelica', 'apellido' =&gt; 'Rodriguez', 'correo' =&gt; 'angelica.rodriguez@linktic.com', 'dominio' =&gt; 15, 'estado' =&gt; 'Eliminado', 'ticket' =&gt; '9995',</v>
      </c>
      <c r="R716" t="str">
        <f t="shared" si="58"/>
        <v xml:space="preserve"> 'fecha_de_creacion' =&gt; '2022-06-15', 'centro_costos_id' =&gt; 37, 'costo_dolares' =&gt; 12.000, 'costo_pesos' =&gt; 0, 'trm' =&gt; 0, 'fecha_de_eliminacion' =&gt; '2022-09-20', 'comentarios'  =&gt; ''],</v>
      </c>
      <c r="S716" t="str">
        <f t="shared" si="59"/>
        <v>['nombre' =&gt; 'Angelica', 'apellido' =&gt; 'Rodriguez', 'correo' =&gt; 'angelica.rodriguez@linktic.com', 'dominio' =&gt; 15, 'estado' =&gt; 'Eliminado', 'ticket' =&gt; '9995', 'fecha_de_creacion' =&gt; '2022-06-15', 'centro_costos_id' =&gt; 37, 'costo_dolares' =&gt; 12.000, 'costo_pesos' =&gt; 0, 'trm' =&gt; 0, 'fecha_de_eliminacion' =&gt; '2022-09-20', 'comentarios'  =&gt; ''],</v>
      </c>
    </row>
    <row r="717" spans="1:19" x14ac:dyDescent="0.25">
      <c r="A717" t="s">
        <v>979</v>
      </c>
      <c r="B717" t="s">
        <v>2481</v>
      </c>
      <c r="C717" t="s">
        <v>2482</v>
      </c>
      <c r="D717" t="s">
        <v>1006</v>
      </c>
      <c r="E717" t="s">
        <v>974</v>
      </c>
      <c r="F717">
        <v>9973</v>
      </c>
      <c r="G717" s="1">
        <v>44727</v>
      </c>
      <c r="H717">
        <v>321</v>
      </c>
      <c r="I717">
        <v>44.598999999999997</v>
      </c>
      <c r="J717" t="str">
        <f t="shared" si="55"/>
        <v>44.599</v>
      </c>
      <c r="M717">
        <f>_xlfn.IFNA(VLOOKUP(H717,centro_costo_id_2!$A$2:$B$108,2,0),107)</f>
        <v>66</v>
      </c>
      <c r="N717">
        <f>_xlfn.IFNA(VLOOKUP(TRIM(D717),dominio_correos!$A$1:$B$31,2,0),29)</f>
        <v>15</v>
      </c>
      <c r="O717" t="str">
        <f>Hoja13!J716</f>
        <v>2022-06-15</v>
      </c>
      <c r="P717" t="str">
        <f t="shared" si="56"/>
        <v>null</v>
      </c>
      <c r="Q717" t="str">
        <f t="shared" si="57"/>
        <v>['nombre' =&gt; 'Jennifer', 'apellido' =&gt; 'Molano', 'correo' =&gt; 'jennifer.molano@linktic.com', 'dominio' =&gt; 15, 'estado' =&gt; 'Activo', 'ticket' =&gt; '9973',</v>
      </c>
      <c r="R717" t="str">
        <f t="shared" si="58"/>
        <v xml:space="preserve"> 'fecha_de_creacion' =&gt; '2022-06-15', 'centro_costos_id' =&gt; 66, 'costo_dolares' =&gt; 44.599, 'costo_pesos' =&gt; 0, 'trm' =&gt; 0, 'fecha_de_eliminacion' =&gt; null, 'comentarios'  =&gt; ''],</v>
      </c>
      <c r="S717" t="str">
        <f t="shared" si="59"/>
        <v>['nombre' =&gt; 'Jennifer', 'apellido' =&gt; 'Molano', 'correo' =&gt; 'jennifer.molano@linktic.com', 'dominio' =&gt; 15, 'estado' =&gt; 'Activo', 'ticket' =&gt; '9973', 'fecha_de_creacion' =&gt; '2022-06-15', 'centro_costos_id' =&gt; 66, 'costo_dolares' =&gt; 44.599, 'costo_pesos' =&gt; 0, 'trm' =&gt; 0, 'fecha_de_eliminacion' =&gt; null, 'comentarios'  =&gt; ''],</v>
      </c>
    </row>
    <row r="718" spans="1:19" x14ac:dyDescent="0.25">
      <c r="A718" t="s">
        <v>2483</v>
      </c>
      <c r="B718" t="s">
        <v>1779</v>
      </c>
      <c r="C718" t="s">
        <v>2484</v>
      </c>
      <c r="D718" t="s">
        <v>1813</v>
      </c>
      <c r="E718" t="s">
        <v>845</v>
      </c>
      <c r="F718">
        <v>9872</v>
      </c>
      <c r="G718" s="1">
        <v>44729</v>
      </c>
      <c r="H718">
        <v>315</v>
      </c>
      <c r="I718">
        <v>12</v>
      </c>
      <c r="J718" t="str">
        <f t="shared" si="55"/>
        <v>12.000</v>
      </c>
      <c r="M718">
        <f>_xlfn.IFNA(VLOOKUP(H718,centro_costo_id_2!$A$2:$B$108,2,0),107)</f>
        <v>60</v>
      </c>
      <c r="N718">
        <f>_xlfn.IFNA(VLOOKUP(TRIM(D718),dominio_correos!$A$1:$B$31,2,0),29)</f>
        <v>8</v>
      </c>
      <c r="O718" t="str">
        <f>Hoja13!J717</f>
        <v>2022-06-17</v>
      </c>
      <c r="P718" t="str">
        <f t="shared" si="56"/>
        <v>null</v>
      </c>
      <c r="Q718" t="str">
        <f t="shared" si="57"/>
        <v>['nombre' =&gt; 'Michael ', 'apellido' =&gt; 'Cardenas', 'correo' =&gt; 'agente38@expone.co', 'dominio' =&gt; 8, 'estado' =&gt; 'Eliminado', 'ticket' =&gt; '9872',</v>
      </c>
      <c r="R718" t="str">
        <f t="shared" si="58"/>
        <v xml:space="preserve"> 'fecha_de_creacion' =&gt; '2022-06-17', 'centro_costos_id' =&gt; 60, 'costo_dolares' =&gt; 12.000, 'costo_pesos' =&gt; 0, 'trm' =&gt; 0, 'fecha_de_eliminacion' =&gt; null, 'comentarios'  =&gt; ''],</v>
      </c>
      <c r="S718" t="str">
        <f t="shared" si="59"/>
        <v>['nombre' =&gt; 'Michael ', 'apellido' =&gt; 'Cardenas', 'correo' =&gt; 'agente38@expone.co', 'dominio' =&gt; 8, 'estado' =&gt; 'Eliminado', 'ticket' =&gt; '9872', 'fecha_de_creacion' =&gt; '2022-06-17', 'centro_costos_id' =&gt; 60, 'costo_dolares' =&gt; 12.000, 'costo_pesos' =&gt; 0, 'trm' =&gt; 0, 'fecha_de_eliminacion' =&gt; null, 'comentarios'  =&gt; ''],</v>
      </c>
    </row>
    <row r="719" spans="1:19" x14ac:dyDescent="0.25">
      <c r="A719" t="s">
        <v>1622</v>
      </c>
      <c r="B719" t="s">
        <v>2001</v>
      </c>
      <c r="C719" t="s">
        <v>2485</v>
      </c>
      <c r="D719" t="s">
        <v>1813</v>
      </c>
      <c r="E719" t="s">
        <v>845</v>
      </c>
      <c r="F719">
        <v>9873</v>
      </c>
      <c r="G719" s="1">
        <v>44729</v>
      </c>
      <c r="H719">
        <v>315</v>
      </c>
      <c r="I719">
        <v>12</v>
      </c>
      <c r="J719" t="str">
        <f t="shared" si="55"/>
        <v>12.000</v>
      </c>
      <c r="M719">
        <f>_xlfn.IFNA(VLOOKUP(H719,centro_costo_id_2!$A$2:$B$108,2,0),107)</f>
        <v>60</v>
      </c>
      <c r="N719">
        <f>_xlfn.IFNA(VLOOKUP(TRIM(D719),dominio_correos!$A$1:$B$31,2,0),29)</f>
        <v>8</v>
      </c>
      <c r="O719" t="str">
        <f>Hoja13!J718</f>
        <v>2022-06-17</v>
      </c>
      <c r="P719" t="str">
        <f t="shared" si="56"/>
        <v>null</v>
      </c>
      <c r="Q719" t="str">
        <f t="shared" si="57"/>
        <v>['nombre' =&gt; 'Melissa', 'apellido' =&gt; 'Aguirre', 'correo' =&gt; 'agente39@expone.co', 'dominio' =&gt; 8, 'estado' =&gt; 'Eliminado', 'ticket' =&gt; '9873',</v>
      </c>
      <c r="R719" t="str">
        <f t="shared" si="58"/>
        <v xml:space="preserve"> 'fecha_de_creacion' =&gt; '2022-06-17', 'centro_costos_id' =&gt; 60, 'costo_dolares' =&gt; 12.000, 'costo_pesos' =&gt; 0, 'trm' =&gt; 0, 'fecha_de_eliminacion' =&gt; null, 'comentarios'  =&gt; ''],</v>
      </c>
      <c r="S719" t="str">
        <f t="shared" si="59"/>
        <v>['nombre' =&gt; 'Melissa', 'apellido' =&gt; 'Aguirre', 'correo' =&gt; 'agente39@expone.co', 'dominio' =&gt; 8, 'estado' =&gt; 'Eliminado', 'ticket' =&gt; '9873', 'fecha_de_creacion' =&gt; '2022-06-17', 'centro_costos_id' =&gt; 60, 'costo_dolares' =&gt; 12.000, 'costo_pesos' =&gt; 0, 'trm' =&gt; 0, 'fecha_de_eliminacion' =&gt; null, 'comentarios'  =&gt; ''],</v>
      </c>
    </row>
    <row r="720" spans="1:19" x14ac:dyDescent="0.25">
      <c r="A720" t="s">
        <v>1674</v>
      </c>
      <c r="B720" t="s">
        <v>2486</v>
      </c>
      <c r="C720" t="s">
        <v>2487</v>
      </c>
      <c r="D720" t="s">
        <v>1813</v>
      </c>
      <c r="E720" t="s">
        <v>845</v>
      </c>
      <c r="F720">
        <v>9874</v>
      </c>
      <c r="G720" s="1">
        <v>44729</v>
      </c>
      <c r="H720">
        <v>315</v>
      </c>
      <c r="I720">
        <v>12</v>
      </c>
      <c r="J720" t="str">
        <f t="shared" si="55"/>
        <v>12.000</v>
      </c>
      <c r="K720">
        <v>44839</v>
      </c>
      <c r="M720">
        <f>_xlfn.IFNA(VLOOKUP(H720,centro_costo_id_2!$A$2:$B$108,2,0),107)</f>
        <v>60</v>
      </c>
      <c r="N720">
        <f>_xlfn.IFNA(VLOOKUP(TRIM(D720),dominio_correos!$A$1:$B$31,2,0),29)</f>
        <v>8</v>
      </c>
      <c r="O720" t="str">
        <f>Hoja13!J719</f>
        <v>2022-06-17</v>
      </c>
      <c r="P720" t="str">
        <f t="shared" si="56"/>
        <v>2022-10-05</v>
      </c>
      <c r="Q720" t="str">
        <f t="shared" si="57"/>
        <v>['nombre' =&gt; 'Paola', 'apellido' =&gt; 'Mora ', 'correo' =&gt; 'agente40@expone.co', 'dominio' =&gt; 8, 'estado' =&gt; 'Eliminado', 'ticket' =&gt; '9874',</v>
      </c>
      <c r="R720" t="str">
        <f t="shared" si="58"/>
        <v xml:space="preserve"> 'fecha_de_creacion' =&gt; '2022-06-17', 'centro_costos_id' =&gt; 60, 'costo_dolares' =&gt; 12.000, 'costo_pesos' =&gt; 0, 'trm' =&gt; 0, 'fecha_de_eliminacion' =&gt; '2022-10-05', 'comentarios'  =&gt; ''],</v>
      </c>
      <c r="S720" t="str">
        <f t="shared" si="59"/>
        <v>['nombre' =&gt; 'Paola', 'apellido' =&gt; 'Mora ', 'correo' =&gt; 'agente40@expone.co', 'dominio' =&gt; 8, 'estado' =&gt; 'Eliminado', 'ticket' =&gt; '9874', 'fecha_de_creacion' =&gt; '2022-06-17', 'centro_costos_id' =&gt; 60, 'costo_dolares' =&gt; 12.000, 'costo_pesos' =&gt; 0, 'trm' =&gt; 0, 'fecha_de_eliminacion' =&gt; '2022-10-05', 'comentarios'  =&gt; ''],</v>
      </c>
    </row>
    <row r="721" spans="1:19" x14ac:dyDescent="0.25">
      <c r="A721" t="s">
        <v>2088</v>
      </c>
      <c r="B721" t="s">
        <v>2488</v>
      </c>
      <c r="C721" t="s">
        <v>2489</v>
      </c>
      <c r="D721" t="s">
        <v>1813</v>
      </c>
      <c r="E721" t="s">
        <v>845</v>
      </c>
      <c r="F721">
        <v>9875</v>
      </c>
      <c r="G721" s="1">
        <v>44729</v>
      </c>
      <c r="H721">
        <v>315</v>
      </c>
      <c r="I721">
        <v>12</v>
      </c>
      <c r="J721" t="str">
        <f t="shared" si="55"/>
        <v>12.000</v>
      </c>
      <c r="K721">
        <v>44868</v>
      </c>
      <c r="M721">
        <f>_xlfn.IFNA(VLOOKUP(H721,centro_costo_id_2!$A$2:$B$108,2,0),107)</f>
        <v>60</v>
      </c>
      <c r="N721">
        <f>_xlfn.IFNA(VLOOKUP(TRIM(D721),dominio_correos!$A$1:$B$31,2,0),29)</f>
        <v>8</v>
      </c>
      <c r="O721" t="str">
        <f>Hoja13!J720</f>
        <v>2022-06-17</v>
      </c>
      <c r="P721" t="str">
        <f t="shared" si="56"/>
        <v>2022-11-03</v>
      </c>
      <c r="Q721" t="str">
        <f t="shared" si="57"/>
        <v>['nombre' =&gt; 'Santiago', 'apellido' =&gt; 'Colorado', 'correo' =&gt; 'agente41@expone.co', 'dominio' =&gt; 8, 'estado' =&gt; 'Eliminado', 'ticket' =&gt; '9875',</v>
      </c>
      <c r="R721" t="str">
        <f t="shared" si="58"/>
        <v xml:space="preserve"> 'fecha_de_creacion' =&gt; '2022-06-17', 'centro_costos_id' =&gt; 60, 'costo_dolares' =&gt; 12.000, 'costo_pesos' =&gt; 0, 'trm' =&gt; 0, 'fecha_de_eliminacion' =&gt; '2022-11-03', 'comentarios'  =&gt; ''],</v>
      </c>
      <c r="S721" t="str">
        <f t="shared" si="59"/>
        <v>['nombre' =&gt; 'Santiago', 'apellido' =&gt; 'Colorado', 'correo' =&gt; 'agente41@expone.co', 'dominio' =&gt; 8, 'estado' =&gt; 'Eliminado', 'ticket' =&gt; '9875', 'fecha_de_creacion' =&gt; '2022-06-17', 'centro_costos_id' =&gt; 60, 'costo_dolares' =&gt; 12.000, 'costo_pesos' =&gt; 0, 'trm' =&gt; 0, 'fecha_de_eliminacion' =&gt; '2022-11-03', 'comentarios'  =&gt; ''],</v>
      </c>
    </row>
    <row r="722" spans="1:19" x14ac:dyDescent="0.25">
      <c r="A722" t="s">
        <v>2490</v>
      </c>
      <c r="B722" t="s">
        <v>1027</v>
      </c>
      <c r="C722" t="s">
        <v>2491</v>
      </c>
      <c r="D722" t="s">
        <v>1813</v>
      </c>
      <c r="E722" t="s">
        <v>845</v>
      </c>
      <c r="F722">
        <v>9876</v>
      </c>
      <c r="G722" s="1">
        <v>44729</v>
      </c>
      <c r="H722">
        <v>315</v>
      </c>
      <c r="I722">
        <v>12</v>
      </c>
      <c r="J722" t="str">
        <f t="shared" si="55"/>
        <v>12.000</v>
      </c>
      <c r="K722">
        <v>44763</v>
      </c>
      <c r="M722">
        <f>_xlfn.IFNA(VLOOKUP(H722,centro_costo_id_2!$A$2:$B$108,2,0),107)</f>
        <v>60</v>
      </c>
      <c r="N722">
        <f>_xlfn.IFNA(VLOOKUP(TRIM(D722),dominio_correos!$A$1:$B$31,2,0),29)</f>
        <v>8</v>
      </c>
      <c r="O722" t="str">
        <f>Hoja13!J721</f>
        <v>2022-06-17</v>
      </c>
      <c r="P722" t="str">
        <f t="shared" si="56"/>
        <v>2022-07-21</v>
      </c>
      <c r="Q722" t="str">
        <f t="shared" si="57"/>
        <v>['nombre' =&gt; 'Valentina', 'apellido' =&gt; 'Rojas', 'correo' =&gt; 'agente42@expone.co', 'dominio' =&gt; 8, 'estado' =&gt; 'Eliminado', 'ticket' =&gt; '9876',</v>
      </c>
      <c r="R722" t="str">
        <f t="shared" si="58"/>
        <v xml:space="preserve"> 'fecha_de_creacion' =&gt; '2022-06-17', 'centro_costos_id' =&gt; 60, 'costo_dolares' =&gt; 12.000, 'costo_pesos' =&gt; 0, 'trm' =&gt; 0, 'fecha_de_eliminacion' =&gt; '2022-07-21', 'comentarios'  =&gt; ''],</v>
      </c>
      <c r="S722" t="str">
        <f t="shared" si="59"/>
        <v>['nombre' =&gt; 'Valentina', 'apellido' =&gt; 'Rojas', 'correo' =&gt; 'agente42@expone.co', 'dominio' =&gt; 8, 'estado' =&gt; 'Eliminado', 'ticket' =&gt; '9876', 'fecha_de_creacion' =&gt; '2022-06-17', 'centro_costos_id' =&gt; 60, 'costo_dolares' =&gt; 12.000, 'costo_pesos' =&gt; 0, 'trm' =&gt; 0, 'fecha_de_eliminacion' =&gt; '2022-07-21', 'comentarios'  =&gt; ''],</v>
      </c>
    </row>
    <row r="723" spans="1:19" x14ac:dyDescent="0.25">
      <c r="A723" t="s">
        <v>2492</v>
      </c>
      <c r="B723" t="s">
        <v>1158</v>
      </c>
      <c r="C723" t="s">
        <v>2493</v>
      </c>
      <c r="D723" t="s">
        <v>1813</v>
      </c>
      <c r="E723" t="s">
        <v>845</v>
      </c>
      <c r="F723">
        <v>9877</v>
      </c>
      <c r="G723" s="1">
        <v>44729</v>
      </c>
      <c r="H723">
        <v>315</v>
      </c>
      <c r="I723">
        <v>12</v>
      </c>
      <c r="J723" t="str">
        <f t="shared" si="55"/>
        <v>12.000</v>
      </c>
      <c r="K723">
        <v>44802</v>
      </c>
      <c r="M723">
        <f>_xlfn.IFNA(VLOOKUP(H723,centro_costo_id_2!$A$2:$B$108,2,0),107)</f>
        <v>60</v>
      </c>
      <c r="N723">
        <f>_xlfn.IFNA(VLOOKUP(TRIM(D723),dominio_correos!$A$1:$B$31,2,0),29)</f>
        <v>8</v>
      </c>
      <c r="O723" t="str">
        <f>Hoja13!J722</f>
        <v>2022-06-17</v>
      </c>
      <c r="P723" t="str">
        <f t="shared" si="56"/>
        <v>2022-08-29</v>
      </c>
      <c r="Q723" t="str">
        <f t="shared" si="57"/>
        <v>['nombre' =&gt; 'Erik', 'apellido' =&gt; 'Cruz', 'correo' =&gt; 'agente43@expone.co', 'dominio' =&gt; 8, 'estado' =&gt; 'Eliminado', 'ticket' =&gt; '9877',</v>
      </c>
      <c r="R723" t="str">
        <f t="shared" si="58"/>
        <v xml:space="preserve"> 'fecha_de_creacion' =&gt; '2022-06-17', 'centro_costos_id' =&gt; 60, 'costo_dolares' =&gt; 12.000, 'costo_pesos' =&gt; 0, 'trm' =&gt; 0, 'fecha_de_eliminacion' =&gt; '2022-08-29', 'comentarios'  =&gt; ''],</v>
      </c>
      <c r="S723" t="str">
        <f t="shared" si="59"/>
        <v>['nombre' =&gt; 'Erik', 'apellido' =&gt; 'Cruz', 'correo' =&gt; 'agente43@expone.co', 'dominio' =&gt; 8, 'estado' =&gt; 'Eliminado', 'ticket' =&gt; '9877', 'fecha_de_creacion' =&gt; '2022-06-17', 'centro_costos_id' =&gt; 60, 'costo_dolares' =&gt; 12.000, 'costo_pesos' =&gt; 0, 'trm' =&gt; 0, 'fecha_de_eliminacion' =&gt; '2022-08-29', 'comentarios'  =&gt; ''],</v>
      </c>
    </row>
    <row r="724" spans="1:19" x14ac:dyDescent="0.25">
      <c r="A724" t="s">
        <v>1012</v>
      </c>
      <c r="B724" t="s">
        <v>2494</v>
      </c>
      <c r="C724" t="s">
        <v>2495</v>
      </c>
      <c r="D724" t="s">
        <v>844</v>
      </c>
      <c r="E724" t="s">
        <v>845</v>
      </c>
      <c r="F724">
        <v>9705</v>
      </c>
      <c r="G724" s="1">
        <v>44729</v>
      </c>
      <c r="H724">
        <v>242</v>
      </c>
      <c r="I724">
        <v>12</v>
      </c>
      <c r="J724" t="str">
        <f t="shared" si="55"/>
        <v>12.000</v>
      </c>
      <c r="K724">
        <v>44777</v>
      </c>
      <c r="M724">
        <f>_xlfn.IFNA(VLOOKUP(H724,centro_costo_id_2!$A$2:$B$108,2,0),107)</f>
        <v>107</v>
      </c>
      <c r="N724">
        <f>_xlfn.IFNA(VLOOKUP(TRIM(D724),dominio_correos!$A$1:$B$31,2,0),29)</f>
        <v>14</v>
      </c>
      <c r="O724" t="str">
        <f>Hoja13!J723</f>
        <v>2022-06-17</v>
      </c>
      <c r="P724" t="str">
        <f t="shared" si="56"/>
        <v>2022-08-04</v>
      </c>
      <c r="Q724" t="str">
        <f t="shared" si="57"/>
        <v>['nombre' =&gt; 'Oscar', 'apellido' =&gt; 'Mantilla', 'correo' =&gt; 'oscar.mantilla@linktic.co', 'dominio' =&gt; 14, 'estado' =&gt; 'Eliminado', 'ticket' =&gt; '9705',</v>
      </c>
      <c r="R724" t="str">
        <f t="shared" si="58"/>
        <v xml:space="preserve"> 'fecha_de_creacion' =&gt; '2022-06-17', 'centro_costos_id' =&gt; 107, 'costo_dolares' =&gt; 12.000, 'costo_pesos' =&gt; 0, 'trm' =&gt; 0, 'fecha_de_eliminacion' =&gt; '2022-08-04', 'comentarios'  =&gt; ''],</v>
      </c>
      <c r="S724" t="str">
        <f t="shared" si="59"/>
        <v>['nombre' =&gt; 'Oscar', 'apellido' =&gt; 'Mantilla', 'correo' =&gt; 'oscar.mantilla@linktic.co', 'dominio' =&gt; 14, 'estado' =&gt; 'Eliminado', 'ticket' =&gt; '9705', 'fecha_de_creacion' =&gt; '2022-06-17', 'centro_costos_id' =&gt; 107, 'costo_dolares' =&gt; 12.000, 'costo_pesos' =&gt; 0, 'trm' =&gt; 0, 'fecha_de_eliminacion' =&gt; '2022-08-04', 'comentarios'  =&gt; ''],</v>
      </c>
    </row>
    <row r="725" spans="1:19" x14ac:dyDescent="0.25">
      <c r="A725" t="s">
        <v>2322</v>
      </c>
      <c r="B725" t="s">
        <v>2496</v>
      </c>
      <c r="C725" t="s">
        <v>2497</v>
      </c>
      <c r="D725" t="s">
        <v>1006</v>
      </c>
      <c r="E725" t="s">
        <v>974</v>
      </c>
      <c r="F725">
        <v>9507</v>
      </c>
      <c r="G725" s="1">
        <v>44733</v>
      </c>
      <c r="H725">
        <v>318</v>
      </c>
      <c r="I725">
        <v>44.598999999999997</v>
      </c>
      <c r="J725" t="str">
        <f t="shared" si="55"/>
        <v>44.599</v>
      </c>
      <c r="M725">
        <f>_xlfn.IFNA(VLOOKUP(H725,centro_costo_id_2!$A$2:$B$108,2,0),107)</f>
        <v>63</v>
      </c>
      <c r="N725">
        <f>_xlfn.IFNA(VLOOKUP(TRIM(D725),dominio_correos!$A$1:$B$31,2,0),29)</f>
        <v>15</v>
      </c>
      <c r="O725" t="str">
        <f>Hoja13!J724</f>
        <v>2022-06-21</v>
      </c>
      <c r="P725" t="str">
        <f t="shared" si="56"/>
        <v>null</v>
      </c>
      <c r="Q725" t="str">
        <f t="shared" si="57"/>
        <v>['nombre' =&gt; 'christian', 'apellido' =&gt; 'Robayo', 'correo' =&gt; 'christian.robayo@linktic.com', 'dominio' =&gt; 15, 'estado' =&gt; 'Activo', 'ticket' =&gt; '9507',</v>
      </c>
      <c r="R725" t="str">
        <f t="shared" si="58"/>
        <v xml:space="preserve"> 'fecha_de_creacion' =&gt; '2022-06-21', 'centro_costos_id' =&gt; 63, 'costo_dolares' =&gt; 44.599, 'costo_pesos' =&gt; 0, 'trm' =&gt; 0, 'fecha_de_eliminacion' =&gt; null, 'comentarios'  =&gt; ''],</v>
      </c>
      <c r="S725" t="str">
        <f t="shared" si="59"/>
        <v>['nombre' =&gt; 'christian', 'apellido' =&gt; 'Robayo', 'correo' =&gt; 'christian.robayo@linktic.com', 'dominio' =&gt; 15, 'estado' =&gt; 'Activo', 'ticket' =&gt; '9507', 'fecha_de_creacion' =&gt; '2022-06-21', 'centro_costos_id' =&gt; 63, 'costo_dolares' =&gt; 44.599, 'costo_pesos' =&gt; 0, 'trm' =&gt; 0, 'fecha_de_eliminacion' =&gt; null, 'comentarios'  =&gt; ''],</v>
      </c>
    </row>
    <row r="726" spans="1:19" x14ac:dyDescent="0.25">
      <c r="A726" t="s">
        <v>2352</v>
      </c>
      <c r="B726" t="s">
        <v>1393</v>
      </c>
      <c r="C726" t="s">
        <v>2498</v>
      </c>
      <c r="D726" t="s">
        <v>1006</v>
      </c>
      <c r="E726" t="s">
        <v>974</v>
      </c>
      <c r="F726">
        <v>10013</v>
      </c>
      <c r="G726" s="1">
        <v>44733</v>
      </c>
      <c r="H726" t="s">
        <v>245</v>
      </c>
      <c r="I726">
        <v>44.598999999999997</v>
      </c>
      <c r="J726" t="str">
        <f t="shared" si="55"/>
        <v>44.599</v>
      </c>
      <c r="M726">
        <f>_xlfn.IFNA(VLOOKUP(H726,centro_costo_id_2!$A$2:$B$108,2,0),107)</f>
        <v>107</v>
      </c>
      <c r="N726">
        <f>_xlfn.IFNA(VLOOKUP(TRIM(D726),dominio_correos!$A$1:$B$31,2,0),29)</f>
        <v>15</v>
      </c>
      <c r="O726" t="str">
        <f>Hoja13!J725</f>
        <v>2022-06-21</v>
      </c>
      <c r="P726" t="str">
        <f t="shared" si="56"/>
        <v>null</v>
      </c>
      <c r="Q726" t="str">
        <f t="shared" si="57"/>
        <v>['nombre' =&gt; 'Jessica', 'apellido' =&gt; 'Rodriguez', 'correo' =&gt; 'jessica.rodriguez@linktic.com', 'dominio' =&gt; 15, 'estado' =&gt; 'Activo', 'ticket' =&gt; '10013',</v>
      </c>
      <c r="R726" t="str">
        <f t="shared" si="58"/>
        <v xml:space="preserve"> 'fecha_de_creacion' =&gt; '2022-06-21', 'centro_costos_id' =&gt; 107, 'costo_dolares' =&gt; 44.599, 'costo_pesos' =&gt; 0, 'trm' =&gt; 0, 'fecha_de_eliminacion' =&gt; null, 'comentarios'  =&gt; ''],</v>
      </c>
      <c r="S726" t="str">
        <f t="shared" si="59"/>
        <v>['nombre' =&gt; 'Jessica', 'apellido' =&gt; 'Rodriguez', 'correo' =&gt; 'jessica.rodriguez@linktic.com', 'dominio' =&gt; 15, 'estado' =&gt; 'Activo', 'ticket' =&gt; '10013', 'fecha_de_creacion' =&gt; '2022-06-21', 'centro_costos_id' =&gt; 107, 'costo_dolares' =&gt; 44.599, 'costo_pesos' =&gt; 0, 'trm' =&gt; 0, 'fecha_de_eliminacion' =&gt; null, 'comentarios'  =&gt; ''],</v>
      </c>
    </row>
    <row r="727" spans="1:19" x14ac:dyDescent="0.25">
      <c r="A727" t="s">
        <v>2499</v>
      </c>
      <c r="B727" t="s">
        <v>1564</v>
      </c>
      <c r="C727" t="s">
        <v>2500</v>
      </c>
      <c r="D727" t="s">
        <v>844</v>
      </c>
      <c r="E727" t="s">
        <v>845</v>
      </c>
      <c r="F727">
        <v>9506</v>
      </c>
      <c r="G727" s="1">
        <v>44733</v>
      </c>
      <c r="H727">
        <v>242</v>
      </c>
      <c r="I727">
        <v>12</v>
      </c>
      <c r="J727" t="str">
        <f t="shared" si="55"/>
        <v>12.000</v>
      </c>
      <c r="K727">
        <v>44802</v>
      </c>
      <c r="M727">
        <f>_xlfn.IFNA(VLOOKUP(H727,centro_costo_id_2!$A$2:$B$108,2,0),107)</f>
        <v>107</v>
      </c>
      <c r="N727">
        <f>_xlfn.IFNA(VLOOKUP(TRIM(D727),dominio_correos!$A$1:$B$31,2,0),29)</f>
        <v>14</v>
      </c>
      <c r="O727" t="str">
        <f>Hoja13!J726</f>
        <v>2022-06-21</v>
      </c>
      <c r="P727" t="str">
        <f t="shared" si="56"/>
        <v>2022-08-29</v>
      </c>
      <c r="Q727" t="str">
        <f t="shared" si="57"/>
        <v>['nombre' =&gt; 'Maria Del Pilar', 'apellido' =&gt; 'Restrepo', 'correo' =&gt; 'Maria.restrepo@linktic.co', 'dominio' =&gt; 14, 'estado' =&gt; 'Eliminado', 'ticket' =&gt; '9506',</v>
      </c>
      <c r="R727" t="str">
        <f t="shared" si="58"/>
        <v xml:space="preserve"> 'fecha_de_creacion' =&gt; '2022-06-21', 'centro_costos_id' =&gt; 107, 'costo_dolares' =&gt; 12.000, 'costo_pesos' =&gt; 0, 'trm' =&gt; 0, 'fecha_de_eliminacion' =&gt; '2022-08-29', 'comentarios'  =&gt; ''],</v>
      </c>
      <c r="S727" t="str">
        <f t="shared" si="59"/>
        <v>['nombre' =&gt; 'Maria Del Pilar', 'apellido' =&gt; 'Restrepo', 'correo' =&gt; 'Maria.restrepo@linktic.co', 'dominio' =&gt; 14, 'estado' =&gt; 'Eliminado', 'ticket' =&gt; '9506', 'fecha_de_creacion' =&gt; '2022-06-21', 'centro_costos_id' =&gt; 107, 'costo_dolares' =&gt; 12.000, 'costo_pesos' =&gt; 0, 'trm' =&gt; 0, 'fecha_de_eliminacion' =&gt; '2022-08-29', 'comentarios'  =&gt; ''],</v>
      </c>
    </row>
    <row r="728" spans="1:19" x14ac:dyDescent="0.25">
      <c r="A728" t="s">
        <v>963</v>
      </c>
      <c r="B728" t="s">
        <v>886</v>
      </c>
      <c r="C728" t="s">
        <v>2501</v>
      </c>
      <c r="D728" t="s">
        <v>1006</v>
      </c>
      <c r="E728" t="s">
        <v>845</v>
      </c>
      <c r="F728">
        <v>9505</v>
      </c>
      <c r="G728" s="1">
        <v>44733</v>
      </c>
      <c r="H728">
        <v>242</v>
      </c>
      <c r="I728">
        <v>44.598999999999997</v>
      </c>
      <c r="J728" t="str">
        <f t="shared" si="55"/>
        <v>44.599</v>
      </c>
      <c r="K728">
        <v>44960</v>
      </c>
      <c r="M728">
        <f>_xlfn.IFNA(VLOOKUP(H728,centro_costo_id_2!$A$2:$B$108,2,0),107)</f>
        <v>107</v>
      </c>
      <c r="N728">
        <f>_xlfn.IFNA(VLOOKUP(TRIM(D728),dominio_correos!$A$1:$B$31,2,0),29)</f>
        <v>15</v>
      </c>
      <c r="O728" t="str">
        <f>Hoja13!J727</f>
        <v>2022-06-21</v>
      </c>
      <c r="P728" t="str">
        <f t="shared" si="56"/>
        <v>2023-02-03</v>
      </c>
      <c r="Q728" t="str">
        <f t="shared" si="57"/>
        <v>['nombre' =&gt; 'Guillermo', 'apellido' =&gt; 'Prieto', 'correo' =&gt; 'guillermo.prieto@linktic.com', 'dominio' =&gt; 15, 'estado' =&gt; 'Eliminado', 'ticket' =&gt; '9505',</v>
      </c>
      <c r="R728" t="str">
        <f t="shared" si="58"/>
        <v xml:space="preserve"> 'fecha_de_creacion' =&gt; '2022-06-21', 'centro_costos_id' =&gt; 107, 'costo_dolares' =&gt; 44.599, 'costo_pesos' =&gt; 0, 'trm' =&gt; 0, 'fecha_de_eliminacion' =&gt; '2023-02-03', 'comentarios'  =&gt; ''],</v>
      </c>
      <c r="S728" t="str">
        <f t="shared" si="59"/>
        <v>['nombre' =&gt; 'Guillermo', 'apellido' =&gt; 'Prieto', 'correo' =&gt; 'guillermo.prieto@linktic.com', 'dominio' =&gt; 15, 'estado' =&gt; 'Eliminado', 'ticket' =&gt; '9505', 'fecha_de_creacion' =&gt; '2022-06-21', 'centro_costos_id' =&gt; 107, 'costo_dolares' =&gt; 44.599, 'costo_pesos' =&gt; 0, 'trm' =&gt; 0, 'fecha_de_eliminacion' =&gt; '2023-02-03', 'comentarios'  =&gt; ''],</v>
      </c>
    </row>
    <row r="729" spans="1:19" x14ac:dyDescent="0.25">
      <c r="A729" t="s">
        <v>905</v>
      </c>
      <c r="B729" t="s">
        <v>928</v>
      </c>
      <c r="C729" t="s">
        <v>2502</v>
      </c>
      <c r="D729" t="s">
        <v>1006</v>
      </c>
      <c r="E729" t="s">
        <v>845</v>
      </c>
      <c r="F729">
        <v>9515</v>
      </c>
      <c r="G729" s="1">
        <v>44733</v>
      </c>
      <c r="H729">
        <v>242</v>
      </c>
      <c r="I729">
        <v>44.686</v>
      </c>
      <c r="J729" t="str">
        <f t="shared" si="55"/>
        <v>44.686</v>
      </c>
      <c r="K729">
        <v>44960</v>
      </c>
      <c r="M729">
        <f>_xlfn.IFNA(VLOOKUP(H729,centro_costo_id_2!$A$2:$B$108,2,0),107)</f>
        <v>107</v>
      </c>
      <c r="N729">
        <f>_xlfn.IFNA(VLOOKUP(TRIM(D729),dominio_correos!$A$1:$B$31,2,0),29)</f>
        <v>15</v>
      </c>
      <c r="O729" t="str">
        <f>Hoja13!J728</f>
        <v>2022-06-21</v>
      </c>
      <c r="P729" t="str">
        <f t="shared" si="56"/>
        <v>2023-02-03</v>
      </c>
      <c r="Q729" t="str">
        <f t="shared" si="57"/>
        <v>['nombre' =&gt; 'Andres', 'apellido' =&gt; 'Velasquez', 'correo' =&gt; 'andres.velasquez@linktic.com', 'dominio' =&gt; 15, 'estado' =&gt; 'Eliminado', 'ticket' =&gt; '9515',</v>
      </c>
      <c r="R729" t="str">
        <f t="shared" si="58"/>
        <v xml:space="preserve"> 'fecha_de_creacion' =&gt; '2022-06-21', 'centro_costos_id' =&gt; 107, 'costo_dolares' =&gt; 44.686, 'costo_pesos' =&gt; 0, 'trm' =&gt; 0, 'fecha_de_eliminacion' =&gt; '2023-02-03', 'comentarios'  =&gt; ''],</v>
      </c>
      <c r="S729" t="str">
        <f t="shared" si="59"/>
        <v>['nombre' =&gt; 'Andres', 'apellido' =&gt; 'Velasquez', 'correo' =&gt; 'andres.velasquez@linktic.com', 'dominio' =&gt; 15, 'estado' =&gt; 'Eliminado', 'ticket' =&gt; '9515', 'fecha_de_creacion' =&gt; '2022-06-21', 'centro_costos_id' =&gt; 107, 'costo_dolares' =&gt; 44.686, 'costo_pesos' =&gt; 0, 'trm' =&gt; 0, 'fecha_de_eliminacion' =&gt; '2023-02-03', 'comentarios'  =&gt; ''],</v>
      </c>
    </row>
    <row r="730" spans="1:19" x14ac:dyDescent="0.25">
      <c r="A730" t="s">
        <v>934</v>
      </c>
      <c r="B730" t="s">
        <v>2503</v>
      </c>
      <c r="C730" t="s">
        <v>2504</v>
      </c>
      <c r="D730" t="s">
        <v>1006</v>
      </c>
      <c r="E730" t="s">
        <v>974</v>
      </c>
      <c r="F730">
        <v>9514</v>
      </c>
      <c r="G730" s="1">
        <v>44733</v>
      </c>
      <c r="H730">
        <v>242</v>
      </c>
      <c r="I730">
        <v>44.598999999999997</v>
      </c>
      <c r="J730" t="str">
        <f t="shared" si="55"/>
        <v>44.599</v>
      </c>
      <c r="M730">
        <f>_xlfn.IFNA(VLOOKUP(H730,centro_costo_id_2!$A$2:$B$108,2,0),107)</f>
        <v>107</v>
      </c>
      <c r="N730">
        <f>_xlfn.IFNA(VLOOKUP(TRIM(D730),dominio_correos!$A$1:$B$31,2,0),29)</f>
        <v>15</v>
      </c>
      <c r="O730" t="str">
        <f>Hoja13!J729</f>
        <v>2022-06-21</v>
      </c>
      <c r="P730" t="str">
        <f t="shared" si="56"/>
        <v>null</v>
      </c>
      <c r="Q730" t="str">
        <f t="shared" si="57"/>
        <v>['nombre' =&gt; 'Diego', 'apellido' =&gt; 'Padilla', 'correo' =&gt; 'diego.padilla@linktic.com', 'dominio' =&gt; 15, 'estado' =&gt; 'Activo', 'ticket' =&gt; '9514',</v>
      </c>
      <c r="R730" t="str">
        <f t="shared" si="58"/>
        <v xml:space="preserve"> 'fecha_de_creacion' =&gt; '2022-06-21', 'centro_costos_id' =&gt; 107, 'costo_dolares' =&gt; 44.599, 'costo_pesos' =&gt; 0, 'trm' =&gt; 0, 'fecha_de_eliminacion' =&gt; null, 'comentarios'  =&gt; ''],</v>
      </c>
      <c r="S730" t="str">
        <f t="shared" si="59"/>
        <v>['nombre' =&gt; 'Diego', 'apellido' =&gt; 'Padilla', 'correo' =&gt; 'diego.padilla@linktic.com', 'dominio' =&gt; 15, 'estado' =&gt; 'Activo', 'ticket' =&gt; '9514', 'fecha_de_creacion' =&gt; '2022-06-21', 'centro_costos_id' =&gt; 107, 'costo_dolares' =&gt; 44.599, 'costo_pesos' =&gt; 0, 'trm' =&gt; 0, 'fecha_de_eliminacion' =&gt; null, 'comentarios'  =&gt; ''],</v>
      </c>
    </row>
    <row r="731" spans="1:19" x14ac:dyDescent="0.25">
      <c r="A731" t="s">
        <v>2505</v>
      </c>
      <c r="B731" t="s">
        <v>1282</v>
      </c>
      <c r="C731" t="s">
        <v>2506</v>
      </c>
      <c r="D731" t="s">
        <v>1006</v>
      </c>
      <c r="E731" t="s">
        <v>845</v>
      </c>
      <c r="F731">
        <v>9516</v>
      </c>
      <c r="G731" s="1">
        <v>44733</v>
      </c>
      <c r="H731">
        <v>242</v>
      </c>
      <c r="I731">
        <v>44.598999999999997</v>
      </c>
      <c r="J731" t="str">
        <f t="shared" si="55"/>
        <v>44.599</v>
      </c>
      <c r="K731">
        <v>44960</v>
      </c>
      <c r="M731">
        <f>_xlfn.IFNA(VLOOKUP(H731,centro_costo_id_2!$A$2:$B$108,2,0),107)</f>
        <v>107</v>
      </c>
      <c r="N731">
        <f>_xlfn.IFNA(VLOOKUP(TRIM(D731),dominio_correos!$A$1:$B$31,2,0),29)</f>
        <v>15</v>
      </c>
      <c r="O731" t="str">
        <f>Hoja13!J730</f>
        <v>2022-06-21</v>
      </c>
      <c r="P731" t="str">
        <f t="shared" si="56"/>
        <v>2023-02-03</v>
      </c>
      <c r="Q731" t="str">
        <f t="shared" si="57"/>
        <v>['nombre' =&gt; 'Jarek', 'apellido' =&gt; 'Giraldo', 'correo' =&gt; 'jarek.giraldo@linktic.com', 'dominio' =&gt; 15, 'estado' =&gt; 'Eliminado', 'ticket' =&gt; '9516',</v>
      </c>
      <c r="R731" t="str">
        <f t="shared" si="58"/>
        <v xml:space="preserve"> 'fecha_de_creacion' =&gt; '2022-06-21', 'centro_costos_id' =&gt; 107, 'costo_dolares' =&gt; 44.599, 'costo_pesos' =&gt; 0, 'trm' =&gt; 0, 'fecha_de_eliminacion' =&gt; '2023-02-03', 'comentarios'  =&gt; ''],</v>
      </c>
      <c r="S731" t="str">
        <f t="shared" si="59"/>
        <v>['nombre' =&gt; 'Jarek', 'apellido' =&gt; 'Giraldo', 'correo' =&gt; 'jarek.giraldo@linktic.com', 'dominio' =&gt; 15, 'estado' =&gt; 'Eliminado', 'ticket' =&gt; '9516', 'fecha_de_creacion' =&gt; '2022-06-21', 'centro_costos_id' =&gt; 107, 'costo_dolares' =&gt; 44.599, 'costo_pesos' =&gt; 0, 'trm' =&gt; 0, 'fecha_de_eliminacion' =&gt; '2023-02-03', 'comentarios'  =&gt; ''],</v>
      </c>
    </row>
    <row r="732" spans="1:19" x14ac:dyDescent="0.25">
      <c r="A732" t="s">
        <v>1102</v>
      </c>
      <c r="B732" t="s">
        <v>2507</v>
      </c>
      <c r="C732" t="s">
        <v>2508</v>
      </c>
      <c r="D732" t="s">
        <v>1006</v>
      </c>
      <c r="E732" t="s">
        <v>845</v>
      </c>
      <c r="F732">
        <v>9517</v>
      </c>
      <c r="G732" s="1">
        <v>44733</v>
      </c>
      <c r="H732">
        <v>242</v>
      </c>
      <c r="I732">
        <v>44.598999999999997</v>
      </c>
      <c r="J732" t="str">
        <f t="shared" si="55"/>
        <v>44.599</v>
      </c>
      <c r="K732">
        <v>44959</v>
      </c>
      <c r="M732">
        <f>_xlfn.IFNA(VLOOKUP(H732,centro_costo_id_2!$A$2:$B$108,2,0),107)</f>
        <v>107</v>
      </c>
      <c r="N732">
        <f>_xlfn.IFNA(VLOOKUP(TRIM(D732),dominio_correos!$A$1:$B$31,2,0),29)</f>
        <v>15</v>
      </c>
      <c r="O732" t="str">
        <f>Hoja13!J731</f>
        <v>2022-06-21</v>
      </c>
      <c r="P732" t="str">
        <f t="shared" si="56"/>
        <v>2023-02-02</v>
      </c>
      <c r="Q732" t="str">
        <f t="shared" si="57"/>
        <v>['nombre' =&gt; 'Valeria', 'apellido' =&gt; 'Gualdron ', 'correo' =&gt; 'valeria.gualdron@linktic.com', 'dominio' =&gt; 15, 'estado' =&gt; 'Eliminado', 'ticket' =&gt; '9517',</v>
      </c>
      <c r="R732" t="str">
        <f t="shared" si="58"/>
        <v xml:space="preserve"> 'fecha_de_creacion' =&gt; '2022-06-21', 'centro_costos_id' =&gt; 107, 'costo_dolares' =&gt; 44.599, 'costo_pesos' =&gt; 0, 'trm' =&gt; 0, 'fecha_de_eliminacion' =&gt; '2023-02-02', 'comentarios'  =&gt; ''],</v>
      </c>
      <c r="S732" t="str">
        <f t="shared" si="59"/>
        <v>['nombre' =&gt; 'Valeria', 'apellido' =&gt; 'Gualdron ', 'correo' =&gt; 'valeria.gualdron@linktic.com', 'dominio' =&gt; 15, 'estado' =&gt; 'Eliminado', 'ticket' =&gt; '9517', 'fecha_de_creacion' =&gt; '2022-06-21', 'centro_costos_id' =&gt; 107, 'costo_dolares' =&gt; 44.599, 'costo_pesos' =&gt; 0, 'trm' =&gt; 0, 'fecha_de_eliminacion' =&gt; '2023-02-02', 'comentarios'  =&gt; ''],</v>
      </c>
    </row>
    <row r="733" spans="1:19" x14ac:dyDescent="0.25">
      <c r="A733" t="s">
        <v>2509</v>
      </c>
      <c r="B733" t="s">
        <v>1393</v>
      </c>
      <c r="C733" t="s">
        <v>2510</v>
      </c>
      <c r="D733" t="s">
        <v>1006</v>
      </c>
      <c r="E733" t="s">
        <v>845</v>
      </c>
      <c r="F733">
        <v>9511</v>
      </c>
      <c r="G733" s="1">
        <v>44733</v>
      </c>
      <c r="H733">
        <v>242</v>
      </c>
      <c r="I733">
        <v>44.598999999999997</v>
      </c>
      <c r="J733" t="str">
        <f t="shared" si="55"/>
        <v>44.599</v>
      </c>
      <c r="K733">
        <v>44930</v>
      </c>
      <c r="M733">
        <f>_xlfn.IFNA(VLOOKUP(H733,centro_costo_id_2!$A$2:$B$108,2,0),107)</f>
        <v>107</v>
      </c>
      <c r="N733">
        <f>_xlfn.IFNA(VLOOKUP(TRIM(D733),dominio_correos!$A$1:$B$31,2,0),29)</f>
        <v>15</v>
      </c>
      <c r="O733" t="str">
        <f>Hoja13!J732</f>
        <v>2022-06-21</v>
      </c>
      <c r="P733" t="str">
        <f t="shared" si="56"/>
        <v>2023-01-04</v>
      </c>
      <c r="Q733" t="str">
        <f t="shared" si="57"/>
        <v>['nombre' =&gt; 'Euclides', 'apellido' =&gt; 'Rodriguez', 'correo' =&gt; 'euclides.rodriguez@linktic.com', 'dominio' =&gt; 15, 'estado' =&gt; 'Eliminado', 'ticket' =&gt; '9511',</v>
      </c>
      <c r="R733" t="str">
        <f t="shared" si="58"/>
        <v xml:space="preserve"> 'fecha_de_creacion' =&gt; '2022-06-21', 'centro_costos_id' =&gt; 107, 'costo_dolares' =&gt; 44.599, 'costo_pesos' =&gt; 0, 'trm' =&gt; 0, 'fecha_de_eliminacion' =&gt; '2023-01-04', 'comentarios'  =&gt; ''],</v>
      </c>
      <c r="S733" t="str">
        <f t="shared" si="59"/>
        <v>['nombre' =&gt; 'Euclides', 'apellido' =&gt; 'Rodriguez', 'correo' =&gt; 'euclides.rodriguez@linktic.com', 'dominio' =&gt; 15, 'estado' =&gt; 'Eliminado', 'ticket' =&gt; '9511', 'fecha_de_creacion' =&gt; '2022-06-21', 'centro_costos_id' =&gt; 107, 'costo_dolares' =&gt; 44.599, 'costo_pesos' =&gt; 0, 'trm' =&gt; 0, 'fecha_de_eliminacion' =&gt; '2023-01-04', 'comentarios'  =&gt; ''],</v>
      </c>
    </row>
    <row r="734" spans="1:19" x14ac:dyDescent="0.25">
      <c r="A734" t="s">
        <v>1530</v>
      </c>
      <c r="B734" t="s">
        <v>1531</v>
      </c>
      <c r="C734" t="s">
        <v>2511</v>
      </c>
      <c r="D734" t="s">
        <v>1006</v>
      </c>
      <c r="E734" t="s">
        <v>845</v>
      </c>
      <c r="F734">
        <v>9892</v>
      </c>
      <c r="G734" s="1">
        <v>44735</v>
      </c>
      <c r="H734">
        <v>299</v>
      </c>
      <c r="I734">
        <v>12</v>
      </c>
      <c r="J734" t="str">
        <f t="shared" si="55"/>
        <v>12.000</v>
      </c>
      <c r="K734">
        <v>44812</v>
      </c>
      <c r="M734">
        <f>_xlfn.IFNA(VLOOKUP(H734,centro_costo_id_2!$A$2:$B$108,2,0),107)</f>
        <v>45</v>
      </c>
      <c r="N734">
        <f>_xlfn.IFNA(VLOOKUP(TRIM(D734),dominio_correos!$A$1:$B$31,2,0),29)</f>
        <v>15</v>
      </c>
      <c r="O734" t="str">
        <f>Hoja13!J733</f>
        <v>2022-06-23</v>
      </c>
      <c r="P734" t="str">
        <f t="shared" si="56"/>
        <v>2022-09-08</v>
      </c>
      <c r="Q734" t="str">
        <f t="shared" si="57"/>
        <v>['nombre' =&gt; 'Liliana', 'apellido' =&gt; 'Reyes', 'correo' =&gt; 'liliana.reyes@linktic.com', 'dominio' =&gt; 15, 'estado' =&gt; 'Eliminado', 'ticket' =&gt; '9892',</v>
      </c>
      <c r="R734" t="str">
        <f t="shared" si="58"/>
        <v xml:space="preserve"> 'fecha_de_creacion' =&gt; '2022-06-23', 'centro_costos_id' =&gt; 45, 'costo_dolares' =&gt; 12.000, 'costo_pesos' =&gt; 0, 'trm' =&gt; 0, 'fecha_de_eliminacion' =&gt; '2022-09-08', 'comentarios'  =&gt; ''],</v>
      </c>
      <c r="S734" t="str">
        <f t="shared" si="59"/>
        <v>['nombre' =&gt; 'Liliana', 'apellido' =&gt; 'Reyes', 'correo' =&gt; 'liliana.reyes@linktic.com', 'dominio' =&gt; 15, 'estado' =&gt; 'Eliminado', 'ticket' =&gt; '9892', 'fecha_de_creacion' =&gt; '2022-06-23', 'centro_costos_id' =&gt; 45, 'costo_dolares' =&gt; 12.000, 'costo_pesos' =&gt; 0, 'trm' =&gt; 0, 'fecha_de_eliminacion' =&gt; '2022-09-08', 'comentarios'  =&gt; ''],</v>
      </c>
    </row>
    <row r="735" spans="1:19" x14ac:dyDescent="0.25">
      <c r="A735" t="s">
        <v>2512</v>
      </c>
      <c r="B735" t="s">
        <v>2193</v>
      </c>
      <c r="C735" t="s">
        <v>2513</v>
      </c>
      <c r="D735" t="s">
        <v>1006</v>
      </c>
      <c r="E735" t="s">
        <v>974</v>
      </c>
      <c r="F735">
        <v>9509</v>
      </c>
      <c r="G735" s="1">
        <v>44741</v>
      </c>
      <c r="H735">
        <v>242</v>
      </c>
      <c r="I735">
        <v>44.598999999999997</v>
      </c>
      <c r="J735" t="str">
        <f t="shared" si="55"/>
        <v>44.599</v>
      </c>
      <c r="M735">
        <f>_xlfn.IFNA(VLOOKUP(H735,centro_costo_id_2!$A$2:$B$108,2,0),107)</f>
        <v>107</v>
      </c>
      <c r="N735">
        <f>_xlfn.IFNA(VLOOKUP(TRIM(D735),dominio_correos!$A$1:$B$31,2,0),29)</f>
        <v>15</v>
      </c>
      <c r="O735" t="str">
        <f>Hoja13!J734</f>
        <v>2022-06-29</v>
      </c>
      <c r="P735" t="str">
        <f t="shared" si="56"/>
        <v>null</v>
      </c>
      <c r="Q735" t="str">
        <f t="shared" si="57"/>
        <v>['nombre' =&gt; 'Diego ', 'apellido' =&gt; 'Buitragro', 'correo' =&gt; 'diego.buitrago@linktic.com', 'dominio' =&gt; 15, 'estado' =&gt; 'Activo', 'ticket' =&gt; '9509',</v>
      </c>
      <c r="R735" t="str">
        <f t="shared" si="58"/>
        <v xml:space="preserve"> 'fecha_de_creacion' =&gt; '2022-06-29', 'centro_costos_id' =&gt; 107, 'costo_dolares' =&gt; 44.599, 'costo_pesos' =&gt; 0, 'trm' =&gt; 0, 'fecha_de_eliminacion' =&gt; null, 'comentarios'  =&gt; ''],</v>
      </c>
      <c r="S735" t="str">
        <f t="shared" si="59"/>
        <v>['nombre' =&gt; 'Diego ', 'apellido' =&gt; 'Buitragro', 'correo' =&gt; 'diego.buitrago@linktic.com', 'dominio' =&gt; 15, 'estado' =&gt; 'Activo', 'ticket' =&gt; '9509', 'fecha_de_creacion' =&gt; '2022-06-29', 'centro_costos_id' =&gt; 107, 'costo_dolares' =&gt; 44.599, 'costo_pesos' =&gt; 0, 'trm' =&gt; 0, 'fecha_de_eliminacion' =&gt; null, 'comentarios'  =&gt; ''],</v>
      </c>
    </row>
    <row r="736" spans="1:19" x14ac:dyDescent="0.25">
      <c r="A736" t="s">
        <v>1356</v>
      </c>
      <c r="B736" t="s">
        <v>2514</v>
      </c>
      <c r="C736" t="s">
        <v>2515</v>
      </c>
      <c r="D736" t="s">
        <v>1006</v>
      </c>
      <c r="E736" t="s">
        <v>845</v>
      </c>
      <c r="F736">
        <v>9669</v>
      </c>
      <c r="G736" s="1">
        <v>44741</v>
      </c>
      <c r="H736">
        <v>321</v>
      </c>
      <c r="I736">
        <v>44.598999999999997</v>
      </c>
      <c r="J736" t="str">
        <f t="shared" si="55"/>
        <v>44.599</v>
      </c>
      <c r="K736">
        <v>44950</v>
      </c>
      <c r="M736">
        <f>_xlfn.IFNA(VLOOKUP(H736,centro_costo_id_2!$A$2:$B$108,2,0),107)</f>
        <v>66</v>
      </c>
      <c r="N736">
        <f>_xlfn.IFNA(VLOOKUP(TRIM(D736),dominio_correos!$A$1:$B$31,2,0),29)</f>
        <v>15</v>
      </c>
      <c r="O736" t="str">
        <f>Hoja13!J735</f>
        <v>2022-06-29</v>
      </c>
      <c r="P736" t="str">
        <f t="shared" si="56"/>
        <v>2023-01-24</v>
      </c>
      <c r="Q736" t="str">
        <f t="shared" si="57"/>
        <v>['nombre' =&gt; 'Sandra', 'apellido' =&gt; 'Mora', 'correo' =&gt; 'sandra.mora@linktic.com', 'dominio' =&gt; 15, 'estado' =&gt; 'Eliminado', 'ticket' =&gt; '9669',</v>
      </c>
      <c r="R736" t="str">
        <f t="shared" si="58"/>
        <v xml:space="preserve"> 'fecha_de_creacion' =&gt; '2022-06-29', 'centro_costos_id' =&gt; 66, 'costo_dolares' =&gt; 44.599, 'costo_pesos' =&gt; 0, 'trm' =&gt; 0, 'fecha_de_eliminacion' =&gt; '2023-01-24', 'comentarios'  =&gt; ''],</v>
      </c>
      <c r="S736" t="str">
        <f t="shared" si="59"/>
        <v>['nombre' =&gt; 'Sandra', 'apellido' =&gt; 'Mora', 'correo' =&gt; 'sandra.mora@linktic.com', 'dominio' =&gt; 15, 'estado' =&gt; 'Eliminado', 'ticket' =&gt; '9669', 'fecha_de_creacion' =&gt; '2022-06-29', 'centro_costos_id' =&gt; 66, 'costo_dolares' =&gt; 44.599, 'costo_pesos' =&gt; 0, 'trm' =&gt; 0, 'fecha_de_eliminacion' =&gt; '2023-01-24', 'comentarios'  =&gt; ''],</v>
      </c>
    </row>
    <row r="737" spans="1:19" x14ac:dyDescent="0.25">
      <c r="A737" t="s">
        <v>2516</v>
      </c>
      <c r="B737" t="s">
        <v>2517</v>
      </c>
      <c r="C737" t="s">
        <v>2518</v>
      </c>
      <c r="D737" t="s">
        <v>1006</v>
      </c>
      <c r="E737" t="s">
        <v>974</v>
      </c>
      <c r="F737">
        <v>9645</v>
      </c>
      <c r="G737" s="1">
        <v>44741</v>
      </c>
      <c r="H737">
        <v>321</v>
      </c>
      <c r="I737">
        <v>44.598999999999997</v>
      </c>
      <c r="J737" t="str">
        <f t="shared" si="55"/>
        <v>44.599</v>
      </c>
      <c r="M737">
        <f>_xlfn.IFNA(VLOOKUP(H737,centro_costo_id_2!$A$2:$B$108,2,0),107)</f>
        <v>66</v>
      </c>
      <c r="N737">
        <f>_xlfn.IFNA(VLOOKUP(TRIM(D737),dominio_correos!$A$1:$B$31,2,0),29)</f>
        <v>15</v>
      </c>
      <c r="O737" t="str">
        <f>Hoja13!J736</f>
        <v>2022-06-29</v>
      </c>
      <c r="P737" t="str">
        <f t="shared" si="56"/>
        <v>null</v>
      </c>
      <c r="Q737" t="str">
        <f t="shared" si="57"/>
        <v>['nombre' =&gt; 'German David', 'apellido' =&gt; 'Becerra', 'correo' =&gt; 'german.becerra@linktic.com', 'dominio' =&gt; 15, 'estado' =&gt; 'Activo', 'ticket' =&gt; '9645',</v>
      </c>
      <c r="R737" t="str">
        <f t="shared" si="58"/>
        <v xml:space="preserve"> 'fecha_de_creacion' =&gt; '2022-06-29', 'centro_costos_id' =&gt; 66, 'costo_dolares' =&gt; 44.599, 'costo_pesos' =&gt; 0, 'trm' =&gt; 0, 'fecha_de_eliminacion' =&gt; null, 'comentarios'  =&gt; ''],</v>
      </c>
      <c r="S737" t="str">
        <f t="shared" si="59"/>
        <v>['nombre' =&gt; 'German David', 'apellido' =&gt; 'Becerra', 'correo' =&gt; 'german.becerra@linktic.com', 'dominio' =&gt; 15, 'estado' =&gt; 'Activo', 'ticket' =&gt; '9645', 'fecha_de_creacion' =&gt; '2022-06-29', 'centro_costos_id' =&gt; 66, 'costo_dolares' =&gt; 44.599, 'costo_pesos' =&gt; 0, 'trm' =&gt; 0, 'fecha_de_eliminacion' =&gt; null, 'comentarios'  =&gt; ''],</v>
      </c>
    </row>
    <row r="738" spans="1:19" x14ac:dyDescent="0.25">
      <c r="A738" t="s">
        <v>2519</v>
      </c>
      <c r="B738" t="s">
        <v>2319</v>
      </c>
      <c r="C738" t="s">
        <v>2520</v>
      </c>
      <c r="D738" t="s">
        <v>1006</v>
      </c>
      <c r="E738" t="s">
        <v>974</v>
      </c>
      <c r="F738">
        <v>10132</v>
      </c>
      <c r="G738" s="1">
        <v>44741</v>
      </c>
      <c r="H738">
        <v>204</v>
      </c>
      <c r="I738">
        <v>44.598999999999997</v>
      </c>
      <c r="J738" t="str">
        <f t="shared" si="55"/>
        <v>44.599</v>
      </c>
      <c r="M738">
        <f>_xlfn.IFNA(VLOOKUP(H738,centro_costo_id_2!$A$2:$B$108,2,0),107)</f>
        <v>107</v>
      </c>
      <c r="N738">
        <f>_xlfn.IFNA(VLOOKUP(TRIM(D738),dominio_correos!$A$1:$B$31,2,0),29)</f>
        <v>15</v>
      </c>
      <c r="O738" t="str">
        <f>Hoja13!J737</f>
        <v>2022-06-29</v>
      </c>
      <c r="P738" t="str">
        <f t="shared" si="56"/>
        <v>null</v>
      </c>
      <c r="Q738" t="str">
        <f t="shared" si="57"/>
        <v>['nombre' =&gt; 'Johann', 'apellido' =&gt; 'Castellanos', 'correo' =&gt; 'johann.castellanos@linktic.com', 'dominio' =&gt; 15, 'estado' =&gt; 'Activo', 'ticket' =&gt; '10132',</v>
      </c>
      <c r="R738" t="str">
        <f t="shared" si="58"/>
        <v xml:space="preserve"> 'fecha_de_creacion' =&gt; '2022-06-29', 'centro_costos_id' =&gt; 107, 'costo_dolares' =&gt; 44.599, 'costo_pesos' =&gt; 0, 'trm' =&gt; 0, 'fecha_de_eliminacion' =&gt; null, 'comentarios'  =&gt; ''],</v>
      </c>
      <c r="S738" t="str">
        <f t="shared" si="59"/>
        <v>['nombre' =&gt; 'Johann', 'apellido' =&gt; 'Castellanos', 'correo' =&gt; 'johann.castellanos@linktic.com', 'dominio' =&gt; 15, 'estado' =&gt; 'Activo', 'ticket' =&gt; '10132', 'fecha_de_creacion' =&gt; '2022-06-29', 'centro_costos_id' =&gt; 107, 'costo_dolares' =&gt; 44.599, 'costo_pesos' =&gt; 0, 'trm' =&gt; 0, 'fecha_de_eliminacion' =&gt; null, 'comentarios'  =&gt; ''],</v>
      </c>
    </row>
    <row r="739" spans="1:19" x14ac:dyDescent="0.25">
      <c r="A739" t="s">
        <v>2352</v>
      </c>
      <c r="B739" t="s">
        <v>884</v>
      </c>
      <c r="C739" t="s">
        <v>2521</v>
      </c>
      <c r="D739" t="s">
        <v>1006</v>
      </c>
      <c r="E739" t="s">
        <v>845</v>
      </c>
      <c r="F739">
        <v>10133</v>
      </c>
      <c r="G739" s="1">
        <v>44741</v>
      </c>
      <c r="H739">
        <v>206</v>
      </c>
      <c r="I739">
        <v>12</v>
      </c>
      <c r="J739" t="str">
        <f t="shared" si="55"/>
        <v>12.000</v>
      </c>
      <c r="K739">
        <v>44837</v>
      </c>
      <c r="M739">
        <f>_xlfn.IFNA(VLOOKUP(H739,centro_costo_id_2!$A$2:$B$108,2,0),107)</f>
        <v>107</v>
      </c>
      <c r="N739">
        <f>_xlfn.IFNA(VLOOKUP(TRIM(D739),dominio_correos!$A$1:$B$31,2,0),29)</f>
        <v>15</v>
      </c>
      <c r="O739" t="str">
        <f>Hoja13!J738</f>
        <v>2022-06-29</v>
      </c>
      <c r="P739" t="str">
        <f t="shared" si="56"/>
        <v>2022-10-03</v>
      </c>
      <c r="Q739" t="str">
        <f t="shared" si="57"/>
        <v>['nombre' =&gt; 'Jessica', 'apellido' =&gt; 'Ramirez', 'correo' =&gt; 'asistente.talento@linktic.com', 'dominio' =&gt; 15, 'estado' =&gt; 'Eliminado', 'ticket' =&gt; '10133',</v>
      </c>
      <c r="R739" t="str">
        <f t="shared" si="58"/>
        <v xml:space="preserve"> 'fecha_de_creacion' =&gt; '2022-06-29', 'centro_costos_id' =&gt; 107, 'costo_dolares' =&gt; 12.000, 'costo_pesos' =&gt; 0, 'trm' =&gt; 0, 'fecha_de_eliminacion' =&gt; '2022-10-03', 'comentarios'  =&gt; ''],</v>
      </c>
      <c r="S739" t="str">
        <f t="shared" si="59"/>
        <v>['nombre' =&gt; 'Jessica', 'apellido' =&gt; 'Ramirez', 'correo' =&gt; 'asistente.talento@linktic.com', 'dominio' =&gt; 15, 'estado' =&gt; 'Eliminado', 'ticket' =&gt; '10133', 'fecha_de_creacion' =&gt; '2022-06-29', 'centro_costos_id' =&gt; 107, 'costo_dolares' =&gt; 12.000, 'costo_pesos' =&gt; 0, 'trm' =&gt; 0, 'fecha_de_eliminacion' =&gt; '2022-10-03', 'comentarios'  =&gt; ''],</v>
      </c>
    </row>
    <row r="740" spans="1:19" x14ac:dyDescent="0.25">
      <c r="A740" t="s">
        <v>1064</v>
      </c>
      <c r="B740" t="s">
        <v>2522</v>
      </c>
      <c r="C740" t="s">
        <v>2523</v>
      </c>
      <c r="D740" t="s">
        <v>1006</v>
      </c>
      <c r="E740" t="s">
        <v>845</v>
      </c>
      <c r="F740">
        <v>9946</v>
      </c>
      <c r="G740" s="1">
        <v>44741</v>
      </c>
      <c r="H740" t="s">
        <v>245</v>
      </c>
      <c r="I740">
        <v>44.598999999999997</v>
      </c>
      <c r="J740" t="str">
        <f t="shared" si="55"/>
        <v>44.599</v>
      </c>
      <c r="K740">
        <v>45016</v>
      </c>
      <c r="M740">
        <f>_xlfn.IFNA(VLOOKUP(H740,centro_costo_id_2!$A$2:$B$108,2,0),107)</f>
        <v>107</v>
      </c>
      <c r="N740">
        <f>_xlfn.IFNA(VLOOKUP(TRIM(D740),dominio_correos!$A$1:$B$31,2,0),29)</f>
        <v>15</v>
      </c>
      <c r="O740" t="str">
        <f>Hoja13!J739</f>
        <v>2022-06-29</v>
      </c>
      <c r="P740" t="str">
        <f t="shared" si="56"/>
        <v>2023-03-31</v>
      </c>
      <c r="Q740" t="str">
        <f t="shared" si="57"/>
        <v>['nombre' =&gt; 'Luisa', 'apellido' =&gt; 'Bedoya', 'correo' =&gt; 'luisa.bedoya@linktic.com', 'dominio' =&gt; 15, 'estado' =&gt; 'Eliminado', 'ticket' =&gt; '9946',</v>
      </c>
      <c r="R740" t="str">
        <f t="shared" si="58"/>
        <v xml:space="preserve"> 'fecha_de_creacion' =&gt; '2022-06-29', 'centro_costos_id' =&gt; 107, 'costo_dolares' =&gt; 44.599, 'costo_pesos' =&gt; 0, 'trm' =&gt; 0, 'fecha_de_eliminacion' =&gt; '2023-03-31', 'comentarios'  =&gt; ''],</v>
      </c>
      <c r="S740" t="str">
        <f t="shared" si="59"/>
        <v>['nombre' =&gt; 'Luisa', 'apellido' =&gt; 'Bedoya', 'correo' =&gt; 'luisa.bedoya@linktic.com', 'dominio' =&gt; 15, 'estado' =&gt; 'Eliminado', 'ticket' =&gt; '9946', 'fecha_de_creacion' =&gt; '2022-06-29', 'centro_costos_id' =&gt; 107, 'costo_dolares' =&gt; 44.599, 'costo_pesos' =&gt; 0, 'trm' =&gt; 0, 'fecha_de_eliminacion' =&gt; '2023-03-31', 'comentarios'  =&gt; ''],</v>
      </c>
    </row>
    <row r="741" spans="1:19" x14ac:dyDescent="0.25">
      <c r="A741" t="s">
        <v>1362</v>
      </c>
      <c r="B741" t="s">
        <v>2524</v>
      </c>
      <c r="C741" t="s">
        <v>2525</v>
      </c>
      <c r="D741" t="s">
        <v>844</v>
      </c>
      <c r="E741" t="s">
        <v>845</v>
      </c>
      <c r="F741">
        <v>10032</v>
      </c>
      <c r="G741" s="1">
        <v>44741</v>
      </c>
      <c r="H741">
        <v>242</v>
      </c>
      <c r="I741">
        <v>12</v>
      </c>
      <c r="J741" t="str">
        <f t="shared" si="55"/>
        <v>12.000</v>
      </c>
      <c r="K741">
        <v>44753</v>
      </c>
      <c r="M741">
        <f>_xlfn.IFNA(VLOOKUP(H741,centro_costo_id_2!$A$2:$B$108,2,0),107)</f>
        <v>107</v>
      </c>
      <c r="N741">
        <f>_xlfn.IFNA(VLOOKUP(TRIM(D741),dominio_correos!$A$1:$B$31,2,0),29)</f>
        <v>14</v>
      </c>
      <c r="O741" t="str">
        <f>Hoja13!J740</f>
        <v>2022-06-29</v>
      </c>
      <c r="P741" t="str">
        <f t="shared" si="56"/>
        <v>2022-07-11</v>
      </c>
      <c r="Q741" t="str">
        <f t="shared" si="57"/>
        <v>['nombre' =&gt; 'Jhonatan', 'apellido' =&gt; 'Gutierrez', 'correo' =&gt; 'jhonathan.gutierrez@linktic.co', 'dominio' =&gt; 14, 'estado' =&gt; 'Eliminado', 'ticket' =&gt; '10032',</v>
      </c>
      <c r="R741" t="str">
        <f t="shared" si="58"/>
        <v xml:space="preserve"> 'fecha_de_creacion' =&gt; '2022-06-29', 'centro_costos_id' =&gt; 107, 'costo_dolares' =&gt; 12.000, 'costo_pesos' =&gt; 0, 'trm' =&gt; 0, 'fecha_de_eliminacion' =&gt; '2022-07-11', 'comentarios'  =&gt; ''],</v>
      </c>
      <c r="S741" t="str">
        <f t="shared" si="59"/>
        <v>['nombre' =&gt; 'Jhonatan', 'apellido' =&gt; 'Gutierrez', 'correo' =&gt; 'jhonathan.gutierrez@linktic.co', 'dominio' =&gt; 14, 'estado' =&gt; 'Eliminado', 'ticket' =&gt; '10032', 'fecha_de_creacion' =&gt; '2022-06-29', 'centro_costos_id' =&gt; 107, 'costo_dolares' =&gt; 12.000, 'costo_pesos' =&gt; 0, 'trm' =&gt; 0, 'fecha_de_eliminacion' =&gt; '2022-07-11', 'comentarios'  =&gt; ''],</v>
      </c>
    </row>
    <row r="742" spans="1:19" x14ac:dyDescent="0.25">
      <c r="A742" t="s">
        <v>1951</v>
      </c>
      <c r="B742" t="s">
        <v>1952</v>
      </c>
      <c r="C742" t="s">
        <v>2526</v>
      </c>
      <c r="D742" t="s">
        <v>1006</v>
      </c>
      <c r="E742" t="s">
        <v>845</v>
      </c>
      <c r="F742">
        <v>8923</v>
      </c>
      <c r="G742" s="1">
        <v>44741</v>
      </c>
      <c r="H742">
        <v>242</v>
      </c>
      <c r="I742">
        <v>12</v>
      </c>
      <c r="J742" t="str">
        <f t="shared" si="55"/>
        <v>12.000</v>
      </c>
      <c r="K742">
        <v>44888</v>
      </c>
      <c r="M742">
        <f>_xlfn.IFNA(VLOOKUP(H742,centro_costo_id_2!$A$2:$B$108,2,0),107)</f>
        <v>107</v>
      </c>
      <c r="N742">
        <f>_xlfn.IFNA(VLOOKUP(TRIM(D742),dominio_correos!$A$1:$B$31,2,0),29)</f>
        <v>15</v>
      </c>
      <c r="O742" t="str">
        <f>Hoja13!J741</f>
        <v>2022-06-29</v>
      </c>
      <c r="P742" t="str">
        <f t="shared" si="56"/>
        <v>2022-11-23</v>
      </c>
      <c r="Q742" t="str">
        <f t="shared" si="57"/>
        <v>['nombre' =&gt; 'Eduardo', 'apellido' =&gt; 'Sotelo', 'correo' =&gt; 'eduardo.sotelo@linktic.com', 'dominio' =&gt; 15, 'estado' =&gt; 'Eliminado', 'ticket' =&gt; '8923',</v>
      </c>
      <c r="R742" t="str">
        <f t="shared" si="58"/>
        <v xml:space="preserve"> 'fecha_de_creacion' =&gt; '2022-06-29', 'centro_costos_id' =&gt; 107, 'costo_dolares' =&gt; 12.000, 'costo_pesos' =&gt; 0, 'trm' =&gt; 0, 'fecha_de_eliminacion' =&gt; '2022-11-23', 'comentarios'  =&gt; ''],</v>
      </c>
      <c r="S742" t="str">
        <f t="shared" si="59"/>
        <v>['nombre' =&gt; 'Eduardo', 'apellido' =&gt; 'Sotelo', 'correo' =&gt; 'eduardo.sotelo@linktic.com', 'dominio' =&gt; 15, 'estado' =&gt; 'Eliminado', 'ticket' =&gt; '8923', 'fecha_de_creacion' =&gt; '2022-06-29', 'centro_costos_id' =&gt; 107, 'costo_dolares' =&gt; 12.000, 'costo_pesos' =&gt; 0, 'trm' =&gt; 0, 'fecha_de_eliminacion' =&gt; '2022-11-23', 'comentarios'  =&gt; ''],</v>
      </c>
    </row>
    <row r="743" spans="1:19" x14ac:dyDescent="0.25">
      <c r="A743" t="s">
        <v>1685</v>
      </c>
      <c r="B743" t="s">
        <v>2527</v>
      </c>
      <c r="C743" t="s">
        <v>2528</v>
      </c>
      <c r="D743" t="s">
        <v>844</v>
      </c>
      <c r="E743" t="s">
        <v>845</v>
      </c>
      <c r="F743">
        <v>10040</v>
      </c>
      <c r="G743" s="1">
        <v>44742</v>
      </c>
      <c r="H743">
        <v>321</v>
      </c>
      <c r="I743">
        <v>12</v>
      </c>
      <c r="J743" t="str">
        <f t="shared" si="55"/>
        <v>12.000</v>
      </c>
      <c r="K743">
        <v>44763</v>
      </c>
      <c r="M743">
        <f>_xlfn.IFNA(VLOOKUP(H743,centro_costo_id_2!$A$2:$B$108,2,0),107)</f>
        <v>66</v>
      </c>
      <c r="N743">
        <f>_xlfn.IFNA(VLOOKUP(TRIM(D743),dominio_correos!$A$1:$B$31,2,0),29)</f>
        <v>14</v>
      </c>
      <c r="O743" t="str">
        <f>Hoja13!J742</f>
        <v>2022-06-30</v>
      </c>
      <c r="P743" t="str">
        <f t="shared" si="56"/>
        <v>2022-07-21</v>
      </c>
      <c r="Q743" t="str">
        <f t="shared" si="57"/>
        <v>['nombre' =&gt; 'Karen', 'apellido' =&gt; 'Cervantes', 'correo' =&gt; 'karen.cervantes@linktic.co', 'dominio' =&gt; 14, 'estado' =&gt; 'Eliminado', 'ticket' =&gt; '10040',</v>
      </c>
      <c r="R743" t="str">
        <f t="shared" si="58"/>
        <v xml:space="preserve"> 'fecha_de_creacion' =&gt; '2022-06-30', 'centro_costos_id' =&gt; 66, 'costo_dolares' =&gt; 12.000, 'costo_pesos' =&gt; 0, 'trm' =&gt; 0, 'fecha_de_eliminacion' =&gt; '2022-07-21', 'comentarios'  =&gt; ''],</v>
      </c>
      <c r="S743" t="str">
        <f t="shared" si="59"/>
        <v>['nombre' =&gt; 'Karen', 'apellido' =&gt; 'Cervantes', 'correo' =&gt; 'karen.cervantes@linktic.co', 'dominio' =&gt; 14, 'estado' =&gt; 'Eliminado', 'ticket' =&gt; '10040', 'fecha_de_creacion' =&gt; '2022-06-30', 'centro_costos_id' =&gt; 66, 'costo_dolares' =&gt; 12.000, 'costo_pesos' =&gt; 0, 'trm' =&gt; 0, 'fecha_de_eliminacion' =&gt; '2022-07-21', 'comentarios'  =&gt; ''],</v>
      </c>
    </row>
    <row r="744" spans="1:19" x14ac:dyDescent="0.25">
      <c r="A744" t="s">
        <v>2529</v>
      </c>
      <c r="B744" t="s">
        <v>1852</v>
      </c>
      <c r="C744" t="s">
        <v>2530</v>
      </c>
      <c r="D744" t="s">
        <v>1006</v>
      </c>
      <c r="E744" t="s">
        <v>845</v>
      </c>
      <c r="F744" t="s">
        <v>1238</v>
      </c>
      <c r="G744" s="1">
        <v>44743</v>
      </c>
      <c r="H744">
        <v>291</v>
      </c>
      <c r="I744">
        <v>12</v>
      </c>
      <c r="J744" t="str">
        <f t="shared" si="55"/>
        <v>12.000</v>
      </c>
      <c r="K744">
        <v>44818</v>
      </c>
      <c r="M744">
        <f>_xlfn.IFNA(VLOOKUP(H744,centro_costo_id_2!$A$2:$B$108,2,0),107)</f>
        <v>37</v>
      </c>
      <c r="N744">
        <f>_xlfn.IFNA(VLOOKUP(TRIM(D744),dominio_correos!$A$1:$B$31,2,0),29)</f>
        <v>15</v>
      </c>
      <c r="O744" t="str">
        <f>Hoja13!J743</f>
        <v>2022-07-01</v>
      </c>
      <c r="P744" t="str">
        <f t="shared" si="56"/>
        <v>2022-09-14</v>
      </c>
      <c r="Q744" t="str">
        <f t="shared" si="57"/>
        <v>['nombre' =&gt; 'Yuly ', 'apellido' =&gt; 'Cortes', 'correo' =&gt; 'yuly.cortes@linktic.com', 'dominio' =&gt; 15, 'estado' =&gt; 'Eliminado', 'ticket' =&gt; 'correo',</v>
      </c>
      <c r="R744" t="str">
        <f t="shared" si="58"/>
        <v xml:space="preserve"> 'fecha_de_creacion' =&gt; '2022-07-01', 'centro_costos_id' =&gt; 37, 'costo_dolares' =&gt; 12.000, 'costo_pesos' =&gt; 0, 'trm' =&gt; 0, 'fecha_de_eliminacion' =&gt; '2022-09-14', 'comentarios'  =&gt; ''],</v>
      </c>
      <c r="S744" t="str">
        <f t="shared" si="59"/>
        <v>['nombre' =&gt; 'Yuly ', 'apellido' =&gt; 'Cortes', 'correo' =&gt; 'yuly.cortes@linktic.com', 'dominio' =&gt; 15, 'estado' =&gt; 'Eliminado', 'ticket' =&gt; 'correo', 'fecha_de_creacion' =&gt; '2022-07-01', 'centro_costos_id' =&gt; 37, 'costo_dolares' =&gt; 12.000, 'costo_pesos' =&gt; 0, 'trm' =&gt; 0, 'fecha_de_eliminacion' =&gt; '2022-09-14', 'comentarios'  =&gt; ''],</v>
      </c>
    </row>
    <row r="745" spans="1:19" x14ac:dyDescent="0.25">
      <c r="A745" t="s">
        <v>2074</v>
      </c>
      <c r="B745" t="s">
        <v>2075</v>
      </c>
      <c r="C745" t="s">
        <v>2531</v>
      </c>
      <c r="D745" t="s">
        <v>844</v>
      </c>
      <c r="E745" t="s">
        <v>845</v>
      </c>
      <c r="F745" t="s">
        <v>1238</v>
      </c>
      <c r="G745" s="1">
        <v>44743</v>
      </c>
      <c r="H745">
        <v>291</v>
      </c>
      <c r="I745">
        <v>12</v>
      </c>
      <c r="J745" t="str">
        <f t="shared" si="55"/>
        <v>12.000</v>
      </c>
      <c r="K745">
        <v>44802</v>
      </c>
      <c r="M745">
        <f>_xlfn.IFNA(VLOOKUP(H745,centro_costo_id_2!$A$2:$B$108,2,0),107)</f>
        <v>37</v>
      </c>
      <c r="N745">
        <f>_xlfn.IFNA(VLOOKUP(TRIM(D745),dominio_correos!$A$1:$B$31,2,0),29)</f>
        <v>14</v>
      </c>
      <c r="O745" t="str">
        <f>Hoja13!J744</f>
        <v>2022-07-01</v>
      </c>
      <c r="P745" t="str">
        <f t="shared" si="56"/>
        <v>2022-08-29</v>
      </c>
      <c r="Q745" t="str">
        <f t="shared" si="57"/>
        <v>['nombre' =&gt; 'Yiseth', 'apellido' =&gt; 'Lozada', 'correo' =&gt; 'yiseth.lozada@linktic.co', 'dominio' =&gt; 14, 'estado' =&gt; 'Eliminado', 'ticket' =&gt; 'correo',</v>
      </c>
      <c r="R745" t="str">
        <f t="shared" si="58"/>
        <v xml:space="preserve"> 'fecha_de_creacion' =&gt; '2022-07-01', 'centro_costos_id' =&gt; 37, 'costo_dolares' =&gt; 12.000, 'costo_pesos' =&gt; 0, 'trm' =&gt; 0, 'fecha_de_eliminacion' =&gt; '2022-08-29', 'comentarios'  =&gt; ''],</v>
      </c>
      <c r="S745" t="str">
        <f t="shared" si="59"/>
        <v>['nombre' =&gt; 'Yiseth', 'apellido' =&gt; 'Lozada', 'correo' =&gt; 'yiseth.lozada@linktic.co', 'dominio' =&gt; 14, 'estado' =&gt; 'Eliminado', 'ticket' =&gt; 'correo', 'fecha_de_creacion' =&gt; '2022-07-01', 'centro_costos_id' =&gt; 37, 'costo_dolares' =&gt; 12.000, 'costo_pesos' =&gt; 0, 'trm' =&gt; 0, 'fecha_de_eliminacion' =&gt; '2022-08-29', 'comentarios'  =&gt; ''],</v>
      </c>
    </row>
    <row r="746" spans="1:19" x14ac:dyDescent="0.25">
      <c r="A746" t="s">
        <v>2532</v>
      </c>
      <c r="B746" t="s">
        <v>1477</v>
      </c>
      <c r="C746" t="s">
        <v>2533</v>
      </c>
      <c r="D746" t="s">
        <v>1006</v>
      </c>
      <c r="E746" t="s">
        <v>845</v>
      </c>
      <c r="F746" t="s">
        <v>1238</v>
      </c>
      <c r="G746" s="1">
        <v>44743</v>
      </c>
      <c r="H746">
        <v>291</v>
      </c>
      <c r="I746">
        <v>12</v>
      </c>
      <c r="J746" t="str">
        <f t="shared" si="55"/>
        <v>12.000</v>
      </c>
      <c r="K746">
        <v>44839</v>
      </c>
      <c r="M746">
        <f>_xlfn.IFNA(VLOOKUP(H746,centro_costo_id_2!$A$2:$B$108,2,0),107)</f>
        <v>37</v>
      </c>
      <c r="N746">
        <f>_xlfn.IFNA(VLOOKUP(TRIM(D746),dominio_correos!$A$1:$B$31,2,0),29)</f>
        <v>15</v>
      </c>
      <c r="O746" t="str">
        <f>Hoja13!J745</f>
        <v>2022-07-01</v>
      </c>
      <c r="P746" t="str">
        <f t="shared" si="56"/>
        <v>2022-10-05</v>
      </c>
      <c r="Q746" t="str">
        <f t="shared" si="57"/>
        <v>['nombre' =&gt; 'Ingrid ', 'apellido' =&gt; 'Garzon', 'correo' =&gt; 'ingrid.garzon@linktic.com', 'dominio' =&gt; 15, 'estado' =&gt; 'Eliminado', 'ticket' =&gt; 'correo',</v>
      </c>
      <c r="R746" t="str">
        <f t="shared" si="58"/>
        <v xml:space="preserve"> 'fecha_de_creacion' =&gt; '2022-07-01', 'centro_costos_id' =&gt; 37, 'costo_dolares' =&gt; 12.000, 'costo_pesos' =&gt; 0, 'trm' =&gt; 0, 'fecha_de_eliminacion' =&gt; '2022-10-05', 'comentarios'  =&gt; ''],</v>
      </c>
      <c r="S746" t="str">
        <f t="shared" si="59"/>
        <v>['nombre' =&gt; 'Ingrid ', 'apellido' =&gt; 'Garzon', 'correo' =&gt; 'ingrid.garzon@linktic.com', 'dominio' =&gt; 15, 'estado' =&gt; 'Eliminado', 'ticket' =&gt; 'correo', 'fecha_de_creacion' =&gt; '2022-07-01', 'centro_costos_id' =&gt; 37, 'costo_dolares' =&gt; 12.000, 'costo_pesos' =&gt; 0, 'trm' =&gt; 0, 'fecha_de_eliminacion' =&gt; '2022-10-05', 'comentarios'  =&gt; ''],</v>
      </c>
    </row>
    <row r="747" spans="1:19" x14ac:dyDescent="0.25">
      <c r="A747" t="s">
        <v>1646</v>
      </c>
      <c r="B747" t="s">
        <v>1013</v>
      </c>
      <c r="C747" t="s">
        <v>2534</v>
      </c>
      <c r="D747" t="s">
        <v>912</v>
      </c>
      <c r="E747" t="s">
        <v>845</v>
      </c>
      <c r="F747">
        <v>10056</v>
      </c>
      <c r="G747" s="1">
        <v>44749</v>
      </c>
      <c r="H747">
        <v>314</v>
      </c>
      <c r="I747">
        <v>12</v>
      </c>
      <c r="J747" t="str">
        <f t="shared" si="55"/>
        <v>12.000</v>
      </c>
      <c r="M747">
        <f>_xlfn.IFNA(VLOOKUP(H747,centro_costo_id_2!$A$2:$B$108,2,0),107)</f>
        <v>59</v>
      </c>
      <c r="N747">
        <f>_xlfn.IFNA(VLOOKUP(TRIM(D747),dominio_correos!$A$1:$B$31,2,0),29)</f>
        <v>10</v>
      </c>
      <c r="O747" t="str">
        <f>Hoja13!J746</f>
        <v>2022-07-07</v>
      </c>
      <c r="P747" t="str">
        <f t="shared" si="56"/>
        <v>null</v>
      </c>
      <c r="Q747" t="str">
        <f t="shared" si="57"/>
        <v>['nombre' =&gt; 'Jorge', 'apellido' =&gt; 'Parra', 'correo' =&gt; 'tutor1@hicome.co', 'dominio' =&gt; 10, 'estado' =&gt; 'Eliminado', 'ticket' =&gt; '10056',</v>
      </c>
      <c r="R747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47" t="str">
        <f t="shared" si="59"/>
        <v>['nombre' =&gt; 'Jorge', 'apellido' =&gt; 'Parra', 'correo' =&gt; 'tutor1@hicome.co', 'dominio' =&gt; 10, 'estado' =&gt; 'Eliminado', 'ticket' =&gt; '10056', 'fecha_de_creacion' =&gt; '2022-07-07', 'centro_costos_id' =&gt; 59, 'costo_dolares' =&gt; 12.000, 'costo_pesos' =&gt; 0, 'trm' =&gt; 0, 'fecha_de_eliminacion' =&gt; null, 'comentarios'  =&gt; ''],</v>
      </c>
    </row>
    <row r="748" spans="1:19" x14ac:dyDescent="0.25">
      <c r="A748" t="s">
        <v>2535</v>
      </c>
      <c r="B748" t="s">
        <v>2055</v>
      </c>
      <c r="C748" t="s">
        <v>2536</v>
      </c>
      <c r="D748" t="s">
        <v>912</v>
      </c>
      <c r="E748" t="s">
        <v>845</v>
      </c>
      <c r="F748">
        <v>10057</v>
      </c>
      <c r="G748" s="1">
        <v>44749</v>
      </c>
      <c r="H748">
        <v>314</v>
      </c>
      <c r="I748">
        <v>12</v>
      </c>
      <c r="J748" t="str">
        <f t="shared" si="55"/>
        <v>12.000</v>
      </c>
      <c r="M748">
        <f>_xlfn.IFNA(VLOOKUP(H748,centro_costo_id_2!$A$2:$B$108,2,0),107)</f>
        <v>59</v>
      </c>
      <c r="N748">
        <f>_xlfn.IFNA(VLOOKUP(TRIM(D748),dominio_correos!$A$1:$B$31,2,0),29)</f>
        <v>10</v>
      </c>
      <c r="O748" t="str">
        <f>Hoja13!J747</f>
        <v>2022-07-07</v>
      </c>
      <c r="P748" t="str">
        <f t="shared" si="56"/>
        <v>null</v>
      </c>
      <c r="Q748" t="str">
        <f t="shared" si="57"/>
        <v>['nombre' =&gt; 'angela', 'apellido' =&gt; 'Vargas ', 'correo' =&gt; 'tutor2@hicome.co', 'dominio' =&gt; 10, 'estado' =&gt; 'Eliminado', 'ticket' =&gt; '10057',</v>
      </c>
      <c r="R748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48" t="str">
        <f t="shared" si="59"/>
        <v>['nombre' =&gt; 'angela', 'apellido' =&gt; 'Vargas ', 'correo' =&gt; 'tutor2@hicome.co', 'dominio' =&gt; 10, 'estado' =&gt; 'Eliminado', 'ticket' =&gt; '10057', 'fecha_de_creacion' =&gt; '2022-07-07', 'centro_costos_id' =&gt; 59, 'costo_dolares' =&gt; 12.000, 'costo_pesos' =&gt; 0, 'trm' =&gt; 0, 'fecha_de_eliminacion' =&gt; null, 'comentarios'  =&gt; ''],</v>
      </c>
    </row>
    <row r="749" spans="1:19" x14ac:dyDescent="0.25">
      <c r="A749" t="s">
        <v>850</v>
      </c>
      <c r="B749" t="s">
        <v>2537</v>
      </c>
      <c r="C749" t="s">
        <v>2538</v>
      </c>
      <c r="D749" t="s">
        <v>912</v>
      </c>
      <c r="E749" t="s">
        <v>845</v>
      </c>
      <c r="F749">
        <v>10059</v>
      </c>
      <c r="G749" s="1">
        <v>44749</v>
      </c>
      <c r="H749">
        <v>314</v>
      </c>
      <c r="I749">
        <v>12</v>
      </c>
      <c r="J749" t="str">
        <f t="shared" si="55"/>
        <v>12.000</v>
      </c>
      <c r="M749">
        <f>_xlfn.IFNA(VLOOKUP(H749,centro_costo_id_2!$A$2:$B$108,2,0),107)</f>
        <v>59</v>
      </c>
      <c r="N749">
        <f>_xlfn.IFNA(VLOOKUP(TRIM(D749),dominio_correos!$A$1:$B$31,2,0),29)</f>
        <v>10</v>
      </c>
      <c r="O749" t="str">
        <f>Hoja13!J748</f>
        <v>2022-07-07</v>
      </c>
      <c r="P749" t="str">
        <f t="shared" si="56"/>
        <v>null</v>
      </c>
      <c r="Q749" t="str">
        <f t="shared" si="57"/>
        <v>['nombre' =&gt; 'Diana', 'apellido' =&gt; 'Maya', 'correo' =&gt; 'tutor3@hicome.co', 'dominio' =&gt; 10, 'estado' =&gt; 'Eliminado', 'ticket' =&gt; '10059',</v>
      </c>
      <c r="R749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49" t="str">
        <f t="shared" si="59"/>
        <v>['nombre' =&gt; 'Diana', 'apellido' =&gt; 'Maya', 'correo' =&gt; 'tutor3@hicome.co', 'dominio' =&gt; 10, 'estado' =&gt; 'Eliminado', 'ticket' =&gt; '10059', 'fecha_de_creacion' =&gt; '2022-07-07', 'centro_costos_id' =&gt; 59, 'costo_dolares' =&gt; 12.000, 'costo_pesos' =&gt; 0, 'trm' =&gt; 0, 'fecha_de_eliminacion' =&gt; null, 'comentarios'  =&gt; ''],</v>
      </c>
    </row>
    <row r="750" spans="1:19" x14ac:dyDescent="0.25">
      <c r="A750" t="s">
        <v>2539</v>
      </c>
      <c r="B750" t="s">
        <v>990</v>
      </c>
      <c r="C750" t="s">
        <v>2540</v>
      </c>
      <c r="D750" t="s">
        <v>912</v>
      </c>
      <c r="E750" t="s">
        <v>845</v>
      </c>
      <c r="F750">
        <v>10060</v>
      </c>
      <c r="G750" s="1">
        <v>44749</v>
      </c>
      <c r="H750">
        <v>314</v>
      </c>
      <c r="I750">
        <v>12</v>
      </c>
      <c r="J750" t="str">
        <f t="shared" si="55"/>
        <v>12.000</v>
      </c>
      <c r="M750">
        <f>_xlfn.IFNA(VLOOKUP(H750,centro_costo_id_2!$A$2:$B$108,2,0),107)</f>
        <v>59</v>
      </c>
      <c r="N750">
        <f>_xlfn.IFNA(VLOOKUP(TRIM(D750),dominio_correos!$A$1:$B$31,2,0),29)</f>
        <v>10</v>
      </c>
      <c r="O750" t="str">
        <f>Hoja13!J749</f>
        <v>2022-07-07</v>
      </c>
      <c r="P750" t="str">
        <f t="shared" si="56"/>
        <v>null</v>
      </c>
      <c r="Q750" t="str">
        <f t="shared" si="57"/>
        <v>['nombre' =&gt; 'Lina Esther', 'apellido' =&gt; 'Moreno', 'correo' =&gt; 'tutor4@hicome.co', 'dominio' =&gt; 10, 'estado' =&gt; 'Eliminado', 'ticket' =&gt; '10060',</v>
      </c>
      <c r="R750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0" t="str">
        <f t="shared" si="59"/>
        <v>['nombre' =&gt; 'Lina Esther', 'apellido' =&gt; 'Moreno', 'correo' =&gt; 'tutor4@hicome.co', 'dominio' =&gt; 10, 'estado' =&gt; 'Eliminado', 'ticket' =&gt; '10060', 'fecha_de_creacion' =&gt; '2022-07-07', 'centro_costos_id' =&gt; 59, 'costo_dolares' =&gt; 12.000, 'costo_pesos' =&gt; 0, 'trm' =&gt; 0, 'fecha_de_eliminacion' =&gt; null, 'comentarios'  =&gt; ''],</v>
      </c>
    </row>
    <row r="751" spans="1:19" x14ac:dyDescent="0.25">
      <c r="A751" t="s">
        <v>1046</v>
      </c>
      <c r="B751" t="s">
        <v>1714</v>
      </c>
      <c r="C751" t="s">
        <v>2541</v>
      </c>
      <c r="D751" t="s">
        <v>912</v>
      </c>
      <c r="E751" t="s">
        <v>845</v>
      </c>
      <c r="F751">
        <v>10061</v>
      </c>
      <c r="G751" s="1">
        <v>44749</v>
      </c>
      <c r="H751">
        <v>314</v>
      </c>
      <c r="I751">
        <v>12</v>
      </c>
      <c r="J751" t="str">
        <f t="shared" si="55"/>
        <v>12.000</v>
      </c>
      <c r="M751">
        <f>_xlfn.IFNA(VLOOKUP(H751,centro_costo_id_2!$A$2:$B$108,2,0),107)</f>
        <v>59</v>
      </c>
      <c r="N751">
        <f>_xlfn.IFNA(VLOOKUP(TRIM(D751),dominio_correos!$A$1:$B$31,2,0),29)</f>
        <v>10</v>
      </c>
      <c r="O751" t="str">
        <f>Hoja13!J750</f>
        <v>2022-07-07</v>
      </c>
      <c r="P751" t="str">
        <f t="shared" si="56"/>
        <v>null</v>
      </c>
      <c r="Q751" t="str">
        <f t="shared" si="57"/>
        <v>['nombre' =&gt; 'Alejandra', 'apellido' =&gt; 'Triana', 'correo' =&gt; 'tutor5@hicome.co', 'dominio' =&gt; 10, 'estado' =&gt; 'Eliminado', 'ticket' =&gt; '10061',</v>
      </c>
      <c r="R751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1" t="str">
        <f t="shared" si="59"/>
        <v>['nombre' =&gt; 'Alejandra', 'apellido' =&gt; 'Triana', 'correo' =&gt; 'tutor5@hicome.co', 'dominio' =&gt; 10, 'estado' =&gt; 'Eliminado', 'ticket' =&gt; '10061', 'fecha_de_creacion' =&gt; '2022-07-07', 'centro_costos_id' =&gt; 59, 'costo_dolares' =&gt; 12.000, 'costo_pesos' =&gt; 0, 'trm' =&gt; 0, 'fecha_de_eliminacion' =&gt; null, 'comentarios'  =&gt; ''],</v>
      </c>
    </row>
    <row r="752" spans="1:19" x14ac:dyDescent="0.25">
      <c r="A752" t="s">
        <v>1794</v>
      </c>
      <c r="B752" t="s">
        <v>2542</v>
      </c>
      <c r="C752" t="s">
        <v>2543</v>
      </c>
      <c r="D752" t="s">
        <v>912</v>
      </c>
      <c r="E752" t="s">
        <v>845</v>
      </c>
      <c r="F752">
        <v>10062</v>
      </c>
      <c r="G752" s="1">
        <v>44749</v>
      </c>
      <c r="H752">
        <v>314</v>
      </c>
      <c r="I752">
        <v>12</v>
      </c>
      <c r="J752" t="str">
        <f t="shared" si="55"/>
        <v>12.000</v>
      </c>
      <c r="M752">
        <f>_xlfn.IFNA(VLOOKUP(H752,centro_costo_id_2!$A$2:$B$108,2,0),107)</f>
        <v>59</v>
      </c>
      <c r="N752">
        <f>_xlfn.IFNA(VLOOKUP(TRIM(D752),dominio_correos!$A$1:$B$31,2,0),29)</f>
        <v>10</v>
      </c>
      <c r="O752" t="str">
        <f>Hoja13!J751</f>
        <v>2022-07-07</v>
      </c>
      <c r="P752" t="str">
        <f t="shared" si="56"/>
        <v>null</v>
      </c>
      <c r="Q752" t="str">
        <f t="shared" si="57"/>
        <v>['nombre' =&gt; 'Pedro ', 'apellido' =&gt; 'Sandoval', 'correo' =&gt; 'tutor6@hicome.co', 'dominio' =&gt; 10, 'estado' =&gt; 'Eliminado', 'ticket' =&gt; '10062',</v>
      </c>
      <c r="R752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2" t="str">
        <f t="shared" si="59"/>
        <v>['nombre' =&gt; 'Pedro ', 'apellido' =&gt; 'Sandoval', 'correo' =&gt; 'tutor6@hicome.co', 'dominio' =&gt; 10, 'estado' =&gt; 'Eliminado', 'ticket' =&gt; '10062', 'fecha_de_creacion' =&gt; '2022-07-07', 'centro_costos_id' =&gt; 59, 'costo_dolares' =&gt; 12.000, 'costo_pesos' =&gt; 0, 'trm' =&gt; 0, 'fecha_de_eliminacion' =&gt; null, 'comentarios'  =&gt; ''],</v>
      </c>
    </row>
    <row r="753" spans="1:19" x14ac:dyDescent="0.25">
      <c r="A753" t="s">
        <v>2544</v>
      </c>
      <c r="B753" t="s">
        <v>1852</v>
      </c>
      <c r="C753" t="s">
        <v>2545</v>
      </c>
      <c r="D753" t="s">
        <v>912</v>
      </c>
      <c r="E753" t="s">
        <v>845</v>
      </c>
      <c r="F753">
        <v>10071</v>
      </c>
      <c r="G753" s="1">
        <v>44749</v>
      </c>
      <c r="H753">
        <v>314</v>
      </c>
      <c r="I753">
        <v>12</v>
      </c>
      <c r="J753" t="str">
        <f t="shared" si="55"/>
        <v>12.000</v>
      </c>
      <c r="M753">
        <f>_xlfn.IFNA(VLOOKUP(H753,centro_costo_id_2!$A$2:$B$108,2,0),107)</f>
        <v>59</v>
      </c>
      <c r="N753">
        <f>_xlfn.IFNA(VLOOKUP(TRIM(D753),dominio_correos!$A$1:$B$31,2,0),29)</f>
        <v>10</v>
      </c>
      <c r="O753" t="str">
        <f>Hoja13!J752</f>
        <v>2022-07-07</v>
      </c>
      <c r="P753" t="str">
        <f t="shared" si="56"/>
        <v>null</v>
      </c>
      <c r="Q753" t="str">
        <f t="shared" si="57"/>
        <v>['nombre' =&gt; 'Marisol', 'apellido' =&gt; 'Cortes', 'correo' =&gt; 'tutor7@hicome.co', 'dominio' =&gt; 10, 'estado' =&gt; 'Eliminado', 'ticket' =&gt; '10071',</v>
      </c>
      <c r="R753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3" t="str">
        <f t="shared" si="59"/>
        <v>['nombre' =&gt; 'Marisol', 'apellido' =&gt; 'Cortes', 'correo' =&gt; 'tutor7@hicome.co', 'dominio' =&gt; 10, 'estado' =&gt; 'Eliminado', 'ticket' =&gt; '10071', 'fecha_de_creacion' =&gt; '2022-07-07', 'centro_costos_id' =&gt; 59, 'costo_dolares' =&gt; 12.000, 'costo_pesos' =&gt; 0, 'trm' =&gt; 0, 'fecha_de_eliminacion' =&gt; null, 'comentarios'  =&gt; ''],</v>
      </c>
    </row>
    <row r="754" spans="1:19" x14ac:dyDescent="0.25">
      <c r="A754" t="s">
        <v>2546</v>
      </c>
      <c r="B754" t="s">
        <v>2547</v>
      </c>
      <c r="C754" t="s">
        <v>2548</v>
      </c>
      <c r="D754" t="s">
        <v>912</v>
      </c>
      <c r="E754" t="s">
        <v>845</v>
      </c>
      <c r="F754">
        <v>10072</v>
      </c>
      <c r="G754" s="1">
        <v>44749</v>
      </c>
      <c r="H754">
        <v>314</v>
      </c>
      <c r="I754">
        <v>12</v>
      </c>
      <c r="J754" t="str">
        <f t="shared" si="55"/>
        <v>12.000</v>
      </c>
      <c r="M754">
        <f>_xlfn.IFNA(VLOOKUP(H754,centro_costo_id_2!$A$2:$B$108,2,0),107)</f>
        <v>59</v>
      </c>
      <c r="N754">
        <f>_xlfn.IFNA(VLOOKUP(TRIM(D754),dominio_correos!$A$1:$B$31,2,0),29)</f>
        <v>10</v>
      </c>
      <c r="O754" t="str">
        <f>Hoja13!J753</f>
        <v>2022-07-07</v>
      </c>
      <c r="P754" t="str">
        <f t="shared" si="56"/>
        <v>null</v>
      </c>
      <c r="Q754" t="str">
        <f t="shared" si="57"/>
        <v>['nombre' =&gt; 'Luz ', 'apellido' =&gt; 'Baraona', 'correo' =&gt; 'tutor8@hicome.co', 'dominio' =&gt; 10, 'estado' =&gt; 'Eliminado', 'ticket' =&gt; '10072',</v>
      </c>
      <c r="R754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4" t="str">
        <f t="shared" si="59"/>
        <v>['nombre' =&gt; 'Luz ', 'apellido' =&gt; 'Baraona', 'correo' =&gt; 'tutor8@hicome.co', 'dominio' =&gt; 10, 'estado' =&gt; 'Eliminado', 'ticket' =&gt; '10072', 'fecha_de_creacion' =&gt; '2022-07-07', 'centro_costos_id' =&gt; 59, 'costo_dolares' =&gt; 12.000, 'costo_pesos' =&gt; 0, 'trm' =&gt; 0, 'fecha_de_eliminacion' =&gt; null, 'comentarios'  =&gt; ''],</v>
      </c>
    </row>
    <row r="755" spans="1:19" x14ac:dyDescent="0.25">
      <c r="A755" t="s">
        <v>1898</v>
      </c>
      <c r="B755" t="s">
        <v>983</v>
      </c>
      <c r="C755" t="s">
        <v>2549</v>
      </c>
      <c r="D755" t="s">
        <v>912</v>
      </c>
      <c r="E755" t="s">
        <v>845</v>
      </c>
      <c r="F755">
        <v>10073</v>
      </c>
      <c r="G755" s="1">
        <v>44749</v>
      </c>
      <c r="H755">
        <v>314</v>
      </c>
      <c r="I755">
        <v>12</v>
      </c>
      <c r="J755" t="str">
        <f t="shared" si="55"/>
        <v>12.000</v>
      </c>
      <c r="M755">
        <f>_xlfn.IFNA(VLOOKUP(H755,centro_costo_id_2!$A$2:$B$108,2,0),107)</f>
        <v>59</v>
      </c>
      <c r="N755">
        <f>_xlfn.IFNA(VLOOKUP(TRIM(D755),dominio_correos!$A$1:$B$31,2,0),29)</f>
        <v>10</v>
      </c>
      <c r="O755" t="str">
        <f>Hoja13!J754</f>
        <v>2022-07-07</v>
      </c>
      <c r="P755" t="str">
        <f t="shared" si="56"/>
        <v>null</v>
      </c>
      <c r="Q755" t="str">
        <f t="shared" si="57"/>
        <v>['nombre' =&gt; 'John', 'apellido' =&gt; 'Leon', 'correo' =&gt; 'tutor9@hicome.co', 'dominio' =&gt; 10, 'estado' =&gt; 'Eliminado', 'ticket' =&gt; '10073',</v>
      </c>
      <c r="R755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5" t="str">
        <f t="shared" si="59"/>
        <v>['nombre' =&gt; 'John', 'apellido' =&gt; 'Leon', 'correo' =&gt; 'tutor9@hicome.co', 'dominio' =&gt; 10, 'estado' =&gt; 'Eliminado', 'ticket' =&gt; '10073', 'fecha_de_creacion' =&gt; '2022-07-07', 'centro_costos_id' =&gt; 59, 'costo_dolares' =&gt; 12.000, 'costo_pesos' =&gt; 0, 'trm' =&gt; 0, 'fecha_de_eliminacion' =&gt; null, 'comentarios'  =&gt; ''],</v>
      </c>
    </row>
    <row r="756" spans="1:19" x14ac:dyDescent="0.25">
      <c r="A756" t="s">
        <v>1541</v>
      </c>
      <c r="B756" t="s">
        <v>1050</v>
      </c>
      <c r="C756" t="s">
        <v>2550</v>
      </c>
      <c r="D756" t="s">
        <v>912</v>
      </c>
      <c r="E756" t="s">
        <v>845</v>
      </c>
      <c r="F756">
        <v>10074</v>
      </c>
      <c r="G756" s="1">
        <v>44749</v>
      </c>
      <c r="H756">
        <v>314</v>
      </c>
      <c r="I756">
        <v>12</v>
      </c>
      <c r="J756" t="str">
        <f t="shared" si="55"/>
        <v>12.000</v>
      </c>
      <c r="M756">
        <f>_xlfn.IFNA(VLOOKUP(H756,centro_costo_id_2!$A$2:$B$108,2,0),107)</f>
        <v>59</v>
      </c>
      <c r="N756">
        <f>_xlfn.IFNA(VLOOKUP(TRIM(D756),dominio_correos!$A$1:$B$31,2,0),29)</f>
        <v>10</v>
      </c>
      <c r="O756" t="str">
        <f>Hoja13!J755</f>
        <v>2022-07-07</v>
      </c>
      <c r="P756" t="str">
        <f t="shared" si="56"/>
        <v>null</v>
      </c>
      <c r="Q756" t="str">
        <f t="shared" si="57"/>
        <v>['nombre' =&gt; 'Luis', 'apellido' =&gt; 'Poveda', 'correo' =&gt; 'tutor10@hicome.co', 'dominio' =&gt; 10, 'estado' =&gt; 'Eliminado', 'ticket' =&gt; '10074',</v>
      </c>
      <c r="R756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6" t="str">
        <f t="shared" si="59"/>
        <v>['nombre' =&gt; 'Luis', 'apellido' =&gt; 'Poveda', 'correo' =&gt; 'tutor10@hicome.co', 'dominio' =&gt; 10, 'estado' =&gt; 'Eliminado', 'ticket' =&gt; '10074', 'fecha_de_creacion' =&gt; '2022-07-07', 'centro_costos_id' =&gt; 59, 'costo_dolares' =&gt; 12.000, 'costo_pesos' =&gt; 0, 'trm' =&gt; 0, 'fecha_de_eliminacion' =&gt; null, 'comentarios'  =&gt; ''],</v>
      </c>
    </row>
    <row r="757" spans="1:19" x14ac:dyDescent="0.25">
      <c r="A757" t="s">
        <v>945</v>
      </c>
      <c r="B757" t="s">
        <v>2551</v>
      </c>
      <c r="C757" t="s">
        <v>2552</v>
      </c>
      <c r="D757" t="s">
        <v>912</v>
      </c>
      <c r="E757" t="s">
        <v>845</v>
      </c>
      <c r="F757">
        <v>10075</v>
      </c>
      <c r="G757" s="1">
        <v>44749</v>
      </c>
      <c r="H757">
        <v>314</v>
      </c>
      <c r="I757">
        <v>12</v>
      </c>
      <c r="J757" t="str">
        <f t="shared" si="55"/>
        <v>12.000</v>
      </c>
      <c r="M757">
        <f>_xlfn.IFNA(VLOOKUP(H757,centro_costo_id_2!$A$2:$B$108,2,0),107)</f>
        <v>59</v>
      </c>
      <c r="N757">
        <f>_xlfn.IFNA(VLOOKUP(TRIM(D757),dominio_correos!$A$1:$B$31,2,0),29)</f>
        <v>10</v>
      </c>
      <c r="O757" t="str">
        <f>Hoja13!J756</f>
        <v>2022-07-07</v>
      </c>
      <c r="P757" t="str">
        <f t="shared" si="56"/>
        <v>null</v>
      </c>
      <c r="Q757" t="str">
        <f t="shared" si="57"/>
        <v>['nombre' =&gt; 'Edgar', 'apellido' =&gt; 'Angel', 'correo' =&gt; 'tutor11@hicome.co', 'dominio' =&gt; 10, 'estado' =&gt; 'Eliminado', 'ticket' =&gt; '10075',</v>
      </c>
      <c r="R757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7" t="str">
        <f t="shared" si="59"/>
        <v>['nombre' =&gt; 'Edgar', 'apellido' =&gt; 'Angel', 'correo' =&gt; 'tutor11@hicome.co', 'dominio' =&gt; 10, 'estado' =&gt; 'Eliminado', 'ticket' =&gt; '10075', 'fecha_de_creacion' =&gt; '2022-07-07', 'centro_costos_id' =&gt; 59, 'costo_dolares' =&gt; 12.000, 'costo_pesos' =&gt; 0, 'trm' =&gt; 0, 'fecha_de_eliminacion' =&gt; null, 'comentarios'  =&gt; ''],</v>
      </c>
    </row>
    <row r="758" spans="1:19" x14ac:dyDescent="0.25">
      <c r="A758" t="s">
        <v>1356</v>
      </c>
      <c r="B758" t="s">
        <v>1847</v>
      </c>
      <c r="C758" t="s">
        <v>2553</v>
      </c>
      <c r="D758" t="s">
        <v>912</v>
      </c>
      <c r="E758" t="s">
        <v>845</v>
      </c>
      <c r="F758">
        <v>10076</v>
      </c>
      <c r="G758" s="1">
        <v>44749</v>
      </c>
      <c r="H758">
        <v>314</v>
      </c>
      <c r="I758">
        <v>12</v>
      </c>
      <c r="J758" t="str">
        <f t="shared" si="55"/>
        <v>12.000</v>
      </c>
      <c r="M758">
        <f>_xlfn.IFNA(VLOOKUP(H758,centro_costo_id_2!$A$2:$B$108,2,0),107)</f>
        <v>59</v>
      </c>
      <c r="N758">
        <f>_xlfn.IFNA(VLOOKUP(TRIM(D758),dominio_correos!$A$1:$B$31,2,0),29)</f>
        <v>10</v>
      </c>
      <c r="O758" t="str">
        <f>Hoja13!J757</f>
        <v>2022-07-07</v>
      </c>
      <c r="P758" t="str">
        <f t="shared" si="56"/>
        <v>null</v>
      </c>
      <c r="Q758" t="str">
        <f t="shared" si="57"/>
        <v>['nombre' =&gt; 'Sandra', 'apellido' =&gt; 'Pinzon', 'correo' =&gt; 'tutor12@hicome.co', 'dominio' =&gt; 10, 'estado' =&gt; 'Eliminado', 'ticket' =&gt; '10076',</v>
      </c>
      <c r="R758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8" t="str">
        <f t="shared" si="59"/>
        <v>['nombre' =&gt; 'Sandra', 'apellido' =&gt; 'Pinzon', 'correo' =&gt; 'tutor12@hicome.co', 'dominio' =&gt; 10, 'estado' =&gt; 'Eliminado', 'ticket' =&gt; '10076', 'fecha_de_creacion' =&gt; '2022-07-07', 'centro_costos_id' =&gt; 59, 'costo_dolares' =&gt; 12.000, 'costo_pesos' =&gt; 0, 'trm' =&gt; 0, 'fecha_de_eliminacion' =&gt; null, 'comentarios'  =&gt; ''],</v>
      </c>
    </row>
    <row r="759" spans="1:19" x14ac:dyDescent="0.25">
      <c r="A759" t="s">
        <v>2358</v>
      </c>
      <c r="B759" t="s">
        <v>1683</v>
      </c>
      <c r="C759" t="s">
        <v>2554</v>
      </c>
      <c r="D759" t="s">
        <v>912</v>
      </c>
      <c r="E759" t="s">
        <v>845</v>
      </c>
      <c r="F759">
        <v>10077</v>
      </c>
      <c r="G759" s="1">
        <v>44749</v>
      </c>
      <c r="H759">
        <v>314</v>
      </c>
      <c r="I759">
        <v>12</v>
      </c>
      <c r="J759" t="str">
        <f t="shared" si="55"/>
        <v>12.000</v>
      </c>
      <c r="M759">
        <f>_xlfn.IFNA(VLOOKUP(H759,centro_costo_id_2!$A$2:$B$108,2,0),107)</f>
        <v>59</v>
      </c>
      <c r="N759">
        <f>_xlfn.IFNA(VLOOKUP(TRIM(D759),dominio_correos!$A$1:$B$31,2,0),29)</f>
        <v>10</v>
      </c>
      <c r="O759" t="str">
        <f>Hoja13!J758</f>
        <v>2022-07-07</v>
      </c>
      <c r="P759" t="str">
        <f t="shared" si="56"/>
        <v>null</v>
      </c>
      <c r="Q759" t="str">
        <f t="shared" si="57"/>
        <v>['nombre' =&gt; 'Edwin ', 'apellido' =&gt; 'Grandas', 'correo' =&gt; 'tutor13@hicome.co', 'dominio' =&gt; 10, 'estado' =&gt; 'Eliminado', 'ticket' =&gt; '10077',</v>
      </c>
      <c r="R759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59" t="str">
        <f t="shared" si="59"/>
        <v>['nombre' =&gt; 'Edwin ', 'apellido' =&gt; 'Grandas', 'correo' =&gt; 'tutor13@hicome.co', 'dominio' =&gt; 10, 'estado' =&gt; 'Eliminado', 'ticket' =&gt; '10077', 'fecha_de_creacion' =&gt; '2022-07-07', 'centro_costos_id' =&gt; 59, 'costo_dolares' =&gt; 12.000, 'costo_pesos' =&gt; 0, 'trm' =&gt; 0, 'fecha_de_eliminacion' =&gt; null, 'comentarios'  =&gt; ''],</v>
      </c>
    </row>
    <row r="760" spans="1:19" x14ac:dyDescent="0.25">
      <c r="A760" t="s">
        <v>2555</v>
      </c>
      <c r="B760" t="s">
        <v>2556</v>
      </c>
      <c r="C760" t="s">
        <v>2557</v>
      </c>
      <c r="D760" t="s">
        <v>912</v>
      </c>
      <c r="E760" t="s">
        <v>845</v>
      </c>
      <c r="F760">
        <v>10078</v>
      </c>
      <c r="G760" s="1">
        <v>44749</v>
      </c>
      <c r="H760">
        <v>314</v>
      </c>
      <c r="I760">
        <v>12</v>
      </c>
      <c r="J760" t="str">
        <f t="shared" si="55"/>
        <v>12.000</v>
      </c>
      <c r="M760">
        <f>_xlfn.IFNA(VLOOKUP(H760,centro_costo_id_2!$A$2:$B$108,2,0),107)</f>
        <v>59</v>
      </c>
      <c r="N760">
        <f>_xlfn.IFNA(VLOOKUP(TRIM(D760),dominio_correos!$A$1:$B$31,2,0),29)</f>
        <v>10</v>
      </c>
      <c r="O760" t="str">
        <f>Hoja13!J759</f>
        <v>2022-07-07</v>
      </c>
      <c r="P760" t="str">
        <f t="shared" si="56"/>
        <v>null</v>
      </c>
      <c r="Q760" t="str">
        <f t="shared" si="57"/>
        <v>['nombre' =&gt; 'Yanuary', 'apellido' =&gt; 'Stabilito', 'correo' =&gt; 'tutor14@hicome.co', 'dominio' =&gt; 10, 'estado' =&gt; 'Eliminado', 'ticket' =&gt; '10078',</v>
      </c>
      <c r="R760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0" t="str">
        <f t="shared" si="59"/>
        <v>['nombre' =&gt; 'Yanuary', 'apellido' =&gt; 'Stabilito', 'correo' =&gt; 'tutor14@hicome.co', 'dominio' =&gt; 10, 'estado' =&gt; 'Eliminado', 'ticket' =&gt; '10078', 'fecha_de_creacion' =&gt; '2022-07-07', 'centro_costos_id' =&gt; 59, 'costo_dolares' =&gt; 12.000, 'costo_pesos' =&gt; 0, 'trm' =&gt; 0, 'fecha_de_eliminacion' =&gt; null, 'comentarios'  =&gt; ''],</v>
      </c>
    </row>
    <row r="761" spans="1:19" x14ac:dyDescent="0.25">
      <c r="A761" t="s">
        <v>850</v>
      </c>
      <c r="B761" t="s">
        <v>1712</v>
      </c>
      <c r="C761" t="s">
        <v>2558</v>
      </c>
      <c r="D761" t="s">
        <v>912</v>
      </c>
      <c r="E761" t="s">
        <v>845</v>
      </c>
      <c r="F761">
        <v>10079</v>
      </c>
      <c r="G761" s="1">
        <v>44749</v>
      </c>
      <c r="H761">
        <v>314</v>
      </c>
      <c r="I761">
        <v>12</v>
      </c>
      <c r="J761" t="str">
        <f t="shared" si="55"/>
        <v>12.000</v>
      </c>
      <c r="M761">
        <f>_xlfn.IFNA(VLOOKUP(H761,centro_costo_id_2!$A$2:$B$108,2,0),107)</f>
        <v>59</v>
      </c>
      <c r="N761">
        <f>_xlfn.IFNA(VLOOKUP(TRIM(D761),dominio_correos!$A$1:$B$31,2,0),29)</f>
        <v>10</v>
      </c>
      <c r="O761" t="str">
        <f>Hoja13!J760</f>
        <v>2022-07-07</v>
      </c>
      <c r="P761" t="str">
        <f t="shared" si="56"/>
        <v>null</v>
      </c>
      <c r="Q761" t="str">
        <f t="shared" si="57"/>
        <v>['nombre' =&gt; 'Diana', 'apellido' =&gt; 'Castaño', 'correo' =&gt; 'tutor15@hicome.co', 'dominio' =&gt; 10, 'estado' =&gt; 'Eliminado', 'ticket' =&gt; '10079',</v>
      </c>
      <c r="R761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1" t="str">
        <f t="shared" si="59"/>
        <v>['nombre' =&gt; 'Diana', 'apellido' =&gt; 'Castaño', 'correo' =&gt; 'tutor15@hicome.co', 'dominio' =&gt; 10, 'estado' =&gt; 'Eliminado', 'ticket' =&gt; '10079', 'fecha_de_creacion' =&gt; '2022-07-07', 'centro_costos_id' =&gt; 59, 'costo_dolares' =&gt; 12.000, 'costo_pesos' =&gt; 0, 'trm' =&gt; 0, 'fecha_de_eliminacion' =&gt; null, 'comentarios'  =&gt; ''],</v>
      </c>
    </row>
    <row r="762" spans="1:19" x14ac:dyDescent="0.25">
      <c r="A762" t="s">
        <v>2348</v>
      </c>
      <c r="B762" t="s">
        <v>2559</v>
      </c>
      <c r="C762" t="s">
        <v>2560</v>
      </c>
      <c r="D762" t="s">
        <v>912</v>
      </c>
      <c r="E762" t="s">
        <v>845</v>
      </c>
      <c r="F762">
        <v>10080</v>
      </c>
      <c r="G762" s="1">
        <v>44749</v>
      </c>
      <c r="H762">
        <v>314</v>
      </c>
      <c r="I762">
        <v>12</v>
      </c>
      <c r="J762" t="str">
        <f t="shared" si="55"/>
        <v>12.000</v>
      </c>
      <c r="M762">
        <f>_xlfn.IFNA(VLOOKUP(H762,centro_costo_id_2!$A$2:$B$108,2,0),107)</f>
        <v>59</v>
      </c>
      <c r="N762">
        <f>_xlfn.IFNA(VLOOKUP(TRIM(D762),dominio_correos!$A$1:$B$31,2,0),29)</f>
        <v>10</v>
      </c>
      <c r="O762" t="str">
        <f>Hoja13!J761</f>
        <v>2022-07-07</v>
      </c>
      <c r="P762" t="str">
        <f t="shared" si="56"/>
        <v>null</v>
      </c>
      <c r="Q762" t="str">
        <f t="shared" si="57"/>
        <v>['nombre' =&gt; 'Jenny', 'apellido' =&gt; 'Porras', 'correo' =&gt; 'tutor16@hicome.co', 'dominio' =&gt; 10, 'estado' =&gt; 'Eliminado', 'ticket' =&gt; '10080',</v>
      </c>
      <c r="R762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2" t="str">
        <f t="shared" si="59"/>
        <v>['nombre' =&gt; 'Jenny', 'apellido' =&gt; 'Porras', 'correo' =&gt; 'tutor16@hicome.co', 'dominio' =&gt; 10, 'estado' =&gt; 'Eliminado', 'ticket' =&gt; '10080', 'fecha_de_creacion' =&gt; '2022-07-07', 'centro_costos_id' =&gt; 59, 'costo_dolares' =&gt; 12.000, 'costo_pesos' =&gt; 0, 'trm' =&gt; 0, 'fecha_de_eliminacion' =&gt; null, 'comentarios'  =&gt; ''],</v>
      </c>
    </row>
    <row r="763" spans="1:19" x14ac:dyDescent="0.25">
      <c r="A763" t="s">
        <v>2561</v>
      </c>
      <c r="B763" t="s">
        <v>2562</v>
      </c>
      <c r="C763" t="s">
        <v>2563</v>
      </c>
      <c r="D763" t="s">
        <v>912</v>
      </c>
      <c r="E763" t="s">
        <v>845</v>
      </c>
      <c r="F763">
        <v>10081</v>
      </c>
      <c r="G763" s="1">
        <v>44749</v>
      </c>
      <c r="H763">
        <v>314</v>
      </c>
      <c r="I763">
        <v>12</v>
      </c>
      <c r="J763" t="str">
        <f t="shared" si="55"/>
        <v>12.000</v>
      </c>
      <c r="M763">
        <f>_xlfn.IFNA(VLOOKUP(H763,centro_costo_id_2!$A$2:$B$108,2,0),107)</f>
        <v>59</v>
      </c>
      <c r="N763">
        <f>_xlfn.IFNA(VLOOKUP(TRIM(D763),dominio_correos!$A$1:$B$31,2,0),29)</f>
        <v>10</v>
      </c>
      <c r="O763" t="str">
        <f>Hoja13!J762</f>
        <v>2022-07-07</v>
      </c>
      <c r="P763" t="str">
        <f t="shared" si="56"/>
        <v>null</v>
      </c>
      <c r="Q763" t="str">
        <f t="shared" si="57"/>
        <v>['nombre' =&gt; 'Mayra', 'apellido' =&gt; 'Carvajal', 'correo' =&gt; 'tutor17@hicome.co', 'dominio' =&gt; 10, 'estado' =&gt; 'Eliminado', 'ticket' =&gt; '10081',</v>
      </c>
      <c r="R763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3" t="str">
        <f t="shared" si="59"/>
        <v>['nombre' =&gt; 'Mayra', 'apellido' =&gt; 'Carvajal', 'correo' =&gt; 'tutor17@hicome.co', 'dominio' =&gt; 10, 'estado' =&gt; 'Eliminado', 'ticket' =&gt; '10081', 'fecha_de_creacion' =&gt; '2022-07-07', 'centro_costos_id' =&gt; 59, 'costo_dolares' =&gt; 12.000, 'costo_pesos' =&gt; 0, 'trm' =&gt; 0, 'fecha_de_eliminacion' =&gt; null, 'comentarios'  =&gt; ''],</v>
      </c>
    </row>
    <row r="764" spans="1:19" x14ac:dyDescent="0.25">
      <c r="A764" t="s">
        <v>2564</v>
      </c>
      <c r="B764" t="s">
        <v>1993</v>
      </c>
      <c r="C764" t="s">
        <v>2565</v>
      </c>
      <c r="D764" t="s">
        <v>912</v>
      </c>
      <c r="E764" t="s">
        <v>845</v>
      </c>
      <c r="F764">
        <v>10082</v>
      </c>
      <c r="G764" s="1">
        <v>44749</v>
      </c>
      <c r="H764">
        <v>314</v>
      </c>
      <c r="I764">
        <v>12</v>
      </c>
      <c r="J764" t="str">
        <f t="shared" si="55"/>
        <v>12.000</v>
      </c>
      <c r="M764">
        <f>_xlfn.IFNA(VLOOKUP(H764,centro_costo_id_2!$A$2:$B$108,2,0),107)</f>
        <v>59</v>
      </c>
      <c r="N764">
        <f>_xlfn.IFNA(VLOOKUP(TRIM(D764),dominio_correos!$A$1:$B$31,2,0),29)</f>
        <v>10</v>
      </c>
      <c r="O764" t="str">
        <f>Hoja13!J763</f>
        <v>2022-07-07</v>
      </c>
      <c r="P764" t="str">
        <f t="shared" si="56"/>
        <v>null</v>
      </c>
      <c r="Q764" t="str">
        <f t="shared" si="57"/>
        <v>['nombre' =&gt; 'Pabla', 'apellido' =&gt; 'Hernandez', 'correo' =&gt; 'tutor18@hicome.co', 'dominio' =&gt; 10, 'estado' =&gt; 'Eliminado', 'ticket' =&gt; '10082',</v>
      </c>
      <c r="R764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4" t="str">
        <f t="shared" si="59"/>
        <v>['nombre' =&gt; 'Pabla', 'apellido' =&gt; 'Hernandez', 'correo' =&gt; 'tutor18@hicome.co', 'dominio' =&gt; 10, 'estado' =&gt; 'Eliminado', 'ticket' =&gt; '10082', 'fecha_de_creacion' =&gt; '2022-07-07', 'centro_costos_id' =&gt; 59, 'costo_dolares' =&gt; 12.000, 'costo_pesos' =&gt; 0, 'trm' =&gt; 0, 'fecha_de_eliminacion' =&gt; null, 'comentarios'  =&gt; ''],</v>
      </c>
    </row>
    <row r="765" spans="1:19" x14ac:dyDescent="0.25">
      <c r="A765" t="s">
        <v>2566</v>
      </c>
      <c r="B765" t="s">
        <v>2567</v>
      </c>
      <c r="C765" t="s">
        <v>2568</v>
      </c>
      <c r="D765" t="s">
        <v>912</v>
      </c>
      <c r="E765" t="s">
        <v>845</v>
      </c>
      <c r="F765">
        <v>10083</v>
      </c>
      <c r="G765" s="1">
        <v>44749</v>
      </c>
      <c r="H765">
        <v>314</v>
      </c>
      <c r="I765">
        <v>12</v>
      </c>
      <c r="J765" t="str">
        <f t="shared" si="55"/>
        <v>12.000</v>
      </c>
      <c r="M765">
        <f>_xlfn.IFNA(VLOOKUP(H765,centro_costo_id_2!$A$2:$B$108,2,0),107)</f>
        <v>59</v>
      </c>
      <c r="N765">
        <f>_xlfn.IFNA(VLOOKUP(TRIM(D765),dominio_correos!$A$1:$B$31,2,0),29)</f>
        <v>10</v>
      </c>
      <c r="O765" t="str">
        <f>Hoja13!J764</f>
        <v>2022-07-07</v>
      </c>
      <c r="P765" t="str">
        <f t="shared" si="56"/>
        <v>null</v>
      </c>
      <c r="Q765" t="str">
        <f t="shared" si="57"/>
        <v>['nombre' =&gt; 'Dina', 'apellido' =&gt; 'Almanza', 'correo' =&gt; 'tutor19@hicome.co', 'dominio' =&gt; 10, 'estado' =&gt; 'Eliminado', 'ticket' =&gt; '10083',</v>
      </c>
      <c r="R765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5" t="str">
        <f t="shared" si="59"/>
        <v>['nombre' =&gt; 'Dina', 'apellido' =&gt; 'Almanza', 'correo' =&gt; 'tutor19@hicome.co', 'dominio' =&gt; 10, 'estado' =&gt; 'Eliminado', 'ticket' =&gt; '10083', 'fecha_de_creacion' =&gt; '2022-07-07', 'centro_costos_id' =&gt; 59, 'costo_dolares' =&gt; 12.000, 'costo_pesos' =&gt; 0, 'trm' =&gt; 0, 'fecha_de_eliminacion' =&gt; null, 'comentarios'  =&gt; ''],</v>
      </c>
    </row>
    <row r="766" spans="1:19" x14ac:dyDescent="0.25">
      <c r="A766" t="s">
        <v>2569</v>
      </c>
      <c r="B766" t="s">
        <v>2570</v>
      </c>
      <c r="C766" t="s">
        <v>2571</v>
      </c>
      <c r="D766" t="s">
        <v>912</v>
      </c>
      <c r="E766" t="s">
        <v>845</v>
      </c>
      <c r="F766">
        <v>10084</v>
      </c>
      <c r="G766" s="1">
        <v>44749</v>
      </c>
      <c r="H766">
        <v>314</v>
      </c>
      <c r="I766">
        <v>12</v>
      </c>
      <c r="J766" t="str">
        <f t="shared" si="55"/>
        <v>12.000</v>
      </c>
      <c r="M766">
        <f>_xlfn.IFNA(VLOOKUP(H766,centro_costo_id_2!$A$2:$B$108,2,0),107)</f>
        <v>59</v>
      </c>
      <c r="N766">
        <f>_xlfn.IFNA(VLOOKUP(TRIM(D766),dominio_correos!$A$1:$B$31,2,0),29)</f>
        <v>10</v>
      </c>
      <c r="O766" t="str">
        <f>Hoja13!J765</f>
        <v>2022-07-07</v>
      </c>
      <c r="P766" t="str">
        <f t="shared" si="56"/>
        <v>null</v>
      </c>
      <c r="Q766" t="str">
        <f t="shared" si="57"/>
        <v>['nombre' =&gt; 'Maria Claudia', 'apellido' =&gt; 'Rosero', 'correo' =&gt; 'tutor20@hicome.co', 'dominio' =&gt; 10, 'estado' =&gt; 'Eliminado', 'ticket' =&gt; '10084',</v>
      </c>
      <c r="R766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6" t="str">
        <f t="shared" si="59"/>
        <v>['nombre' =&gt; 'Maria Claudia', 'apellido' =&gt; 'Rosero', 'correo' =&gt; 'tutor20@hicome.co', 'dominio' =&gt; 10, 'estado' =&gt; 'Eliminado', 'ticket' =&gt; '10084', 'fecha_de_creacion' =&gt; '2022-07-07', 'centro_costos_id' =&gt; 59, 'costo_dolares' =&gt; 12.000, 'costo_pesos' =&gt; 0, 'trm' =&gt; 0, 'fecha_de_eliminacion' =&gt; null, 'comentarios'  =&gt; ''],</v>
      </c>
    </row>
    <row r="767" spans="1:19" x14ac:dyDescent="0.25">
      <c r="A767" t="s">
        <v>2572</v>
      </c>
      <c r="B767" t="s">
        <v>1531</v>
      </c>
      <c r="C767" t="s">
        <v>2573</v>
      </c>
      <c r="D767" t="s">
        <v>912</v>
      </c>
      <c r="E767" t="s">
        <v>845</v>
      </c>
      <c r="F767">
        <v>10085</v>
      </c>
      <c r="G767" s="1">
        <v>44749</v>
      </c>
      <c r="H767">
        <v>314</v>
      </c>
      <c r="I767">
        <v>12</v>
      </c>
      <c r="J767" t="str">
        <f t="shared" si="55"/>
        <v>12.000</v>
      </c>
      <c r="M767">
        <f>_xlfn.IFNA(VLOOKUP(H767,centro_costo_id_2!$A$2:$B$108,2,0),107)</f>
        <v>59</v>
      </c>
      <c r="N767">
        <f>_xlfn.IFNA(VLOOKUP(TRIM(D767),dominio_correos!$A$1:$B$31,2,0),29)</f>
        <v>10</v>
      </c>
      <c r="O767" t="str">
        <f>Hoja13!J766</f>
        <v>2022-07-07</v>
      </c>
      <c r="P767" t="str">
        <f t="shared" si="56"/>
        <v>null</v>
      </c>
      <c r="Q767" t="str">
        <f t="shared" si="57"/>
        <v>['nombre' =&gt; 'Rene', 'apellido' =&gt; 'Reyes', 'correo' =&gt; 'tutor21@hicome.co', 'dominio' =&gt; 10, 'estado' =&gt; 'Eliminado', 'ticket' =&gt; '10085',</v>
      </c>
      <c r="R767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7" t="str">
        <f t="shared" si="59"/>
        <v>['nombre' =&gt; 'Rene', 'apellido' =&gt; 'Reyes', 'correo' =&gt; 'tutor21@hicome.co', 'dominio' =&gt; 10, 'estado' =&gt; 'Eliminado', 'ticket' =&gt; '10085', 'fecha_de_creacion' =&gt; '2022-07-07', 'centro_costos_id' =&gt; 59, 'costo_dolares' =&gt; 12.000, 'costo_pesos' =&gt; 0, 'trm' =&gt; 0, 'fecha_de_eliminacion' =&gt; null, 'comentarios'  =&gt; ''],</v>
      </c>
    </row>
    <row r="768" spans="1:19" x14ac:dyDescent="0.25">
      <c r="A768" t="s">
        <v>2574</v>
      </c>
      <c r="B768" t="s">
        <v>1393</v>
      </c>
      <c r="C768" t="s">
        <v>2575</v>
      </c>
      <c r="D768" t="s">
        <v>912</v>
      </c>
      <c r="E768" t="s">
        <v>845</v>
      </c>
      <c r="F768">
        <v>10086</v>
      </c>
      <c r="G768" s="1">
        <v>44749</v>
      </c>
      <c r="H768">
        <v>314</v>
      </c>
      <c r="I768">
        <v>12</v>
      </c>
      <c r="J768" t="str">
        <f t="shared" si="55"/>
        <v>12.000</v>
      </c>
      <c r="M768">
        <f>_xlfn.IFNA(VLOOKUP(H768,centro_costo_id_2!$A$2:$B$108,2,0),107)</f>
        <v>59</v>
      </c>
      <c r="N768">
        <f>_xlfn.IFNA(VLOOKUP(TRIM(D768),dominio_correos!$A$1:$B$31,2,0),29)</f>
        <v>10</v>
      </c>
      <c r="O768" t="str">
        <f>Hoja13!J767</f>
        <v>2022-07-07</v>
      </c>
      <c r="P768" t="str">
        <f t="shared" si="56"/>
        <v>null</v>
      </c>
      <c r="Q768" t="str">
        <f t="shared" si="57"/>
        <v>['nombre' =&gt; 'Juan Pablo', 'apellido' =&gt; 'Rodriguez', 'correo' =&gt; 'tutor22@hicome.co', 'dominio' =&gt; 10, 'estado' =&gt; 'Eliminado', 'ticket' =&gt; '10086',</v>
      </c>
      <c r="R768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8" t="str">
        <f t="shared" si="59"/>
        <v>['nombre' =&gt; 'Juan Pablo', 'apellido' =&gt; 'Rodriguez', 'correo' =&gt; 'tutor22@hicome.co', 'dominio' =&gt; 10, 'estado' =&gt; 'Eliminado', 'ticket' =&gt; '10086', 'fecha_de_creacion' =&gt; '2022-07-07', 'centro_costos_id' =&gt; 59, 'costo_dolares' =&gt; 12.000, 'costo_pesos' =&gt; 0, 'trm' =&gt; 0, 'fecha_de_eliminacion' =&gt; null, 'comentarios'  =&gt; ''],</v>
      </c>
    </row>
    <row r="769" spans="1:19" x14ac:dyDescent="0.25">
      <c r="A769" t="s">
        <v>2576</v>
      </c>
      <c r="B769" t="s">
        <v>2577</v>
      </c>
      <c r="C769" t="s">
        <v>2578</v>
      </c>
      <c r="D769" t="s">
        <v>912</v>
      </c>
      <c r="E769" t="s">
        <v>845</v>
      </c>
      <c r="F769">
        <v>10088</v>
      </c>
      <c r="G769" s="1">
        <v>44749</v>
      </c>
      <c r="H769">
        <v>314</v>
      </c>
      <c r="I769">
        <v>12</v>
      </c>
      <c r="J769" t="str">
        <f t="shared" si="55"/>
        <v>12.000</v>
      </c>
      <c r="M769">
        <f>_xlfn.IFNA(VLOOKUP(H769,centro_costo_id_2!$A$2:$B$108,2,0),107)</f>
        <v>59</v>
      </c>
      <c r="N769">
        <f>_xlfn.IFNA(VLOOKUP(TRIM(D769),dominio_correos!$A$1:$B$31,2,0),29)</f>
        <v>10</v>
      </c>
      <c r="O769" t="str">
        <f>Hoja13!J768</f>
        <v>2022-07-07</v>
      </c>
      <c r="P769" t="str">
        <f t="shared" si="56"/>
        <v>null</v>
      </c>
      <c r="Q769" t="str">
        <f t="shared" si="57"/>
        <v>['nombre' =&gt; 'Vanesa', 'apellido' =&gt; 'Escucha', 'correo' =&gt; 'tutor23@hicome.co', 'dominio' =&gt; 10, 'estado' =&gt; 'Eliminado', 'ticket' =&gt; '10088',</v>
      </c>
      <c r="R769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69" t="str">
        <f t="shared" si="59"/>
        <v>['nombre' =&gt; 'Vanesa', 'apellido' =&gt; 'Escucha', 'correo' =&gt; 'tutor23@hicome.co', 'dominio' =&gt; 10, 'estado' =&gt; 'Eliminado', 'ticket' =&gt; '10088', 'fecha_de_creacion' =&gt; '2022-07-07', 'centro_costos_id' =&gt; 59, 'costo_dolares' =&gt; 12.000, 'costo_pesos' =&gt; 0, 'trm' =&gt; 0, 'fecha_de_eliminacion' =&gt; null, 'comentarios'  =&gt; ''],</v>
      </c>
    </row>
    <row r="770" spans="1:19" x14ac:dyDescent="0.25">
      <c r="A770" t="s">
        <v>2434</v>
      </c>
      <c r="B770" t="s">
        <v>2579</v>
      </c>
      <c r="C770" t="s">
        <v>2580</v>
      </c>
      <c r="D770" t="s">
        <v>912</v>
      </c>
      <c r="E770" t="s">
        <v>845</v>
      </c>
      <c r="F770">
        <v>10090</v>
      </c>
      <c r="G770" s="1">
        <v>44749</v>
      </c>
      <c r="H770">
        <v>314</v>
      </c>
      <c r="I770">
        <v>12</v>
      </c>
      <c r="J770" t="str">
        <f t="shared" si="55"/>
        <v>12.000</v>
      </c>
      <c r="M770">
        <f>_xlfn.IFNA(VLOOKUP(H770,centro_costo_id_2!$A$2:$B$108,2,0),107)</f>
        <v>59</v>
      </c>
      <c r="N770">
        <f>_xlfn.IFNA(VLOOKUP(TRIM(D770),dominio_correos!$A$1:$B$31,2,0),29)</f>
        <v>10</v>
      </c>
      <c r="O770" t="str">
        <f>Hoja13!J769</f>
        <v>2022-07-07</v>
      </c>
      <c r="P770" t="str">
        <f t="shared" si="56"/>
        <v>null</v>
      </c>
      <c r="Q770" t="str">
        <f t="shared" si="57"/>
        <v>['nombre' =&gt; 'Monica ', 'apellido' =&gt; 'Gaona', 'correo' =&gt; 'tutor24@hicome.co', 'dominio' =&gt; 10, 'estado' =&gt; 'Eliminado', 'ticket' =&gt; '10090',</v>
      </c>
      <c r="R770" t="str">
        <f t="shared" si="58"/>
        <v xml:space="preserve"> 'fecha_de_creacion' =&gt; '2022-07-07', 'centro_costos_id' =&gt; 59, 'costo_dolares' =&gt; 12.000, 'costo_pesos' =&gt; 0, 'trm' =&gt; 0, 'fecha_de_eliminacion' =&gt; null, 'comentarios'  =&gt; ''],</v>
      </c>
      <c r="S770" t="str">
        <f t="shared" si="59"/>
        <v>['nombre' =&gt; 'Monica ', 'apellido' =&gt; 'Gaona', 'correo' =&gt; 'tutor24@hicome.co', 'dominio' =&gt; 10, 'estado' =&gt; 'Eliminado', 'ticket' =&gt; '10090', 'fecha_de_creacion' =&gt; '2022-07-07', 'centro_costos_id' =&gt; 59, 'costo_dolares' =&gt; 12.000, 'costo_pesos' =&gt; 0, 'trm' =&gt; 0, 'fecha_de_eliminacion' =&gt; null, 'comentarios'  =&gt; ''],</v>
      </c>
    </row>
    <row r="771" spans="1:19" x14ac:dyDescent="0.25">
      <c r="A771" t="s">
        <v>2581</v>
      </c>
      <c r="B771" t="s">
        <v>2582</v>
      </c>
      <c r="C771" t="s">
        <v>2583</v>
      </c>
      <c r="D771" t="s">
        <v>912</v>
      </c>
      <c r="E771" t="s">
        <v>845</v>
      </c>
      <c r="F771">
        <v>10091</v>
      </c>
      <c r="G771" s="1">
        <v>44749</v>
      </c>
      <c r="H771">
        <v>314</v>
      </c>
      <c r="I771">
        <v>12</v>
      </c>
      <c r="J771" t="str">
        <f t="shared" ref="J771:J834" si="60">REPLACE(TEXT(I771,"#,000"),FIND(",",TEXT(I771,"#,000"),1),1,".")</f>
        <v>12.000</v>
      </c>
      <c r="M771">
        <f>_xlfn.IFNA(VLOOKUP(H771,centro_costo_id_2!$A$2:$B$108,2,0),107)</f>
        <v>59</v>
      </c>
      <c r="N771">
        <f>_xlfn.IFNA(VLOOKUP(TRIM(D771),dominio_correos!$A$1:$B$31,2,0),29)</f>
        <v>10</v>
      </c>
      <c r="O771" t="str">
        <f>Hoja13!J770</f>
        <v>2022-07-07</v>
      </c>
      <c r="P771" t="str">
        <f t="shared" ref="P771:P834" si="61">IF(K771="","null",YEAR(K771)&amp;"-"&amp;IF(VALUE(MONTH(K771))&lt;10,0&amp;VALUE(MONTH(K771)),VALUE(MONTH(K771)))&amp;"-"&amp;IF(VALUE(DAY(K771))&lt;10,0&amp;VALUE(DAY(K771)),VALUE(DAY(K771))))</f>
        <v>null</v>
      </c>
      <c r="Q771" t="str">
        <f t="shared" ref="Q771:Q834" si="62">"['nombre' =&gt; '"&amp;A771&amp;"', 'apellido' =&gt; '"&amp;B771&amp;"', 'correo' =&gt; '"&amp;C771&amp;"', 'dominio' =&gt; "&amp;N771&amp;", 'estado' =&gt; '"&amp;E771&amp;"', 'ticket' =&gt; '"&amp;F771&amp;"',"</f>
        <v>['nombre' =&gt; 'Marbeen', 'apellido' =&gt; 'Mosquera', 'correo' =&gt; 'tutor25@hicome.co', 'dominio' =&gt; 10, 'estado' =&gt; 'Eliminado', 'ticket' =&gt; '10091',</v>
      </c>
      <c r="R771" t="str">
        <f t="shared" ref="R771:R834" si="63">" 'fecha_de_creacion' =&gt; '"&amp;O771&amp;"', 'centro_costos_id' =&gt; "&amp;M771&amp;", 'costo_dolares' =&gt; "&amp;J771&amp;", 'costo_pesos' =&gt; 0, 'trm' =&gt; 0, 'fecha_de_eliminacion' =&gt; "&amp;IF(P771="null","null","'"&amp;P771&amp;"'")&amp;", 'comentarios'  =&gt; '"&amp;L771&amp;"'],"</f>
        <v xml:space="preserve"> 'fecha_de_creacion' =&gt; '2022-07-07', 'centro_costos_id' =&gt; 59, 'costo_dolares' =&gt; 12.000, 'costo_pesos' =&gt; 0, 'trm' =&gt; 0, 'fecha_de_eliminacion' =&gt; null, 'comentarios'  =&gt; ''],</v>
      </c>
      <c r="S771" t="str">
        <f t="shared" ref="S771:S834" si="64">Q771&amp;R771</f>
        <v>['nombre' =&gt; 'Marbeen', 'apellido' =&gt; 'Mosquera', 'correo' =&gt; 'tutor25@hicome.co', 'dominio' =&gt; 10, 'estado' =&gt; 'Eliminado', 'ticket' =&gt; '10091', 'fecha_de_creacion' =&gt; '2022-07-07', 'centro_costos_id' =&gt; 59, 'costo_dolares' =&gt; 12.000, 'costo_pesos' =&gt; 0, 'trm' =&gt; 0, 'fecha_de_eliminacion' =&gt; null, 'comentarios'  =&gt; ''],</v>
      </c>
    </row>
    <row r="772" spans="1:19" x14ac:dyDescent="0.25">
      <c r="A772" t="s">
        <v>2584</v>
      </c>
      <c r="B772" t="s">
        <v>1467</v>
      </c>
      <c r="C772" t="s">
        <v>2585</v>
      </c>
      <c r="D772" t="s">
        <v>912</v>
      </c>
      <c r="E772" t="s">
        <v>845</v>
      </c>
      <c r="F772">
        <v>10094</v>
      </c>
      <c r="G772" s="1">
        <v>44749</v>
      </c>
      <c r="H772">
        <v>314</v>
      </c>
      <c r="I772">
        <v>12</v>
      </c>
      <c r="J772" t="str">
        <f t="shared" si="60"/>
        <v>12.000</v>
      </c>
      <c r="M772">
        <f>_xlfn.IFNA(VLOOKUP(H772,centro_costo_id_2!$A$2:$B$108,2,0),107)</f>
        <v>59</v>
      </c>
      <c r="N772">
        <f>_xlfn.IFNA(VLOOKUP(TRIM(D772),dominio_correos!$A$1:$B$31,2,0),29)</f>
        <v>10</v>
      </c>
      <c r="O772" t="str">
        <f>Hoja13!J771</f>
        <v>2022-07-07</v>
      </c>
      <c r="P772" t="str">
        <f t="shared" si="61"/>
        <v>null</v>
      </c>
      <c r="Q772" t="str">
        <f t="shared" si="62"/>
        <v>['nombre' =&gt; 'Jeison', 'apellido' =&gt; 'Correa', 'correo' =&gt; 'tutor26@hicome.co', 'dominio' =&gt; 10, 'estado' =&gt; 'Eliminado', 'ticket' =&gt; '10094',</v>
      </c>
      <c r="R772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2" t="str">
        <f t="shared" si="64"/>
        <v>['nombre' =&gt; 'Jeison', 'apellido' =&gt; 'Correa', 'correo' =&gt; 'tutor26@hicome.co', 'dominio' =&gt; 10, 'estado' =&gt; 'Eliminado', 'ticket' =&gt; '10094', 'fecha_de_creacion' =&gt; '2022-07-07', 'centro_costos_id' =&gt; 59, 'costo_dolares' =&gt; 12.000, 'costo_pesos' =&gt; 0, 'trm' =&gt; 0, 'fecha_de_eliminacion' =&gt; null, 'comentarios'  =&gt; ''],</v>
      </c>
    </row>
    <row r="773" spans="1:19" x14ac:dyDescent="0.25">
      <c r="A773" t="s">
        <v>2586</v>
      </c>
      <c r="B773" t="s">
        <v>1993</v>
      </c>
      <c r="C773" t="s">
        <v>2587</v>
      </c>
      <c r="D773" t="s">
        <v>912</v>
      </c>
      <c r="E773" t="s">
        <v>845</v>
      </c>
      <c r="F773">
        <v>10095</v>
      </c>
      <c r="G773" s="1">
        <v>44749</v>
      </c>
      <c r="H773">
        <v>314</v>
      </c>
      <c r="I773">
        <v>12</v>
      </c>
      <c r="J773" t="str">
        <f t="shared" si="60"/>
        <v>12.000</v>
      </c>
      <c r="M773">
        <f>_xlfn.IFNA(VLOOKUP(H773,centro_costo_id_2!$A$2:$B$108,2,0),107)</f>
        <v>59</v>
      </c>
      <c r="N773">
        <f>_xlfn.IFNA(VLOOKUP(TRIM(D773),dominio_correos!$A$1:$B$31,2,0),29)</f>
        <v>10</v>
      </c>
      <c r="O773" t="str">
        <f>Hoja13!J772</f>
        <v>2022-07-07</v>
      </c>
      <c r="P773" t="str">
        <f t="shared" si="61"/>
        <v>null</v>
      </c>
      <c r="Q773" t="str">
        <f t="shared" si="62"/>
        <v>['nombre' =&gt; 'Liz', 'apellido' =&gt; 'Hernandez', 'correo' =&gt; 'tutor27@hicome.co', 'dominio' =&gt; 10, 'estado' =&gt; 'Eliminado', 'ticket' =&gt; '10095',</v>
      </c>
      <c r="R773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3" t="str">
        <f t="shared" si="64"/>
        <v>['nombre' =&gt; 'Liz', 'apellido' =&gt; 'Hernandez', 'correo' =&gt; 'tutor27@hicome.co', 'dominio' =&gt; 10, 'estado' =&gt; 'Eliminado', 'ticket' =&gt; '10095', 'fecha_de_creacion' =&gt; '2022-07-07', 'centro_costos_id' =&gt; 59, 'costo_dolares' =&gt; 12.000, 'costo_pesos' =&gt; 0, 'trm' =&gt; 0, 'fecha_de_eliminacion' =&gt; null, 'comentarios'  =&gt; ''],</v>
      </c>
    </row>
    <row r="774" spans="1:19" x14ac:dyDescent="0.25">
      <c r="A774" t="s">
        <v>2588</v>
      </c>
      <c r="B774" t="s">
        <v>2589</v>
      </c>
      <c r="C774" t="s">
        <v>2590</v>
      </c>
      <c r="D774" t="s">
        <v>912</v>
      </c>
      <c r="E774" t="s">
        <v>845</v>
      </c>
      <c r="F774">
        <v>10096</v>
      </c>
      <c r="G774" s="1">
        <v>44749</v>
      </c>
      <c r="H774">
        <v>314</v>
      </c>
      <c r="I774">
        <v>12</v>
      </c>
      <c r="J774" t="str">
        <f t="shared" si="60"/>
        <v>12.000</v>
      </c>
      <c r="M774">
        <f>_xlfn.IFNA(VLOOKUP(H774,centro_costo_id_2!$A$2:$B$108,2,0),107)</f>
        <v>59</v>
      </c>
      <c r="N774">
        <f>_xlfn.IFNA(VLOOKUP(TRIM(D774),dominio_correos!$A$1:$B$31,2,0),29)</f>
        <v>10</v>
      </c>
      <c r="O774" t="str">
        <f>Hoja13!J773</f>
        <v>2022-07-07</v>
      </c>
      <c r="P774" t="str">
        <f t="shared" si="61"/>
        <v>null</v>
      </c>
      <c r="Q774" t="str">
        <f t="shared" si="62"/>
        <v>['nombre' =&gt; 'Daris', 'apellido' =&gt; 'Montiel', 'correo' =&gt; 'tutor28@hicome.co', 'dominio' =&gt; 10, 'estado' =&gt; 'Eliminado', 'ticket' =&gt; '10096',</v>
      </c>
      <c r="R774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4" t="str">
        <f t="shared" si="64"/>
        <v>['nombre' =&gt; 'Daris', 'apellido' =&gt; 'Montiel', 'correo' =&gt; 'tutor28@hicome.co', 'dominio' =&gt; 10, 'estado' =&gt; 'Eliminado', 'ticket' =&gt; '10096', 'fecha_de_creacion' =&gt; '2022-07-07', 'centro_costos_id' =&gt; 59, 'costo_dolares' =&gt; 12.000, 'costo_pesos' =&gt; 0, 'trm' =&gt; 0, 'fecha_de_eliminacion' =&gt; null, 'comentarios'  =&gt; ''],</v>
      </c>
    </row>
    <row r="775" spans="1:19" x14ac:dyDescent="0.25">
      <c r="A775" t="s">
        <v>1508</v>
      </c>
      <c r="B775" t="s">
        <v>2591</v>
      </c>
      <c r="C775" t="s">
        <v>2592</v>
      </c>
      <c r="D775" t="s">
        <v>912</v>
      </c>
      <c r="E775" t="s">
        <v>845</v>
      </c>
      <c r="F775">
        <v>10097</v>
      </c>
      <c r="G775" s="1">
        <v>44749</v>
      </c>
      <c r="H775">
        <v>314</v>
      </c>
      <c r="I775">
        <v>12</v>
      </c>
      <c r="J775" t="str">
        <f t="shared" si="60"/>
        <v>12.000</v>
      </c>
      <c r="M775">
        <f>_xlfn.IFNA(VLOOKUP(H775,centro_costo_id_2!$A$2:$B$108,2,0),107)</f>
        <v>59</v>
      </c>
      <c r="N775">
        <f>_xlfn.IFNA(VLOOKUP(TRIM(D775),dominio_correos!$A$1:$B$31,2,0),29)</f>
        <v>10</v>
      </c>
      <c r="O775" t="str">
        <f>Hoja13!J774</f>
        <v>2022-07-07</v>
      </c>
      <c r="P775" t="str">
        <f t="shared" si="61"/>
        <v>null</v>
      </c>
      <c r="Q775" t="str">
        <f t="shared" si="62"/>
        <v>['nombre' =&gt; 'Julian', 'apellido' =&gt; 'Castiblanco', 'correo' =&gt; 'tutor29@hicome.co', 'dominio' =&gt; 10, 'estado' =&gt; 'Eliminado', 'ticket' =&gt; '10097',</v>
      </c>
      <c r="R775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5" t="str">
        <f t="shared" si="64"/>
        <v>['nombre' =&gt; 'Julian', 'apellido' =&gt; 'Castiblanco', 'correo' =&gt; 'tutor29@hicome.co', 'dominio' =&gt; 10, 'estado' =&gt; 'Eliminado', 'ticket' =&gt; '10097', 'fecha_de_creacion' =&gt; '2022-07-07', 'centro_costos_id' =&gt; 59, 'costo_dolares' =&gt; 12.000, 'costo_pesos' =&gt; 0, 'trm' =&gt; 0, 'fecha_de_eliminacion' =&gt; null, 'comentarios'  =&gt; ''],</v>
      </c>
    </row>
    <row r="776" spans="1:19" x14ac:dyDescent="0.25">
      <c r="A776" t="s">
        <v>1511</v>
      </c>
      <c r="B776" t="s">
        <v>890</v>
      </c>
      <c r="C776" t="s">
        <v>2593</v>
      </c>
      <c r="D776" t="s">
        <v>912</v>
      </c>
      <c r="E776" t="s">
        <v>845</v>
      </c>
      <c r="F776">
        <v>10098</v>
      </c>
      <c r="G776" s="1">
        <v>44749</v>
      </c>
      <c r="H776">
        <v>314</v>
      </c>
      <c r="I776">
        <v>12</v>
      </c>
      <c r="J776" t="str">
        <f t="shared" si="60"/>
        <v>12.000</v>
      </c>
      <c r="M776">
        <f>_xlfn.IFNA(VLOOKUP(H776,centro_costo_id_2!$A$2:$B$108,2,0),107)</f>
        <v>59</v>
      </c>
      <c r="N776">
        <f>_xlfn.IFNA(VLOOKUP(TRIM(D776),dominio_correos!$A$1:$B$31,2,0),29)</f>
        <v>10</v>
      </c>
      <c r="O776" t="str">
        <f>Hoja13!J775</f>
        <v>2022-07-07</v>
      </c>
      <c r="P776" t="str">
        <f t="shared" si="61"/>
        <v>null</v>
      </c>
      <c r="Q776" t="str">
        <f t="shared" si="62"/>
        <v>['nombre' =&gt; 'Julieth', 'apellido' =&gt; 'Rivera', 'correo' =&gt; 'tutor30@hicome.co', 'dominio' =&gt; 10, 'estado' =&gt; 'Eliminado', 'ticket' =&gt; '10098',</v>
      </c>
      <c r="R776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6" t="str">
        <f t="shared" si="64"/>
        <v>['nombre' =&gt; 'Julieth', 'apellido' =&gt; 'Rivera', 'correo' =&gt; 'tutor30@hicome.co', 'dominio' =&gt; 10, 'estado' =&gt; 'Eliminado', 'ticket' =&gt; '10098', 'fecha_de_creacion' =&gt; '2022-07-07', 'centro_costos_id' =&gt; 59, 'costo_dolares' =&gt; 12.000, 'costo_pesos' =&gt; 0, 'trm' =&gt; 0, 'fecha_de_eliminacion' =&gt; null, 'comentarios'  =&gt; ''],</v>
      </c>
    </row>
    <row r="777" spans="1:19" x14ac:dyDescent="0.25">
      <c r="A777" t="s">
        <v>1646</v>
      </c>
      <c r="B777" t="s">
        <v>2594</v>
      </c>
      <c r="C777" t="s">
        <v>2595</v>
      </c>
      <c r="D777" t="s">
        <v>912</v>
      </c>
      <c r="E777" t="s">
        <v>845</v>
      </c>
      <c r="F777">
        <v>10099</v>
      </c>
      <c r="G777" s="1">
        <v>44749</v>
      </c>
      <c r="H777">
        <v>314</v>
      </c>
      <c r="I777">
        <v>12</v>
      </c>
      <c r="J777" t="str">
        <f t="shared" si="60"/>
        <v>12.000</v>
      </c>
      <c r="M777">
        <f>_xlfn.IFNA(VLOOKUP(H777,centro_costo_id_2!$A$2:$B$108,2,0),107)</f>
        <v>59</v>
      </c>
      <c r="N777">
        <f>_xlfn.IFNA(VLOOKUP(TRIM(D777),dominio_correos!$A$1:$B$31,2,0),29)</f>
        <v>10</v>
      </c>
      <c r="O777" t="str">
        <f>Hoja13!J776</f>
        <v>2022-07-07</v>
      </c>
      <c r="P777" t="str">
        <f t="shared" si="61"/>
        <v>null</v>
      </c>
      <c r="Q777" t="str">
        <f t="shared" si="62"/>
        <v>['nombre' =&gt; 'Jorge', 'apellido' =&gt; 'Benavidez', 'correo' =&gt; 'tutor31@hicome.co', 'dominio' =&gt; 10, 'estado' =&gt; 'Eliminado', 'ticket' =&gt; '10099',</v>
      </c>
      <c r="R777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7" t="str">
        <f t="shared" si="64"/>
        <v>['nombre' =&gt; 'Jorge', 'apellido' =&gt; 'Benavidez', 'correo' =&gt; 'tutor31@hicome.co', 'dominio' =&gt; 10, 'estado' =&gt; 'Eliminado', 'ticket' =&gt; '10099', 'fecha_de_creacion' =&gt; '2022-07-07', 'centro_costos_id' =&gt; 59, 'costo_dolares' =&gt; 12.000, 'costo_pesos' =&gt; 0, 'trm' =&gt; 0, 'fecha_de_eliminacion' =&gt; null, 'comentarios'  =&gt; ''],</v>
      </c>
    </row>
    <row r="778" spans="1:19" x14ac:dyDescent="0.25">
      <c r="A778" t="s">
        <v>2596</v>
      </c>
      <c r="B778" t="s">
        <v>2597</v>
      </c>
      <c r="C778" t="s">
        <v>2598</v>
      </c>
      <c r="D778" t="s">
        <v>912</v>
      </c>
      <c r="E778" t="s">
        <v>845</v>
      </c>
      <c r="F778">
        <v>10100</v>
      </c>
      <c r="G778" s="1">
        <v>44749</v>
      </c>
      <c r="H778">
        <v>314</v>
      </c>
      <c r="I778">
        <v>12</v>
      </c>
      <c r="J778" t="str">
        <f t="shared" si="60"/>
        <v>12.000</v>
      </c>
      <c r="M778">
        <f>_xlfn.IFNA(VLOOKUP(H778,centro_costo_id_2!$A$2:$B$108,2,0),107)</f>
        <v>59</v>
      </c>
      <c r="N778">
        <f>_xlfn.IFNA(VLOOKUP(TRIM(D778),dominio_correos!$A$1:$B$31,2,0),29)</f>
        <v>10</v>
      </c>
      <c r="O778" t="str">
        <f>Hoja13!J777</f>
        <v>2022-07-07</v>
      </c>
      <c r="P778" t="str">
        <f t="shared" si="61"/>
        <v>null</v>
      </c>
      <c r="Q778" t="str">
        <f t="shared" si="62"/>
        <v>['nombre' =&gt; 'Lizeh', 'apellido' =&gt; 'Plazas', 'correo' =&gt; 'tutor32@hicome.co', 'dominio' =&gt; 10, 'estado' =&gt; 'Eliminado', 'ticket' =&gt; '10100',</v>
      </c>
      <c r="R778" t="str">
        <f t="shared" si="63"/>
        <v xml:space="preserve"> 'fecha_de_creacion' =&gt; '2022-07-07', 'centro_costos_id' =&gt; 59, 'costo_dolares' =&gt; 12.000, 'costo_pesos' =&gt; 0, 'trm' =&gt; 0, 'fecha_de_eliminacion' =&gt; null, 'comentarios'  =&gt; ''],</v>
      </c>
      <c r="S778" t="str">
        <f t="shared" si="64"/>
        <v>['nombre' =&gt; 'Lizeh', 'apellido' =&gt; 'Plazas', 'correo' =&gt; 'tutor32@hicome.co', 'dominio' =&gt; 10, 'estado' =&gt; 'Eliminado', 'ticket' =&gt; '10100', 'fecha_de_creacion' =&gt; '2022-07-07', 'centro_costos_id' =&gt; 59, 'costo_dolares' =&gt; 12.000, 'costo_pesos' =&gt; 0, 'trm' =&gt; 0, 'fecha_de_eliminacion' =&gt; null, 'comentarios'  =&gt; ''],</v>
      </c>
    </row>
    <row r="779" spans="1:19" x14ac:dyDescent="0.25">
      <c r="A779" t="s">
        <v>2599</v>
      </c>
      <c r="B779" t="s">
        <v>1279</v>
      </c>
      <c r="C779" t="s">
        <v>2600</v>
      </c>
      <c r="D779" t="s">
        <v>977</v>
      </c>
      <c r="E779" t="s">
        <v>845</v>
      </c>
      <c r="F779">
        <v>10101</v>
      </c>
      <c r="G779" s="1">
        <v>44749</v>
      </c>
      <c r="H779">
        <v>316</v>
      </c>
      <c r="I779">
        <v>12</v>
      </c>
      <c r="J779" t="str">
        <f t="shared" si="60"/>
        <v>12.000</v>
      </c>
      <c r="M779">
        <f>_xlfn.IFNA(VLOOKUP(H779,centro_costo_id_2!$A$2:$B$108,2,0),107)</f>
        <v>61</v>
      </c>
      <c r="N779">
        <f>_xlfn.IFNA(VLOOKUP(TRIM(D779),dominio_correos!$A$1:$B$31,2,0),29)</f>
        <v>21</v>
      </c>
      <c r="O779" t="str">
        <f>Hoja13!J778</f>
        <v>2022-07-07</v>
      </c>
      <c r="P779" t="str">
        <f t="shared" si="61"/>
        <v>null</v>
      </c>
      <c r="Q779" t="str">
        <f t="shared" si="62"/>
        <v>['nombre' =&gt; 'Danilo', 'apellido' =&gt; 'Rincon', 'correo' =&gt; 'tutor33@quierovenderenlinea.co', 'dominio' =&gt; 21, 'estado' =&gt; 'Eliminado', 'ticket' =&gt; '10101',</v>
      </c>
      <c r="R779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79" t="str">
        <f t="shared" si="64"/>
        <v>['nombre' =&gt; 'Danilo', 'apellido' =&gt; 'Rincon', 'correo' =&gt; 'tutor33@quierovenderenlinea.co', 'dominio' =&gt; 21, 'estado' =&gt; 'Eliminado', 'ticket' =&gt; '10101', 'fecha_de_creacion' =&gt; '2022-07-07', 'centro_costos_id' =&gt; 61, 'costo_dolares' =&gt; 12.000, 'costo_pesos' =&gt; 0, 'trm' =&gt; 0, 'fecha_de_eliminacion' =&gt; null, 'comentarios'  =&gt; ''],</v>
      </c>
    </row>
    <row r="780" spans="1:19" x14ac:dyDescent="0.25">
      <c r="A780" t="s">
        <v>850</v>
      </c>
      <c r="B780" t="s">
        <v>2601</v>
      </c>
      <c r="C780" t="s">
        <v>2602</v>
      </c>
      <c r="D780" t="s">
        <v>977</v>
      </c>
      <c r="E780" t="s">
        <v>845</v>
      </c>
      <c r="F780">
        <v>10102</v>
      </c>
      <c r="G780" s="1">
        <v>44749</v>
      </c>
      <c r="H780">
        <v>316</v>
      </c>
      <c r="I780">
        <v>12</v>
      </c>
      <c r="J780" t="str">
        <f t="shared" si="60"/>
        <v>12.000</v>
      </c>
      <c r="M780">
        <f>_xlfn.IFNA(VLOOKUP(H780,centro_costo_id_2!$A$2:$B$108,2,0),107)</f>
        <v>61</v>
      </c>
      <c r="N780">
        <f>_xlfn.IFNA(VLOOKUP(TRIM(D780),dominio_correos!$A$1:$B$31,2,0),29)</f>
        <v>21</v>
      </c>
      <c r="O780" t="str">
        <f>Hoja13!J779</f>
        <v>2022-07-07</v>
      </c>
      <c r="P780" t="str">
        <f t="shared" si="61"/>
        <v>null</v>
      </c>
      <c r="Q780" t="str">
        <f t="shared" si="62"/>
        <v>['nombre' =&gt; 'Diana', 'apellido' =&gt; 'Neira', 'correo' =&gt; 'tutor34@quierovenderenlinea.co', 'dominio' =&gt; 21, 'estado' =&gt; 'Eliminado', 'ticket' =&gt; '10102',</v>
      </c>
      <c r="R780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0" t="str">
        <f t="shared" si="64"/>
        <v>['nombre' =&gt; 'Diana', 'apellido' =&gt; 'Neira', 'correo' =&gt; 'tutor34@quierovenderenlinea.co', 'dominio' =&gt; 21, 'estado' =&gt; 'Eliminado', 'ticket' =&gt; '10102', 'fecha_de_creacion' =&gt; '2022-07-07', 'centro_costos_id' =&gt; 61, 'costo_dolares' =&gt; 12.000, 'costo_pesos' =&gt; 0, 'trm' =&gt; 0, 'fecha_de_eliminacion' =&gt; null, 'comentarios'  =&gt; ''],</v>
      </c>
    </row>
    <row r="781" spans="1:19" x14ac:dyDescent="0.25">
      <c r="A781" t="s">
        <v>2603</v>
      </c>
      <c r="B781" t="s">
        <v>1368</v>
      </c>
      <c r="C781" t="s">
        <v>2604</v>
      </c>
      <c r="D781" t="s">
        <v>977</v>
      </c>
      <c r="E781" t="s">
        <v>845</v>
      </c>
      <c r="F781">
        <v>10103</v>
      </c>
      <c r="G781" s="1">
        <v>44749</v>
      </c>
      <c r="H781">
        <v>316</v>
      </c>
      <c r="I781">
        <v>12</v>
      </c>
      <c r="J781" t="str">
        <f t="shared" si="60"/>
        <v>12.000</v>
      </c>
      <c r="M781">
        <f>_xlfn.IFNA(VLOOKUP(H781,centro_costo_id_2!$A$2:$B$108,2,0),107)</f>
        <v>61</v>
      </c>
      <c r="N781">
        <f>_xlfn.IFNA(VLOOKUP(TRIM(D781),dominio_correos!$A$1:$B$31,2,0),29)</f>
        <v>21</v>
      </c>
      <c r="O781" t="str">
        <f>Hoja13!J780</f>
        <v>2022-07-07</v>
      </c>
      <c r="P781" t="str">
        <f t="shared" si="61"/>
        <v>null</v>
      </c>
      <c r="Q781" t="str">
        <f t="shared" si="62"/>
        <v>['nombre' =&gt; 'Hernry', 'apellido' =&gt; 'Romero', 'correo' =&gt; 'tutor35@quierovenderenlinea.co', 'dominio' =&gt; 21, 'estado' =&gt; 'Eliminado', 'ticket' =&gt; '10103',</v>
      </c>
      <c r="R781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1" t="str">
        <f t="shared" si="64"/>
        <v>['nombre' =&gt; 'Hernry', 'apellido' =&gt; 'Romero', 'correo' =&gt; 'tutor35@quierovenderenlinea.co', 'dominio' =&gt; 21, 'estado' =&gt; 'Eliminado', 'ticket' =&gt; '10103', 'fecha_de_creacion' =&gt; '2022-07-07', 'centro_costos_id' =&gt; 61, 'costo_dolares' =&gt; 12.000, 'costo_pesos' =&gt; 0, 'trm' =&gt; 0, 'fecha_de_eliminacion' =&gt; null, 'comentarios'  =&gt; ''],</v>
      </c>
    </row>
    <row r="782" spans="1:19" x14ac:dyDescent="0.25">
      <c r="A782" t="s">
        <v>1000</v>
      </c>
      <c r="B782" t="s">
        <v>1449</v>
      </c>
      <c r="C782" t="s">
        <v>2605</v>
      </c>
      <c r="D782" t="s">
        <v>977</v>
      </c>
      <c r="E782" t="s">
        <v>845</v>
      </c>
      <c r="F782">
        <v>10113</v>
      </c>
      <c r="G782" s="1">
        <v>44749</v>
      </c>
      <c r="H782">
        <v>316</v>
      </c>
      <c r="I782">
        <v>12</v>
      </c>
      <c r="J782" t="str">
        <f t="shared" si="60"/>
        <v>12.000</v>
      </c>
      <c r="M782">
        <f>_xlfn.IFNA(VLOOKUP(H782,centro_costo_id_2!$A$2:$B$108,2,0),107)</f>
        <v>61</v>
      </c>
      <c r="N782">
        <f>_xlfn.IFNA(VLOOKUP(TRIM(D782),dominio_correos!$A$1:$B$31,2,0),29)</f>
        <v>21</v>
      </c>
      <c r="O782" t="str">
        <f>Hoja13!J781</f>
        <v>2022-07-07</v>
      </c>
      <c r="P782" t="str">
        <f t="shared" si="61"/>
        <v>null</v>
      </c>
      <c r="Q782" t="str">
        <f t="shared" si="62"/>
        <v>['nombre' =&gt; 'Maria', 'apellido' =&gt; 'Castro', 'correo' =&gt; 'tutor36@quierovenderenlinea.co', 'dominio' =&gt; 21, 'estado' =&gt; 'Eliminado', 'ticket' =&gt; '10113',</v>
      </c>
      <c r="R782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2" t="str">
        <f t="shared" si="64"/>
        <v>['nombre' =&gt; 'Maria', 'apellido' =&gt; 'Castro', 'correo' =&gt; 'tutor36@quierovenderenlinea.co', 'dominio' =&gt; 21, 'estado' =&gt; 'Eliminado', 'ticket' =&gt; '10113', 'fecha_de_creacion' =&gt; '2022-07-07', 'centro_costos_id' =&gt; 61, 'costo_dolares' =&gt; 12.000, 'costo_pesos' =&gt; 0, 'trm' =&gt; 0, 'fecha_de_eliminacion' =&gt; null, 'comentarios'  =&gt; ''],</v>
      </c>
    </row>
    <row r="783" spans="1:19" x14ac:dyDescent="0.25">
      <c r="A783" t="s">
        <v>2606</v>
      </c>
      <c r="B783" t="s">
        <v>2527</v>
      </c>
      <c r="C783" t="s">
        <v>2607</v>
      </c>
      <c r="D783" t="s">
        <v>977</v>
      </c>
      <c r="E783" t="s">
        <v>845</v>
      </c>
      <c r="F783">
        <v>10106</v>
      </c>
      <c r="G783" s="1">
        <v>44749</v>
      </c>
      <c r="H783">
        <v>316</v>
      </c>
      <c r="I783">
        <v>12</v>
      </c>
      <c r="J783" t="str">
        <f t="shared" si="60"/>
        <v>12.000</v>
      </c>
      <c r="M783">
        <f>_xlfn.IFNA(VLOOKUP(H783,centro_costo_id_2!$A$2:$B$108,2,0),107)</f>
        <v>61</v>
      </c>
      <c r="N783">
        <f>_xlfn.IFNA(VLOOKUP(TRIM(D783),dominio_correos!$A$1:$B$31,2,0),29)</f>
        <v>21</v>
      </c>
      <c r="O783" t="str">
        <f>Hoja13!J782</f>
        <v>2022-07-07</v>
      </c>
      <c r="P783" t="str">
        <f t="shared" si="61"/>
        <v>null</v>
      </c>
      <c r="Q783" t="str">
        <f t="shared" si="62"/>
        <v>['nombre' =&gt; 'Breiner ', 'apellido' =&gt; 'Cervantes', 'correo' =&gt; 'tutor37@quierovenderenlinea.co', 'dominio' =&gt; 21, 'estado' =&gt; 'Eliminado', 'ticket' =&gt; '10106',</v>
      </c>
      <c r="R783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3" t="str">
        <f t="shared" si="64"/>
        <v>['nombre' =&gt; 'Breiner ', 'apellido' =&gt; 'Cervantes', 'correo' =&gt; 'tutor37@quierovenderenlinea.co', 'dominio' =&gt; 21, 'estado' =&gt; 'Eliminado', 'ticket' =&gt; '10106', 'fecha_de_creacion' =&gt; '2022-07-07', 'centro_costos_id' =&gt; 61, 'costo_dolares' =&gt; 12.000, 'costo_pesos' =&gt; 0, 'trm' =&gt; 0, 'fecha_de_eliminacion' =&gt; null, 'comentarios'  =&gt; ''],</v>
      </c>
    </row>
    <row r="784" spans="1:19" x14ac:dyDescent="0.25">
      <c r="A784" t="s">
        <v>2173</v>
      </c>
      <c r="B784" t="s">
        <v>2608</v>
      </c>
      <c r="C784" t="s">
        <v>2609</v>
      </c>
      <c r="D784" t="s">
        <v>977</v>
      </c>
      <c r="E784" t="s">
        <v>845</v>
      </c>
      <c r="F784">
        <v>10104</v>
      </c>
      <c r="G784" s="1">
        <v>44749</v>
      </c>
      <c r="H784">
        <v>316</v>
      </c>
      <c r="I784">
        <v>12</v>
      </c>
      <c r="J784" t="str">
        <f t="shared" si="60"/>
        <v>12.000</v>
      </c>
      <c r="M784">
        <f>_xlfn.IFNA(VLOOKUP(H784,centro_costo_id_2!$A$2:$B$108,2,0),107)</f>
        <v>61</v>
      </c>
      <c r="N784">
        <f>_xlfn.IFNA(VLOOKUP(TRIM(D784),dominio_correos!$A$1:$B$31,2,0),29)</f>
        <v>21</v>
      </c>
      <c r="O784" t="str">
        <f>Hoja13!J783</f>
        <v>2022-07-07</v>
      </c>
      <c r="P784" t="str">
        <f t="shared" si="61"/>
        <v>null</v>
      </c>
      <c r="Q784" t="str">
        <f t="shared" si="62"/>
        <v>['nombre' =&gt; 'Mayerly', 'apellido' =&gt; 'Parga', 'correo' =&gt; 'tutor38@quierovendeenlinea.co', 'dominio' =&gt; 21, 'estado' =&gt; 'Eliminado', 'ticket' =&gt; '10104',</v>
      </c>
      <c r="R784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4" t="str">
        <f t="shared" si="64"/>
        <v>['nombre' =&gt; 'Mayerly', 'apellido' =&gt; 'Parga', 'correo' =&gt; 'tutor38@quierovendeenlinea.co', 'dominio' =&gt; 21, 'estado' =&gt; 'Eliminado', 'ticket' =&gt; '10104', 'fecha_de_creacion' =&gt; '2022-07-07', 'centro_costos_id' =&gt; 61, 'costo_dolares' =&gt; 12.000, 'costo_pesos' =&gt; 0, 'trm' =&gt; 0, 'fecha_de_eliminacion' =&gt; null, 'comentarios'  =&gt; ''],</v>
      </c>
    </row>
    <row r="785" spans="1:19" x14ac:dyDescent="0.25">
      <c r="A785" t="s">
        <v>2334</v>
      </c>
      <c r="B785" t="s">
        <v>925</v>
      </c>
      <c r="C785" t="s">
        <v>2610</v>
      </c>
      <c r="D785" t="s">
        <v>977</v>
      </c>
      <c r="E785" t="s">
        <v>845</v>
      </c>
      <c r="F785">
        <v>10105</v>
      </c>
      <c r="G785" s="1">
        <v>44749</v>
      </c>
      <c r="H785">
        <v>316</v>
      </c>
      <c r="I785">
        <v>12</v>
      </c>
      <c r="J785" t="str">
        <f t="shared" si="60"/>
        <v>12.000</v>
      </c>
      <c r="M785">
        <f>_xlfn.IFNA(VLOOKUP(H785,centro_costo_id_2!$A$2:$B$108,2,0),107)</f>
        <v>61</v>
      </c>
      <c r="N785">
        <f>_xlfn.IFNA(VLOOKUP(TRIM(D785),dominio_correos!$A$1:$B$31,2,0),29)</f>
        <v>21</v>
      </c>
      <c r="O785" t="str">
        <f>Hoja13!J784</f>
        <v>2022-07-07</v>
      </c>
      <c r="P785" t="str">
        <f t="shared" si="61"/>
        <v>null</v>
      </c>
      <c r="Q785" t="str">
        <f t="shared" si="62"/>
        <v>['nombre' =&gt; 'Cesar ', 'apellido' =&gt; 'Orozco', 'correo' =&gt; 'tutor39@quierovenderenlinea.co', 'dominio' =&gt; 21, 'estado' =&gt; 'Eliminado', 'ticket' =&gt; '10105',</v>
      </c>
      <c r="R785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5" t="str">
        <f t="shared" si="64"/>
        <v>['nombre' =&gt; 'Cesar ', 'apellido' =&gt; 'Orozco', 'correo' =&gt; 'tutor39@quierovenderenlinea.co', 'dominio' =&gt; 21, 'estado' =&gt; 'Eliminado', 'ticket' =&gt; '10105', 'fecha_de_creacion' =&gt; '2022-07-07', 'centro_costos_id' =&gt; 61, 'costo_dolares' =&gt; 12.000, 'costo_pesos' =&gt; 0, 'trm' =&gt; 0, 'fecha_de_eliminacion' =&gt; null, 'comentarios'  =&gt; ''],</v>
      </c>
    </row>
    <row r="786" spans="1:19" x14ac:dyDescent="0.25">
      <c r="A786" t="s">
        <v>979</v>
      </c>
      <c r="B786" t="s">
        <v>2611</v>
      </c>
      <c r="C786" t="s">
        <v>2612</v>
      </c>
      <c r="D786" t="s">
        <v>977</v>
      </c>
      <c r="E786" t="s">
        <v>845</v>
      </c>
      <c r="F786">
        <v>10107</v>
      </c>
      <c r="G786" s="1">
        <v>44749</v>
      </c>
      <c r="H786">
        <v>316</v>
      </c>
      <c r="I786">
        <v>12</v>
      </c>
      <c r="J786" t="str">
        <f t="shared" si="60"/>
        <v>12.000</v>
      </c>
      <c r="M786">
        <f>_xlfn.IFNA(VLOOKUP(H786,centro_costo_id_2!$A$2:$B$108,2,0),107)</f>
        <v>61</v>
      </c>
      <c r="N786">
        <f>_xlfn.IFNA(VLOOKUP(TRIM(D786),dominio_correos!$A$1:$B$31,2,0),29)</f>
        <v>21</v>
      </c>
      <c r="O786" t="str">
        <f>Hoja13!J785</f>
        <v>2022-07-07</v>
      </c>
      <c r="P786" t="str">
        <f t="shared" si="61"/>
        <v>null</v>
      </c>
      <c r="Q786" t="str">
        <f t="shared" si="62"/>
        <v>['nombre' =&gt; 'Jennifer', 'apellido' =&gt; 'Guiza', 'correo' =&gt; 'tutor40@quierovenderenlinea.co', 'dominio' =&gt; 21, 'estado' =&gt; 'Eliminado', 'ticket' =&gt; '10107',</v>
      </c>
      <c r="R786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6" t="str">
        <f t="shared" si="64"/>
        <v>['nombre' =&gt; 'Jennifer', 'apellido' =&gt; 'Guiza', 'correo' =&gt; 'tutor40@quierovenderenlinea.co', 'dominio' =&gt; 21, 'estado' =&gt; 'Eliminado', 'ticket' =&gt; '10107', 'fecha_de_creacion' =&gt; '2022-07-07', 'centro_costos_id' =&gt; 61, 'costo_dolares' =&gt; 12.000, 'costo_pesos' =&gt; 0, 'trm' =&gt; 0, 'fecha_de_eliminacion' =&gt; null, 'comentarios'  =&gt; ''],</v>
      </c>
    </row>
    <row r="787" spans="1:19" x14ac:dyDescent="0.25">
      <c r="A787" t="s">
        <v>2334</v>
      </c>
      <c r="B787" t="s">
        <v>1357</v>
      </c>
      <c r="C787" t="s">
        <v>2613</v>
      </c>
      <c r="D787" t="s">
        <v>977</v>
      </c>
      <c r="E787" t="s">
        <v>845</v>
      </c>
      <c r="F787">
        <v>10109</v>
      </c>
      <c r="G787" s="1">
        <v>44749</v>
      </c>
      <c r="H787">
        <v>316</v>
      </c>
      <c r="I787">
        <v>12</v>
      </c>
      <c r="J787" t="str">
        <f t="shared" si="60"/>
        <v>12.000</v>
      </c>
      <c r="M787">
        <f>_xlfn.IFNA(VLOOKUP(H787,centro_costo_id_2!$A$2:$B$108,2,0),107)</f>
        <v>61</v>
      </c>
      <c r="N787">
        <f>_xlfn.IFNA(VLOOKUP(TRIM(D787),dominio_correos!$A$1:$B$31,2,0),29)</f>
        <v>21</v>
      </c>
      <c r="O787" t="str">
        <f>Hoja13!J786</f>
        <v>2022-07-07</v>
      </c>
      <c r="P787" t="str">
        <f t="shared" si="61"/>
        <v>null</v>
      </c>
      <c r="Q787" t="str">
        <f t="shared" si="62"/>
        <v>['nombre' =&gt; 'Cesar ', 'apellido' =&gt; 'Muñoz', 'correo' =&gt; 'tutor41@quierovenderenlinea.co', 'dominio' =&gt; 21, 'estado' =&gt; 'Eliminado', 'ticket' =&gt; '10109',</v>
      </c>
      <c r="R787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7" t="str">
        <f t="shared" si="64"/>
        <v>['nombre' =&gt; 'Cesar ', 'apellido' =&gt; 'Muñoz', 'correo' =&gt; 'tutor41@quierovenderenlinea.co', 'dominio' =&gt; 21, 'estado' =&gt; 'Eliminado', 'ticket' =&gt; '10109', 'fecha_de_creacion' =&gt; '2022-07-07', 'centro_costos_id' =&gt; 61, 'costo_dolares' =&gt; 12.000, 'costo_pesos' =&gt; 0, 'trm' =&gt; 0, 'fecha_de_eliminacion' =&gt; null, 'comentarios'  =&gt; ''],</v>
      </c>
    </row>
    <row r="788" spans="1:19" x14ac:dyDescent="0.25">
      <c r="A788" t="s">
        <v>2614</v>
      </c>
      <c r="B788" t="s">
        <v>2615</v>
      </c>
      <c r="C788" t="s">
        <v>2616</v>
      </c>
      <c r="D788" t="s">
        <v>977</v>
      </c>
      <c r="E788" t="s">
        <v>845</v>
      </c>
      <c r="F788">
        <v>10108</v>
      </c>
      <c r="G788" s="1">
        <v>44749</v>
      </c>
      <c r="H788">
        <v>316</v>
      </c>
      <c r="I788">
        <v>12</v>
      </c>
      <c r="J788" t="str">
        <f t="shared" si="60"/>
        <v>12.000</v>
      </c>
      <c r="M788">
        <f>_xlfn.IFNA(VLOOKUP(H788,centro_costo_id_2!$A$2:$B$108,2,0),107)</f>
        <v>61</v>
      </c>
      <c r="N788">
        <f>_xlfn.IFNA(VLOOKUP(TRIM(D788),dominio_correos!$A$1:$B$31,2,0),29)</f>
        <v>21</v>
      </c>
      <c r="O788" t="str">
        <f>Hoja13!J787</f>
        <v>2022-07-07</v>
      </c>
      <c r="P788" t="str">
        <f t="shared" si="61"/>
        <v>null</v>
      </c>
      <c r="Q788" t="str">
        <f t="shared" si="62"/>
        <v>['nombre' =&gt; 'Yisel ', 'apellido' =&gt; 'Recalde', 'correo' =&gt; 'tutor42@quierovenderenlinea.co', 'dominio' =&gt; 21, 'estado' =&gt; 'Eliminado', 'ticket' =&gt; '10108',</v>
      </c>
      <c r="R788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8" t="str">
        <f t="shared" si="64"/>
        <v>['nombre' =&gt; 'Yisel ', 'apellido' =&gt; 'Recalde', 'correo' =&gt; 'tutor42@quierovenderenlinea.co', 'dominio' =&gt; 21, 'estado' =&gt; 'Eliminado', 'ticket' =&gt; '10108', 'fecha_de_creacion' =&gt; '2022-07-07', 'centro_costos_id' =&gt; 61, 'costo_dolares' =&gt; 12.000, 'costo_pesos' =&gt; 0, 'trm' =&gt; 0, 'fecha_de_eliminacion' =&gt; null, 'comentarios'  =&gt; ''],</v>
      </c>
    </row>
    <row r="789" spans="1:19" x14ac:dyDescent="0.25">
      <c r="A789" t="s">
        <v>2617</v>
      </c>
      <c r="B789" t="s">
        <v>1686</v>
      </c>
      <c r="C789" t="s">
        <v>2618</v>
      </c>
      <c r="D789" t="s">
        <v>977</v>
      </c>
      <c r="E789" t="s">
        <v>845</v>
      </c>
      <c r="F789">
        <v>10111</v>
      </c>
      <c r="G789" s="1">
        <v>44749</v>
      </c>
      <c r="H789">
        <v>316</v>
      </c>
      <c r="I789">
        <v>12</v>
      </c>
      <c r="J789" t="str">
        <f t="shared" si="60"/>
        <v>12.000</v>
      </c>
      <c r="M789">
        <f>_xlfn.IFNA(VLOOKUP(H789,centro_costo_id_2!$A$2:$B$108,2,0),107)</f>
        <v>61</v>
      </c>
      <c r="N789">
        <f>_xlfn.IFNA(VLOOKUP(TRIM(D789),dominio_correos!$A$1:$B$31,2,0),29)</f>
        <v>21</v>
      </c>
      <c r="O789" t="str">
        <f>Hoja13!J788</f>
        <v>2022-07-07</v>
      </c>
      <c r="P789" t="str">
        <f t="shared" si="61"/>
        <v>null</v>
      </c>
      <c r="Q789" t="str">
        <f t="shared" si="62"/>
        <v>['nombre' =&gt; 'Karen ', 'apellido' =&gt; 'Molinares', 'correo' =&gt; 'tutor43@quierovenderenlinea.co', 'dominio' =&gt; 21, 'estado' =&gt; 'Eliminado', 'ticket' =&gt; '10111',</v>
      </c>
      <c r="R789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89" t="str">
        <f t="shared" si="64"/>
        <v>['nombre' =&gt; 'Karen ', 'apellido' =&gt; 'Molinares', 'correo' =&gt; 'tutor43@quierovenderenlinea.co', 'dominio' =&gt; 21, 'estado' =&gt; 'Eliminado', 'ticket' =&gt; '10111', 'fecha_de_creacion' =&gt; '2022-07-07', 'centro_costos_id' =&gt; 61, 'costo_dolares' =&gt; 12.000, 'costo_pesos' =&gt; 0, 'trm' =&gt; 0, 'fecha_de_eliminacion' =&gt; null, 'comentarios'  =&gt; ''],</v>
      </c>
    </row>
    <row r="790" spans="1:19" x14ac:dyDescent="0.25">
      <c r="A790" t="s">
        <v>1674</v>
      </c>
      <c r="B790" t="s">
        <v>2455</v>
      </c>
      <c r="C790" t="s">
        <v>2619</v>
      </c>
      <c r="D790" t="s">
        <v>977</v>
      </c>
      <c r="E790" t="s">
        <v>845</v>
      </c>
      <c r="F790">
        <v>10110</v>
      </c>
      <c r="G790" s="1">
        <v>44749</v>
      </c>
      <c r="H790">
        <v>316</v>
      </c>
      <c r="I790">
        <v>12</v>
      </c>
      <c r="J790" t="str">
        <f t="shared" si="60"/>
        <v>12.000</v>
      </c>
      <c r="M790">
        <f>_xlfn.IFNA(VLOOKUP(H790,centro_costo_id_2!$A$2:$B$108,2,0),107)</f>
        <v>61</v>
      </c>
      <c r="N790">
        <f>_xlfn.IFNA(VLOOKUP(TRIM(D790),dominio_correos!$A$1:$B$31,2,0),29)</f>
        <v>21</v>
      </c>
      <c r="O790" t="str">
        <f>Hoja13!J789</f>
        <v>2022-07-07</v>
      </c>
      <c r="P790" t="str">
        <f t="shared" si="61"/>
        <v>null</v>
      </c>
      <c r="Q790" t="str">
        <f t="shared" si="62"/>
        <v>['nombre' =&gt; 'Paola', 'apellido' =&gt; 'Marin', 'correo' =&gt; 'tutor44@quierocenderenlinea.co', 'dominio' =&gt; 21, 'estado' =&gt; 'Eliminado', 'ticket' =&gt; '10110',</v>
      </c>
      <c r="R790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0" t="str">
        <f t="shared" si="64"/>
        <v>['nombre' =&gt; 'Paola', 'apellido' =&gt; 'Marin', 'correo' =&gt; 'tutor44@quierocenderenlinea.co', 'dominio' =&gt; 21, 'estado' =&gt; 'Eliminado', 'ticket' =&gt; '10110', 'fecha_de_creacion' =&gt; '2022-07-07', 'centro_costos_id' =&gt; 61, 'costo_dolares' =&gt; 12.000, 'costo_pesos' =&gt; 0, 'trm' =&gt; 0, 'fecha_de_eliminacion' =&gt; null, 'comentarios'  =&gt; ''],</v>
      </c>
    </row>
    <row r="791" spans="1:19" x14ac:dyDescent="0.25">
      <c r="A791" t="s">
        <v>2620</v>
      </c>
      <c r="B791" t="s">
        <v>1249</v>
      </c>
      <c r="C791" t="s">
        <v>2621</v>
      </c>
      <c r="D791" t="s">
        <v>977</v>
      </c>
      <c r="E791" t="s">
        <v>845</v>
      </c>
      <c r="F791">
        <v>10112</v>
      </c>
      <c r="G791" s="1">
        <v>44749</v>
      </c>
      <c r="H791">
        <v>316</v>
      </c>
      <c r="I791">
        <v>12</v>
      </c>
      <c r="J791" t="str">
        <f t="shared" si="60"/>
        <v>12.000</v>
      </c>
      <c r="M791">
        <f>_xlfn.IFNA(VLOOKUP(H791,centro_costo_id_2!$A$2:$B$108,2,0),107)</f>
        <v>61</v>
      </c>
      <c r="N791">
        <f>_xlfn.IFNA(VLOOKUP(TRIM(D791),dominio_correos!$A$1:$B$31,2,0),29)</f>
        <v>21</v>
      </c>
      <c r="O791" t="str">
        <f>Hoja13!J790</f>
        <v>2022-07-07</v>
      </c>
      <c r="P791" t="str">
        <f t="shared" si="61"/>
        <v>null</v>
      </c>
      <c r="Q791" t="str">
        <f t="shared" si="62"/>
        <v>['nombre' =&gt; 'Stifanny', 'apellido' =&gt; 'Martinez', 'correo' =&gt; 'tutor45@quierovenderenlinea.co', 'dominio' =&gt; 21, 'estado' =&gt; 'Eliminado', 'ticket' =&gt; '10112',</v>
      </c>
      <c r="R791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1" t="str">
        <f t="shared" si="64"/>
        <v>['nombre' =&gt; 'Stifanny', 'apellido' =&gt; 'Martinez', 'correo' =&gt; 'tutor45@quierovenderenlinea.co', 'dominio' =&gt; 21, 'estado' =&gt; 'Eliminado', 'ticket' =&gt; '10112', 'fecha_de_creacion' =&gt; '2022-07-07', 'centro_costos_id' =&gt; 61, 'costo_dolares' =&gt; 12.000, 'costo_pesos' =&gt; 0, 'trm' =&gt; 0, 'fecha_de_eliminacion' =&gt; null, 'comentarios'  =&gt; ''],</v>
      </c>
    </row>
    <row r="792" spans="1:19" x14ac:dyDescent="0.25">
      <c r="A792" t="s">
        <v>883</v>
      </c>
      <c r="B792" t="s">
        <v>1717</v>
      </c>
      <c r="C792" t="s">
        <v>2622</v>
      </c>
      <c r="D792" t="s">
        <v>977</v>
      </c>
      <c r="E792" t="s">
        <v>845</v>
      </c>
      <c r="F792">
        <v>10114</v>
      </c>
      <c r="G792" s="1">
        <v>44749</v>
      </c>
      <c r="H792">
        <v>316</v>
      </c>
      <c r="I792">
        <v>12</v>
      </c>
      <c r="J792" t="str">
        <f t="shared" si="60"/>
        <v>12.000</v>
      </c>
      <c r="M792">
        <f>_xlfn.IFNA(VLOOKUP(H792,centro_costo_id_2!$A$2:$B$108,2,0),107)</f>
        <v>61</v>
      </c>
      <c r="N792">
        <f>_xlfn.IFNA(VLOOKUP(TRIM(D792),dominio_correos!$A$1:$B$31,2,0),29)</f>
        <v>21</v>
      </c>
      <c r="O792" t="str">
        <f>Hoja13!J791</f>
        <v>2022-07-07</v>
      </c>
      <c r="P792" t="str">
        <f t="shared" si="61"/>
        <v>null</v>
      </c>
      <c r="Q792" t="str">
        <f t="shared" si="62"/>
        <v>['nombre' =&gt; 'Laura', 'apellido' =&gt; 'Leal', 'correo' =&gt; 'tutor46@quierovenderenlinea.co', 'dominio' =&gt; 21, 'estado' =&gt; 'Eliminado', 'ticket' =&gt; '10114',</v>
      </c>
      <c r="R792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2" t="str">
        <f t="shared" si="64"/>
        <v>['nombre' =&gt; 'Laura', 'apellido' =&gt; 'Leal', 'correo' =&gt; 'tutor46@quierovenderenlinea.co', 'dominio' =&gt; 21, 'estado' =&gt; 'Eliminado', 'ticket' =&gt; '10114', 'fecha_de_creacion' =&gt; '2022-07-07', 'centro_costos_id' =&gt; 61, 'costo_dolares' =&gt; 12.000, 'costo_pesos' =&gt; 0, 'trm' =&gt; 0, 'fecha_de_eliminacion' =&gt; null, 'comentarios'  =&gt; ''],</v>
      </c>
    </row>
    <row r="793" spans="1:19" x14ac:dyDescent="0.25">
      <c r="A793" t="s">
        <v>2623</v>
      </c>
      <c r="B793" t="s">
        <v>1993</v>
      </c>
      <c r="C793" t="s">
        <v>2624</v>
      </c>
      <c r="D793" t="s">
        <v>977</v>
      </c>
      <c r="E793" t="s">
        <v>845</v>
      </c>
      <c r="F793">
        <v>10116</v>
      </c>
      <c r="G793" s="1">
        <v>44749</v>
      </c>
      <c r="H793">
        <v>316</v>
      </c>
      <c r="I793">
        <v>12</v>
      </c>
      <c r="J793" t="str">
        <f t="shared" si="60"/>
        <v>12.000</v>
      </c>
      <c r="M793">
        <f>_xlfn.IFNA(VLOOKUP(H793,centro_costo_id_2!$A$2:$B$108,2,0),107)</f>
        <v>61</v>
      </c>
      <c r="N793">
        <f>_xlfn.IFNA(VLOOKUP(TRIM(D793),dominio_correos!$A$1:$B$31,2,0),29)</f>
        <v>21</v>
      </c>
      <c r="O793" t="str">
        <f>Hoja13!J792</f>
        <v>2022-07-07</v>
      </c>
      <c r="P793" t="str">
        <f t="shared" si="61"/>
        <v>null</v>
      </c>
      <c r="Q793" t="str">
        <f t="shared" si="62"/>
        <v>['nombre' =&gt; 'Yeimy', 'apellido' =&gt; 'Hernandez', 'correo' =&gt; 'tutor47@quierovenderenlinea.co', 'dominio' =&gt; 21, 'estado' =&gt; 'Eliminado', 'ticket' =&gt; '10116',</v>
      </c>
      <c r="R793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3" t="str">
        <f t="shared" si="64"/>
        <v>['nombre' =&gt; 'Yeimy', 'apellido' =&gt; 'Hernandez', 'correo' =&gt; 'tutor47@quierovenderenlinea.co', 'dominio' =&gt; 21, 'estado' =&gt; 'Eliminado', 'ticket' =&gt; '10116', 'fecha_de_creacion' =&gt; '2022-07-07', 'centro_costos_id' =&gt; 61, 'costo_dolares' =&gt; 12.000, 'costo_pesos' =&gt; 0, 'trm' =&gt; 0, 'fecha_de_eliminacion' =&gt; null, 'comentarios'  =&gt; ''],</v>
      </c>
    </row>
    <row r="794" spans="1:19" x14ac:dyDescent="0.25">
      <c r="A794" t="s">
        <v>1825</v>
      </c>
      <c r="B794" t="s">
        <v>1387</v>
      </c>
      <c r="C794" t="s">
        <v>2625</v>
      </c>
      <c r="D794" t="s">
        <v>977</v>
      </c>
      <c r="E794" t="s">
        <v>845</v>
      </c>
      <c r="F794">
        <v>10128</v>
      </c>
      <c r="G794" s="1">
        <v>44749</v>
      </c>
      <c r="H794">
        <v>316</v>
      </c>
      <c r="I794">
        <v>12</v>
      </c>
      <c r="J794" t="str">
        <f t="shared" si="60"/>
        <v>12.000</v>
      </c>
      <c r="M794">
        <f>_xlfn.IFNA(VLOOKUP(H794,centro_costo_id_2!$A$2:$B$108,2,0),107)</f>
        <v>61</v>
      </c>
      <c r="N794">
        <f>_xlfn.IFNA(VLOOKUP(TRIM(D794),dominio_correos!$A$1:$B$31,2,0),29)</f>
        <v>21</v>
      </c>
      <c r="O794" t="str">
        <f>Hoja13!J793</f>
        <v>2022-07-07</v>
      </c>
      <c r="P794" t="str">
        <f t="shared" si="61"/>
        <v>null</v>
      </c>
      <c r="Q794" t="str">
        <f t="shared" si="62"/>
        <v>['nombre' =&gt; 'Natalia', 'apellido' =&gt; 'Pedraza', 'correo' =&gt; 'tutor48@quierovenderenlinea.co', 'dominio' =&gt; 21, 'estado' =&gt; 'Eliminado', 'ticket' =&gt; '10128',</v>
      </c>
      <c r="R794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4" t="str">
        <f t="shared" si="64"/>
        <v>['nombre' =&gt; 'Natalia', 'apellido' =&gt; 'Pedraza', 'correo' =&gt; 'tutor48@quierovenderenlinea.co', 'dominio' =&gt; 21, 'estado' =&gt; 'Eliminado', 'ticket' =&gt; '10128', 'fecha_de_creacion' =&gt; '2022-07-07', 'centro_costos_id' =&gt; 61, 'costo_dolares' =&gt; 12.000, 'costo_pesos' =&gt; 0, 'trm' =&gt; 0, 'fecha_de_eliminacion' =&gt; null, 'comentarios'  =&gt; ''],</v>
      </c>
    </row>
    <row r="795" spans="1:19" x14ac:dyDescent="0.25">
      <c r="A795" t="s">
        <v>2626</v>
      </c>
      <c r="B795" t="s">
        <v>2627</v>
      </c>
      <c r="C795" t="s">
        <v>2628</v>
      </c>
      <c r="D795" t="s">
        <v>977</v>
      </c>
      <c r="E795" t="s">
        <v>845</v>
      </c>
      <c r="F795">
        <v>10115</v>
      </c>
      <c r="G795" s="1">
        <v>44749</v>
      </c>
      <c r="H795">
        <v>316</v>
      </c>
      <c r="I795">
        <v>12</v>
      </c>
      <c r="J795" t="str">
        <f t="shared" si="60"/>
        <v>12.000</v>
      </c>
      <c r="M795">
        <f>_xlfn.IFNA(VLOOKUP(H795,centro_costo_id_2!$A$2:$B$108,2,0),107)</f>
        <v>61</v>
      </c>
      <c r="N795">
        <f>_xlfn.IFNA(VLOOKUP(TRIM(D795),dominio_correos!$A$1:$B$31,2,0),29)</f>
        <v>21</v>
      </c>
      <c r="O795" t="str">
        <f>Hoja13!J794</f>
        <v>2022-07-07</v>
      </c>
      <c r="P795" t="str">
        <f t="shared" si="61"/>
        <v>null</v>
      </c>
      <c r="Q795" t="str">
        <f t="shared" si="62"/>
        <v>['nombre' =&gt; 'Luis  ', 'apellido' =&gt; 'Huerfano ', 'correo' =&gt; 'tutor49@quierovenderenlinea.co', 'dominio' =&gt; 21, 'estado' =&gt; 'Eliminado', 'ticket' =&gt; '10115',</v>
      </c>
      <c r="R795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5" t="str">
        <f t="shared" si="64"/>
        <v>['nombre' =&gt; 'Luis  ', 'apellido' =&gt; 'Huerfano ', 'correo' =&gt; 'tutor49@quierovenderenlinea.co', 'dominio' =&gt; 21, 'estado' =&gt; 'Eliminado', 'ticket' =&gt; '10115', 'fecha_de_creacion' =&gt; '2022-07-07', 'centro_costos_id' =&gt; 61, 'costo_dolares' =&gt; 12.000, 'costo_pesos' =&gt; 0, 'trm' =&gt; 0, 'fecha_de_eliminacion' =&gt; null, 'comentarios'  =&gt; ''],</v>
      </c>
    </row>
    <row r="796" spans="1:19" x14ac:dyDescent="0.25">
      <c r="A796" t="s">
        <v>892</v>
      </c>
      <c r="B796" t="s">
        <v>2629</v>
      </c>
      <c r="C796" t="s">
        <v>2630</v>
      </c>
      <c r="D796" t="s">
        <v>977</v>
      </c>
      <c r="E796" t="s">
        <v>845</v>
      </c>
      <c r="F796">
        <v>10117</v>
      </c>
      <c r="G796" s="1">
        <v>44749</v>
      </c>
      <c r="H796">
        <v>316</v>
      </c>
      <c r="I796">
        <v>12</v>
      </c>
      <c r="J796" t="str">
        <f t="shared" si="60"/>
        <v>12.000</v>
      </c>
      <c r="M796">
        <f>_xlfn.IFNA(VLOOKUP(H796,centro_costo_id_2!$A$2:$B$108,2,0),107)</f>
        <v>61</v>
      </c>
      <c r="N796">
        <f>_xlfn.IFNA(VLOOKUP(TRIM(D796),dominio_correos!$A$1:$B$31,2,0),29)</f>
        <v>21</v>
      </c>
      <c r="O796" t="str">
        <f>Hoja13!J795</f>
        <v>2022-07-07</v>
      </c>
      <c r="P796" t="str">
        <f t="shared" si="61"/>
        <v>null</v>
      </c>
      <c r="Q796" t="str">
        <f t="shared" si="62"/>
        <v>['nombre' =&gt; 'Carolina', 'apellido' =&gt; 'Bello', 'correo' =&gt; 'tutor50@quierovenderenlinea.co', 'dominio' =&gt; 21, 'estado' =&gt; 'Eliminado', 'ticket' =&gt; '10117',</v>
      </c>
      <c r="R796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6" t="str">
        <f t="shared" si="64"/>
        <v>['nombre' =&gt; 'Carolina', 'apellido' =&gt; 'Bello', 'correo' =&gt; 'tutor50@quierovenderenlinea.co', 'dominio' =&gt; 21, 'estado' =&gt; 'Eliminado', 'ticket' =&gt; '10117', 'fecha_de_creacion' =&gt; '2022-07-07', 'centro_costos_id' =&gt; 61, 'costo_dolares' =&gt; 12.000, 'costo_pesos' =&gt; 0, 'trm' =&gt; 0, 'fecha_de_eliminacion' =&gt; null, 'comentarios'  =&gt; ''],</v>
      </c>
    </row>
    <row r="797" spans="1:19" x14ac:dyDescent="0.25">
      <c r="A797" t="s">
        <v>916</v>
      </c>
      <c r="B797" t="s">
        <v>1322</v>
      </c>
      <c r="C797" t="s">
        <v>2631</v>
      </c>
      <c r="D797" t="s">
        <v>977</v>
      </c>
      <c r="E797" t="s">
        <v>845</v>
      </c>
      <c r="F797">
        <v>10119</v>
      </c>
      <c r="G797" s="1">
        <v>44749</v>
      </c>
      <c r="H797">
        <v>316</v>
      </c>
      <c r="I797">
        <v>12</v>
      </c>
      <c r="J797" t="str">
        <f t="shared" si="60"/>
        <v>12.000</v>
      </c>
      <c r="M797">
        <f>_xlfn.IFNA(VLOOKUP(H797,centro_costo_id_2!$A$2:$B$108,2,0),107)</f>
        <v>61</v>
      </c>
      <c r="N797">
        <f>_xlfn.IFNA(VLOOKUP(TRIM(D797),dominio_correos!$A$1:$B$31,2,0),29)</f>
        <v>21</v>
      </c>
      <c r="O797" t="str">
        <f>Hoja13!J796</f>
        <v>2022-07-07</v>
      </c>
      <c r="P797" t="str">
        <f t="shared" si="61"/>
        <v>null</v>
      </c>
      <c r="Q797" t="str">
        <f t="shared" si="62"/>
        <v>['nombre' =&gt; 'Camilo', 'apellido' =&gt; 'Gonzalez', 'correo' =&gt; 'tutor51@quierovenderenlinea.co', 'dominio' =&gt; 21, 'estado' =&gt; 'Eliminado', 'ticket' =&gt; '10119',</v>
      </c>
      <c r="R797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7" t="str">
        <f t="shared" si="64"/>
        <v>['nombre' =&gt; 'Camilo', 'apellido' =&gt; 'Gonzalez', 'correo' =&gt; 'tutor51@quierovenderenlinea.co', 'dominio' =&gt; 21, 'estado' =&gt; 'Eliminado', 'ticket' =&gt; '10119', 'fecha_de_creacion' =&gt; '2022-07-07', 'centro_costos_id' =&gt; 61, 'costo_dolares' =&gt; 12.000, 'costo_pesos' =&gt; 0, 'trm' =&gt; 0, 'fecha_de_eliminacion' =&gt; null, 'comentarios'  =&gt; ''],</v>
      </c>
    </row>
    <row r="798" spans="1:19" x14ac:dyDescent="0.25">
      <c r="A798" t="s">
        <v>1198</v>
      </c>
      <c r="B798" t="s">
        <v>1515</v>
      </c>
      <c r="C798" t="s">
        <v>2632</v>
      </c>
      <c r="D798" t="s">
        <v>977</v>
      </c>
      <c r="E798" t="s">
        <v>845</v>
      </c>
      <c r="F798">
        <v>10118</v>
      </c>
      <c r="G798" s="1">
        <v>44749</v>
      </c>
      <c r="H798">
        <v>316</v>
      </c>
      <c r="I798">
        <v>12</v>
      </c>
      <c r="J798" t="str">
        <f t="shared" si="60"/>
        <v>12.000</v>
      </c>
      <c r="M798">
        <f>_xlfn.IFNA(VLOOKUP(H798,centro_costo_id_2!$A$2:$B$108,2,0),107)</f>
        <v>61</v>
      </c>
      <c r="N798">
        <f>_xlfn.IFNA(VLOOKUP(TRIM(D798),dominio_correos!$A$1:$B$31,2,0),29)</f>
        <v>21</v>
      </c>
      <c r="O798" t="str">
        <f>Hoja13!J797</f>
        <v>2022-07-07</v>
      </c>
      <c r="P798" t="str">
        <f t="shared" si="61"/>
        <v>null</v>
      </c>
      <c r="Q798" t="str">
        <f t="shared" si="62"/>
        <v>['nombre' =&gt; 'Juan', 'apellido' =&gt; 'Sanchez', 'correo' =&gt; 'tutor52@quierovenderenlinea.co', 'dominio' =&gt; 21, 'estado' =&gt; 'Eliminado', 'ticket' =&gt; '10118',</v>
      </c>
      <c r="R798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8" t="str">
        <f t="shared" si="64"/>
        <v>['nombre' =&gt; 'Juan', 'apellido' =&gt; 'Sanchez', 'correo' =&gt; 'tutor52@quierovenderenlinea.co', 'dominio' =&gt; 21, 'estado' =&gt; 'Eliminado', 'ticket' =&gt; '10118', 'fecha_de_creacion' =&gt; '2022-07-07', 'centro_costos_id' =&gt; 61, 'costo_dolares' =&gt; 12.000, 'costo_pesos' =&gt; 0, 'trm' =&gt; 0, 'fecha_de_eliminacion' =&gt; null, 'comentarios'  =&gt; ''],</v>
      </c>
    </row>
    <row r="799" spans="1:19" x14ac:dyDescent="0.25">
      <c r="A799" t="s">
        <v>1029</v>
      </c>
      <c r="B799" t="s">
        <v>1027</v>
      </c>
      <c r="C799" t="s">
        <v>2633</v>
      </c>
      <c r="D799" t="s">
        <v>977</v>
      </c>
      <c r="E799" t="s">
        <v>845</v>
      </c>
      <c r="F799">
        <v>10120</v>
      </c>
      <c r="G799" s="1">
        <v>44749</v>
      </c>
      <c r="H799">
        <v>316</v>
      </c>
      <c r="I799">
        <v>12</v>
      </c>
      <c r="J799" t="str">
        <f t="shared" si="60"/>
        <v>12.000</v>
      </c>
      <c r="M799">
        <f>_xlfn.IFNA(VLOOKUP(H799,centro_costo_id_2!$A$2:$B$108,2,0),107)</f>
        <v>61</v>
      </c>
      <c r="N799">
        <f>_xlfn.IFNA(VLOOKUP(TRIM(D799),dominio_correos!$A$1:$B$31,2,0),29)</f>
        <v>21</v>
      </c>
      <c r="O799" t="str">
        <f>Hoja13!J798</f>
        <v>2022-07-07</v>
      </c>
      <c r="P799" t="str">
        <f t="shared" si="61"/>
        <v>null</v>
      </c>
      <c r="Q799" t="str">
        <f t="shared" si="62"/>
        <v>['nombre' =&gt; 'Carlos', 'apellido' =&gt; 'Rojas', 'correo' =&gt; 'tutor53@quierovenderenlinea.co', 'dominio' =&gt; 21, 'estado' =&gt; 'Eliminado', 'ticket' =&gt; '10120',</v>
      </c>
      <c r="R799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799" t="str">
        <f t="shared" si="64"/>
        <v>['nombre' =&gt; 'Carlos', 'apellido' =&gt; 'Rojas', 'correo' =&gt; 'tutor53@quierovenderenlinea.co', 'dominio' =&gt; 21, 'estado' =&gt; 'Eliminado', 'ticket' =&gt; '10120', 'fecha_de_creacion' =&gt; '2022-07-07', 'centro_costos_id' =&gt; 61, 'costo_dolares' =&gt; 12.000, 'costo_pesos' =&gt; 0, 'trm' =&gt; 0, 'fecha_de_eliminacion' =&gt; null, 'comentarios'  =&gt; ''],</v>
      </c>
    </row>
    <row r="800" spans="1:19" x14ac:dyDescent="0.25">
      <c r="A800" t="s">
        <v>2434</v>
      </c>
      <c r="B800" t="s">
        <v>2634</v>
      </c>
      <c r="C800" t="s">
        <v>2635</v>
      </c>
      <c r="D800" t="s">
        <v>977</v>
      </c>
      <c r="E800" t="s">
        <v>845</v>
      </c>
      <c r="F800">
        <v>10130</v>
      </c>
      <c r="G800" s="1">
        <v>44749</v>
      </c>
      <c r="H800">
        <v>316</v>
      </c>
      <c r="I800">
        <v>12</v>
      </c>
      <c r="J800" t="str">
        <f t="shared" si="60"/>
        <v>12.000</v>
      </c>
      <c r="M800">
        <f>_xlfn.IFNA(VLOOKUP(H800,centro_costo_id_2!$A$2:$B$108,2,0),107)</f>
        <v>61</v>
      </c>
      <c r="N800">
        <f>_xlfn.IFNA(VLOOKUP(TRIM(D800),dominio_correos!$A$1:$B$31,2,0),29)</f>
        <v>21</v>
      </c>
      <c r="O800" t="str">
        <f>Hoja13!J799</f>
        <v>2022-07-07</v>
      </c>
      <c r="P800" t="str">
        <f t="shared" si="61"/>
        <v>null</v>
      </c>
      <c r="Q800" t="str">
        <f t="shared" si="62"/>
        <v>['nombre' =&gt; 'Monica ', 'apellido' =&gt; 'Castilla', 'correo' =&gt; 'tutor54@quierovenderenlinea.co', 'dominio' =&gt; 21, 'estado' =&gt; 'Eliminado', 'ticket' =&gt; '10130',</v>
      </c>
      <c r="R800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0" t="str">
        <f t="shared" si="64"/>
        <v>['nombre' =&gt; 'Monica ', 'apellido' =&gt; 'Castilla', 'correo' =&gt; 'tutor54@quierovenderenlinea.co', 'dominio' =&gt; 21, 'estado' =&gt; 'Eliminado', 'ticket' =&gt; '10130', 'fecha_de_creacion' =&gt; '2022-07-07', 'centro_costos_id' =&gt; 61, 'costo_dolares' =&gt; 12.000, 'costo_pesos' =&gt; 0, 'trm' =&gt; 0, 'fecha_de_eliminacion' =&gt; null, 'comentarios'  =&gt; ''],</v>
      </c>
    </row>
    <row r="801" spans="1:19" x14ac:dyDescent="0.25">
      <c r="A801" t="s">
        <v>2636</v>
      </c>
      <c r="B801" t="s">
        <v>1449</v>
      </c>
      <c r="C801" t="s">
        <v>2637</v>
      </c>
      <c r="D801" t="s">
        <v>977</v>
      </c>
      <c r="E801" t="s">
        <v>845</v>
      </c>
      <c r="F801">
        <v>10121</v>
      </c>
      <c r="G801" s="1">
        <v>44749</v>
      </c>
      <c r="H801">
        <v>316</v>
      </c>
      <c r="I801">
        <v>12</v>
      </c>
      <c r="J801" t="str">
        <f t="shared" si="60"/>
        <v>12.000</v>
      </c>
      <c r="M801">
        <f>_xlfn.IFNA(VLOOKUP(H801,centro_costo_id_2!$A$2:$B$108,2,0),107)</f>
        <v>61</v>
      </c>
      <c r="N801">
        <f>_xlfn.IFNA(VLOOKUP(TRIM(D801),dominio_correos!$A$1:$B$31,2,0),29)</f>
        <v>21</v>
      </c>
      <c r="O801" t="str">
        <f>Hoja13!J800</f>
        <v>2022-07-07</v>
      </c>
      <c r="P801" t="str">
        <f t="shared" si="61"/>
        <v>null</v>
      </c>
      <c r="Q801" t="str">
        <f t="shared" si="62"/>
        <v>['nombre' =&gt; 'Hercen', 'apellido' =&gt; 'Castro', 'correo' =&gt; 'tutor55@quierovenderenlinea.co', 'dominio' =&gt; 21, 'estado' =&gt; 'Eliminado', 'ticket' =&gt; '10121',</v>
      </c>
      <c r="R801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1" t="str">
        <f t="shared" si="64"/>
        <v>['nombre' =&gt; 'Hercen', 'apellido' =&gt; 'Castro', 'correo' =&gt; 'tutor55@quierovenderenlinea.co', 'dominio' =&gt; 21, 'estado' =&gt; 'Eliminado', 'ticket' =&gt; '10121', 'fecha_de_creacion' =&gt; '2022-07-07', 'centro_costos_id' =&gt; 61, 'costo_dolares' =&gt; 12.000, 'costo_pesos' =&gt; 0, 'trm' =&gt; 0, 'fecha_de_eliminacion' =&gt; null, 'comentarios'  =&gt; ''],</v>
      </c>
    </row>
    <row r="802" spans="1:19" x14ac:dyDescent="0.25">
      <c r="A802" t="s">
        <v>1000</v>
      </c>
      <c r="B802" t="s">
        <v>1512</v>
      </c>
      <c r="C802" t="s">
        <v>2638</v>
      </c>
      <c r="D802" t="s">
        <v>977</v>
      </c>
      <c r="E802" t="s">
        <v>845</v>
      </c>
      <c r="F802">
        <v>10124</v>
      </c>
      <c r="G802" s="1">
        <v>44749</v>
      </c>
      <c r="H802">
        <v>316</v>
      </c>
      <c r="I802">
        <v>12</v>
      </c>
      <c r="J802" t="str">
        <f t="shared" si="60"/>
        <v>12.000</v>
      </c>
      <c r="M802">
        <f>_xlfn.IFNA(VLOOKUP(H802,centro_costo_id_2!$A$2:$B$108,2,0),107)</f>
        <v>61</v>
      </c>
      <c r="N802">
        <f>_xlfn.IFNA(VLOOKUP(TRIM(D802),dominio_correos!$A$1:$B$31,2,0),29)</f>
        <v>21</v>
      </c>
      <c r="O802" t="str">
        <f>Hoja13!J801</f>
        <v>2022-07-07</v>
      </c>
      <c r="P802" t="str">
        <f t="shared" si="61"/>
        <v>null</v>
      </c>
      <c r="Q802" t="str">
        <f t="shared" si="62"/>
        <v>['nombre' =&gt; 'Maria', 'apellido' =&gt; 'Riveros', 'correo' =&gt; 'tutor56@quierovenderenlinea.co', 'dominio' =&gt; 21, 'estado' =&gt; 'Eliminado', 'ticket' =&gt; '10124',</v>
      </c>
      <c r="R802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2" t="str">
        <f t="shared" si="64"/>
        <v>['nombre' =&gt; 'Maria', 'apellido' =&gt; 'Riveros', 'correo' =&gt; 'tutor56@quierovenderenlinea.co', 'dominio' =&gt; 21, 'estado' =&gt; 'Eliminado', 'ticket' =&gt; '10124', 'fecha_de_creacion' =&gt; '2022-07-07', 'centro_costos_id' =&gt; 61, 'costo_dolares' =&gt; 12.000, 'costo_pesos' =&gt; 0, 'trm' =&gt; 0, 'fecha_de_eliminacion' =&gt; null, 'comentarios'  =&gt; ''],</v>
      </c>
    </row>
    <row r="803" spans="1:19" x14ac:dyDescent="0.25">
      <c r="A803" t="s">
        <v>905</v>
      </c>
      <c r="B803" t="s">
        <v>2639</v>
      </c>
      <c r="C803" t="s">
        <v>2640</v>
      </c>
      <c r="D803" t="s">
        <v>977</v>
      </c>
      <c r="E803" t="s">
        <v>845</v>
      </c>
      <c r="F803">
        <v>10122</v>
      </c>
      <c r="G803" s="1">
        <v>44749</v>
      </c>
      <c r="H803">
        <v>316</v>
      </c>
      <c r="I803">
        <v>12</v>
      </c>
      <c r="J803" t="str">
        <f t="shared" si="60"/>
        <v>12.000</v>
      </c>
      <c r="M803">
        <f>_xlfn.IFNA(VLOOKUP(H803,centro_costo_id_2!$A$2:$B$108,2,0),107)</f>
        <v>61</v>
      </c>
      <c r="N803">
        <f>_xlfn.IFNA(VLOOKUP(TRIM(D803),dominio_correos!$A$1:$B$31,2,0),29)</f>
        <v>21</v>
      </c>
      <c r="O803" t="str">
        <f>Hoja13!J802</f>
        <v>2022-07-07</v>
      </c>
      <c r="P803" t="str">
        <f t="shared" si="61"/>
        <v>null</v>
      </c>
      <c r="Q803" t="str">
        <f t="shared" si="62"/>
        <v>['nombre' =&gt; 'Andres', 'apellido' =&gt; 'Albuja', 'correo' =&gt; 'tutor57@quierovenderenlinea.co', 'dominio' =&gt; 21, 'estado' =&gt; 'Eliminado', 'ticket' =&gt; '10122',</v>
      </c>
      <c r="R803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3" t="str">
        <f t="shared" si="64"/>
        <v>['nombre' =&gt; 'Andres', 'apellido' =&gt; 'Albuja', 'correo' =&gt; 'tutor57@quierovenderenlinea.co', 'dominio' =&gt; 21, 'estado' =&gt; 'Eliminado', 'ticket' =&gt; '10122', 'fecha_de_creacion' =&gt; '2022-07-07', 'centro_costos_id' =&gt; 61, 'costo_dolares' =&gt; 12.000, 'costo_pesos' =&gt; 0, 'trm' =&gt; 0, 'fecha_de_eliminacion' =&gt; null, 'comentarios'  =&gt; ''],</v>
      </c>
    </row>
    <row r="804" spans="1:19" x14ac:dyDescent="0.25">
      <c r="A804" t="s">
        <v>2490</v>
      </c>
      <c r="B804" t="s">
        <v>1557</v>
      </c>
      <c r="C804" t="s">
        <v>2641</v>
      </c>
      <c r="D804" t="s">
        <v>977</v>
      </c>
      <c r="E804" t="s">
        <v>845</v>
      </c>
      <c r="F804">
        <v>10123</v>
      </c>
      <c r="G804" s="1">
        <v>44749</v>
      </c>
      <c r="H804">
        <v>316</v>
      </c>
      <c r="I804">
        <v>12</v>
      </c>
      <c r="J804" t="str">
        <f t="shared" si="60"/>
        <v>12.000</v>
      </c>
      <c r="M804">
        <f>_xlfn.IFNA(VLOOKUP(H804,centro_costo_id_2!$A$2:$B$108,2,0),107)</f>
        <v>61</v>
      </c>
      <c r="N804">
        <f>_xlfn.IFNA(VLOOKUP(TRIM(D804),dominio_correos!$A$1:$B$31,2,0),29)</f>
        <v>21</v>
      </c>
      <c r="O804" t="str">
        <f>Hoja13!J803</f>
        <v>2022-07-07</v>
      </c>
      <c r="P804" t="str">
        <f t="shared" si="61"/>
        <v>null</v>
      </c>
      <c r="Q804" t="str">
        <f t="shared" si="62"/>
        <v>['nombre' =&gt; 'Valentina', 'apellido' =&gt; 'Beltran', 'correo' =&gt; 'tutor58@quierovenderenlinea.co', 'dominio' =&gt; 21, 'estado' =&gt; 'Eliminado', 'ticket' =&gt; '10123',</v>
      </c>
      <c r="R804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4" t="str">
        <f t="shared" si="64"/>
        <v>['nombre' =&gt; 'Valentina', 'apellido' =&gt; 'Beltran', 'correo' =&gt; 'tutor58@quierovenderenlinea.co', 'dominio' =&gt; 21, 'estado' =&gt; 'Eliminado', 'ticket' =&gt; '10123', 'fecha_de_creacion' =&gt; '2022-07-07', 'centro_costos_id' =&gt; 61, 'costo_dolares' =&gt; 12.000, 'costo_pesos' =&gt; 0, 'trm' =&gt; 0, 'fecha_de_eliminacion' =&gt; null, 'comentarios'  =&gt; ''],</v>
      </c>
    </row>
    <row r="805" spans="1:19" x14ac:dyDescent="0.25">
      <c r="A805" t="s">
        <v>1874</v>
      </c>
      <c r="B805" t="s">
        <v>954</v>
      </c>
      <c r="C805" t="s">
        <v>2642</v>
      </c>
      <c r="D805" t="s">
        <v>977</v>
      </c>
      <c r="E805" t="s">
        <v>845</v>
      </c>
      <c r="F805">
        <v>10125</v>
      </c>
      <c r="G805" s="1">
        <v>44749</v>
      </c>
      <c r="H805">
        <v>316</v>
      </c>
      <c r="I805">
        <v>12</v>
      </c>
      <c r="J805" t="str">
        <f t="shared" si="60"/>
        <v>12.000</v>
      </c>
      <c r="M805">
        <f>_xlfn.IFNA(VLOOKUP(H805,centro_costo_id_2!$A$2:$B$108,2,0),107)</f>
        <v>61</v>
      </c>
      <c r="N805">
        <f>_xlfn.IFNA(VLOOKUP(TRIM(D805),dominio_correos!$A$1:$B$31,2,0),29)</f>
        <v>21</v>
      </c>
      <c r="O805" t="str">
        <f>Hoja13!J804</f>
        <v>2022-07-07</v>
      </c>
      <c r="P805" t="str">
        <f t="shared" si="61"/>
        <v>null</v>
      </c>
      <c r="Q805" t="str">
        <f t="shared" si="62"/>
        <v>['nombre' =&gt; 'Sebastian ', 'apellido' =&gt; 'Bernal', 'correo' =&gt; 'tutor59@quierovenderenlinea.co', 'dominio' =&gt; 21, 'estado' =&gt; 'Eliminado', 'ticket' =&gt; '10125',</v>
      </c>
      <c r="R805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5" t="str">
        <f t="shared" si="64"/>
        <v>['nombre' =&gt; 'Sebastian ', 'apellido' =&gt; 'Bernal', 'correo' =&gt; 'tutor59@quierovenderenlinea.co', 'dominio' =&gt; 21, 'estado' =&gt; 'Eliminado', 'ticket' =&gt; '10125', 'fecha_de_creacion' =&gt; '2022-07-07', 'centro_costos_id' =&gt; 61, 'costo_dolares' =&gt; 12.000, 'costo_pesos' =&gt; 0, 'trm' =&gt; 0, 'fecha_de_eliminacion' =&gt; null, 'comentarios'  =&gt; ''],</v>
      </c>
    </row>
    <row r="806" spans="1:19" x14ac:dyDescent="0.25">
      <c r="A806" t="s">
        <v>1268</v>
      </c>
      <c r="B806" t="s">
        <v>1027</v>
      </c>
      <c r="C806" t="s">
        <v>2643</v>
      </c>
      <c r="D806" t="s">
        <v>977</v>
      </c>
      <c r="E806" t="s">
        <v>845</v>
      </c>
      <c r="F806">
        <v>10126</v>
      </c>
      <c r="G806" s="1">
        <v>44749</v>
      </c>
      <c r="H806">
        <v>316</v>
      </c>
      <c r="I806">
        <v>12</v>
      </c>
      <c r="J806" t="str">
        <f t="shared" si="60"/>
        <v>12.000</v>
      </c>
      <c r="M806">
        <f>_xlfn.IFNA(VLOOKUP(H806,centro_costo_id_2!$A$2:$B$108,2,0),107)</f>
        <v>61</v>
      </c>
      <c r="N806">
        <f>_xlfn.IFNA(VLOOKUP(TRIM(D806),dominio_correos!$A$1:$B$31,2,0),29)</f>
        <v>21</v>
      </c>
      <c r="O806" t="str">
        <f>Hoja13!J805</f>
        <v>2022-07-07</v>
      </c>
      <c r="P806" t="str">
        <f t="shared" si="61"/>
        <v>null</v>
      </c>
      <c r="Q806" t="str">
        <f t="shared" si="62"/>
        <v>['nombre' =&gt; 'Cristian', 'apellido' =&gt; 'Rojas', 'correo' =&gt; 'tutor60@quierovenderenlinea.co', 'dominio' =&gt; 21, 'estado' =&gt; 'Eliminado', 'ticket' =&gt; '10126',</v>
      </c>
      <c r="R806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6" t="str">
        <f t="shared" si="64"/>
        <v>['nombre' =&gt; 'Cristian', 'apellido' =&gt; 'Rojas', 'correo' =&gt; 'tutor60@quierovenderenlinea.co', 'dominio' =&gt; 21, 'estado' =&gt; 'Eliminado', 'ticket' =&gt; '10126', 'fecha_de_creacion' =&gt; '2022-07-07', 'centro_costos_id' =&gt; 61, 'costo_dolares' =&gt; 12.000, 'costo_pesos' =&gt; 0, 'trm' =&gt; 0, 'fecha_de_eliminacion' =&gt; null, 'comentarios'  =&gt; ''],</v>
      </c>
    </row>
    <row r="807" spans="1:19" x14ac:dyDescent="0.25">
      <c r="A807" t="s">
        <v>2576</v>
      </c>
      <c r="B807" t="s">
        <v>2644</v>
      </c>
      <c r="C807" t="s">
        <v>2645</v>
      </c>
      <c r="D807" t="s">
        <v>977</v>
      </c>
      <c r="E807" t="s">
        <v>845</v>
      </c>
      <c r="F807">
        <v>10127</v>
      </c>
      <c r="G807" s="1">
        <v>44749</v>
      </c>
      <c r="H807">
        <v>316</v>
      </c>
      <c r="I807">
        <v>12</v>
      </c>
      <c r="J807" t="str">
        <f t="shared" si="60"/>
        <v>12.000</v>
      </c>
      <c r="M807">
        <f>_xlfn.IFNA(VLOOKUP(H807,centro_costo_id_2!$A$2:$B$108,2,0),107)</f>
        <v>61</v>
      </c>
      <c r="N807">
        <f>_xlfn.IFNA(VLOOKUP(TRIM(D807),dominio_correos!$A$1:$B$31,2,0),29)</f>
        <v>21</v>
      </c>
      <c r="O807" t="str">
        <f>Hoja13!J806</f>
        <v>2022-07-07</v>
      </c>
      <c r="P807" t="str">
        <f t="shared" si="61"/>
        <v>null</v>
      </c>
      <c r="Q807" t="str">
        <f t="shared" si="62"/>
        <v>['nombre' =&gt; 'Vanesa', 'apellido' =&gt; 'Uribe', 'correo' =&gt; 'tutor61@quierovenderenlinea.co', 'dominio' =&gt; 21, 'estado' =&gt; 'Eliminado', 'ticket' =&gt; '10127',</v>
      </c>
      <c r="R807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7" t="str">
        <f t="shared" si="64"/>
        <v>['nombre' =&gt; 'Vanesa', 'apellido' =&gt; 'Uribe', 'correo' =&gt; 'tutor61@quierovenderenlinea.co', 'dominio' =&gt; 21, 'estado' =&gt; 'Eliminado', 'ticket' =&gt; '10127', 'fecha_de_creacion' =&gt; '2022-07-07', 'centro_costos_id' =&gt; 61, 'costo_dolares' =&gt; 12.000, 'costo_pesos' =&gt; 0, 'trm' =&gt; 0, 'fecha_de_eliminacion' =&gt; null, 'comentarios'  =&gt; ''],</v>
      </c>
    </row>
    <row r="808" spans="1:19" x14ac:dyDescent="0.25">
      <c r="A808" t="s">
        <v>934</v>
      </c>
      <c r="B808" t="s">
        <v>921</v>
      </c>
      <c r="C808" t="s">
        <v>2646</v>
      </c>
      <c r="D808" t="s">
        <v>977</v>
      </c>
      <c r="E808" t="s">
        <v>845</v>
      </c>
      <c r="F808">
        <v>10129</v>
      </c>
      <c r="G808" s="1">
        <v>44749</v>
      </c>
      <c r="H808">
        <v>316</v>
      </c>
      <c r="I808">
        <v>12</v>
      </c>
      <c r="J808" t="str">
        <f t="shared" si="60"/>
        <v>12.000</v>
      </c>
      <c r="M808">
        <f>_xlfn.IFNA(VLOOKUP(H808,centro_costo_id_2!$A$2:$B$108,2,0),107)</f>
        <v>61</v>
      </c>
      <c r="N808">
        <f>_xlfn.IFNA(VLOOKUP(TRIM(D808),dominio_correos!$A$1:$B$31,2,0),29)</f>
        <v>21</v>
      </c>
      <c r="O808" t="str">
        <f>Hoja13!J807</f>
        <v>2022-07-07</v>
      </c>
      <c r="P808" t="str">
        <f t="shared" si="61"/>
        <v>null</v>
      </c>
      <c r="Q808" t="str">
        <f t="shared" si="62"/>
        <v>['nombre' =&gt; 'Diego', 'apellido' =&gt; 'Garcia', 'correo' =&gt; 'tutor62@quierovenderenlinea.co', 'dominio' =&gt; 21, 'estado' =&gt; 'Eliminado', 'ticket' =&gt; '10129',</v>
      </c>
      <c r="R808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8" t="str">
        <f t="shared" si="64"/>
        <v>['nombre' =&gt; 'Diego', 'apellido' =&gt; 'Garcia', 'correo' =&gt; 'tutor62@quierovenderenlinea.co', 'dominio' =&gt; 21, 'estado' =&gt; 'Eliminado', 'ticket' =&gt; '10129', 'fecha_de_creacion' =&gt; '2022-07-07', 'centro_costos_id' =&gt; 61, 'costo_dolares' =&gt; 12.000, 'costo_pesos' =&gt; 0, 'trm' =&gt; 0, 'fecha_de_eliminacion' =&gt; null, 'comentarios'  =&gt; ''],</v>
      </c>
    </row>
    <row r="809" spans="1:19" x14ac:dyDescent="0.25">
      <c r="A809" t="s">
        <v>2334</v>
      </c>
      <c r="B809" t="s">
        <v>2582</v>
      </c>
      <c r="C809" t="s">
        <v>2647</v>
      </c>
      <c r="D809" t="s">
        <v>977</v>
      </c>
      <c r="E809" t="s">
        <v>845</v>
      </c>
      <c r="F809">
        <v>10131</v>
      </c>
      <c r="G809" s="1">
        <v>44749</v>
      </c>
      <c r="H809">
        <v>316</v>
      </c>
      <c r="I809">
        <v>12</v>
      </c>
      <c r="J809" t="str">
        <f t="shared" si="60"/>
        <v>12.000</v>
      </c>
      <c r="M809">
        <f>_xlfn.IFNA(VLOOKUP(H809,centro_costo_id_2!$A$2:$B$108,2,0),107)</f>
        <v>61</v>
      </c>
      <c r="N809">
        <f>_xlfn.IFNA(VLOOKUP(TRIM(D809),dominio_correos!$A$1:$B$31,2,0),29)</f>
        <v>21</v>
      </c>
      <c r="O809" t="str">
        <f>Hoja13!J808</f>
        <v>2022-07-07</v>
      </c>
      <c r="P809" t="str">
        <f t="shared" si="61"/>
        <v>null</v>
      </c>
      <c r="Q809" t="str">
        <f t="shared" si="62"/>
        <v>['nombre' =&gt; 'Cesar ', 'apellido' =&gt; 'Mosquera', 'correo' =&gt; 'tutor63@quierovenderenlinea.co', 'dominio' =&gt; 21, 'estado' =&gt; 'Eliminado', 'ticket' =&gt; '10131',</v>
      </c>
      <c r="R809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09" t="str">
        <f t="shared" si="64"/>
        <v>['nombre' =&gt; 'Cesar ', 'apellido' =&gt; 'Mosquera', 'correo' =&gt; 'tutor63@quierovenderenlinea.co', 'dominio' =&gt; 21, 'estado' =&gt; 'Eliminado', 'ticket' =&gt; '10131', 'fecha_de_creacion' =&gt; '2022-07-07', 'centro_costos_id' =&gt; 61, 'costo_dolares' =&gt; 12.000, 'costo_pesos' =&gt; 0, 'trm' =&gt; 0, 'fecha_de_eliminacion' =&gt; null, 'comentarios'  =&gt; ''],</v>
      </c>
    </row>
    <row r="810" spans="1:19" x14ac:dyDescent="0.25">
      <c r="A810" t="s">
        <v>1379</v>
      </c>
      <c r="B810" t="s">
        <v>2648</v>
      </c>
      <c r="C810" t="s">
        <v>2649</v>
      </c>
      <c r="D810" t="s">
        <v>977</v>
      </c>
      <c r="E810" t="s">
        <v>845</v>
      </c>
      <c r="F810">
        <v>10134</v>
      </c>
      <c r="G810" s="1">
        <v>44749</v>
      </c>
      <c r="H810">
        <v>316</v>
      </c>
      <c r="I810">
        <v>12</v>
      </c>
      <c r="J810" t="str">
        <f t="shared" si="60"/>
        <v>12.000</v>
      </c>
      <c r="M810">
        <f>_xlfn.IFNA(VLOOKUP(H810,centro_costo_id_2!$A$2:$B$108,2,0),107)</f>
        <v>61</v>
      </c>
      <c r="N810">
        <f>_xlfn.IFNA(VLOOKUP(TRIM(D810),dominio_correos!$A$1:$B$31,2,0),29)</f>
        <v>21</v>
      </c>
      <c r="O810" t="str">
        <f>Hoja13!J809</f>
        <v>2022-07-07</v>
      </c>
      <c r="P810" t="str">
        <f t="shared" si="61"/>
        <v>null</v>
      </c>
      <c r="Q810" t="str">
        <f t="shared" si="62"/>
        <v>['nombre' =&gt; 'Mauricio', 'apellido' =&gt; 'Patiño', 'correo' =&gt; 'tutor64@quierovenderenlinea.co', 'dominio' =&gt; 21, 'estado' =&gt; 'Eliminado', 'ticket' =&gt; '10134',</v>
      </c>
      <c r="R810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10" t="str">
        <f t="shared" si="64"/>
        <v>['nombre' =&gt; 'Mauricio', 'apellido' =&gt; 'Patiño', 'correo' =&gt; 'tutor64@quierovenderenlinea.co', 'dominio' =&gt; 21, 'estado' =&gt; 'Eliminado', 'ticket' =&gt; '10134', 'fecha_de_creacion' =&gt; '2022-07-07', 'centro_costos_id' =&gt; 61, 'costo_dolares' =&gt; 12.000, 'costo_pesos' =&gt; 0, 'trm' =&gt; 0, 'fecha_de_eliminacion' =&gt; null, 'comentarios'  =&gt; ''],</v>
      </c>
    </row>
    <row r="811" spans="1:19" x14ac:dyDescent="0.25">
      <c r="A811" t="s">
        <v>2617</v>
      </c>
      <c r="B811" t="s">
        <v>2331</v>
      </c>
      <c r="C811" t="s">
        <v>2650</v>
      </c>
      <c r="D811" t="s">
        <v>1006</v>
      </c>
      <c r="E811" t="s">
        <v>845</v>
      </c>
      <c r="F811">
        <v>8712</v>
      </c>
      <c r="G811" s="1">
        <v>44749</v>
      </c>
      <c r="H811">
        <v>314</v>
      </c>
      <c r="I811">
        <v>12</v>
      </c>
      <c r="J811" t="str">
        <f t="shared" si="60"/>
        <v>12.000</v>
      </c>
      <c r="K811">
        <v>44909</v>
      </c>
      <c r="M811">
        <f>_xlfn.IFNA(VLOOKUP(H811,centro_costo_id_2!$A$2:$B$108,2,0),107)</f>
        <v>59</v>
      </c>
      <c r="N811">
        <f>_xlfn.IFNA(VLOOKUP(TRIM(D811),dominio_correos!$A$1:$B$31,2,0),29)</f>
        <v>15</v>
      </c>
      <c r="O811" t="str">
        <f>Hoja13!J810</f>
        <v>2022-07-07</v>
      </c>
      <c r="P811" t="str">
        <f t="shared" si="61"/>
        <v>2022-12-14</v>
      </c>
      <c r="Q811" t="str">
        <f t="shared" si="62"/>
        <v>['nombre' =&gt; 'Karen ', 'apellido' =&gt; 'Cuervo', 'correo' =&gt; 'analista9@linktic.com', 'dominio' =&gt; 15, 'estado' =&gt; 'Eliminado', 'ticket' =&gt; '8712',</v>
      </c>
      <c r="R811" t="str">
        <f t="shared" si="63"/>
        <v xml:space="preserve"> 'fecha_de_creacion' =&gt; '2022-07-07', 'centro_costos_id' =&gt; 59, 'costo_dolares' =&gt; 12.000, 'costo_pesos' =&gt; 0, 'trm' =&gt; 0, 'fecha_de_eliminacion' =&gt; '2022-12-14', 'comentarios'  =&gt; ''],</v>
      </c>
      <c r="S811" t="str">
        <f t="shared" si="64"/>
        <v>['nombre' =&gt; 'Karen ', 'apellido' =&gt; 'Cuervo', 'correo' =&gt; 'analista9@linktic.com', 'dominio' =&gt; 15, 'estado' =&gt; 'Eliminado', 'ticket' =&gt; '8712', 'fecha_de_creacion' =&gt; '2022-07-07', 'centro_costos_id' =&gt; 59, 'costo_dolares' =&gt; 12.000, 'costo_pesos' =&gt; 0, 'trm' =&gt; 0, 'fecha_de_eliminacion' =&gt; '2022-12-14', 'comentarios'  =&gt; ''],</v>
      </c>
    </row>
    <row r="812" spans="1:19" x14ac:dyDescent="0.25">
      <c r="A812" t="s">
        <v>2651</v>
      </c>
      <c r="B812" t="s">
        <v>1132</v>
      </c>
      <c r="C812" t="s">
        <v>2652</v>
      </c>
      <c r="D812" t="s">
        <v>977</v>
      </c>
      <c r="E812" t="s">
        <v>845</v>
      </c>
      <c r="F812">
        <v>9971</v>
      </c>
      <c r="G812" s="1">
        <v>44749</v>
      </c>
      <c r="H812">
        <v>316</v>
      </c>
      <c r="I812">
        <v>12</v>
      </c>
      <c r="J812" t="str">
        <f t="shared" si="60"/>
        <v>12.000</v>
      </c>
      <c r="M812">
        <f>_xlfn.IFNA(VLOOKUP(H812,centro_costo_id_2!$A$2:$B$108,2,0),107)</f>
        <v>61</v>
      </c>
      <c r="N812">
        <f>_xlfn.IFNA(VLOOKUP(TRIM(D812),dominio_correos!$A$1:$B$31,2,0),29)</f>
        <v>21</v>
      </c>
      <c r="O812" t="str">
        <f>Hoja13!J811</f>
        <v>2022-07-07</v>
      </c>
      <c r="P812" t="str">
        <f t="shared" si="61"/>
        <v>null</v>
      </c>
      <c r="Q812" t="str">
        <f t="shared" si="62"/>
        <v>['nombre' =&gt; 'Maria ', 'apellido' =&gt; 'Guerra', 'correo' =&gt; 'analista14@quierovenderenlinea.co', 'dominio' =&gt; 21, 'estado' =&gt; 'Eliminado', 'ticket' =&gt; '9971',</v>
      </c>
      <c r="R812" t="str">
        <f t="shared" si="63"/>
        <v xml:space="preserve"> 'fecha_de_creacion' =&gt; '2022-07-07', 'centro_costos_id' =&gt; 61, 'costo_dolares' =&gt; 12.000, 'costo_pesos' =&gt; 0, 'trm' =&gt; 0, 'fecha_de_eliminacion' =&gt; null, 'comentarios'  =&gt; ''],</v>
      </c>
      <c r="S812" t="str">
        <f t="shared" si="64"/>
        <v>['nombre' =&gt; 'Maria ', 'apellido' =&gt; 'Guerra', 'correo' =&gt; 'analista14@quierovenderenlinea.co', 'dominio' =&gt; 21, 'estado' =&gt; 'Eliminado', 'ticket' =&gt; '9971', 'fecha_de_creacion' =&gt; '2022-07-07', 'centro_costos_id' =&gt; 61, 'costo_dolares' =&gt; 12.000, 'costo_pesos' =&gt; 0, 'trm' =&gt; 0, 'fecha_de_eliminacion' =&gt; null, 'comentarios'  =&gt; ''],</v>
      </c>
    </row>
    <row r="813" spans="1:19" x14ac:dyDescent="0.25">
      <c r="A813" t="s">
        <v>2653</v>
      </c>
      <c r="B813" t="s">
        <v>2654</v>
      </c>
      <c r="C813" t="s">
        <v>2655</v>
      </c>
      <c r="D813" t="s">
        <v>1006</v>
      </c>
      <c r="E813" t="s">
        <v>974</v>
      </c>
      <c r="F813">
        <v>10138</v>
      </c>
      <c r="G813" s="1">
        <v>44749</v>
      </c>
      <c r="H813">
        <v>210</v>
      </c>
      <c r="I813">
        <v>44.598999999999997</v>
      </c>
      <c r="J813" t="str">
        <f t="shared" si="60"/>
        <v>44.599</v>
      </c>
      <c r="M813">
        <f>_xlfn.IFNA(VLOOKUP(H813,centro_costo_id_2!$A$2:$B$108,2,0),107)</f>
        <v>107</v>
      </c>
      <c r="N813">
        <f>_xlfn.IFNA(VLOOKUP(TRIM(D813),dominio_correos!$A$1:$B$31,2,0),29)</f>
        <v>15</v>
      </c>
      <c r="O813" t="str">
        <f>Hoja13!J812</f>
        <v>2022-07-07</v>
      </c>
      <c r="P813" t="str">
        <f t="shared" si="61"/>
        <v>null</v>
      </c>
      <c r="Q813" t="str">
        <f t="shared" si="62"/>
        <v>['nombre' =&gt; 'Chrystian', 'apellido' =&gt; 'Arana', 'correo' =&gt; 'chrystian.arana@linktic.com', 'dominio' =&gt; 15, 'estado' =&gt; 'Activo', 'ticket' =&gt; '10138',</v>
      </c>
      <c r="R813" t="str">
        <f t="shared" si="63"/>
        <v xml:space="preserve"> 'fecha_de_creacion' =&gt; '2022-07-07', 'centro_costos_id' =&gt; 107, 'costo_dolares' =&gt; 44.599, 'costo_pesos' =&gt; 0, 'trm' =&gt; 0, 'fecha_de_eliminacion' =&gt; null, 'comentarios'  =&gt; ''],</v>
      </c>
      <c r="S813" t="str">
        <f t="shared" si="64"/>
        <v>['nombre' =&gt; 'Chrystian', 'apellido' =&gt; 'Arana', 'correo' =&gt; 'chrystian.arana@linktic.com', 'dominio' =&gt; 15, 'estado' =&gt; 'Activo', 'ticket' =&gt; '10138', 'fecha_de_creacion' =&gt; '2022-07-07', 'centro_costos_id' =&gt; 107, 'costo_dolares' =&gt; 44.599, 'costo_pesos' =&gt; 0, 'trm' =&gt; 0, 'fecha_de_eliminacion' =&gt; null, 'comentarios'  =&gt; ''],</v>
      </c>
    </row>
    <row r="814" spans="1:19" x14ac:dyDescent="0.25">
      <c r="A814" t="s">
        <v>2656</v>
      </c>
      <c r="B814" t="s">
        <v>1030</v>
      </c>
      <c r="C814" t="s">
        <v>2657</v>
      </c>
      <c r="D814" t="s">
        <v>1006</v>
      </c>
      <c r="E814" t="s">
        <v>845</v>
      </c>
      <c r="F814">
        <v>9338</v>
      </c>
      <c r="G814" s="1">
        <v>44749</v>
      </c>
      <c r="H814">
        <v>291</v>
      </c>
      <c r="I814">
        <v>44.598999999999997</v>
      </c>
      <c r="J814" t="str">
        <f t="shared" si="60"/>
        <v>44.599</v>
      </c>
      <c r="K814">
        <v>44937</v>
      </c>
      <c r="M814">
        <f>_xlfn.IFNA(VLOOKUP(H814,centro_costo_id_2!$A$2:$B$108,2,0),107)</f>
        <v>37</v>
      </c>
      <c r="N814">
        <f>_xlfn.IFNA(VLOOKUP(TRIM(D814),dominio_correos!$A$1:$B$31,2,0),29)</f>
        <v>15</v>
      </c>
      <c r="O814" t="str">
        <f>Hoja13!J813</f>
        <v>2022-07-07</v>
      </c>
      <c r="P814" t="str">
        <f t="shared" si="61"/>
        <v>2023-01-11</v>
      </c>
      <c r="Q814" t="str">
        <f t="shared" si="62"/>
        <v>['nombre' =&gt; 'Reinaldo', 'apellido' =&gt; 'Gomez', 'correo' =&gt; 'reinaldo.gamez@linktic.com', 'dominio' =&gt; 15, 'estado' =&gt; 'Eliminado', 'ticket' =&gt; '9338',</v>
      </c>
      <c r="R814" t="str">
        <f t="shared" si="63"/>
        <v xml:space="preserve"> 'fecha_de_creacion' =&gt; '2022-07-07', 'centro_costos_id' =&gt; 37, 'costo_dolares' =&gt; 44.599, 'costo_pesos' =&gt; 0, 'trm' =&gt; 0, 'fecha_de_eliminacion' =&gt; '2023-01-11', 'comentarios'  =&gt; ''],</v>
      </c>
      <c r="S814" t="str">
        <f t="shared" si="64"/>
        <v>['nombre' =&gt; 'Reinaldo', 'apellido' =&gt; 'Gomez', 'correo' =&gt; 'reinaldo.gamez@linktic.com', 'dominio' =&gt; 15, 'estado' =&gt; 'Eliminado', 'ticket' =&gt; '9338', 'fecha_de_creacion' =&gt; '2022-07-07', 'centro_costos_id' =&gt; 37, 'costo_dolares' =&gt; 44.599, 'costo_pesos' =&gt; 0, 'trm' =&gt; 0, 'fecha_de_eliminacion' =&gt; '2023-01-11', 'comentarios'  =&gt; ''],</v>
      </c>
    </row>
    <row r="815" spans="1:19" x14ac:dyDescent="0.25">
      <c r="A815" t="s">
        <v>1289</v>
      </c>
      <c r="B815" t="s">
        <v>2346</v>
      </c>
      <c r="C815" t="s">
        <v>2658</v>
      </c>
      <c r="D815" t="s">
        <v>1813</v>
      </c>
      <c r="E815" t="s">
        <v>845</v>
      </c>
      <c r="F815">
        <v>9965</v>
      </c>
      <c r="G815" s="1">
        <v>44749</v>
      </c>
      <c r="H815">
        <v>315</v>
      </c>
      <c r="I815">
        <v>12</v>
      </c>
      <c r="J815" t="str">
        <f t="shared" si="60"/>
        <v>12.000</v>
      </c>
      <c r="M815">
        <f>_xlfn.IFNA(VLOOKUP(H815,centro_costo_id_2!$A$2:$B$108,2,0),107)</f>
        <v>60</v>
      </c>
      <c r="N815">
        <f>_xlfn.IFNA(VLOOKUP(TRIM(D815),dominio_correos!$A$1:$B$31,2,0),29)</f>
        <v>8</v>
      </c>
      <c r="O815" t="str">
        <f>Hoja13!J814</f>
        <v>2022-07-07</v>
      </c>
      <c r="P815" t="str">
        <f t="shared" si="61"/>
        <v>null</v>
      </c>
      <c r="Q815" t="str">
        <f t="shared" si="62"/>
        <v>['nombre' =&gt; 'David', 'apellido' =&gt; 'Borrero', 'correo' =&gt; 'consultor1@expone.co', 'dominio' =&gt; 8, 'estado' =&gt; 'Eliminado', 'ticket' =&gt; '9965',</v>
      </c>
      <c r="R815" t="str">
        <f t="shared" si="63"/>
        <v xml:space="preserve"> 'fecha_de_creacion' =&gt; '2022-07-07', 'centro_costos_id' =&gt; 60, 'costo_dolares' =&gt; 12.000, 'costo_pesos' =&gt; 0, 'trm' =&gt; 0, 'fecha_de_eliminacion' =&gt; null, 'comentarios'  =&gt; ''],</v>
      </c>
      <c r="S815" t="str">
        <f t="shared" si="64"/>
        <v>['nombre' =&gt; 'David', 'apellido' =&gt; 'Borrero', 'correo' =&gt; 'consultor1@expone.co', 'dominio' =&gt; 8, 'estado' =&gt; 'Eliminado', 'ticket' =&gt; '9965', 'fecha_de_creacion' =&gt; '2022-07-07', 'centro_costos_id' =&gt; 60, 'costo_dolares' =&gt; 12.000, 'costo_pesos' =&gt; 0, 'trm' =&gt; 0, 'fecha_de_eliminacion' =&gt; null, 'comentarios'  =&gt; ''],</v>
      </c>
    </row>
    <row r="816" spans="1:19" x14ac:dyDescent="0.25">
      <c r="A816" t="s">
        <v>1635</v>
      </c>
      <c r="B816" t="s">
        <v>1368</v>
      </c>
      <c r="C816" t="s">
        <v>2659</v>
      </c>
      <c r="D816" t="s">
        <v>1813</v>
      </c>
      <c r="E816" t="s">
        <v>845</v>
      </c>
      <c r="F816">
        <v>10149</v>
      </c>
      <c r="G816" s="1">
        <v>44749</v>
      </c>
      <c r="H816">
        <v>315</v>
      </c>
      <c r="I816">
        <v>12</v>
      </c>
      <c r="J816" t="str">
        <f t="shared" si="60"/>
        <v>12.000</v>
      </c>
      <c r="K816">
        <v>44918</v>
      </c>
      <c r="M816">
        <f>_xlfn.IFNA(VLOOKUP(H816,centro_costo_id_2!$A$2:$B$108,2,0),107)</f>
        <v>60</v>
      </c>
      <c r="N816">
        <f>_xlfn.IFNA(VLOOKUP(TRIM(D816),dominio_correos!$A$1:$B$31,2,0),29)</f>
        <v>8</v>
      </c>
      <c r="O816" t="str">
        <f>Hoja13!J815</f>
        <v>2022-07-07</v>
      </c>
      <c r="P816" t="str">
        <f t="shared" si="61"/>
        <v>2022-12-23</v>
      </c>
      <c r="Q816" t="str">
        <f t="shared" si="62"/>
        <v>['nombre' =&gt; 'Ricardo', 'apellido' =&gt; 'Romero', 'correo' =&gt; 'agente48@expone.co', 'dominio' =&gt; 8, 'estado' =&gt; 'Eliminado', 'ticket' =&gt; '10149',</v>
      </c>
      <c r="R816" t="str">
        <f t="shared" si="63"/>
        <v xml:space="preserve"> 'fecha_de_creacion' =&gt; '2022-07-07', 'centro_costos_id' =&gt; 60, 'costo_dolares' =&gt; 12.000, 'costo_pesos' =&gt; 0, 'trm' =&gt; 0, 'fecha_de_eliminacion' =&gt; '2022-12-23', 'comentarios'  =&gt; ''],</v>
      </c>
      <c r="S816" t="str">
        <f t="shared" si="64"/>
        <v>['nombre' =&gt; 'Ricardo', 'apellido' =&gt; 'Romero', 'correo' =&gt; 'agente48@expone.co', 'dominio' =&gt; 8, 'estado' =&gt; 'Eliminado', 'ticket' =&gt; '10149', 'fecha_de_creacion' =&gt; '2022-07-07', 'centro_costos_id' =&gt; 60, 'costo_dolares' =&gt; 12.000, 'costo_pesos' =&gt; 0, 'trm' =&gt; 0, 'fecha_de_eliminacion' =&gt; '2022-12-23', 'comentarios'  =&gt; ''],</v>
      </c>
    </row>
    <row r="817" spans="1:19" x14ac:dyDescent="0.25">
      <c r="A817" t="s">
        <v>1442</v>
      </c>
      <c r="B817" t="s">
        <v>2375</v>
      </c>
      <c r="C817" t="s">
        <v>2660</v>
      </c>
      <c r="D817" t="s">
        <v>1006</v>
      </c>
      <c r="E817" t="s">
        <v>845</v>
      </c>
      <c r="F817">
        <v>10064</v>
      </c>
      <c r="G817" s="1">
        <v>44755</v>
      </c>
      <c r="H817">
        <v>318</v>
      </c>
      <c r="I817">
        <v>44.598999999999997</v>
      </c>
      <c r="J817" t="str">
        <f t="shared" si="60"/>
        <v>44.599</v>
      </c>
      <c r="K817">
        <v>44950</v>
      </c>
      <c r="M817">
        <f>_xlfn.IFNA(VLOOKUP(H817,centro_costo_id_2!$A$2:$B$108,2,0),107)</f>
        <v>63</v>
      </c>
      <c r="N817">
        <f>_xlfn.IFNA(VLOOKUP(TRIM(D817),dominio_correos!$A$1:$B$31,2,0),29)</f>
        <v>15</v>
      </c>
      <c r="O817" t="str">
        <f>Hoja13!J816</f>
        <v>2022-07-13</v>
      </c>
      <c r="P817" t="str">
        <f t="shared" si="61"/>
        <v>2023-01-24</v>
      </c>
      <c r="Q817" t="str">
        <f t="shared" si="62"/>
        <v>['nombre' =&gt; 'Ivan', 'apellido' =&gt; 'Murcia', 'correo' =&gt; 'ivan.murcia@linktic.com', 'dominio' =&gt; 15, 'estado' =&gt; 'Eliminado', 'ticket' =&gt; '10064',</v>
      </c>
      <c r="R817" t="str">
        <f t="shared" si="63"/>
        <v xml:space="preserve"> 'fecha_de_creacion' =&gt; '2022-07-13', 'centro_costos_id' =&gt; 63, 'costo_dolares' =&gt; 44.599, 'costo_pesos' =&gt; 0, 'trm' =&gt; 0, 'fecha_de_eliminacion' =&gt; '2023-01-24', 'comentarios'  =&gt; ''],</v>
      </c>
      <c r="S817" t="str">
        <f t="shared" si="64"/>
        <v>['nombre' =&gt; 'Ivan', 'apellido' =&gt; 'Murcia', 'correo' =&gt; 'ivan.murcia@linktic.com', 'dominio' =&gt; 15, 'estado' =&gt; 'Eliminado', 'ticket' =&gt; '10064', 'fecha_de_creacion' =&gt; '2022-07-13', 'centro_costos_id' =&gt; 63, 'costo_dolares' =&gt; 44.599, 'costo_pesos' =&gt; 0, 'trm' =&gt; 0, 'fecha_de_eliminacion' =&gt; '2023-01-24', 'comentarios'  =&gt; ''],</v>
      </c>
    </row>
    <row r="818" spans="1:19" x14ac:dyDescent="0.25">
      <c r="A818" t="s">
        <v>2519</v>
      </c>
      <c r="B818" t="s">
        <v>1279</v>
      </c>
      <c r="C818" t="s">
        <v>2661</v>
      </c>
      <c r="D818" t="s">
        <v>1006</v>
      </c>
      <c r="E818" t="s">
        <v>974</v>
      </c>
      <c r="F818">
        <v>10065</v>
      </c>
      <c r="G818" s="1">
        <v>44755</v>
      </c>
      <c r="H818">
        <v>318</v>
      </c>
      <c r="I818">
        <v>44.598999999999997</v>
      </c>
      <c r="J818" t="str">
        <f t="shared" si="60"/>
        <v>44.599</v>
      </c>
      <c r="M818">
        <f>_xlfn.IFNA(VLOOKUP(H818,centro_costo_id_2!$A$2:$B$108,2,0),107)</f>
        <v>63</v>
      </c>
      <c r="N818">
        <f>_xlfn.IFNA(VLOOKUP(TRIM(D818),dominio_correos!$A$1:$B$31,2,0),29)</f>
        <v>15</v>
      </c>
      <c r="O818" t="str">
        <f>Hoja13!J817</f>
        <v>2022-07-13</v>
      </c>
      <c r="P818" t="str">
        <f t="shared" si="61"/>
        <v>null</v>
      </c>
      <c r="Q818" t="str">
        <f t="shared" si="62"/>
        <v>['nombre' =&gt; 'Johann', 'apellido' =&gt; 'Rincon', 'correo' =&gt; 'johan.rincon@linktic.com', 'dominio' =&gt; 15, 'estado' =&gt; 'Activo', 'ticket' =&gt; '10065',</v>
      </c>
      <c r="R818" t="str">
        <f t="shared" si="63"/>
        <v xml:space="preserve"> 'fecha_de_creacion' =&gt; '2022-07-13', 'centro_costos_id' =&gt; 63, 'costo_dolares' =&gt; 44.599, 'costo_pesos' =&gt; 0, 'trm' =&gt; 0, 'fecha_de_eliminacion' =&gt; null, 'comentarios'  =&gt; ''],</v>
      </c>
      <c r="S818" t="str">
        <f t="shared" si="64"/>
        <v>['nombre' =&gt; 'Johann', 'apellido' =&gt; 'Rincon', 'correo' =&gt; 'johan.rincon@linktic.com', 'dominio' =&gt; 15, 'estado' =&gt; 'Activo', 'ticket' =&gt; '10065', 'fecha_de_creacion' =&gt; '2022-07-13', 'centro_costos_id' =&gt; 63, 'costo_dolares' =&gt; 44.599, 'costo_pesos' =&gt; 0, 'trm' =&gt; 0, 'fecha_de_eliminacion' =&gt; null, 'comentarios'  =&gt; ''],</v>
      </c>
    </row>
    <row r="819" spans="1:19" x14ac:dyDescent="0.25">
      <c r="A819" t="s">
        <v>2662</v>
      </c>
      <c r="B819" t="s">
        <v>2663</v>
      </c>
      <c r="C819" t="s">
        <v>2664</v>
      </c>
      <c r="D819" t="s">
        <v>1006</v>
      </c>
      <c r="E819" t="s">
        <v>974</v>
      </c>
      <c r="G819" s="1">
        <v>44754</v>
      </c>
      <c r="I819">
        <v>44.598999999999997</v>
      </c>
      <c r="J819" t="str">
        <f t="shared" si="60"/>
        <v>44.599</v>
      </c>
      <c r="M819">
        <f>_xlfn.IFNA(VLOOKUP(H819,centro_costo_id_2!$A$2:$B$108,2,0),107)</f>
        <v>107</v>
      </c>
      <c r="N819">
        <f>_xlfn.IFNA(VLOOKUP(TRIM(D819),dominio_correos!$A$1:$B$31,2,0),29)</f>
        <v>15</v>
      </c>
      <c r="O819" t="str">
        <f>Hoja13!J818</f>
        <v>2022-07-12</v>
      </c>
      <c r="P819" t="str">
        <f t="shared" si="61"/>
        <v>null</v>
      </c>
      <c r="Q819" t="str">
        <f t="shared" si="62"/>
        <v>['nombre' =&gt; 'Gustvao', 'apellido' =&gt; 'Lozano', 'correo' =&gt; 'consultor.linktic@linktic.com', 'dominio' =&gt; 15, 'estado' =&gt; 'Activo', 'ticket' =&gt; '',</v>
      </c>
      <c r="R819" t="str">
        <f t="shared" si="63"/>
        <v xml:space="preserve"> 'fecha_de_creacion' =&gt; '2022-07-12', 'centro_costos_id' =&gt; 107, 'costo_dolares' =&gt; 44.599, 'costo_pesos' =&gt; 0, 'trm' =&gt; 0, 'fecha_de_eliminacion' =&gt; null, 'comentarios'  =&gt; ''],</v>
      </c>
      <c r="S819" t="str">
        <f t="shared" si="64"/>
        <v>['nombre' =&gt; 'Gustvao', 'apellido' =&gt; 'Lozano', 'correo' =&gt; 'consultor.linktic@linktic.com', 'dominio' =&gt; 15, 'estado' =&gt; 'Activo', 'ticket' =&gt; '', 'fecha_de_creacion' =&gt; '2022-07-12', 'centro_costos_id' =&gt; 107, 'costo_dolares' =&gt; 44.599, 'costo_pesos' =&gt; 0, 'trm' =&gt; 0, 'fecha_de_eliminacion' =&gt; null, 'comentarios'  =&gt; ''],</v>
      </c>
    </row>
    <row r="820" spans="1:19" x14ac:dyDescent="0.25">
      <c r="A820" t="s">
        <v>1012</v>
      </c>
      <c r="B820" t="s">
        <v>1013</v>
      </c>
      <c r="C820" t="s">
        <v>2665</v>
      </c>
      <c r="D820" t="s">
        <v>1813</v>
      </c>
      <c r="E820" t="s">
        <v>845</v>
      </c>
      <c r="F820">
        <v>9478</v>
      </c>
      <c r="G820" s="1">
        <v>44757</v>
      </c>
      <c r="H820">
        <v>315</v>
      </c>
      <c r="I820">
        <v>12</v>
      </c>
      <c r="J820" t="str">
        <f t="shared" si="60"/>
        <v>12.000</v>
      </c>
      <c r="K820">
        <v>44812</v>
      </c>
      <c r="M820">
        <f>_xlfn.IFNA(VLOOKUP(H820,centro_costo_id_2!$A$2:$B$108,2,0),107)</f>
        <v>60</v>
      </c>
      <c r="N820">
        <f>_xlfn.IFNA(VLOOKUP(TRIM(D820),dominio_correos!$A$1:$B$31,2,0),29)</f>
        <v>8</v>
      </c>
      <c r="O820" t="str">
        <f>Hoja13!J819</f>
        <v>2022-07-15</v>
      </c>
      <c r="P820" t="str">
        <f t="shared" si="61"/>
        <v>2022-09-08</v>
      </c>
      <c r="Q820" t="str">
        <f t="shared" si="62"/>
        <v>['nombre' =&gt; 'Oscar', 'apellido' =&gt; 'Parra', 'correo' =&gt; 'agente6@expone.co', 'dominio' =&gt; 8, 'estado' =&gt; 'Eliminado', 'ticket' =&gt; '9478',</v>
      </c>
      <c r="R820" t="str">
        <f t="shared" si="63"/>
        <v xml:space="preserve"> 'fecha_de_creacion' =&gt; '2022-07-15', 'centro_costos_id' =&gt; 60, 'costo_dolares' =&gt; 12.000, 'costo_pesos' =&gt; 0, 'trm' =&gt; 0, 'fecha_de_eliminacion' =&gt; '2022-09-08', 'comentarios'  =&gt; ''],</v>
      </c>
      <c r="S820" t="str">
        <f t="shared" si="64"/>
        <v>['nombre' =&gt; 'Oscar', 'apellido' =&gt; 'Parra', 'correo' =&gt; 'agente6@expone.co', 'dominio' =&gt; 8, 'estado' =&gt; 'Eliminado', 'ticket' =&gt; '9478', 'fecha_de_creacion' =&gt; '2022-07-15', 'centro_costos_id' =&gt; 60, 'costo_dolares' =&gt; 12.000, 'costo_pesos' =&gt; 0, 'trm' =&gt; 0, 'fecha_de_eliminacion' =&gt; '2022-09-08', 'comentarios'  =&gt; ''],</v>
      </c>
    </row>
    <row r="821" spans="1:19" x14ac:dyDescent="0.25">
      <c r="A821" t="s">
        <v>2666</v>
      </c>
      <c r="B821" t="s">
        <v>1966</v>
      </c>
      <c r="C821" t="s">
        <v>2667</v>
      </c>
      <c r="D821" t="s">
        <v>1006</v>
      </c>
      <c r="E821" t="s">
        <v>845</v>
      </c>
      <c r="G821" s="1">
        <v>44757</v>
      </c>
      <c r="I821">
        <v>44.598999999999997</v>
      </c>
      <c r="J821" t="str">
        <f t="shared" si="60"/>
        <v>44.599</v>
      </c>
      <c r="K821">
        <v>44959</v>
      </c>
      <c r="M821">
        <f>_xlfn.IFNA(VLOOKUP(H821,centro_costo_id_2!$A$2:$B$108,2,0),107)</f>
        <v>107</v>
      </c>
      <c r="N821">
        <f>_xlfn.IFNA(VLOOKUP(TRIM(D821),dominio_correos!$A$1:$B$31,2,0),29)</f>
        <v>15</v>
      </c>
      <c r="O821" t="str">
        <f>Hoja13!J820</f>
        <v>2022-07-15</v>
      </c>
      <c r="P821" t="str">
        <f t="shared" si="61"/>
        <v>2023-02-02</v>
      </c>
      <c r="Q821" t="str">
        <f t="shared" si="62"/>
        <v>['nombre' =&gt; 'Nestor', 'apellido' =&gt; 'Barraza', 'correo' =&gt; 'nestor.barraza@linktic.com', 'dominio' =&gt; 15, 'estado' =&gt; 'Eliminado', 'ticket' =&gt; '',</v>
      </c>
      <c r="R821" t="str">
        <f t="shared" si="63"/>
        <v xml:space="preserve"> 'fecha_de_creacion' =&gt; '2022-07-15', 'centro_costos_id' =&gt; 107, 'costo_dolares' =&gt; 44.599, 'costo_pesos' =&gt; 0, 'trm' =&gt; 0, 'fecha_de_eliminacion' =&gt; '2023-02-02', 'comentarios'  =&gt; ''],</v>
      </c>
      <c r="S821" t="str">
        <f t="shared" si="64"/>
        <v>['nombre' =&gt; 'Nestor', 'apellido' =&gt; 'Barraza', 'correo' =&gt; 'nestor.barraza@linktic.com', 'dominio' =&gt; 15, 'estado' =&gt; 'Eliminado', 'ticket' =&gt; '', 'fecha_de_creacion' =&gt; '2022-07-15', 'centro_costos_id' =&gt; 107, 'costo_dolares' =&gt; 44.599, 'costo_pesos' =&gt; 0, 'trm' =&gt; 0, 'fecha_de_eliminacion' =&gt; '2023-02-02', 'comentarios'  =&gt; ''],</v>
      </c>
    </row>
    <row r="822" spans="1:19" x14ac:dyDescent="0.25">
      <c r="A822" t="s">
        <v>1866</v>
      </c>
      <c r="B822" t="s">
        <v>1600</v>
      </c>
      <c r="C822" t="s">
        <v>2668</v>
      </c>
      <c r="D822" t="s">
        <v>1006</v>
      </c>
      <c r="E822" t="s">
        <v>974</v>
      </c>
      <c r="F822">
        <v>10205</v>
      </c>
      <c r="G822" s="1">
        <v>44760</v>
      </c>
      <c r="H822">
        <v>242</v>
      </c>
      <c r="I822">
        <v>44.686</v>
      </c>
      <c r="J822" t="str">
        <f t="shared" si="60"/>
        <v>44.686</v>
      </c>
      <c r="M822">
        <f>_xlfn.IFNA(VLOOKUP(H822,centro_costo_id_2!$A$2:$B$108,2,0),107)</f>
        <v>107</v>
      </c>
      <c r="N822">
        <f>_xlfn.IFNA(VLOOKUP(TRIM(D822),dominio_correos!$A$1:$B$31,2,0),29)</f>
        <v>15</v>
      </c>
      <c r="O822" t="str">
        <f>Hoja13!J821</f>
        <v>2022-07-18</v>
      </c>
      <c r="P822" t="str">
        <f t="shared" si="61"/>
        <v>null</v>
      </c>
      <c r="Q822" t="str">
        <f t="shared" si="62"/>
        <v>['nombre' =&gt; 'Carlos ', 'apellido' =&gt; 'Perez', 'correo' =&gt; 'carlos.perez@linktic.com', 'dominio' =&gt; 15, 'estado' =&gt; 'Activo', 'ticket' =&gt; '10205',</v>
      </c>
      <c r="R822" t="str">
        <f t="shared" si="63"/>
        <v xml:space="preserve"> 'fecha_de_creacion' =&gt; '2022-07-18', 'centro_costos_id' =&gt; 107, 'costo_dolares' =&gt; 44.686, 'costo_pesos' =&gt; 0, 'trm' =&gt; 0, 'fecha_de_eliminacion' =&gt; null, 'comentarios'  =&gt; ''],</v>
      </c>
      <c r="S822" t="str">
        <f t="shared" si="64"/>
        <v>['nombre' =&gt; 'Carlos ', 'apellido' =&gt; 'Perez', 'correo' =&gt; 'carlos.perez@linktic.com', 'dominio' =&gt; 15, 'estado' =&gt; 'Activo', 'ticket' =&gt; '10205', 'fecha_de_creacion' =&gt; '2022-07-18', 'centro_costos_id' =&gt; 107, 'costo_dolares' =&gt; 44.686, 'costo_pesos' =&gt; 0, 'trm' =&gt; 0, 'fecha_de_eliminacion' =&gt; null, 'comentarios'  =&gt; ''],</v>
      </c>
    </row>
    <row r="823" spans="1:19" x14ac:dyDescent="0.25">
      <c r="A823" t="s">
        <v>2669</v>
      </c>
      <c r="B823" t="s">
        <v>2670</v>
      </c>
      <c r="C823" t="s">
        <v>2671</v>
      </c>
      <c r="D823" t="s">
        <v>1006</v>
      </c>
      <c r="E823" t="s">
        <v>845</v>
      </c>
      <c r="F823">
        <v>10066</v>
      </c>
      <c r="G823" s="1">
        <v>44760</v>
      </c>
      <c r="H823">
        <v>318</v>
      </c>
      <c r="I823">
        <v>44.598999999999997</v>
      </c>
      <c r="J823" t="str">
        <f t="shared" si="60"/>
        <v>44.599</v>
      </c>
      <c r="K823">
        <v>44960</v>
      </c>
      <c r="M823">
        <f>_xlfn.IFNA(VLOOKUP(H823,centro_costo_id_2!$A$2:$B$108,2,0),107)</f>
        <v>63</v>
      </c>
      <c r="N823">
        <f>_xlfn.IFNA(VLOOKUP(TRIM(D823),dominio_correos!$A$1:$B$31,2,0),29)</f>
        <v>15</v>
      </c>
      <c r="O823" t="str">
        <f>Hoja13!J822</f>
        <v>2022-07-18</v>
      </c>
      <c r="P823" t="str">
        <f t="shared" si="61"/>
        <v>2023-02-03</v>
      </c>
      <c r="Q823" t="str">
        <f t="shared" si="62"/>
        <v>['nombre' =&gt; 'william', 'apellido' =&gt; 'Bohorquez', 'correo' =&gt; 'william.bohorquez@linktic.com', 'dominio' =&gt; 15, 'estado' =&gt; 'Eliminado', 'ticket' =&gt; '10066',</v>
      </c>
      <c r="R823" t="str">
        <f t="shared" si="63"/>
        <v xml:space="preserve"> 'fecha_de_creacion' =&gt; '2022-07-18', 'centro_costos_id' =&gt; 63, 'costo_dolares' =&gt; 44.599, 'costo_pesos' =&gt; 0, 'trm' =&gt; 0, 'fecha_de_eliminacion' =&gt; '2023-02-03', 'comentarios'  =&gt; ''],</v>
      </c>
      <c r="S823" t="str">
        <f t="shared" si="64"/>
        <v>['nombre' =&gt; 'william', 'apellido' =&gt; 'Bohorquez', 'correo' =&gt; 'william.bohorquez@linktic.com', 'dominio' =&gt; 15, 'estado' =&gt; 'Eliminado', 'ticket' =&gt; '10066', 'fecha_de_creacion' =&gt; '2022-07-18', 'centro_costos_id' =&gt; 63, 'costo_dolares' =&gt; 44.599, 'costo_pesos' =&gt; 0, 'trm' =&gt; 0, 'fecha_de_eliminacion' =&gt; '2023-02-03', 'comentarios'  =&gt; ''],</v>
      </c>
    </row>
    <row r="824" spans="1:19" x14ac:dyDescent="0.25">
      <c r="A824" t="s">
        <v>1851</v>
      </c>
      <c r="B824" t="s">
        <v>986</v>
      </c>
      <c r="C824" t="s">
        <v>2672</v>
      </c>
      <c r="D824" t="s">
        <v>1006</v>
      </c>
      <c r="E824" t="s">
        <v>845</v>
      </c>
      <c r="F824">
        <v>9956</v>
      </c>
      <c r="G824" s="1">
        <v>44761</v>
      </c>
      <c r="H824" t="s">
        <v>2673</v>
      </c>
      <c r="I824">
        <v>12</v>
      </c>
      <c r="J824" t="str">
        <f t="shared" si="60"/>
        <v>12.000</v>
      </c>
      <c r="K824">
        <v>44844</v>
      </c>
      <c r="M824">
        <f>_xlfn.IFNA(VLOOKUP(H824,centro_costo_id_2!$A$2:$B$108,2,0),107)</f>
        <v>107</v>
      </c>
      <c r="N824">
        <f>_xlfn.IFNA(VLOOKUP(TRIM(D824),dominio_correos!$A$1:$B$31,2,0),29)</f>
        <v>15</v>
      </c>
      <c r="O824" t="str">
        <f>Hoja13!J823</f>
        <v>2022-07-19</v>
      </c>
      <c r="P824" t="str">
        <f t="shared" si="61"/>
        <v>2022-10-10</v>
      </c>
      <c r="Q824" t="str">
        <f t="shared" si="62"/>
        <v>['nombre' =&gt; 'Enrique', 'apellido' =&gt; 'Medina', 'correo' =&gt; 'enrique.medina@linktic.com', 'dominio' =&gt; 15, 'estado' =&gt; 'Eliminado', 'ticket' =&gt; '9956',</v>
      </c>
      <c r="R824" t="str">
        <f t="shared" si="63"/>
        <v xml:space="preserve"> 'fecha_de_creacion' =&gt; '2022-07-19', 'centro_costos_id' =&gt; 107, 'costo_dolares' =&gt; 12.000, 'costo_pesos' =&gt; 0, 'trm' =&gt; 0, 'fecha_de_eliminacion' =&gt; '2022-10-10', 'comentarios'  =&gt; ''],</v>
      </c>
      <c r="S824" t="str">
        <f t="shared" si="64"/>
        <v>['nombre' =&gt; 'Enrique', 'apellido' =&gt; 'Medina', 'correo' =&gt; 'enrique.medina@linktic.com', 'dominio' =&gt; 15, 'estado' =&gt; 'Eliminado', 'ticket' =&gt; '9956', 'fecha_de_creacion' =&gt; '2022-07-19', 'centro_costos_id' =&gt; 107, 'costo_dolares' =&gt; 12.000, 'costo_pesos' =&gt; 0, 'trm' =&gt; 0, 'fecha_de_eliminacion' =&gt; '2022-10-10', 'comentarios'  =&gt; ''],</v>
      </c>
    </row>
    <row r="825" spans="1:19" x14ac:dyDescent="0.25">
      <c r="A825" t="s">
        <v>2674</v>
      </c>
      <c r="B825" t="s">
        <v>2675</v>
      </c>
      <c r="C825" t="s">
        <v>2676</v>
      </c>
      <c r="D825" t="s">
        <v>1006</v>
      </c>
      <c r="E825" t="s">
        <v>845</v>
      </c>
      <c r="F825">
        <v>9688</v>
      </c>
      <c r="G825" s="1">
        <v>44761</v>
      </c>
      <c r="H825">
        <v>321</v>
      </c>
      <c r="I825">
        <v>44.598999999999997</v>
      </c>
      <c r="J825" t="str">
        <f t="shared" si="60"/>
        <v>44.599</v>
      </c>
      <c r="K825">
        <v>45098</v>
      </c>
      <c r="M825">
        <f>_xlfn.IFNA(VLOOKUP(H825,centro_costo_id_2!$A$2:$B$108,2,0),107)</f>
        <v>66</v>
      </c>
      <c r="N825">
        <f>_xlfn.IFNA(VLOOKUP(TRIM(D825),dominio_correos!$A$1:$B$31,2,0),29)</f>
        <v>15</v>
      </c>
      <c r="O825" t="str">
        <f>Hoja13!J824</f>
        <v>2022-07-19</v>
      </c>
      <c r="P825" t="str">
        <f t="shared" si="61"/>
        <v>2023-06-21</v>
      </c>
      <c r="Q825" t="str">
        <f t="shared" si="62"/>
        <v>['nombre' =&gt; 'German', 'apellido' =&gt; 'Garavito', 'correo' =&gt; 'german.garavito@linktic.com', 'dominio' =&gt; 15, 'estado' =&gt; 'Eliminado', 'ticket' =&gt; '9688',</v>
      </c>
      <c r="R825" t="str">
        <f t="shared" si="63"/>
        <v xml:space="preserve"> 'fecha_de_creacion' =&gt; '2022-07-19', 'centro_costos_id' =&gt; 66, 'costo_dolares' =&gt; 44.599, 'costo_pesos' =&gt; 0, 'trm' =&gt; 0, 'fecha_de_eliminacion' =&gt; '2023-06-21', 'comentarios'  =&gt; ''],</v>
      </c>
      <c r="S825" t="str">
        <f t="shared" si="64"/>
        <v>['nombre' =&gt; 'German', 'apellido' =&gt; 'Garavito', 'correo' =&gt; 'german.garavito@linktic.com', 'dominio' =&gt; 15, 'estado' =&gt; 'Eliminado', 'ticket' =&gt; '9688', 'fecha_de_creacion' =&gt; '2022-07-19', 'centro_costos_id' =&gt; 66, 'costo_dolares' =&gt; 44.599, 'costo_pesos' =&gt; 0, 'trm' =&gt; 0, 'fecha_de_eliminacion' =&gt; '2023-06-21', 'comentarios'  =&gt; ''],</v>
      </c>
    </row>
    <row r="826" spans="1:19" x14ac:dyDescent="0.25">
      <c r="A826" t="s">
        <v>1554</v>
      </c>
      <c r="B826" t="s">
        <v>2677</v>
      </c>
      <c r="C826" t="s">
        <v>2678</v>
      </c>
      <c r="D826" t="s">
        <v>844</v>
      </c>
      <c r="E826" t="s">
        <v>845</v>
      </c>
      <c r="F826">
        <v>9689</v>
      </c>
      <c r="G826" s="1">
        <v>44763</v>
      </c>
      <c r="H826">
        <v>321</v>
      </c>
      <c r="I826">
        <v>12</v>
      </c>
      <c r="J826" t="str">
        <f t="shared" si="60"/>
        <v>12.000</v>
      </c>
      <c r="K826">
        <v>44777</v>
      </c>
      <c r="M826">
        <f>_xlfn.IFNA(VLOOKUP(H826,centro_costo_id_2!$A$2:$B$108,2,0),107)</f>
        <v>66</v>
      </c>
      <c r="N826">
        <f>_xlfn.IFNA(VLOOKUP(TRIM(D826),dominio_correos!$A$1:$B$31,2,0),29)</f>
        <v>14</v>
      </c>
      <c r="O826" t="str">
        <f>Hoja13!J825</f>
        <v>2022-07-21</v>
      </c>
      <c r="P826" t="str">
        <f t="shared" si="61"/>
        <v>2022-08-04</v>
      </c>
      <c r="Q826" t="str">
        <f t="shared" si="62"/>
        <v>['nombre' =&gt; 'Manuel', 'apellido' =&gt; 'Hastamorir', 'correo' =&gt; 'manuel.hastamorir@linktic.co', 'dominio' =&gt; 14, 'estado' =&gt; 'Eliminado', 'ticket' =&gt; '9689',</v>
      </c>
      <c r="R826" t="str">
        <f t="shared" si="63"/>
        <v xml:space="preserve"> 'fecha_de_creacion' =&gt; '2022-07-21', 'centro_costos_id' =&gt; 66, 'costo_dolares' =&gt; 12.000, 'costo_pesos' =&gt; 0, 'trm' =&gt; 0, 'fecha_de_eliminacion' =&gt; '2022-08-04', 'comentarios'  =&gt; ''],</v>
      </c>
      <c r="S826" t="str">
        <f t="shared" si="64"/>
        <v>['nombre' =&gt; 'Manuel', 'apellido' =&gt; 'Hastamorir', 'correo' =&gt; 'manuel.hastamorir@linktic.co', 'dominio' =&gt; 14, 'estado' =&gt; 'Eliminado', 'ticket' =&gt; '9689', 'fecha_de_creacion' =&gt; '2022-07-21', 'centro_costos_id' =&gt; 66, 'costo_dolares' =&gt; 12.000, 'costo_pesos' =&gt; 0, 'trm' =&gt; 0, 'fecha_de_eliminacion' =&gt; '2022-08-04', 'comentarios'  =&gt; ''],</v>
      </c>
    </row>
    <row r="827" spans="1:19" x14ac:dyDescent="0.25">
      <c r="A827" t="s">
        <v>1000</v>
      </c>
      <c r="B827" t="s">
        <v>1030</v>
      </c>
      <c r="C827" t="s">
        <v>2679</v>
      </c>
      <c r="D827" t="s">
        <v>1006</v>
      </c>
      <c r="E827" t="s">
        <v>974</v>
      </c>
      <c r="F827">
        <v>10215</v>
      </c>
      <c r="G827" s="1">
        <v>44761</v>
      </c>
      <c r="H827">
        <v>291</v>
      </c>
      <c r="I827">
        <v>44.598999999999997</v>
      </c>
      <c r="J827" t="str">
        <f t="shared" si="60"/>
        <v>44.599</v>
      </c>
      <c r="M827">
        <f>_xlfn.IFNA(VLOOKUP(H827,centro_costo_id_2!$A$2:$B$108,2,0),107)</f>
        <v>37</v>
      </c>
      <c r="N827">
        <f>_xlfn.IFNA(VLOOKUP(TRIM(D827),dominio_correos!$A$1:$B$31,2,0),29)</f>
        <v>15</v>
      </c>
      <c r="O827" t="str">
        <f>Hoja13!J826</f>
        <v>2022-07-19</v>
      </c>
      <c r="P827" t="str">
        <f t="shared" si="61"/>
        <v>null</v>
      </c>
      <c r="Q827" t="str">
        <f t="shared" si="62"/>
        <v>['nombre' =&gt; 'Maria', 'apellido' =&gt; 'Gomez', 'correo' =&gt; 'maria.gomez@linktic.com', 'dominio' =&gt; 15, 'estado' =&gt; 'Activo', 'ticket' =&gt; '10215',</v>
      </c>
      <c r="R827" t="str">
        <f t="shared" si="63"/>
        <v xml:space="preserve"> 'fecha_de_creacion' =&gt; '2022-07-19', 'centro_costos_id' =&gt; 37, 'costo_dolares' =&gt; 44.599, 'costo_pesos' =&gt; 0, 'trm' =&gt; 0, 'fecha_de_eliminacion' =&gt; null, 'comentarios'  =&gt; ''],</v>
      </c>
      <c r="S827" t="str">
        <f t="shared" si="64"/>
        <v>['nombre' =&gt; 'Maria', 'apellido' =&gt; 'Gomez', 'correo' =&gt; 'maria.gomez@linktic.com', 'dominio' =&gt; 15, 'estado' =&gt; 'Activo', 'ticket' =&gt; '10215', 'fecha_de_creacion' =&gt; '2022-07-19', 'centro_costos_id' =&gt; 37, 'costo_dolares' =&gt; 44.599, 'costo_pesos' =&gt; 0, 'trm' =&gt; 0, 'fecha_de_eliminacion' =&gt; null, 'comentarios'  =&gt; ''],</v>
      </c>
    </row>
    <row r="828" spans="1:19" x14ac:dyDescent="0.25">
      <c r="A828" t="s">
        <v>858</v>
      </c>
      <c r="B828" t="s">
        <v>2680</v>
      </c>
      <c r="C828" t="s">
        <v>2681</v>
      </c>
      <c r="D828" t="s">
        <v>1006</v>
      </c>
      <c r="E828" t="s">
        <v>845</v>
      </c>
      <c r="F828">
        <v>10153</v>
      </c>
      <c r="G828" s="1">
        <v>44398</v>
      </c>
      <c r="H828">
        <v>291</v>
      </c>
      <c r="I828">
        <v>12</v>
      </c>
      <c r="J828" t="str">
        <f t="shared" si="60"/>
        <v>12.000</v>
      </c>
      <c r="K828">
        <v>44818</v>
      </c>
      <c r="M828">
        <f>_xlfn.IFNA(VLOOKUP(H828,centro_costo_id_2!$A$2:$B$108,2,0),107)</f>
        <v>37</v>
      </c>
      <c r="N828">
        <f>_xlfn.IFNA(VLOOKUP(TRIM(D828),dominio_correos!$A$1:$B$31,2,0),29)</f>
        <v>15</v>
      </c>
      <c r="O828" t="str">
        <f>Hoja13!J827</f>
        <v>2021-07-21</v>
      </c>
      <c r="P828" t="str">
        <f t="shared" si="61"/>
        <v>2022-09-14</v>
      </c>
      <c r="Q828" t="str">
        <f t="shared" si="62"/>
        <v>['nombre' =&gt; 'Sebastian', 'apellido' =&gt; 'Fajardo Vega', 'correo' =&gt; 'sebastian.fajardov@linktic.com', 'dominio' =&gt; 15, 'estado' =&gt; 'Eliminado', 'ticket' =&gt; '10153',</v>
      </c>
      <c r="R828" t="str">
        <f t="shared" si="63"/>
        <v xml:space="preserve"> 'fecha_de_creacion' =&gt; '2021-07-21', 'centro_costos_id' =&gt; 37, 'costo_dolares' =&gt; 12.000, 'costo_pesos' =&gt; 0, 'trm' =&gt; 0, 'fecha_de_eliminacion' =&gt; '2022-09-14', 'comentarios'  =&gt; ''],</v>
      </c>
      <c r="S828" t="str">
        <f t="shared" si="64"/>
        <v>['nombre' =&gt; 'Sebastian', 'apellido' =&gt; 'Fajardo Vega', 'correo' =&gt; 'sebastian.fajardov@linktic.com', 'dominio' =&gt; 15, 'estado' =&gt; 'Eliminado', 'ticket' =&gt; '10153', 'fecha_de_creacion' =&gt; '2021-07-21', 'centro_costos_id' =&gt; 37, 'costo_dolares' =&gt; 12.000, 'costo_pesos' =&gt; 0, 'trm' =&gt; 0, 'fecha_de_eliminacion' =&gt; '2022-09-14', 'comentarios'  =&gt; ''],</v>
      </c>
    </row>
    <row r="829" spans="1:19" x14ac:dyDescent="0.25">
      <c r="A829" t="s">
        <v>2682</v>
      </c>
      <c r="B829" t="s">
        <v>1322</v>
      </c>
      <c r="C829" t="s">
        <v>2683</v>
      </c>
      <c r="D829" t="s">
        <v>1006</v>
      </c>
      <c r="E829" t="s">
        <v>974</v>
      </c>
      <c r="F829">
        <v>10151</v>
      </c>
      <c r="G829" s="1">
        <v>44399</v>
      </c>
      <c r="H829">
        <v>291</v>
      </c>
      <c r="I829">
        <v>44.598999999999997</v>
      </c>
      <c r="J829" t="str">
        <f t="shared" si="60"/>
        <v>44.599</v>
      </c>
      <c r="M829">
        <f>_xlfn.IFNA(VLOOKUP(H829,centro_costo_id_2!$A$2:$B$108,2,0),107)</f>
        <v>37</v>
      </c>
      <c r="N829">
        <f>_xlfn.IFNA(VLOOKUP(TRIM(D829),dominio_correos!$A$1:$B$31,2,0),29)</f>
        <v>15</v>
      </c>
      <c r="O829" t="str">
        <f>Hoja13!J828</f>
        <v>2021-07-22</v>
      </c>
      <c r="P829" t="str">
        <f t="shared" si="61"/>
        <v>null</v>
      </c>
      <c r="Q829" t="str">
        <f t="shared" si="62"/>
        <v>['nombre' =&gt; 'Yolima', 'apellido' =&gt; 'Gonzalez', 'correo' =&gt; 'yolima.gonzalez@linktic.com', 'dominio' =&gt; 15, 'estado' =&gt; 'Activo', 'ticket' =&gt; '10151',</v>
      </c>
      <c r="R829" t="str">
        <f t="shared" si="63"/>
        <v xml:space="preserve"> 'fecha_de_creacion' =&gt; '2021-07-22', 'centro_costos_id' =&gt; 37, 'costo_dolares' =&gt; 44.599, 'costo_pesos' =&gt; 0, 'trm' =&gt; 0, 'fecha_de_eliminacion' =&gt; null, 'comentarios'  =&gt; ''],</v>
      </c>
      <c r="S829" t="str">
        <f t="shared" si="64"/>
        <v>['nombre' =&gt; 'Yolima', 'apellido' =&gt; 'Gonzalez', 'correo' =&gt; 'yolima.gonzalez@linktic.com', 'dominio' =&gt; 15, 'estado' =&gt; 'Activo', 'ticket' =&gt; '10151', 'fecha_de_creacion' =&gt; '2021-07-22', 'centro_costos_id' =&gt; 37, 'costo_dolares' =&gt; 44.599, 'costo_pesos' =&gt; 0, 'trm' =&gt; 0, 'fecha_de_eliminacion' =&gt; null, 'comentarios'  =&gt; ''],</v>
      </c>
    </row>
    <row r="830" spans="1:19" x14ac:dyDescent="0.25">
      <c r="A830" t="s">
        <v>2684</v>
      </c>
      <c r="B830" t="s">
        <v>1167</v>
      </c>
      <c r="C830" t="s">
        <v>2685</v>
      </c>
      <c r="D830" t="s">
        <v>944</v>
      </c>
      <c r="E830" t="s">
        <v>974</v>
      </c>
      <c r="F830">
        <v>10224</v>
      </c>
      <c r="G830" s="1">
        <v>44399</v>
      </c>
      <c r="H830">
        <v>295</v>
      </c>
      <c r="I830">
        <v>12</v>
      </c>
      <c r="J830" t="str">
        <f t="shared" si="60"/>
        <v>12.000</v>
      </c>
      <c r="M830">
        <f>_xlfn.IFNA(VLOOKUP(H830,centro_costo_id_2!$A$2:$B$108,2,0),107)</f>
        <v>107</v>
      </c>
      <c r="N830">
        <f>_xlfn.IFNA(VLOOKUP(TRIM(D830),dominio_correos!$A$1:$B$31,2,0),29)</f>
        <v>27</v>
      </c>
      <c r="O830" t="str">
        <f>Hoja13!J829</f>
        <v>2021-07-22</v>
      </c>
      <c r="P830" t="str">
        <f t="shared" si="61"/>
        <v>null</v>
      </c>
      <c r="Q830" t="str">
        <f t="shared" si="62"/>
        <v>['nombre' =&gt; 'Luz Elena', 'apellido' =&gt; 'Fonseca', 'correo' =&gt; 'paragrafo@wimbu.co', 'dominio' =&gt; 27, 'estado' =&gt; 'Activo', 'ticket' =&gt; '10224',</v>
      </c>
      <c r="R830" t="str">
        <f t="shared" si="63"/>
        <v xml:space="preserve"> 'fecha_de_creacion' =&gt; '2021-07-22', 'centro_costos_id' =&gt; 107, 'costo_dolares' =&gt; 12.000, 'costo_pesos' =&gt; 0, 'trm' =&gt; 0, 'fecha_de_eliminacion' =&gt; null, 'comentarios'  =&gt; ''],</v>
      </c>
      <c r="S830" t="str">
        <f t="shared" si="64"/>
        <v>['nombre' =&gt; 'Luz Elena', 'apellido' =&gt; 'Fonseca', 'correo' =&gt; 'paragrafo@wimbu.co', 'dominio' =&gt; 27, 'estado' =&gt; 'Activo', 'ticket' =&gt; '10224', 'fecha_de_creacion' =&gt; '2021-07-22', 'centro_costos_id' =&gt; 107, 'costo_dolares' =&gt; 12.000, 'costo_pesos' =&gt; 0, 'trm' =&gt; 0, 'fecha_de_eliminacion' =&gt; null, 'comentarios'  =&gt; ''],</v>
      </c>
    </row>
    <row r="831" spans="1:19" x14ac:dyDescent="0.25">
      <c r="A831" t="s">
        <v>2686</v>
      </c>
      <c r="B831" t="s">
        <v>1952</v>
      </c>
      <c r="C831" t="s">
        <v>2687</v>
      </c>
      <c r="D831" t="s">
        <v>1006</v>
      </c>
      <c r="E831" t="s">
        <v>2170</v>
      </c>
      <c r="F831" t="s">
        <v>1793</v>
      </c>
      <c r="G831" s="1">
        <v>44769</v>
      </c>
      <c r="H831">
        <v>319</v>
      </c>
      <c r="I831">
        <v>12</v>
      </c>
      <c r="J831" t="str">
        <f t="shared" si="60"/>
        <v>12.000</v>
      </c>
      <c r="K831">
        <v>44888</v>
      </c>
      <c r="M831">
        <f>_xlfn.IFNA(VLOOKUP(H831,centro_costo_id_2!$A$2:$B$108,2,0),107)</f>
        <v>64</v>
      </c>
      <c r="N831">
        <f>_xlfn.IFNA(VLOOKUP(TRIM(D831),dominio_correos!$A$1:$B$31,2,0),29)</f>
        <v>15</v>
      </c>
      <c r="O831" t="str">
        <f>Hoja13!J830</f>
        <v>2022-07-27</v>
      </c>
      <c r="P831" t="str">
        <f t="shared" si="61"/>
        <v>2022-11-23</v>
      </c>
      <c r="Q831" t="str">
        <f t="shared" si="62"/>
        <v>['nombre' =&gt; 'Eduardo ', 'apellido' =&gt; 'Sotelo', 'correo' =&gt; 'soporte.cloudflare@linktic.com', 'dominio' =&gt; 15, 'estado' =&gt; 'ELiminado', 'ticket' =&gt; 'Correo',</v>
      </c>
      <c r="R831" t="str">
        <f t="shared" si="63"/>
        <v xml:space="preserve"> 'fecha_de_creacion' =&gt; '2022-07-27', 'centro_costos_id' =&gt; 64, 'costo_dolares' =&gt; 12.000, 'costo_pesos' =&gt; 0, 'trm' =&gt; 0, 'fecha_de_eliminacion' =&gt; '2022-11-23', 'comentarios'  =&gt; ''],</v>
      </c>
      <c r="S831" t="str">
        <f t="shared" si="64"/>
        <v>['nombre' =&gt; 'Eduardo ', 'apellido' =&gt; 'Sotelo', 'correo' =&gt; 'soporte.cloudflare@linktic.com', 'dominio' =&gt; 15, 'estado' =&gt; 'ELiminado', 'ticket' =&gt; 'Correo', 'fecha_de_creacion' =&gt; '2022-07-27', 'centro_costos_id' =&gt; 64, 'costo_dolares' =&gt; 12.000, 'costo_pesos' =&gt; 0, 'trm' =&gt; 0, 'fecha_de_eliminacion' =&gt; '2022-11-23', 'comentarios'  =&gt; ''],</v>
      </c>
    </row>
    <row r="832" spans="1:19" x14ac:dyDescent="0.25">
      <c r="A832" t="s">
        <v>1866</v>
      </c>
      <c r="B832" t="s">
        <v>2688</v>
      </c>
      <c r="C832" t="s">
        <v>2689</v>
      </c>
      <c r="D832" t="s">
        <v>1006</v>
      </c>
      <c r="E832" t="s">
        <v>845</v>
      </c>
      <c r="F832">
        <v>10209</v>
      </c>
      <c r="G832" s="1">
        <v>44769</v>
      </c>
      <c r="H832">
        <v>324</v>
      </c>
      <c r="I832">
        <v>12</v>
      </c>
      <c r="J832" t="str">
        <f t="shared" si="60"/>
        <v>12.000</v>
      </c>
      <c r="K832">
        <v>44823</v>
      </c>
      <c r="M832">
        <f>_xlfn.IFNA(VLOOKUP(H832,centro_costo_id_2!$A$2:$B$108,2,0),107)</f>
        <v>69</v>
      </c>
      <c r="N832">
        <f>_xlfn.IFNA(VLOOKUP(TRIM(D832),dominio_correos!$A$1:$B$31,2,0),29)</f>
        <v>15</v>
      </c>
      <c r="O832" t="str">
        <f>Hoja13!J831</f>
        <v>2022-07-27</v>
      </c>
      <c r="P832" t="str">
        <f t="shared" si="61"/>
        <v>2022-09-19</v>
      </c>
      <c r="Q832" t="str">
        <f t="shared" si="62"/>
        <v>['nombre' =&gt; 'Carlos ', 'apellido' =&gt; 'Ricaurte', 'correo' =&gt; 'carlos.ricaurte@linktic.com', 'dominio' =&gt; 15, 'estado' =&gt; 'Eliminado', 'ticket' =&gt; '10209',</v>
      </c>
      <c r="R832" t="str">
        <f t="shared" si="63"/>
        <v xml:space="preserve"> 'fecha_de_creacion' =&gt; '2022-07-27', 'centro_costos_id' =&gt; 69, 'costo_dolares' =&gt; 12.000, 'costo_pesos' =&gt; 0, 'trm' =&gt; 0, 'fecha_de_eliminacion' =&gt; '2022-09-19', 'comentarios'  =&gt; ''],</v>
      </c>
      <c r="S832" t="str">
        <f t="shared" si="64"/>
        <v>['nombre' =&gt; 'Carlos ', 'apellido' =&gt; 'Ricaurte', 'correo' =&gt; 'carlos.ricaurte@linktic.com', 'dominio' =&gt; 15, 'estado' =&gt; 'Eliminado', 'ticket' =&gt; '10209', 'fecha_de_creacion' =&gt; '2022-07-27', 'centro_costos_id' =&gt; 69, 'costo_dolares' =&gt; 12.000, 'costo_pesos' =&gt; 0, 'trm' =&gt; 0, 'fecha_de_eliminacion' =&gt; '2022-09-19', 'comentarios'  =&gt; ''],</v>
      </c>
    </row>
    <row r="833" spans="1:19" x14ac:dyDescent="0.25">
      <c r="A833" t="s">
        <v>889</v>
      </c>
      <c r="B833" t="s">
        <v>1282</v>
      </c>
      <c r="C833" t="s">
        <v>2690</v>
      </c>
      <c r="D833" t="s">
        <v>1006</v>
      </c>
      <c r="E833" t="s">
        <v>974</v>
      </c>
      <c r="F833">
        <v>10210</v>
      </c>
      <c r="G833" s="1">
        <v>44769</v>
      </c>
      <c r="H833">
        <v>324</v>
      </c>
      <c r="I833">
        <v>44.598999999999997</v>
      </c>
      <c r="J833" t="str">
        <f t="shared" si="60"/>
        <v>44.599</v>
      </c>
      <c r="M833">
        <f>_xlfn.IFNA(VLOOKUP(H833,centro_costo_id_2!$A$2:$B$108,2,0),107)</f>
        <v>69</v>
      </c>
      <c r="N833">
        <f>_xlfn.IFNA(VLOOKUP(TRIM(D833),dominio_correos!$A$1:$B$31,2,0),29)</f>
        <v>15</v>
      </c>
      <c r="O833" t="str">
        <f>Hoja13!J832</f>
        <v>2022-07-27</v>
      </c>
      <c r="P833" t="str">
        <f t="shared" si="61"/>
        <v>null</v>
      </c>
      <c r="Q833" t="str">
        <f t="shared" si="62"/>
        <v>['nombre' =&gt; 'Daniel', 'apellido' =&gt; 'Giraldo', 'correo' =&gt; 'daniel.giraldo@linktic.com', 'dominio' =&gt; 15, 'estado' =&gt; 'Activo', 'ticket' =&gt; '10210',</v>
      </c>
      <c r="R833" t="str">
        <f t="shared" si="63"/>
        <v xml:space="preserve"> 'fecha_de_creacion' =&gt; '2022-07-27', 'centro_costos_id' =&gt; 69, 'costo_dolares' =&gt; 44.599, 'costo_pesos' =&gt; 0, 'trm' =&gt; 0, 'fecha_de_eliminacion' =&gt; null, 'comentarios'  =&gt; ''],</v>
      </c>
      <c r="S833" t="str">
        <f t="shared" si="64"/>
        <v>['nombre' =&gt; 'Daniel', 'apellido' =&gt; 'Giraldo', 'correo' =&gt; 'daniel.giraldo@linktic.com', 'dominio' =&gt; 15, 'estado' =&gt; 'Activo', 'ticket' =&gt; '10210', 'fecha_de_creacion' =&gt; '2022-07-27', 'centro_costos_id' =&gt; 69, 'costo_dolares' =&gt; 44.599, 'costo_pesos' =&gt; 0, 'trm' =&gt; 0, 'fecha_de_eliminacion' =&gt; null, 'comentarios'  =&gt; ''],</v>
      </c>
    </row>
    <row r="834" spans="1:19" x14ac:dyDescent="0.25">
      <c r="A834" t="s">
        <v>1442</v>
      </c>
      <c r="B834" t="s">
        <v>2691</v>
      </c>
      <c r="C834" t="s">
        <v>2692</v>
      </c>
      <c r="D834" t="s">
        <v>1006</v>
      </c>
      <c r="E834" t="s">
        <v>845</v>
      </c>
      <c r="F834" t="s">
        <v>1238</v>
      </c>
      <c r="G834" s="1">
        <v>44770</v>
      </c>
      <c r="H834">
        <v>291</v>
      </c>
      <c r="I834">
        <v>12</v>
      </c>
      <c r="J834" t="str">
        <f t="shared" si="60"/>
        <v>12.000</v>
      </c>
      <c r="K834">
        <v>44888</v>
      </c>
      <c r="M834">
        <f>_xlfn.IFNA(VLOOKUP(H834,centro_costo_id_2!$A$2:$B$108,2,0),107)</f>
        <v>37</v>
      </c>
      <c r="N834">
        <f>_xlfn.IFNA(VLOOKUP(TRIM(D834),dominio_correos!$A$1:$B$31,2,0),29)</f>
        <v>15</v>
      </c>
      <c r="O834" t="str">
        <f>Hoja13!J833</f>
        <v>2022-07-28</v>
      </c>
      <c r="P834" t="str">
        <f t="shared" si="61"/>
        <v>2022-11-23</v>
      </c>
      <c r="Q834" t="str">
        <f t="shared" si="62"/>
        <v>['nombre' =&gt; 'Ivan', 'apellido' =&gt; 'Moreno ', 'correo' =&gt; 'requerimientos.rama2@linktic.com', 'dominio' =&gt; 15, 'estado' =&gt; 'Eliminado', 'ticket' =&gt; 'correo',</v>
      </c>
      <c r="R834" t="str">
        <f t="shared" si="63"/>
        <v xml:space="preserve"> 'fecha_de_creacion' =&gt; '2022-07-28', 'centro_costos_id' =&gt; 37, 'costo_dolares' =&gt; 12.000, 'costo_pesos' =&gt; 0, 'trm' =&gt; 0, 'fecha_de_eliminacion' =&gt; '2022-11-23', 'comentarios'  =&gt; ''],</v>
      </c>
      <c r="S834" t="str">
        <f t="shared" si="64"/>
        <v>['nombre' =&gt; 'Ivan', 'apellido' =&gt; 'Moreno ', 'correo' =&gt; 'requerimientos.rama2@linktic.com', 'dominio' =&gt; 15, 'estado' =&gt; 'Eliminado', 'ticket' =&gt; 'correo', 'fecha_de_creacion' =&gt; '2022-07-28', 'centro_costos_id' =&gt; 37, 'costo_dolares' =&gt; 12.000, 'costo_pesos' =&gt; 0, 'trm' =&gt; 0, 'fecha_de_eliminacion' =&gt; '2022-11-23', 'comentarios'  =&gt; ''],</v>
      </c>
    </row>
    <row r="835" spans="1:19" x14ac:dyDescent="0.25">
      <c r="A835" t="s">
        <v>2693</v>
      </c>
      <c r="B835" t="s">
        <v>2055</v>
      </c>
      <c r="C835" t="s">
        <v>2694</v>
      </c>
      <c r="D835" t="s">
        <v>1006</v>
      </c>
      <c r="E835" t="s">
        <v>845</v>
      </c>
      <c r="F835">
        <v>9676</v>
      </c>
      <c r="G835" s="1">
        <v>44775</v>
      </c>
      <c r="H835">
        <v>321</v>
      </c>
      <c r="I835">
        <v>12</v>
      </c>
      <c r="J835" t="str">
        <f t="shared" ref="J835:J898" si="65">REPLACE(TEXT(I835,"#,000"),FIND(",",TEXT(I835,"#,000"),1),1,".")</f>
        <v>12.000</v>
      </c>
      <c r="K835">
        <v>44915</v>
      </c>
      <c r="M835">
        <f>_xlfn.IFNA(VLOOKUP(H835,centro_costo_id_2!$A$2:$B$108,2,0),107)</f>
        <v>66</v>
      </c>
      <c r="N835">
        <f>_xlfn.IFNA(VLOOKUP(TRIM(D835),dominio_correos!$A$1:$B$31,2,0),29)</f>
        <v>15</v>
      </c>
      <c r="O835" t="str">
        <f>Hoja13!J834</f>
        <v>2022-08-02</v>
      </c>
      <c r="P835" t="str">
        <f t="shared" ref="P835:P898" si="66">IF(K835="","null",YEAR(K835)&amp;"-"&amp;IF(VALUE(MONTH(K835))&lt;10,0&amp;VALUE(MONTH(K835)),VALUE(MONTH(K835)))&amp;"-"&amp;IF(VALUE(DAY(K835))&lt;10,0&amp;VALUE(DAY(K835)),VALUE(DAY(K835))))</f>
        <v>2022-12-20</v>
      </c>
      <c r="Q835" t="str">
        <f t="shared" ref="Q835:Q898" si="67">"['nombre' =&gt; '"&amp;A835&amp;"', 'apellido' =&gt; '"&amp;B835&amp;"', 'correo' =&gt; '"&amp;C835&amp;"', 'dominio' =&gt; "&amp;N835&amp;", 'estado' =&gt; '"&amp;E835&amp;"', 'ticket' =&gt; '"&amp;F835&amp;"',"</f>
        <v>['nombre' =&gt; 'Jonathan', 'apellido' =&gt; 'Vargas ', 'correo' =&gt; 'jonathan.vargas@linktic.com', 'dominio' =&gt; 15, 'estado' =&gt; 'Eliminado', 'ticket' =&gt; '9676',</v>
      </c>
      <c r="R835" t="str">
        <f t="shared" ref="R835:R898" si="68">" 'fecha_de_creacion' =&gt; '"&amp;O835&amp;"', 'centro_costos_id' =&gt; "&amp;M835&amp;", 'costo_dolares' =&gt; "&amp;J835&amp;", 'costo_pesos' =&gt; 0, 'trm' =&gt; 0, 'fecha_de_eliminacion' =&gt; "&amp;IF(P835="null","null","'"&amp;P835&amp;"'")&amp;", 'comentarios'  =&gt; '"&amp;L835&amp;"'],"</f>
        <v xml:space="preserve"> 'fecha_de_creacion' =&gt; '2022-08-02', 'centro_costos_id' =&gt; 66, 'costo_dolares' =&gt; 12.000, 'costo_pesos' =&gt; 0, 'trm' =&gt; 0, 'fecha_de_eliminacion' =&gt; '2022-12-20', 'comentarios'  =&gt; ''],</v>
      </c>
      <c r="S835" t="str">
        <f t="shared" ref="S835:S898" si="69">Q835&amp;R835</f>
        <v>['nombre' =&gt; 'Jonathan', 'apellido' =&gt; 'Vargas ', 'correo' =&gt; 'jonathan.vargas@linktic.com', 'dominio' =&gt; 15, 'estado' =&gt; 'Eliminado', 'ticket' =&gt; '9676', 'fecha_de_creacion' =&gt; '2022-08-02', 'centro_costos_id' =&gt; 66, 'costo_dolares' =&gt; 12.000, 'costo_pesos' =&gt; 0, 'trm' =&gt; 0, 'fecha_de_eliminacion' =&gt; '2022-12-20', 'comentarios'  =&gt; ''],</v>
      </c>
    </row>
    <row r="836" spans="1:19" x14ac:dyDescent="0.25">
      <c r="A836" t="s">
        <v>2695</v>
      </c>
      <c r="B836" t="s">
        <v>1993</v>
      </c>
      <c r="C836" t="s">
        <v>2696</v>
      </c>
      <c r="D836" t="s">
        <v>1006</v>
      </c>
      <c r="E836" t="s">
        <v>845</v>
      </c>
      <c r="F836">
        <v>9705</v>
      </c>
      <c r="G836" s="1">
        <v>44774</v>
      </c>
      <c r="H836">
        <v>242</v>
      </c>
      <c r="I836">
        <v>12</v>
      </c>
      <c r="J836" t="str">
        <f t="shared" si="65"/>
        <v>12.000</v>
      </c>
      <c r="M836">
        <f>_xlfn.IFNA(VLOOKUP(H836,centro_costo_id_2!$A$2:$B$108,2,0),107)</f>
        <v>107</v>
      </c>
      <c r="N836">
        <f>_xlfn.IFNA(VLOOKUP(TRIM(D836),dominio_correos!$A$1:$B$31,2,0),29)</f>
        <v>15</v>
      </c>
      <c r="O836" t="str">
        <f>Hoja13!J835</f>
        <v>2022-08-01</v>
      </c>
      <c r="P836" t="str">
        <f t="shared" si="66"/>
        <v>null</v>
      </c>
      <c r="Q836" t="str">
        <f t="shared" si="67"/>
        <v>['nombre' =&gt; 'yulian', 'apellido' =&gt; 'Hernandez', 'correo' =&gt; 'yulian.hernandez@linktic.com', 'dominio' =&gt; 15, 'estado' =&gt; 'Eliminado', 'ticket' =&gt; '9705',</v>
      </c>
      <c r="R836" t="str">
        <f t="shared" si="68"/>
        <v xml:space="preserve"> 'fecha_de_creacion' =&gt; '2022-08-01', 'centro_costos_id' =&gt; 107, 'costo_dolares' =&gt; 12.000, 'costo_pesos' =&gt; 0, 'trm' =&gt; 0, 'fecha_de_eliminacion' =&gt; null, 'comentarios'  =&gt; ''],</v>
      </c>
      <c r="S836" t="str">
        <f t="shared" si="69"/>
        <v>['nombre' =&gt; 'yulian', 'apellido' =&gt; 'Hernandez', 'correo' =&gt; 'yulian.hernandez@linktic.com', 'dominio' =&gt; 15, 'estado' =&gt; 'Eliminado', 'ticket' =&gt; '9705', 'fecha_de_creacion' =&gt; '2022-08-01', 'centro_costos_id' =&gt; 107, 'costo_dolares' =&gt; 12.000, 'costo_pesos' =&gt; 0, 'trm' =&gt; 0, 'fecha_de_eliminacion' =&gt; null, 'comentarios'  =&gt; ''],</v>
      </c>
    </row>
    <row r="837" spans="1:19" x14ac:dyDescent="0.25">
      <c r="A837" t="s">
        <v>858</v>
      </c>
      <c r="B837" t="s">
        <v>2697</v>
      </c>
      <c r="C837" t="s">
        <v>2698</v>
      </c>
      <c r="D837" t="s">
        <v>844</v>
      </c>
      <c r="E837" t="s">
        <v>845</v>
      </c>
      <c r="F837">
        <v>9531</v>
      </c>
      <c r="G837" s="1">
        <v>44774</v>
      </c>
      <c r="H837">
        <v>242</v>
      </c>
      <c r="I837">
        <v>12</v>
      </c>
      <c r="J837" t="str">
        <f t="shared" si="65"/>
        <v>12.000</v>
      </c>
      <c r="K837">
        <v>44777</v>
      </c>
      <c r="M837">
        <f>_xlfn.IFNA(VLOOKUP(H837,centro_costo_id_2!$A$2:$B$108,2,0),107)</f>
        <v>107</v>
      </c>
      <c r="N837">
        <f>_xlfn.IFNA(VLOOKUP(TRIM(D837),dominio_correos!$A$1:$B$31,2,0),29)</f>
        <v>14</v>
      </c>
      <c r="O837" t="str">
        <f>Hoja13!J836</f>
        <v>2022-08-01</v>
      </c>
      <c r="P837" t="str">
        <f t="shared" si="66"/>
        <v>2022-08-04</v>
      </c>
      <c r="Q837" t="str">
        <f t="shared" si="67"/>
        <v>['nombre' =&gt; 'Sebastian', 'apellido' =&gt; 'Curtidor', 'correo' =&gt; 'sebastian.curtidor@linktic.co', 'dominio' =&gt; 14, 'estado' =&gt; 'Eliminado', 'ticket' =&gt; '9531',</v>
      </c>
      <c r="R837" t="str">
        <f t="shared" si="68"/>
        <v xml:space="preserve"> 'fecha_de_creacion' =&gt; '2022-08-01', 'centro_costos_id' =&gt; 107, 'costo_dolares' =&gt; 12.000, 'costo_pesos' =&gt; 0, 'trm' =&gt; 0, 'fecha_de_eliminacion' =&gt; '2022-08-04', 'comentarios'  =&gt; ''],</v>
      </c>
      <c r="S837" t="str">
        <f t="shared" si="69"/>
        <v>['nombre' =&gt; 'Sebastian', 'apellido' =&gt; 'Curtidor', 'correo' =&gt; 'sebastian.curtidor@linktic.co', 'dominio' =&gt; 14, 'estado' =&gt; 'Eliminado', 'ticket' =&gt; '9531', 'fecha_de_creacion' =&gt; '2022-08-01', 'centro_costos_id' =&gt; 107, 'costo_dolares' =&gt; 12.000, 'costo_pesos' =&gt; 0, 'trm' =&gt; 0, 'fecha_de_eliminacion' =&gt; '2022-08-04', 'comentarios'  =&gt; ''],</v>
      </c>
    </row>
    <row r="838" spans="1:19" x14ac:dyDescent="0.25">
      <c r="A838" t="s">
        <v>2699</v>
      </c>
      <c r="B838" t="s">
        <v>2700</v>
      </c>
      <c r="C838" t="s">
        <v>2701</v>
      </c>
      <c r="D838" t="s">
        <v>966</v>
      </c>
      <c r="E838" t="s">
        <v>974</v>
      </c>
      <c r="F838" t="s">
        <v>1238</v>
      </c>
      <c r="G838" s="1">
        <v>44776</v>
      </c>
      <c r="H838">
        <v>326</v>
      </c>
      <c r="I838">
        <v>6</v>
      </c>
      <c r="J838" t="str">
        <f t="shared" si="65"/>
        <v>6.000</v>
      </c>
      <c r="M838">
        <f>_xlfn.IFNA(VLOOKUP(H838,centro_costo_id_2!$A$2:$B$108,2,0),107)</f>
        <v>71</v>
      </c>
      <c r="N838">
        <f>_xlfn.IFNA(VLOOKUP(TRIM(D838),dominio_correos!$A$1:$B$31,2,0),29)</f>
        <v>1</v>
      </c>
      <c r="O838" t="str">
        <f>Hoja13!J837</f>
        <v>2022-08-03</v>
      </c>
      <c r="P838" t="str">
        <f t="shared" si="66"/>
        <v>null</v>
      </c>
      <c r="Q838" t="str">
        <f t="shared" si="67"/>
        <v>['nombre' =&gt; 'Asesor', 'apellido' =&gt; 'Telemedicina', 'correo' =&gt; 'asesortelemedicina@3tcapital.co', 'dominio' =&gt; 1, 'estado' =&gt; 'Activo', 'ticket' =&gt; 'correo',</v>
      </c>
      <c r="R838" t="str">
        <f t="shared" si="68"/>
        <v xml:space="preserve"> 'fecha_de_creacion' =&gt; '2022-08-03', 'centro_costos_id' =&gt; 71, 'costo_dolares' =&gt; 6.000, 'costo_pesos' =&gt; 0, 'trm' =&gt; 0, 'fecha_de_eliminacion' =&gt; null, 'comentarios'  =&gt; ''],</v>
      </c>
      <c r="S838" t="str">
        <f t="shared" si="69"/>
        <v>['nombre' =&gt; 'Asesor', 'apellido' =&gt; 'Telemedicina', 'correo' =&gt; 'asesortelemedicina@3tcapital.co', 'dominio' =&gt; 1, 'estado' =&gt; 'Activo', 'ticket' =&gt; 'correo', 'fecha_de_creacion' =&gt; '2022-08-03', 'centro_costos_id' =&gt; 71, 'costo_dolares' =&gt; 6.000, 'costo_pesos' =&gt; 0, 'trm' =&gt; 0, 'fecha_de_eliminacion' =&gt; null, 'comentarios'  =&gt; ''],</v>
      </c>
    </row>
    <row r="839" spans="1:19" x14ac:dyDescent="0.25">
      <c r="A839" t="s">
        <v>2702</v>
      </c>
      <c r="B839" t="s">
        <v>1345</v>
      </c>
      <c r="C839" t="s">
        <v>2703</v>
      </c>
      <c r="D839" t="s">
        <v>1813</v>
      </c>
      <c r="E839" t="s">
        <v>845</v>
      </c>
      <c r="F839">
        <v>10207</v>
      </c>
      <c r="G839" s="1">
        <v>44782</v>
      </c>
      <c r="H839">
        <v>315</v>
      </c>
      <c r="I839">
        <v>12</v>
      </c>
      <c r="J839" t="str">
        <f t="shared" si="65"/>
        <v>12.000</v>
      </c>
      <c r="K839">
        <v>44987</v>
      </c>
      <c r="M839">
        <f>_xlfn.IFNA(VLOOKUP(H839,centro_costo_id_2!$A$2:$B$108,2,0),107)</f>
        <v>60</v>
      </c>
      <c r="N839">
        <f>_xlfn.IFNA(VLOOKUP(TRIM(D839),dominio_correos!$A$1:$B$31,2,0),29)</f>
        <v>8</v>
      </c>
      <c r="O839" t="str">
        <f>Hoja13!J838</f>
        <v>2022-08-09</v>
      </c>
      <c r="P839" t="str">
        <f t="shared" si="66"/>
        <v>2023-03-02</v>
      </c>
      <c r="Q839" t="str">
        <f t="shared" si="67"/>
        <v>['nombre' =&gt; 'Vasti Daney', 'apellido' =&gt; 'Osorio', 'correo' =&gt; 'BackOffice4@expone.co', 'dominio' =&gt; 8, 'estado' =&gt; 'Eliminado', 'ticket' =&gt; '10207',</v>
      </c>
      <c r="R839" t="str">
        <f t="shared" si="68"/>
        <v xml:space="preserve"> 'fecha_de_creacion' =&gt; '2022-08-09', 'centro_costos_id' =&gt; 60, 'costo_dolares' =&gt; 12.000, 'costo_pesos' =&gt; 0, 'trm' =&gt; 0, 'fecha_de_eliminacion' =&gt; '2023-03-02', 'comentarios'  =&gt; ''],</v>
      </c>
      <c r="S839" t="str">
        <f t="shared" si="69"/>
        <v>['nombre' =&gt; 'Vasti Daney', 'apellido' =&gt; 'Osorio', 'correo' =&gt; 'BackOffice4@expone.co', 'dominio' =&gt; 8, 'estado' =&gt; 'Eliminado', 'ticket' =&gt; '10207', 'fecha_de_creacion' =&gt; '2022-08-09', 'centro_costos_id' =&gt; 60, 'costo_dolares' =&gt; 12.000, 'costo_pesos' =&gt; 0, 'trm' =&gt; 0, 'fecha_de_eliminacion' =&gt; '2023-03-02', 'comentarios'  =&gt; ''],</v>
      </c>
    </row>
    <row r="840" spans="1:19" x14ac:dyDescent="0.25">
      <c r="A840" t="s">
        <v>2704</v>
      </c>
      <c r="B840" t="s">
        <v>1393</v>
      </c>
      <c r="C840" t="s">
        <v>2705</v>
      </c>
      <c r="D840" t="s">
        <v>1813</v>
      </c>
      <c r="E840" t="s">
        <v>845</v>
      </c>
      <c r="F840">
        <v>10208</v>
      </c>
      <c r="G840" s="1">
        <v>44782</v>
      </c>
      <c r="H840">
        <v>315</v>
      </c>
      <c r="I840">
        <v>12</v>
      </c>
      <c r="J840" t="str">
        <f t="shared" si="65"/>
        <v>12.000</v>
      </c>
      <c r="K840">
        <v>44845</v>
      </c>
      <c r="M840">
        <f>_xlfn.IFNA(VLOOKUP(H840,centro_costo_id_2!$A$2:$B$108,2,0),107)</f>
        <v>60</v>
      </c>
      <c r="N840">
        <f>_xlfn.IFNA(VLOOKUP(TRIM(D840),dominio_correos!$A$1:$B$31,2,0),29)</f>
        <v>8</v>
      </c>
      <c r="O840" t="str">
        <f>Hoja13!J839</f>
        <v>2022-08-09</v>
      </c>
      <c r="P840" t="str">
        <f t="shared" si="66"/>
        <v>2022-10-11</v>
      </c>
      <c r="Q840" t="str">
        <f t="shared" si="67"/>
        <v>['nombre' =&gt; 'Nathaly', 'apellido' =&gt; 'Rodriguez', 'correo' =&gt; 'BackOffice5@expone.co', 'dominio' =&gt; 8, 'estado' =&gt; 'Eliminado', 'ticket' =&gt; '10208',</v>
      </c>
      <c r="R840" t="str">
        <f t="shared" si="68"/>
        <v xml:space="preserve"> 'fecha_de_creacion' =&gt; '2022-08-09', 'centro_costos_id' =&gt; 60, 'costo_dolares' =&gt; 12.000, 'costo_pesos' =&gt; 0, 'trm' =&gt; 0, 'fecha_de_eliminacion' =&gt; '2022-10-11', 'comentarios'  =&gt; ''],</v>
      </c>
      <c r="S840" t="str">
        <f t="shared" si="69"/>
        <v>['nombre' =&gt; 'Nathaly', 'apellido' =&gt; 'Rodriguez', 'correo' =&gt; 'BackOffice5@expone.co', 'dominio' =&gt; 8, 'estado' =&gt; 'Eliminado', 'ticket' =&gt; '10208', 'fecha_de_creacion' =&gt; '2022-08-09', 'centro_costos_id' =&gt; 60, 'costo_dolares' =&gt; 12.000, 'costo_pesos' =&gt; 0, 'trm' =&gt; 0, 'fecha_de_eliminacion' =&gt; '2022-10-11', 'comentarios'  =&gt; ''],</v>
      </c>
    </row>
    <row r="841" spans="1:19" x14ac:dyDescent="0.25">
      <c r="A841" t="s">
        <v>2706</v>
      </c>
      <c r="B841" t="s">
        <v>1322</v>
      </c>
      <c r="C841" t="s">
        <v>2707</v>
      </c>
      <c r="D841" t="s">
        <v>1006</v>
      </c>
      <c r="E841" t="s">
        <v>974</v>
      </c>
      <c r="F841">
        <v>10336</v>
      </c>
      <c r="G841" s="1">
        <v>44783</v>
      </c>
      <c r="H841">
        <v>326</v>
      </c>
      <c r="I841">
        <v>44.598999999999997</v>
      </c>
      <c r="J841" t="str">
        <f t="shared" si="65"/>
        <v>44.599</v>
      </c>
      <c r="M841">
        <f>_xlfn.IFNA(VLOOKUP(H841,centro_costo_id_2!$A$2:$B$108,2,0),107)</f>
        <v>71</v>
      </c>
      <c r="N841">
        <f>_xlfn.IFNA(VLOOKUP(TRIM(D841),dominio_correos!$A$1:$B$31,2,0),29)</f>
        <v>15</v>
      </c>
      <c r="O841" t="str">
        <f>Hoja13!J840</f>
        <v>2022-08-10</v>
      </c>
      <c r="P841" t="str">
        <f t="shared" si="66"/>
        <v>null</v>
      </c>
      <c r="Q841" t="str">
        <f t="shared" si="67"/>
        <v>['nombre' =&gt; 'Chelsy', 'apellido' =&gt; 'Gonzalez', 'correo' =&gt; 'chelsy.gonzalez@linktic.com', 'dominio' =&gt; 15, 'estado' =&gt; 'Activo', 'ticket' =&gt; '10336',</v>
      </c>
      <c r="R841" t="str">
        <f t="shared" si="68"/>
        <v xml:space="preserve"> 'fecha_de_creacion' =&gt; '2022-08-10', 'centro_costos_id' =&gt; 71, 'costo_dolares' =&gt; 44.599, 'costo_pesos' =&gt; 0, 'trm' =&gt; 0, 'fecha_de_eliminacion' =&gt; null, 'comentarios'  =&gt; ''],</v>
      </c>
      <c r="S841" t="str">
        <f t="shared" si="69"/>
        <v>['nombre' =&gt; 'Chelsy', 'apellido' =&gt; 'Gonzalez', 'correo' =&gt; 'chelsy.gonzalez@linktic.com', 'dominio' =&gt; 15, 'estado' =&gt; 'Activo', 'ticket' =&gt; '10336', 'fecha_de_creacion' =&gt; '2022-08-10', 'centro_costos_id' =&gt; 71, 'costo_dolares' =&gt; 44.599, 'costo_pesos' =&gt; 0, 'trm' =&gt; 0, 'fecha_de_eliminacion' =&gt; null, 'comentarios'  =&gt; ''],</v>
      </c>
    </row>
    <row r="842" spans="1:19" x14ac:dyDescent="0.25">
      <c r="A842" t="s">
        <v>916</v>
      </c>
      <c r="B842" t="s">
        <v>1746</v>
      </c>
      <c r="C842" t="s">
        <v>2708</v>
      </c>
      <c r="D842" t="s">
        <v>1006</v>
      </c>
      <c r="E842" t="s">
        <v>845</v>
      </c>
      <c r="F842">
        <v>10243</v>
      </c>
      <c r="G842" s="1">
        <v>44783</v>
      </c>
      <c r="H842">
        <v>200</v>
      </c>
      <c r="I842">
        <v>44.598999999999997</v>
      </c>
      <c r="J842" t="str">
        <f t="shared" si="65"/>
        <v>44.599</v>
      </c>
      <c r="K842">
        <v>44881</v>
      </c>
      <c r="M842">
        <f>_xlfn.IFNA(VLOOKUP(H842,centro_costo_id_2!$A$2:$B$108,2,0),107)</f>
        <v>107</v>
      </c>
      <c r="N842">
        <f>_xlfn.IFNA(VLOOKUP(TRIM(D842),dominio_correos!$A$1:$B$31,2,0),29)</f>
        <v>15</v>
      </c>
      <c r="O842" t="str">
        <f>Hoja13!J841</f>
        <v>2022-08-10</v>
      </c>
      <c r="P842" t="str">
        <f t="shared" si="66"/>
        <v>2022-11-16</v>
      </c>
      <c r="Q842" t="str">
        <f t="shared" si="67"/>
        <v>['nombre' =&gt; 'Camilo', 'apellido' =&gt; 'Ortiz', 'correo' =&gt; 'camilo.ortiz@linktic.com', 'dominio' =&gt; 15, 'estado' =&gt; 'Eliminado', 'ticket' =&gt; '10243',</v>
      </c>
      <c r="R842" t="str">
        <f t="shared" si="68"/>
        <v xml:space="preserve"> 'fecha_de_creacion' =&gt; '2022-08-10', 'centro_costos_id' =&gt; 107, 'costo_dolares' =&gt; 44.599, 'costo_pesos' =&gt; 0, 'trm' =&gt; 0, 'fecha_de_eliminacion' =&gt; '2022-11-16', 'comentarios'  =&gt; ''],</v>
      </c>
      <c r="S842" t="str">
        <f t="shared" si="69"/>
        <v>['nombre' =&gt; 'Camilo', 'apellido' =&gt; 'Ortiz', 'correo' =&gt; 'camilo.ortiz@linktic.com', 'dominio' =&gt; 15, 'estado' =&gt; 'Eliminado', 'ticket' =&gt; '10243', 'fecha_de_creacion' =&gt; '2022-08-10', 'centro_costos_id' =&gt; 107, 'costo_dolares' =&gt; 44.599, 'costo_pesos' =&gt; 0, 'trm' =&gt; 0, 'fecha_de_eliminacion' =&gt; '2022-11-16', 'comentarios'  =&gt; ''],</v>
      </c>
    </row>
    <row r="843" spans="1:19" x14ac:dyDescent="0.25">
      <c r="A843" t="s">
        <v>1646</v>
      </c>
      <c r="B843" t="s">
        <v>2709</v>
      </c>
      <c r="C843" t="s">
        <v>2710</v>
      </c>
      <c r="D843" t="s">
        <v>1006</v>
      </c>
      <c r="E843" t="s">
        <v>845</v>
      </c>
      <c r="F843">
        <v>10259</v>
      </c>
      <c r="G843" s="1">
        <v>44781</v>
      </c>
      <c r="H843">
        <v>321</v>
      </c>
      <c r="I843">
        <v>44.598999999999997</v>
      </c>
      <c r="J843" t="str">
        <f t="shared" si="65"/>
        <v>44.599</v>
      </c>
      <c r="K843">
        <v>44960</v>
      </c>
      <c r="M843">
        <f>_xlfn.IFNA(VLOOKUP(H843,centro_costo_id_2!$A$2:$B$108,2,0),107)</f>
        <v>66</v>
      </c>
      <c r="N843">
        <f>_xlfn.IFNA(VLOOKUP(TRIM(D843),dominio_correos!$A$1:$B$31,2,0),29)</f>
        <v>15</v>
      </c>
      <c r="O843" t="str">
        <f>Hoja13!J842</f>
        <v>2022-08-08</v>
      </c>
      <c r="P843" t="str">
        <f t="shared" si="66"/>
        <v>2023-02-03</v>
      </c>
      <c r="Q843" t="str">
        <f t="shared" si="67"/>
        <v>['nombre' =&gt; 'Jorge', 'apellido' =&gt; 'zuñiga', 'correo' =&gt; 'jorge.zuniga@linktic.com', 'dominio' =&gt; 15, 'estado' =&gt; 'Eliminado', 'ticket' =&gt; '10259',</v>
      </c>
      <c r="R843" t="str">
        <f t="shared" si="68"/>
        <v xml:space="preserve"> 'fecha_de_creacion' =&gt; '2022-08-08', 'centro_costos_id' =&gt; 66, 'costo_dolares' =&gt; 44.599, 'costo_pesos' =&gt; 0, 'trm' =&gt; 0, 'fecha_de_eliminacion' =&gt; '2023-02-03', 'comentarios'  =&gt; ''],</v>
      </c>
      <c r="S843" t="str">
        <f t="shared" si="69"/>
        <v>['nombre' =&gt; 'Jorge', 'apellido' =&gt; 'zuñiga', 'correo' =&gt; 'jorge.zuniga@linktic.com', 'dominio' =&gt; 15, 'estado' =&gt; 'Eliminado', 'ticket' =&gt; '10259', 'fecha_de_creacion' =&gt; '2022-08-08', 'centro_costos_id' =&gt; 66, 'costo_dolares' =&gt; 44.599, 'costo_pesos' =&gt; 0, 'trm' =&gt; 0, 'fecha_de_eliminacion' =&gt; '2023-02-03', 'comentarios'  =&gt; ''],</v>
      </c>
    </row>
    <row r="844" spans="1:19" x14ac:dyDescent="0.25">
      <c r="A844" t="s">
        <v>2711</v>
      </c>
      <c r="B844" t="s">
        <v>1515</v>
      </c>
      <c r="C844" t="s">
        <v>2712</v>
      </c>
      <c r="D844" t="s">
        <v>1006</v>
      </c>
      <c r="E844" t="s">
        <v>845</v>
      </c>
      <c r="F844">
        <v>9679</v>
      </c>
      <c r="G844" s="1">
        <v>44781</v>
      </c>
      <c r="H844">
        <v>321</v>
      </c>
      <c r="I844">
        <v>44.598999999999997</v>
      </c>
      <c r="J844" t="str">
        <f t="shared" si="65"/>
        <v>44.599</v>
      </c>
      <c r="K844">
        <v>44930</v>
      </c>
      <c r="M844">
        <f>_xlfn.IFNA(VLOOKUP(H844,centro_costo_id_2!$A$2:$B$108,2,0),107)</f>
        <v>66</v>
      </c>
      <c r="N844">
        <f>_xlfn.IFNA(VLOOKUP(TRIM(D844),dominio_correos!$A$1:$B$31,2,0),29)</f>
        <v>15</v>
      </c>
      <c r="O844" t="str">
        <f>Hoja13!J843</f>
        <v>2022-08-08</v>
      </c>
      <c r="P844" t="str">
        <f t="shared" si="66"/>
        <v>2023-01-04</v>
      </c>
      <c r="Q844" t="str">
        <f t="shared" si="67"/>
        <v>['nombre' =&gt; 'Jorman', 'apellido' =&gt; 'Sanchez', 'correo' =&gt; 'jorman.sanchez@linktic.com', 'dominio' =&gt; 15, 'estado' =&gt; 'Eliminado', 'ticket' =&gt; '9679',</v>
      </c>
      <c r="R844" t="str">
        <f t="shared" si="68"/>
        <v xml:space="preserve"> 'fecha_de_creacion' =&gt; '2022-08-08', 'centro_costos_id' =&gt; 66, 'costo_dolares' =&gt; 44.599, 'costo_pesos' =&gt; 0, 'trm' =&gt; 0, 'fecha_de_eliminacion' =&gt; '2023-01-04', 'comentarios'  =&gt; ''],</v>
      </c>
      <c r="S844" t="str">
        <f t="shared" si="69"/>
        <v>['nombre' =&gt; 'Jorman', 'apellido' =&gt; 'Sanchez', 'correo' =&gt; 'jorman.sanchez@linktic.com', 'dominio' =&gt; 15, 'estado' =&gt; 'Eliminado', 'ticket' =&gt; '9679', 'fecha_de_creacion' =&gt; '2022-08-08', 'centro_costos_id' =&gt; 66, 'costo_dolares' =&gt; 44.599, 'costo_pesos' =&gt; 0, 'trm' =&gt; 0, 'fecha_de_eliminacion' =&gt; '2023-01-04', 'comentarios'  =&gt; ''],</v>
      </c>
    </row>
    <row r="845" spans="1:19" x14ac:dyDescent="0.25">
      <c r="A845" t="s">
        <v>1494</v>
      </c>
      <c r="B845" t="s">
        <v>990</v>
      </c>
      <c r="C845" t="s">
        <v>2713</v>
      </c>
      <c r="D845" t="s">
        <v>1006</v>
      </c>
      <c r="E845" t="s">
        <v>974</v>
      </c>
      <c r="F845">
        <v>10297</v>
      </c>
      <c r="G845" s="1">
        <v>44781</v>
      </c>
      <c r="H845">
        <v>326</v>
      </c>
      <c r="I845">
        <v>44.598999999999997</v>
      </c>
      <c r="J845" t="str">
        <f t="shared" si="65"/>
        <v>44.599</v>
      </c>
      <c r="M845">
        <f>_xlfn.IFNA(VLOOKUP(H845,centro_costo_id_2!$A$2:$B$108,2,0),107)</f>
        <v>71</v>
      </c>
      <c r="N845">
        <f>_xlfn.IFNA(VLOOKUP(TRIM(D845),dominio_correos!$A$1:$B$31,2,0),29)</f>
        <v>15</v>
      </c>
      <c r="O845" t="str">
        <f>Hoja13!J844</f>
        <v>2022-08-08</v>
      </c>
      <c r="P845" t="str">
        <f t="shared" si="66"/>
        <v>null</v>
      </c>
      <c r="Q845" t="str">
        <f t="shared" si="67"/>
        <v>['nombre' =&gt; 'Johanna', 'apellido' =&gt; 'Moreno', 'correo' =&gt; 'johanna.moreno@linktic.com', 'dominio' =&gt; 15, 'estado' =&gt; 'Activo', 'ticket' =&gt; '10297',</v>
      </c>
      <c r="R845" t="str">
        <f t="shared" si="68"/>
        <v xml:space="preserve"> 'fecha_de_creacion' =&gt; '2022-08-08', 'centro_costos_id' =&gt; 71, 'costo_dolares' =&gt; 44.599, 'costo_pesos' =&gt; 0, 'trm' =&gt; 0, 'fecha_de_eliminacion' =&gt; null, 'comentarios'  =&gt; ''],</v>
      </c>
      <c r="S845" t="str">
        <f t="shared" si="69"/>
        <v>['nombre' =&gt; 'Johanna', 'apellido' =&gt; 'Moreno', 'correo' =&gt; 'johanna.moreno@linktic.com', 'dominio' =&gt; 15, 'estado' =&gt; 'Activo', 'ticket' =&gt; '10297', 'fecha_de_creacion' =&gt; '2022-08-08', 'centro_costos_id' =&gt; 71, 'costo_dolares' =&gt; 44.599, 'costo_pesos' =&gt; 0, 'trm' =&gt; 0, 'fecha_de_eliminacion' =&gt; null, 'comentarios'  =&gt; ''],</v>
      </c>
    </row>
    <row r="846" spans="1:19" x14ac:dyDescent="0.25">
      <c r="A846" t="s">
        <v>2714</v>
      </c>
      <c r="B846" t="s">
        <v>2488</v>
      </c>
      <c r="C846" t="s">
        <v>2715</v>
      </c>
      <c r="D846" t="s">
        <v>1006</v>
      </c>
      <c r="E846" t="s">
        <v>845</v>
      </c>
      <c r="F846">
        <v>9678</v>
      </c>
      <c r="G846" s="1">
        <v>44781</v>
      </c>
      <c r="H846">
        <v>321</v>
      </c>
      <c r="I846">
        <v>44.598999999999997</v>
      </c>
      <c r="J846" t="str">
        <f t="shared" si="65"/>
        <v>44.599</v>
      </c>
      <c r="K846">
        <v>44950</v>
      </c>
      <c r="M846">
        <f>_xlfn.IFNA(VLOOKUP(H846,centro_costo_id_2!$A$2:$B$108,2,0),107)</f>
        <v>66</v>
      </c>
      <c r="N846">
        <f>_xlfn.IFNA(VLOOKUP(TRIM(D846),dominio_correos!$A$1:$B$31,2,0),29)</f>
        <v>15</v>
      </c>
      <c r="O846" t="str">
        <f>Hoja13!J845</f>
        <v>2022-08-08</v>
      </c>
      <c r="P846" t="str">
        <f t="shared" si="66"/>
        <v>2023-01-24</v>
      </c>
      <c r="Q846" t="str">
        <f t="shared" si="67"/>
        <v>['nombre' =&gt; 'Jose Esteban ', 'apellido' =&gt; 'Colorado', 'correo' =&gt; 'esteban.colorado@linktic.com', 'dominio' =&gt; 15, 'estado' =&gt; 'Eliminado', 'ticket' =&gt; '9678',</v>
      </c>
      <c r="R846" t="str">
        <f t="shared" si="68"/>
        <v xml:space="preserve"> 'fecha_de_creacion' =&gt; '2022-08-08', 'centro_costos_id' =&gt; 66, 'costo_dolares' =&gt; 44.599, 'costo_pesos' =&gt; 0, 'trm' =&gt; 0, 'fecha_de_eliminacion' =&gt; '2023-01-24', 'comentarios'  =&gt; ''],</v>
      </c>
      <c r="S846" t="str">
        <f t="shared" si="69"/>
        <v>['nombre' =&gt; 'Jose Esteban ', 'apellido' =&gt; 'Colorado', 'correo' =&gt; 'esteban.colorado@linktic.com', 'dominio' =&gt; 15, 'estado' =&gt; 'Eliminado', 'ticket' =&gt; '9678', 'fecha_de_creacion' =&gt; '2022-08-08', 'centro_costos_id' =&gt; 66, 'costo_dolares' =&gt; 44.599, 'costo_pesos' =&gt; 0, 'trm' =&gt; 0, 'fecha_de_eliminacion' =&gt; '2023-01-24', 'comentarios'  =&gt; ''],</v>
      </c>
    </row>
    <row r="847" spans="1:19" x14ac:dyDescent="0.25">
      <c r="A847" t="s">
        <v>2716</v>
      </c>
      <c r="B847" t="s">
        <v>935</v>
      </c>
      <c r="C847" t="s">
        <v>2717</v>
      </c>
      <c r="D847" t="s">
        <v>1006</v>
      </c>
      <c r="E847" t="s">
        <v>974</v>
      </c>
      <c r="F847">
        <v>9680</v>
      </c>
      <c r="G847" s="1">
        <v>44781</v>
      </c>
      <c r="H847">
        <v>321</v>
      </c>
      <c r="I847">
        <v>44.598999999999997</v>
      </c>
      <c r="J847" t="str">
        <f t="shared" si="65"/>
        <v>44.599</v>
      </c>
      <c r="M847">
        <f>_xlfn.IFNA(VLOOKUP(H847,centro_costo_id_2!$A$2:$B$108,2,0),107)</f>
        <v>66</v>
      </c>
      <c r="N847">
        <f>_xlfn.IFNA(VLOOKUP(TRIM(D847),dominio_correos!$A$1:$B$31,2,0),29)</f>
        <v>15</v>
      </c>
      <c r="O847" t="str">
        <f>Hoja13!J846</f>
        <v>2022-08-08</v>
      </c>
      <c r="P847" t="str">
        <f t="shared" si="66"/>
        <v>null</v>
      </c>
      <c r="Q847" t="str">
        <f t="shared" si="67"/>
        <v>['nombre' =&gt; 'Jhon ', 'apellido' =&gt; 'Rueda', 'correo' =&gt; 'john.rueda@linktic.com', 'dominio' =&gt; 15, 'estado' =&gt; 'Activo', 'ticket' =&gt; '9680',</v>
      </c>
      <c r="R847" t="str">
        <f t="shared" si="68"/>
        <v xml:space="preserve"> 'fecha_de_creacion' =&gt; '2022-08-08', 'centro_costos_id' =&gt; 66, 'costo_dolares' =&gt; 44.599, 'costo_pesos' =&gt; 0, 'trm' =&gt; 0, 'fecha_de_eliminacion' =&gt; null, 'comentarios'  =&gt; ''],</v>
      </c>
      <c r="S847" t="str">
        <f t="shared" si="69"/>
        <v>['nombre' =&gt; 'Jhon ', 'apellido' =&gt; 'Rueda', 'correo' =&gt; 'john.rueda@linktic.com', 'dominio' =&gt; 15, 'estado' =&gt; 'Activo', 'ticket' =&gt; '9680', 'fecha_de_creacion' =&gt; '2022-08-08', 'centro_costos_id' =&gt; 66, 'costo_dolares' =&gt; 44.599, 'costo_pesos' =&gt; 0, 'trm' =&gt; 0, 'fecha_de_eliminacion' =&gt; null, 'comentarios'  =&gt; ''],</v>
      </c>
    </row>
    <row r="848" spans="1:19" x14ac:dyDescent="0.25">
      <c r="A848" t="s">
        <v>1012</v>
      </c>
      <c r="B848" t="s">
        <v>1393</v>
      </c>
      <c r="C848" t="s">
        <v>2718</v>
      </c>
      <c r="D848" t="s">
        <v>1006</v>
      </c>
      <c r="E848" t="s">
        <v>974</v>
      </c>
      <c r="F848">
        <v>9687</v>
      </c>
      <c r="G848" s="1">
        <v>44781</v>
      </c>
      <c r="H848">
        <v>321</v>
      </c>
      <c r="I848">
        <v>44.598999999999997</v>
      </c>
      <c r="J848" t="str">
        <f t="shared" si="65"/>
        <v>44.599</v>
      </c>
      <c r="M848">
        <f>_xlfn.IFNA(VLOOKUP(H848,centro_costo_id_2!$A$2:$B$108,2,0),107)</f>
        <v>66</v>
      </c>
      <c r="N848">
        <f>_xlfn.IFNA(VLOOKUP(TRIM(D848),dominio_correos!$A$1:$B$31,2,0),29)</f>
        <v>15</v>
      </c>
      <c r="O848" t="str">
        <f>Hoja13!J847</f>
        <v>2022-08-08</v>
      </c>
      <c r="P848" t="str">
        <f t="shared" si="66"/>
        <v>null</v>
      </c>
      <c r="Q848" t="str">
        <f t="shared" si="67"/>
        <v>['nombre' =&gt; 'Oscar', 'apellido' =&gt; 'Rodriguez', 'correo' =&gt; 'oscar.rodriguez@linktic.com', 'dominio' =&gt; 15, 'estado' =&gt; 'Activo', 'ticket' =&gt; '9687',</v>
      </c>
      <c r="R848" t="str">
        <f t="shared" si="68"/>
        <v xml:space="preserve"> 'fecha_de_creacion' =&gt; '2022-08-08', 'centro_costos_id' =&gt; 66, 'costo_dolares' =&gt; 44.599, 'costo_pesos' =&gt; 0, 'trm' =&gt; 0, 'fecha_de_eliminacion' =&gt; null, 'comentarios'  =&gt; ''],</v>
      </c>
      <c r="S848" t="str">
        <f t="shared" si="69"/>
        <v>['nombre' =&gt; 'Oscar', 'apellido' =&gt; 'Rodriguez', 'correo' =&gt; 'oscar.rodriguez@linktic.com', 'dominio' =&gt; 15, 'estado' =&gt; 'Activo', 'ticket' =&gt; '9687', 'fecha_de_creacion' =&gt; '2022-08-08', 'centro_costos_id' =&gt; 66, 'costo_dolares' =&gt; 44.599, 'costo_pesos' =&gt; 0, 'trm' =&gt; 0, 'fecha_de_eliminacion' =&gt; null, 'comentarios'  =&gt; ''],</v>
      </c>
    </row>
    <row r="849" spans="1:19" x14ac:dyDescent="0.25">
      <c r="A849" t="s">
        <v>1289</v>
      </c>
      <c r="B849" t="s">
        <v>2719</v>
      </c>
      <c r="C849" t="s">
        <v>2720</v>
      </c>
      <c r="D849" t="s">
        <v>1006</v>
      </c>
      <c r="E849" t="s">
        <v>974</v>
      </c>
      <c r="F849">
        <v>10305</v>
      </c>
      <c r="G849" s="1">
        <v>44781</v>
      </c>
      <c r="H849">
        <v>203</v>
      </c>
      <c r="I849">
        <v>45.051000000000002</v>
      </c>
      <c r="J849" t="str">
        <f t="shared" si="65"/>
        <v>45.051</v>
      </c>
      <c r="M849">
        <f>_xlfn.IFNA(VLOOKUP(H849,centro_costo_id_2!$A$2:$B$108,2,0),107)</f>
        <v>107</v>
      </c>
      <c r="N849">
        <f>_xlfn.IFNA(VLOOKUP(TRIM(D849),dominio_correos!$A$1:$B$31,2,0),29)</f>
        <v>15</v>
      </c>
      <c r="O849" t="str">
        <f>Hoja13!J848</f>
        <v>2022-08-08</v>
      </c>
      <c r="P849" t="str">
        <f t="shared" si="66"/>
        <v>null</v>
      </c>
      <c r="Q849" t="str">
        <f t="shared" si="67"/>
        <v>['nombre' =&gt; 'David', 'apellido' =&gt; 'Albarracin', 'correo' =&gt; 'david.albarracin@linktic.com', 'dominio' =&gt; 15, 'estado' =&gt; 'Activo', 'ticket' =&gt; '10305',</v>
      </c>
      <c r="R849" t="str">
        <f t="shared" si="68"/>
        <v xml:space="preserve"> 'fecha_de_creacion' =&gt; '2022-08-08', 'centro_costos_id' =&gt; 107, 'costo_dolares' =&gt; 45.051, 'costo_pesos' =&gt; 0, 'trm' =&gt; 0, 'fecha_de_eliminacion' =&gt; null, 'comentarios'  =&gt; ''],</v>
      </c>
      <c r="S849" t="str">
        <f t="shared" si="69"/>
        <v>['nombre' =&gt; 'David', 'apellido' =&gt; 'Albarracin', 'correo' =&gt; 'david.albarracin@linktic.com', 'dominio' =&gt; 15, 'estado' =&gt; 'Activo', 'ticket' =&gt; '10305', 'fecha_de_creacion' =&gt; '2022-08-08', 'centro_costos_id' =&gt; 107, 'costo_dolares' =&gt; 45.051, 'costo_pesos' =&gt; 0, 'trm' =&gt; 0, 'fecha_de_eliminacion' =&gt; null, 'comentarios'  =&gt; ''],</v>
      </c>
    </row>
    <row r="850" spans="1:19" x14ac:dyDescent="0.25">
      <c r="A850" t="s">
        <v>982</v>
      </c>
      <c r="B850" t="s">
        <v>2721</v>
      </c>
      <c r="C850" t="s">
        <v>2722</v>
      </c>
      <c r="D850" t="s">
        <v>1006</v>
      </c>
      <c r="E850" t="s">
        <v>845</v>
      </c>
      <c r="F850">
        <v>7038</v>
      </c>
      <c r="G850" s="1">
        <v>44781</v>
      </c>
      <c r="H850">
        <v>318</v>
      </c>
      <c r="I850">
        <v>44.598999999999997</v>
      </c>
      <c r="J850" t="str">
        <f t="shared" si="65"/>
        <v>44.599</v>
      </c>
      <c r="K850">
        <v>44827</v>
      </c>
      <c r="M850">
        <f>_xlfn.IFNA(VLOOKUP(H850,centro_costo_id_2!$A$2:$B$108,2,0),107)</f>
        <v>63</v>
      </c>
      <c r="N850">
        <f>_xlfn.IFNA(VLOOKUP(TRIM(D850),dominio_correos!$A$1:$B$31,2,0),29)</f>
        <v>15</v>
      </c>
      <c r="O850" t="str">
        <f>Hoja13!J849</f>
        <v>2022-08-08</v>
      </c>
      <c r="P850" t="str">
        <f t="shared" si="66"/>
        <v>2022-09-23</v>
      </c>
      <c r="Q850" t="str">
        <f t="shared" si="67"/>
        <v>['nombre' =&gt; 'Jesus', 'apellido' =&gt; ' Leon', 'correo' =&gt; 'jesus.leon@linktic.com', 'dominio' =&gt; 15, 'estado' =&gt; 'Eliminado', 'ticket' =&gt; '7038',</v>
      </c>
      <c r="R850" t="str">
        <f t="shared" si="68"/>
        <v xml:space="preserve"> 'fecha_de_creacion' =&gt; '2022-08-08', 'centro_costos_id' =&gt; 63, 'costo_dolares' =&gt; 44.599, 'costo_pesos' =&gt; 0, 'trm' =&gt; 0, 'fecha_de_eliminacion' =&gt; '2022-09-23', 'comentarios'  =&gt; ''],</v>
      </c>
      <c r="S850" t="str">
        <f t="shared" si="69"/>
        <v>['nombre' =&gt; 'Jesus', 'apellido' =&gt; ' Leon', 'correo' =&gt; 'jesus.leon@linktic.com', 'dominio' =&gt; 15, 'estado' =&gt; 'Eliminado', 'ticket' =&gt; '7038', 'fecha_de_creacion' =&gt; '2022-08-08', 'centro_costos_id' =&gt; 63, 'costo_dolares' =&gt; 44.599, 'costo_pesos' =&gt; 0, 'trm' =&gt; 0, 'fecha_de_eliminacion' =&gt; '2022-09-23', 'comentarios'  =&gt; ''],</v>
      </c>
    </row>
    <row r="851" spans="1:19" x14ac:dyDescent="0.25">
      <c r="A851" t="s">
        <v>2723</v>
      </c>
      <c r="B851" t="s">
        <v>2724</v>
      </c>
      <c r="C851" t="s">
        <v>2725</v>
      </c>
      <c r="D851" t="s">
        <v>1006</v>
      </c>
      <c r="E851" t="s">
        <v>845</v>
      </c>
      <c r="F851">
        <v>10067</v>
      </c>
      <c r="G851" s="1">
        <v>44784</v>
      </c>
      <c r="H851">
        <v>318</v>
      </c>
      <c r="I851">
        <v>44.598999999999997</v>
      </c>
      <c r="J851" t="str">
        <f t="shared" si="65"/>
        <v>44.599</v>
      </c>
      <c r="K851">
        <v>44960</v>
      </c>
      <c r="M851">
        <f>_xlfn.IFNA(VLOOKUP(H851,centro_costo_id_2!$A$2:$B$108,2,0),107)</f>
        <v>63</v>
      </c>
      <c r="N851">
        <f>_xlfn.IFNA(VLOOKUP(TRIM(D851),dominio_correos!$A$1:$B$31,2,0),29)</f>
        <v>15</v>
      </c>
      <c r="O851" t="str">
        <f>Hoja13!J850</f>
        <v>2022-08-11</v>
      </c>
      <c r="P851" t="str">
        <f t="shared" si="66"/>
        <v>2023-02-03</v>
      </c>
      <c r="Q851" t="str">
        <f t="shared" si="67"/>
        <v>['nombre' =&gt; 'yoselin', 'apellido' =&gt; 'Machado', 'correo' =&gt; 'yoselin.machado@linktic.com', 'dominio' =&gt; 15, 'estado' =&gt; 'Eliminado', 'ticket' =&gt; '10067',</v>
      </c>
      <c r="R851" t="str">
        <f t="shared" si="68"/>
        <v xml:space="preserve"> 'fecha_de_creacion' =&gt; '2022-08-11', 'centro_costos_id' =&gt; 63, 'costo_dolares' =&gt; 44.599, 'costo_pesos' =&gt; 0, 'trm' =&gt; 0, 'fecha_de_eliminacion' =&gt; '2023-02-03', 'comentarios'  =&gt; ''],</v>
      </c>
      <c r="S851" t="str">
        <f t="shared" si="69"/>
        <v>['nombre' =&gt; 'yoselin', 'apellido' =&gt; 'Machado', 'correo' =&gt; 'yoselin.machado@linktic.com', 'dominio' =&gt; 15, 'estado' =&gt; 'Eliminado', 'ticket' =&gt; '10067', 'fecha_de_creacion' =&gt; '2022-08-11', 'centro_costos_id' =&gt; 63, 'costo_dolares' =&gt; 44.599, 'costo_pesos' =&gt; 0, 'trm' =&gt; 0, 'fecha_de_eliminacion' =&gt; '2023-02-03', 'comentarios'  =&gt; ''],</v>
      </c>
    </row>
    <row r="852" spans="1:19" x14ac:dyDescent="0.25">
      <c r="A852" t="s">
        <v>2726</v>
      </c>
      <c r="B852" t="s">
        <v>925</v>
      </c>
      <c r="C852" t="s">
        <v>2727</v>
      </c>
      <c r="D852" t="s">
        <v>1006</v>
      </c>
      <c r="E852" t="s">
        <v>974</v>
      </c>
      <c r="F852">
        <v>10068</v>
      </c>
      <c r="G852" s="1">
        <v>44784</v>
      </c>
      <c r="H852">
        <v>318</v>
      </c>
      <c r="I852">
        <v>44.598999999999997</v>
      </c>
      <c r="J852" t="str">
        <f t="shared" si="65"/>
        <v>44.599</v>
      </c>
      <c r="M852">
        <f>_xlfn.IFNA(VLOOKUP(H852,centro_costo_id_2!$A$2:$B$108,2,0),107)</f>
        <v>63</v>
      </c>
      <c r="N852">
        <f>_xlfn.IFNA(VLOOKUP(TRIM(D852),dominio_correos!$A$1:$B$31,2,0),29)</f>
        <v>15</v>
      </c>
      <c r="O852" t="str">
        <f>Hoja13!J851</f>
        <v>2022-08-11</v>
      </c>
      <c r="P852" t="str">
        <f t="shared" si="66"/>
        <v>null</v>
      </c>
      <c r="Q852" t="str">
        <f t="shared" si="67"/>
        <v>['nombre' =&gt; 'Edinson', 'apellido' =&gt; 'Orozco', 'correo' =&gt; 'edinson.orozco@linktic.com', 'dominio' =&gt; 15, 'estado' =&gt; 'Activo', 'ticket' =&gt; '10068',</v>
      </c>
      <c r="R852" t="str">
        <f t="shared" si="68"/>
        <v xml:space="preserve"> 'fecha_de_creacion' =&gt; '2022-08-11', 'centro_costos_id' =&gt; 63, 'costo_dolares' =&gt; 44.599, 'costo_pesos' =&gt; 0, 'trm' =&gt; 0, 'fecha_de_eliminacion' =&gt; null, 'comentarios'  =&gt; ''],</v>
      </c>
      <c r="S852" t="str">
        <f t="shared" si="69"/>
        <v>['nombre' =&gt; 'Edinson', 'apellido' =&gt; 'Orozco', 'correo' =&gt; 'edinson.orozco@linktic.com', 'dominio' =&gt; 15, 'estado' =&gt; 'Activo', 'ticket' =&gt; '10068', 'fecha_de_creacion' =&gt; '2022-08-11', 'centro_costos_id' =&gt; 63, 'costo_dolares' =&gt; 44.599, 'costo_pesos' =&gt; 0, 'trm' =&gt; 0, 'fecha_de_eliminacion' =&gt; null, 'comentarios'  =&gt; ''],</v>
      </c>
    </row>
    <row r="853" spans="1:19" x14ac:dyDescent="0.25">
      <c r="A853" t="s">
        <v>1268</v>
      </c>
      <c r="B853" t="s">
        <v>925</v>
      </c>
      <c r="C853" t="s">
        <v>2728</v>
      </c>
      <c r="D853" t="s">
        <v>1006</v>
      </c>
      <c r="E853" t="s">
        <v>974</v>
      </c>
      <c r="F853">
        <v>10069</v>
      </c>
      <c r="G853" s="1">
        <v>44784</v>
      </c>
      <c r="H853">
        <v>318</v>
      </c>
      <c r="I853">
        <v>44.598999999999997</v>
      </c>
      <c r="J853" t="str">
        <f t="shared" si="65"/>
        <v>44.599</v>
      </c>
      <c r="M853">
        <f>_xlfn.IFNA(VLOOKUP(H853,centro_costo_id_2!$A$2:$B$108,2,0),107)</f>
        <v>63</v>
      </c>
      <c r="N853">
        <f>_xlfn.IFNA(VLOOKUP(TRIM(D853),dominio_correos!$A$1:$B$31,2,0),29)</f>
        <v>15</v>
      </c>
      <c r="O853" t="str">
        <f>Hoja13!J852</f>
        <v>2022-08-11</v>
      </c>
      <c r="P853" t="str">
        <f t="shared" si="66"/>
        <v>null</v>
      </c>
      <c r="Q853" t="str">
        <f t="shared" si="67"/>
        <v>['nombre' =&gt; 'Cristian', 'apellido' =&gt; 'Orozco', 'correo' =&gt; 'cristian.orozco@linktic.com', 'dominio' =&gt; 15, 'estado' =&gt; 'Activo', 'ticket' =&gt; '10069',</v>
      </c>
      <c r="R853" t="str">
        <f t="shared" si="68"/>
        <v xml:space="preserve"> 'fecha_de_creacion' =&gt; '2022-08-11', 'centro_costos_id' =&gt; 63, 'costo_dolares' =&gt; 44.599, 'costo_pesos' =&gt; 0, 'trm' =&gt; 0, 'fecha_de_eliminacion' =&gt; null, 'comentarios'  =&gt; ''],</v>
      </c>
      <c r="S853" t="str">
        <f t="shared" si="69"/>
        <v>['nombre' =&gt; 'Cristian', 'apellido' =&gt; 'Orozco', 'correo' =&gt; 'cristian.orozco@linktic.com', 'dominio' =&gt; 15, 'estado' =&gt; 'Activo', 'ticket' =&gt; '10069', 'fecha_de_creacion' =&gt; '2022-08-11', 'centro_costos_id' =&gt; 63, 'costo_dolares' =&gt; 44.599, 'costo_pesos' =&gt; 0, 'trm' =&gt; 0, 'fecha_de_eliminacion' =&gt; null, 'comentarios'  =&gt; ''],</v>
      </c>
    </row>
    <row r="854" spans="1:19" x14ac:dyDescent="0.25">
      <c r="A854" t="s">
        <v>1198</v>
      </c>
      <c r="B854" t="s">
        <v>2729</v>
      </c>
      <c r="C854" t="s">
        <v>2730</v>
      </c>
      <c r="D854" t="s">
        <v>1006</v>
      </c>
      <c r="E854" t="s">
        <v>974</v>
      </c>
      <c r="F854">
        <v>10364</v>
      </c>
      <c r="G854" s="1">
        <v>44784</v>
      </c>
      <c r="H854">
        <v>291</v>
      </c>
      <c r="I854">
        <v>44.598999999999997</v>
      </c>
      <c r="J854" t="str">
        <f t="shared" si="65"/>
        <v>44.599</v>
      </c>
      <c r="M854">
        <f>_xlfn.IFNA(VLOOKUP(H854,centro_costo_id_2!$A$2:$B$108,2,0),107)</f>
        <v>37</v>
      </c>
      <c r="N854">
        <f>_xlfn.IFNA(VLOOKUP(TRIM(D854),dominio_correos!$A$1:$B$31,2,0),29)</f>
        <v>15</v>
      </c>
      <c r="O854" t="str">
        <f>Hoja13!J853</f>
        <v>2022-08-11</v>
      </c>
      <c r="P854" t="str">
        <f t="shared" si="66"/>
        <v>null</v>
      </c>
      <c r="Q854" t="str">
        <f t="shared" si="67"/>
        <v>['nombre' =&gt; 'Juan', 'apellido' =&gt; 'Chavarro', 'correo' =&gt; 'juan.chavarro@linktic.com', 'dominio' =&gt; 15, 'estado' =&gt; 'Activo', 'ticket' =&gt; '10364',</v>
      </c>
      <c r="R854" t="str">
        <f t="shared" si="68"/>
        <v xml:space="preserve"> 'fecha_de_creacion' =&gt; '2022-08-11', 'centro_costos_id' =&gt; 37, 'costo_dolares' =&gt; 44.599, 'costo_pesos' =&gt; 0, 'trm' =&gt; 0, 'fecha_de_eliminacion' =&gt; null, 'comentarios'  =&gt; ''],</v>
      </c>
      <c r="S854" t="str">
        <f t="shared" si="69"/>
        <v>['nombre' =&gt; 'Juan', 'apellido' =&gt; 'Chavarro', 'correo' =&gt; 'juan.chavarro@linktic.com', 'dominio' =&gt; 15, 'estado' =&gt; 'Activo', 'ticket' =&gt; '10364', 'fecha_de_creacion' =&gt; '2022-08-11', 'centro_costos_id' =&gt; 37, 'costo_dolares' =&gt; 44.599, 'costo_pesos' =&gt; 0, 'trm' =&gt; 0, 'fecha_de_eliminacion' =&gt; null, 'comentarios'  =&gt; ''],</v>
      </c>
    </row>
    <row r="855" spans="1:19" x14ac:dyDescent="0.25">
      <c r="A855" t="s">
        <v>2731</v>
      </c>
      <c r="B855" t="s">
        <v>2312</v>
      </c>
      <c r="C855" t="s">
        <v>2732</v>
      </c>
      <c r="D855" t="s">
        <v>1006</v>
      </c>
      <c r="E855" t="s">
        <v>845</v>
      </c>
      <c r="F855">
        <v>10244</v>
      </c>
      <c r="G855" s="1">
        <v>44789</v>
      </c>
      <c r="H855">
        <v>242</v>
      </c>
      <c r="I855">
        <v>44.598999999999997</v>
      </c>
      <c r="J855" t="str">
        <f t="shared" si="65"/>
        <v>44.599</v>
      </c>
      <c r="K855">
        <v>45040</v>
      </c>
      <c r="M855">
        <f>_xlfn.IFNA(VLOOKUP(H855,centro_costo_id_2!$A$2:$B$108,2,0),107)</f>
        <v>107</v>
      </c>
      <c r="N855">
        <f>_xlfn.IFNA(VLOOKUP(TRIM(D855),dominio_correos!$A$1:$B$31,2,0),29)</f>
        <v>15</v>
      </c>
      <c r="O855" t="str">
        <f>Hoja13!J854</f>
        <v>2022-08-16</v>
      </c>
      <c r="P855" t="str">
        <f t="shared" si="66"/>
        <v>2023-04-24</v>
      </c>
      <c r="Q855" t="str">
        <f t="shared" si="67"/>
        <v>['nombre' =&gt; 'Buck ', 'apellido' =&gt; 'Ochoa', 'correo' =&gt; 'buck.ochoa@linktic.com', 'dominio' =&gt; 15, 'estado' =&gt; 'Eliminado', 'ticket' =&gt; '10244',</v>
      </c>
      <c r="R855" t="str">
        <f t="shared" si="68"/>
        <v xml:space="preserve"> 'fecha_de_creacion' =&gt; '2022-08-16', 'centro_costos_id' =&gt; 107, 'costo_dolares' =&gt; 44.599, 'costo_pesos' =&gt; 0, 'trm' =&gt; 0, 'fecha_de_eliminacion' =&gt; '2023-04-24', 'comentarios'  =&gt; ''],</v>
      </c>
      <c r="S855" t="str">
        <f t="shared" si="69"/>
        <v>['nombre' =&gt; 'Buck ', 'apellido' =&gt; 'Ochoa', 'correo' =&gt; 'buck.ochoa@linktic.com', 'dominio' =&gt; 15, 'estado' =&gt; 'Eliminado', 'ticket' =&gt; '10244', 'fecha_de_creacion' =&gt; '2022-08-16', 'centro_costos_id' =&gt; 107, 'costo_dolares' =&gt; 44.599, 'costo_pesos' =&gt; 0, 'trm' =&gt; 0, 'fecha_de_eliminacion' =&gt; '2023-04-24', 'comentarios'  =&gt; ''],</v>
      </c>
    </row>
    <row r="856" spans="1:19" x14ac:dyDescent="0.25">
      <c r="A856" t="s">
        <v>1026</v>
      </c>
      <c r="B856" t="s">
        <v>1027</v>
      </c>
      <c r="C856" t="s">
        <v>2733</v>
      </c>
      <c r="D856" t="s">
        <v>1006</v>
      </c>
      <c r="E856" t="s">
        <v>974</v>
      </c>
      <c r="F856" t="s">
        <v>1238</v>
      </c>
      <c r="G856" s="1">
        <v>44783</v>
      </c>
      <c r="H856">
        <v>204</v>
      </c>
      <c r="I856">
        <v>44.598999999999997</v>
      </c>
      <c r="J856" t="str">
        <f t="shared" si="65"/>
        <v>44.599</v>
      </c>
      <c r="M856">
        <f>_xlfn.IFNA(VLOOKUP(H856,centro_costo_id_2!$A$2:$B$108,2,0),107)</f>
        <v>107</v>
      </c>
      <c r="N856">
        <f>_xlfn.IFNA(VLOOKUP(TRIM(D856),dominio_correos!$A$1:$B$31,2,0),29)</f>
        <v>15</v>
      </c>
      <c r="O856" t="str">
        <f>Hoja13!J855</f>
        <v>2022-08-10</v>
      </c>
      <c r="P856" t="str">
        <f t="shared" si="66"/>
        <v>null</v>
      </c>
      <c r="Q856" t="str">
        <f t="shared" si="67"/>
        <v>['nombre' =&gt; 'Anyi', 'apellido' =&gt; 'Rojas', 'correo' =&gt; 'a.seleccion@linktic.com', 'dominio' =&gt; 15, 'estado' =&gt; 'Activo', 'ticket' =&gt; 'correo',</v>
      </c>
      <c r="R856" t="str">
        <f t="shared" si="68"/>
        <v xml:space="preserve"> 'fecha_de_creacion' =&gt; '2022-08-10', 'centro_costos_id' =&gt; 107, 'costo_dolares' =&gt; 44.599, 'costo_pesos' =&gt; 0, 'trm' =&gt; 0, 'fecha_de_eliminacion' =&gt; null, 'comentarios'  =&gt; ''],</v>
      </c>
      <c r="S856" t="str">
        <f t="shared" si="69"/>
        <v>['nombre' =&gt; 'Anyi', 'apellido' =&gt; 'Rojas', 'correo' =&gt; 'a.seleccion@linktic.com', 'dominio' =&gt; 15, 'estado' =&gt; 'Activo', 'ticket' =&gt; 'correo', 'fecha_de_creacion' =&gt; '2022-08-10', 'centro_costos_id' =&gt; 107, 'costo_dolares' =&gt; 44.599, 'costo_pesos' =&gt; 0, 'trm' =&gt; 0, 'fecha_de_eliminacion' =&gt; null, 'comentarios'  =&gt; ''],</v>
      </c>
    </row>
    <row r="857" spans="1:19" x14ac:dyDescent="0.25">
      <c r="A857" t="s">
        <v>2734</v>
      </c>
      <c r="B857" t="s">
        <v>2735</v>
      </c>
      <c r="C857" t="s">
        <v>2736</v>
      </c>
      <c r="D857" t="s">
        <v>1006</v>
      </c>
      <c r="E857" t="s">
        <v>974</v>
      </c>
      <c r="F857">
        <v>10350</v>
      </c>
      <c r="G857" s="1">
        <v>44790</v>
      </c>
      <c r="H857">
        <v>318</v>
      </c>
      <c r="I857">
        <v>44.598999999999997</v>
      </c>
      <c r="J857" t="str">
        <f t="shared" si="65"/>
        <v>44.599</v>
      </c>
      <c r="M857">
        <f>_xlfn.IFNA(VLOOKUP(H857,centro_costo_id_2!$A$2:$B$108,2,0),107)</f>
        <v>63</v>
      </c>
      <c r="N857">
        <f>_xlfn.IFNA(VLOOKUP(TRIM(D857),dominio_correos!$A$1:$B$31,2,0),29)</f>
        <v>15</v>
      </c>
      <c r="O857" t="str">
        <f>Hoja13!J856</f>
        <v>2022-08-17</v>
      </c>
      <c r="P857" t="str">
        <f t="shared" si="66"/>
        <v>null</v>
      </c>
      <c r="Q857" t="str">
        <f t="shared" si="67"/>
        <v>['nombre' =&gt; 'Omar', 'apellido' =&gt; 'Manjarres', 'correo' =&gt; 'omar.manjarres@linktic.com', 'dominio' =&gt; 15, 'estado' =&gt; 'Activo', 'ticket' =&gt; '10350',</v>
      </c>
      <c r="R857" t="str">
        <f t="shared" si="68"/>
        <v xml:space="preserve"> 'fecha_de_creacion' =&gt; '2022-08-17', 'centro_costos_id' =&gt; 63, 'costo_dolares' =&gt; 44.599, 'costo_pesos' =&gt; 0, 'trm' =&gt; 0, 'fecha_de_eliminacion' =&gt; null, 'comentarios'  =&gt; ''],</v>
      </c>
      <c r="S857" t="str">
        <f t="shared" si="69"/>
        <v>['nombre' =&gt; 'Omar', 'apellido' =&gt; 'Manjarres', 'correo' =&gt; 'omar.manjarres@linktic.com', 'dominio' =&gt; 15, 'estado' =&gt; 'Activo', 'ticket' =&gt; '10350', 'fecha_de_creacion' =&gt; '2022-08-17', 'centro_costos_id' =&gt; 63, 'costo_dolares' =&gt; 44.599, 'costo_pesos' =&gt; 0, 'trm' =&gt; 0, 'fecha_de_eliminacion' =&gt; null, 'comentarios'  =&gt; ''],</v>
      </c>
    </row>
    <row r="858" spans="1:19" x14ac:dyDescent="0.25">
      <c r="A858" t="s">
        <v>2737</v>
      </c>
      <c r="B858" t="s">
        <v>2738</v>
      </c>
      <c r="C858" t="s">
        <v>2739</v>
      </c>
      <c r="D858" t="s">
        <v>1006</v>
      </c>
      <c r="E858" t="s">
        <v>974</v>
      </c>
      <c r="F858">
        <v>10279</v>
      </c>
      <c r="G858" s="1">
        <v>44790</v>
      </c>
      <c r="H858">
        <v>326</v>
      </c>
      <c r="I858">
        <v>44.598999999999997</v>
      </c>
      <c r="J858" t="str">
        <f t="shared" si="65"/>
        <v>44.599</v>
      </c>
      <c r="M858">
        <f>_xlfn.IFNA(VLOOKUP(H858,centro_costo_id_2!$A$2:$B$108,2,0),107)</f>
        <v>71</v>
      </c>
      <c r="N858">
        <f>_xlfn.IFNA(VLOOKUP(TRIM(D858),dominio_correos!$A$1:$B$31,2,0),29)</f>
        <v>15</v>
      </c>
      <c r="O858" t="str">
        <f>Hoja13!J857</f>
        <v>2022-08-17</v>
      </c>
      <c r="P858" t="str">
        <f t="shared" si="66"/>
        <v>null</v>
      </c>
      <c r="Q858" t="str">
        <f t="shared" si="67"/>
        <v>['nombre' =&gt; 'Camilo ', 'apellido' =&gt; 'Guio', 'correo' =&gt; 'camilo.guio@linktic.com', 'dominio' =&gt; 15, 'estado' =&gt; 'Activo', 'ticket' =&gt; '10279',</v>
      </c>
      <c r="R858" t="str">
        <f t="shared" si="68"/>
        <v xml:space="preserve"> 'fecha_de_creacion' =&gt; '2022-08-17', 'centro_costos_id' =&gt; 71, 'costo_dolares' =&gt; 44.599, 'costo_pesos' =&gt; 0, 'trm' =&gt; 0, 'fecha_de_eliminacion' =&gt; null, 'comentarios'  =&gt; ''],</v>
      </c>
      <c r="S858" t="str">
        <f t="shared" si="69"/>
        <v>['nombre' =&gt; 'Camilo ', 'apellido' =&gt; 'Guio', 'correo' =&gt; 'camilo.guio@linktic.com', 'dominio' =&gt; 15, 'estado' =&gt; 'Activo', 'ticket' =&gt; '10279', 'fecha_de_creacion' =&gt; '2022-08-17', 'centro_costos_id' =&gt; 71, 'costo_dolares' =&gt; 44.599, 'costo_pesos' =&gt; 0, 'trm' =&gt; 0, 'fecha_de_eliminacion' =&gt; null, 'comentarios'  =&gt; ''],</v>
      </c>
    </row>
    <row r="859" spans="1:19" x14ac:dyDescent="0.25">
      <c r="A859" t="s">
        <v>2740</v>
      </c>
      <c r="B859" t="s">
        <v>2151</v>
      </c>
      <c r="C859" t="s">
        <v>2741</v>
      </c>
      <c r="D859" t="s">
        <v>1006</v>
      </c>
      <c r="E859" t="s">
        <v>974</v>
      </c>
      <c r="F859">
        <v>10349</v>
      </c>
      <c r="G859" s="1">
        <v>44791</v>
      </c>
      <c r="H859">
        <v>324</v>
      </c>
      <c r="I859">
        <v>44.598999999999997</v>
      </c>
      <c r="J859" t="str">
        <f t="shared" si="65"/>
        <v>44.599</v>
      </c>
      <c r="M859">
        <f>_xlfn.IFNA(VLOOKUP(H859,centro_costo_id_2!$A$2:$B$108,2,0),107)</f>
        <v>69</v>
      </c>
      <c r="N859">
        <f>_xlfn.IFNA(VLOOKUP(TRIM(D859),dominio_correos!$A$1:$B$31,2,0),29)</f>
        <v>15</v>
      </c>
      <c r="O859" t="str">
        <f>Hoja13!J858</f>
        <v>2022-08-18</v>
      </c>
      <c r="P859" t="str">
        <f t="shared" si="66"/>
        <v>null</v>
      </c>
      <c r="Q859" t="str">
        <f t="shared" si="67"/>
        <v>['nombre' =&gt; 'Jhonny', 'apellido' =&gt; 'Duarte', 'correo' =&gt; 'jhonny.duarte@linktic.com', 'dominio' =&gt; 15, 'estado' =&gt; 'Activo', 'ticket' =&gt; '10349',</v>
      </c>
      <c r="R859" t="str">
        <f t="shared" si="68"/>
        <v xml:space="preserve"> 'fecha_de_creacion' =&gt; '2022-08-18', 'centro_costos_id' =&gt; 69, 'costo_dolares' =&gt; 44.599, 'costo_pesos' =&gt; 0, 'trm' =&gt; 0, 'fecha_de_eliminacion' =&gt; null, 'comentarios'  =&gt; ''],</v>
      </c>
      <c r="S859" t="str">
        <f t="shared" si="69"/>
        <v>['nombre' =&gt; 'Jhonny', 'apellido' =&gt; 'Duarte', 'correo' =&gt; 'jhonny.duarte@linktic.com', 'dominio' =&gt; 15, 'estado' =&gt; 'Activo', 'ticket' =&gt; '10349', 'fecha_de_creacion' =&gt; '2022-08-18', 'centro_costos_id' =&gt; 69, 'costo_dolares' =&gt; 44.599, 'costo_pesos' =&gt; 0, 'trm' =&gt; 0, 'fecha_de_eliminacion' =&gt; null, 'comentarios'  =&gt; ''],</v>
      </c>
    </row>
    <row r="860" spans="1:19" x14ac:dyDescent="0.25">
      <c r="A860" t="s">
        <v>2742</v>
      </c>
      <c r="B860" t="s">
        <v>1969</v>
      </c>
      <c r="C860" t="s">
        <v>2743</v>
      </c>
      <c r="D860" t="s">
        <v>1006</v>
      </c>
      <c r="E860" t="s">
        <v>845</v>
      </c>
      <c r="F860">
        <v>10405</v>
      </c>
      <c r="G860" s="1">
        <v>44792</v>
      </c>
      <c r="H860">
        <v>291</v>
      </c>
      <c r="I860">
        <v>44.598999999999997</v>
      </c>
      <c r="J860" t="str">
        <f t="shared" si="65"/>
        <v>44.599</v>
      </c>
      <c r="M860">
        <f>_xlfn.IFNA(VLOOKUP(H860,centro_costo_id_2!$A$2:$B$108,2,0),107)</f>
        <v>37</v>
      </c>
      <c r="N860">
        <f>_xlfn.IFNA(VLOOKUP(TRIM(D860),dominio_correos!$A$1:$B$31,2,0),29)</f>
        <v>15</v>
      </c>
      <c r="O860" t="str">
        <f>Hoja13!J859</f>
        <v>2022-08-19</v>
      </c>
      <c r="P860" t="str">
        <f t="shared" si="66"/>
        <v>null</v>
      </c>
      <c r="Q860" t="str">
        <f t="shared" si="67"/>
        <v>['nombre' =&gt; 'Maria Paula', 'apellido' =&gt; 'Guevara', 'correo' =&gt; 'maria.guevara@linktic.com', 'dominio' =&gt; 15, 'estado' =&gt; 'Eliminado', 'ticket' =&gt; '10405',</v>
      </c>
      <c r="R860" t="str">
        <f t="shared" si="68"/>
        <v xml:space="preserve"> 'fecha_de_creacion' =&gt; '2022-08-19', 'centro_costos_id' =&gt; 37, 'costo_dolares' =&gt; 44.599, 'costo_pesos' =&gt; 0, 'trm' =&gt; 0, 'fecha_de_eliminacion' =&gt; null, 'comentarios'  =&gt; ''],</v>
      </c>
      <c r="S860" t="str">
        <f t="shared" si="69"/>
        <v>['nombre' =&gt; 'Maria Paula', 'apellido' =&gt; 'Guevara', 'correo' =&gt; 'maria.guevara@linktic.com', 'dominio' =&gt; 15, 'estado' =&gt; 'Eliminado', 'ticket' =&gt; '10405', 'fecha_de_creacion' =&gt; '2022-08-19', 'centro_costos_id' =&gt; 37, 'costo_dolares' =&gt; 44.599, 'costo_pesos' =&gt; 0, 'trm' =&gt; 0, 'fecha_de_eliminacion' =&gt; null, 'comentarios'  =&gt; ''],</v>
      </c>
    </row>
    <row r="861" spans="1:19" x14ac:dyDescent="0.25">
      <c r="A861" t="s">
        <v>2744</v>
      </c>
      <c r="B861" t="s">
        <v>1449</v>
      </c>
      <c r="C861" t="s">
        <v>2745</v>
      </c>
      <c r="D861" t="s">
        <v>1006</v>
      </c>
      <c r="E861" t="s">
        <v>845</v>
      </c>
      <c r="F861">
        <v>10359</v>
      </c>
      <c r="G861" s="1">
        <v>44791</v>
      </c>
      <c r="H861" t="s">
        <v>2746</v>
      </c>
      <c r="I861">
        <v>44.598999999999997</v>
      </c>
      <c r="J861" t="str">
        <f t="shared" si="65"/>
        <v>44.599</v>
      </c>
      <c r="K861">
        <v>44970</v>
      </c>
      <c r="L861" t="s">
        <v>2747</v>
      </c>
      <c r="M861">
        <f>_xlfn.IFNA(VLOOKUP(H861,centro_costo_id_2!$A$2:$B$108,2,0),107)</f>
        <v>107</v>
      </c>
      <c r="N861">
        <f>_xlfn.IFNA(VLOOKUP(TRIM(D861),dominio_correos!$A$1:$B$31,2,0),29)</f>
        <v>15</v>
      </c>
      <c r="O861" t="str">
        <f>Hoja13!J860</f>
        <v>2022-08-18</v>
      </c>
      <c r="P861" t="str">
        <f t="shared" si="66"/>
        <v>2023-02-13</v>
      </c>
      <c r="Q861" t="str">
        <f t="shared" si="67"/>
        <v>['nombre' =&gt; 'Luz Angela', 'apellido' =&gt; 'Castro', 'correo' =&gt; 'luz.castro@linktic.com', 'dominio' =&gt; 15, 'estado' =&gt; 'Eliminado', 'ticket' =&gt; '10359',</v>
      </c>
      <c r="R861" t="str">
        <f t="shared" si="68"/>
        <v xml:space="preserve"> 'fecha_de_creacion' =&gt; '2022-08-18', 'centro_costos_id' =&gt; 107, 'costo_dolares' =&gt; 44.599, 'costo_pesos' =&gt; 0, 'trm' =&gt; 0, 'fecha_de_eliminacion' =&gt; '2023-02-13', 'comentarios'  =&gt; 'cuentamigrada a pmo '],</v>
      </c>
      <c r="S861" t="str">
        <f t="shared" si="69"/>
        <v>['nombre' =&gt; 'Luz Angela', 'apellido' =&gt; 'Castro', 'correo' =&gt; 'luz.castro@linktic.com', 'dominio' =&gt; 15, 'estado' =&gt; 'Eliminado', 'ticket' =&gt; '10359', 'fecha_de_creacion' =&gt; '2022-08-18', 'centro_costos_id' =&gt; 107, 'costo_dolares' =&gt; 44.599, 'costo_pesos' =&gt; 0, 'trm' =&gt; 0, 'fecha_de_eliminacion' =&gt; '2023-02-13', 'comentarios'  =&gt; 'cuentamigrada a pmo '],</v>
      </c>
    </row>
    <row r="862" spans="1:19" x14ac:dyDescent="0.25">
      <c r="A862" t="s">
        <v>1379</v>
      </c>
      <c r="B862" t="s">
        <v>2748</v>
      </c>
      <c r="C862" t="s">
        <v>2749</v>
      </c>
      <c r="D862" t="s">
        <v>1006</v>
      </c>
      <c r="E862" t="s">
        <v>974</v>
      </c>
      <c r="F862" t="s">
        <v>1238</v>
      </c>
      <c r="G862" s="1">
        <v>44792</v>
      </c>
      <c r="I862">
        <v>45.051000000000002</v>
      </c>
      <c r="J862" t="str">
        <f t="shared" si="65"/>
        <v>45.051</v>
      </c>
      <c r="M862">
        <f>_xlfn.IFNA(VLOOKUP(H862,centro_costo_id_2!$A$2:$B$108,2,0),107)</f>
        <v>107</v>
      </c>
      <c r="N862">
        <f>_xlfn.IFNA(VLOOKUP(TRIM(D862),dominio_correos!$A$1:$B$31,2,0),29)</f>
        <v>15</v>
      </c>
      <c r="O862" t="str">
        <f>Hoja13!J861</f>
        <v>2022-08-19</v>
      </c>
      <c r="P862" t="str">
        <f t="shared" si="66"/>
        <v>null</v>
      </c>
      <c r="Q862" t="str">
        <f t="shared" si="67"/>
        <v>['nombre' =&gt; 'Mauricio', 'apellido' =&gt; 'Navarro', 'correo' =&gt; 'mauricio.navarro@linktic.com', 'dominio' =&gt; 15, 'estado' =&gt; 'Activo', 'ticket' =&gt; 'correo',</v>
      </c>
      <c r="R862" t="str">
        <f t="shared" si="68"/>
        <v xml:space="preserve"> 'fecha_de_creacion' =&gt; '2022-08-19', 'centro_costos_id' =&gt; 107, 'costo_dolares' =&gt; 45.051, 'costo_pesos' =&gt; 0, 'trm' =&gt; 0, 'fecha_de_eliminacion' =&gt; null, 'comentarios'  =&gt; ''],</v>
      </c>
      <c r="S862" t="str">
        <f t="shared" si="69"/>
        <v>['nombre' =&gt; 'Mauricio', 'apellido' =&gt; 'Navarro', 'correo' =&gt; 'mauricio.navarro@linktic.com', 'dominio' =&gt; 15, 'estado' =&gt; 'Activo', 'ticket' =&gt; 'correo', 'fecha_de_creacion' =&gt; '2022-08-19', 'centro_costos_id' =&gt; 107, 'costo_dolares' =&gt; 45.051, 'costo_pesos' =&gt; 0, 'trm' =&gt; 0, 'fecha_de_eliminacion' =&gt; null, 'comentarios'  =&gt; ''],</v>
      </c>
    </row>
    <row r="863" spans="1:19" x14ac:dyDescent="0.25">
      <c r="A863" t="s">
        <v>1594</v>
      </c>
      <c r="B863" t="s">
        <v>1253</v>
      </c>
      <c r="C863" t="s">
        <v>2750</v>
      </c>
      <c r="D863" t="s">
        <v>1006</v>
      </c>
      <c r="E863" t="s">
        <v>974</v>
      </c>
      <c r="F863">
        <v>10280</v>
      </c>
      <c r="G863" s="1">
        <v>44790</v>
      </c>
      <c r="H863">
        <v>326</v>
      </c>
      <c r="I863">
        <v>44.598999999999997</v>
      </c>
      <c r="J863" t="str">
        <f t="shared" si="65"/>
        <v>44.599</v>
      </c>
      <c r="M863">
        <f>_xlfn.IFNA(VLOOKUP(H863,centro_costo_id_2!$A$2:$B$108,2,0),107)</f>
        <v>71</v>
      </c>
      <c r="N863">
        <f>_xlfn.IFNA(VLOOKUP(TRIM(D863),dominio_correos!$A$1:$B$31,2,0),29)</f>
        <v>15</v>
      </c>
      <c r="O863" t="str">
        <f>Hoja13!J862</f>
        <v>2022-08-17</v>
      </c>
      <c r="P863" t="str">
        <f t="shared" si="66"/>
        <v>null</v>
      </c>
      <c r="Q863" t="str">
        <f t="shared" si="67"/>
        <v>['nombre' =&gt; 'Nicolas', 'apellido' =&gt; 'Sabogal', 'correo' =&gt; 'nicolas.sabogal@linktic.com', 'dominio' =&gt; 15, 'estado' =&gt; 'Activo', 'ticket' =&gt; '10280',</v>
      </c>
      <c r="R863" t="str">
        <f t="shared" si="68"/>
        <v xml:space="preserve"> 'fecha_de_creacion' =&gt; '2022-08-17', 'centro_costos_id' =&gt; 71, 'costo_dolares' =&gt; 44.599, 'costo_pesos' =&gt; 0, 'trm' =&gt; 0, 'fecha_de_eliminacion' =&gt; null, 'comentarios'  =&gt; ''],</v>
      </c>
      <c r="S863" t="str">
        <f t="shared" si="69"/>
        <v>['nombre' =&gt; 'Nicolas', 'apellido' =&gt; 'Sabogal', 'correo' =&gt; 'nicolas.sabogal@linktic.com', 'dominio' =&gt; 15, 'estado' =&gt; 'Activo', 'ticket' =&gt; '10280', 'fecha_de_creacion' =&gt; '2022-08-17', 'centro_costos_id' =&gt; 71, 'costo_dolares' =&gt; 44.599, 'costo_pesos' =&gt; 0, 'trm' =&gt; 0, 'fecha_de_eliminacion' =&gt; null, 'comentarios'  =&gt; ''],</v>
      </c>
    </row>
    <row r="864" spans="1:19" x14ac:dyDescent="0.25">
      <c r="A864" t="s">
        <v>2751</v>
      </c>
      <c r="B864" t="s">
        <v>1393</v>
      </c>
      <c r="C864" t="s">
        <v>2752</v>
      </c>
      <c r="D864" t="s">
        <v>1006</v>
      </c>
      <c r="E864" t="s">
        <v>845</v>
      </c>
      <c r="F864">
        <v>10437</v>
      </c>
      <c r="G864" s="1">
        <v>44795</v>
      </c>
      <c r="H864">
        <v>321</v>
      </c>
      <c r="I864">
        <v>44.598999999999997</v>
      </c>
      <c r="J864" t="str">
        <f t="shared" si="65"/>
        <v>44.599</v>
      </c>
      <c r="K864">
        <v>44881</v>
      </c>
      <c r="M864">
        <f>_xlfn.IFNA(VLOOKUP(H864,centro_costo_id_2!$A$2:$B$108,2,0),107)</f>
        <v>66</v>
      </c>
      <c r="N864">
        <f>_xlfn.IFNA(VLOOKUP(TRIM(D864),dominio_correos!$A$1:$B$31,2,0),29)</f>
        <v>15</v>
      </c>
      <c r="O864" t="str">
        <f>Hoja13!J863</f>
        <v>2022-08-22</v>
      </c>
      <c r="P864" t="str">
        <f t="shared" si="66"/>
        <v>2022-11-16</v>
      </c>
      <c r="Q864" t="str">
        <f t="shared" si="67"/>
        <v>['nombre' =&gt; 'Laura ', 'apellido' =&gt; 'Rodriguez', 'correo' =&gt; 'laura.rodriguez@linktic.com', 'dominio' =&gt; 15, 'estado' =&gt; 'Eliminado', 'ticket' =&gt; '10437',</v>
      </c>
      <c r="R864" t="str">
        <f t="shared" si="68"/>
        <v xml:space="preserve"> 'fecha_de_creacion' =&gt; '2022-08-22', 'centro_costos_id' =&gt; 66, 'costo_dolares' =&gt; 44.599, 'costo_pesos' =&gt; 0, 'trm' =&gt; 0, 'fecha_de_eliminacion' =&gt; '2022-11-16', 'comentarios'  =&gt; ''],</v>
      </c>
      <c r="S864" t="str">
        <f t="shared" si="69"/>
        <v>['nombre' =&gt; 'Laura ', 'apellido' =&gt; 'Rodriguez', 'correo' =&gt; 'laura.rodriguez@linktic.com', 'dominio' =&gt; 15, 'estado' =&gt; 'Eliminado', 'ticket' =&gt; '10437', 'fecha_de_creacion' =&gt; '2022-08-22', 'centro_costos_id' =&gt; 66, 'costo_dolares' =&gt; 44.599, 'costo_pesos' =&gt; 0, 'trm' =&gt; 0, 'fecha_de_eliminacion' =&gt; '2022-11-16', 'comentarios'  =&gt; ''],</v>
      </c>
    </row>
    <row r="865" spans="1:19" x14ac:dyDescent="0.25">
      <c r="A865" t="s">
        <v>2753</v>
      </c>
      <c r="B865" t="s">
        <v>2754</v>
      </c>
      <c r="C865" t="s">
        <v>2755</v>
      </c>
      <c r="D865" t="s">
        <v>1813</v>
      </c>
      <c r="E865" t="s">
        <v>845</v>
      </c>
      <c r="F865">
        <v>10360</v>
      </c>
      <c r="G865" s="1">
        <v>44796</v>
      </c>
      <c r="H865">
        <v>315</v>
      </c>
      <c r="I865">
        <v>12</v>
      </c>
      <c r="J865" t="str">
        <f t="shared" si="65"/>
        <v>12.000</v>
      </c>
      <c r="K865">
        <v>44797</v>
      </c>
      <c r="M865">
        <f>_xlfn.IFNA(VLOOKUP(H865,centro_costo_id_2!$A$2:$B$108,2,0),107)</f>
        <v>60</v>
      </c>
      <c r="N865">
        <f>_xlfn.IFNA(VLOOKUP(TRIM(D865),dominio_correos!$A$1:$B$31,2,0),29)</f>
        <v>8</v>
      </c>
      <c r="O865" t="str">
        <f>Hoja13!J864</f>
        <v>2022-08-23</v>
      </c>
      <c r="P865" t="str">
        <f t="shared" si="66"/>
        <v>2022-08-24</v>
      </c>
      <c r="Q865" t="str">
        <f t="shared" si="67"/>
        <v>['nombre' =&gt; 'Sara ', 'apellido' =&gt; 'Baron', 'correo' =&gt; 'formador@expone.co', 'dominio' =&gt; 8, 'estado' =&gt; 'Eliminado', 'ticket' =&gt; '10360',</v>
      </c>
      <c r="R865" t="str">
        <f t="shared" si="68"/>
        <v xml:space="preserve"> 'fecha_de_creacion' =&gt; '2022-08-23', 'centro_costos_id' =&gt; 60, 'costo_dolares' =&gt; 12.000, 'costo_pesos' =&gt; 0, 'trm' =&gt; 0, 'fecha_de_eliminacion' =&gt; '2022-08-24', 'comentarios'  =&gt; ''],</v>
      </c>
      <c r="S865" t="str">
        <f t="shared" si="69"/>
        <v>['nombre' =&gt; 'Sara ', 'apellido' =&gt; 'Baron', 'correo' =&gt; 'formador@expone.co', 'dominio' =&gt; 8, 'estado' =&gt; 'Eliminado', 'ticket' =&gt; '10360', 'fecha_de_creacion' =&gt; '2022-08-23', 'centro_costos_id' =&gt; 60, 'costo_dolares' =&gt; 12.000, 'costo_pesos' =&gt; 0, 'trm' =&gt; 0, 'fecha_de_eliminacion' =&gt; '2022-08-24', 'comentarios'  =&gt; ''],</v>
      </c>
    </row>
    <row r="866" spans="1:19" x14ac:dyDescent="0.25">
      <c r="A866" t="s">
        <v>2483</v>
      </c>
      <c r="B866" t="s">
        <v>2756</v>
      </c>
      <c r="C866" t="s">
        <v>2757</v>
      </c>
      <c r="D866" t="s">
        <v>1006</v>
      </c>
      <c r="E866" t="s">
        <v>845</v>
      </c>
      <c r="F866">
        <v>10444</v>
      </c>
      <c r="G866" s="1">
        <v>44796</v>
      </c>
      <c r="H866" t="s">
        <v>769</v>
      </c>
      <c r="I866">
        <v>44.598999999999997</v>
      </c>
      <c r="J866" t="str">
        <f t="shared" si="65"/>
        <v>44.599</v>
      </c>
      <c r="K866">
        <v>45078</v>
      </c>
      <c r="M866">
        <f>_xlfn.IFNA(VLOOKUP(H866,centro_costo_id_2!$A$2:$B$108,2,0),107)</f>
        <v>80</v>
      </c>
      <c r="N866">
        <f>_xlfn.IFNA(VLOOKUP(TRIM(D866),dominio_correos!$A$1:$B$31,2,0),29)</f>
        <v>15</v>
      </c>
      <c r="O866" t="str">
        <f>Hoja13!J865</f>
        <v>2022-08-23</v>
      </c>
      <c r="P866" t="str">
        <f t="shared" si="66"/>
        <v>2023-06-01</v>
      </c>
      <c r="Q866" t="str">
        <f t="shared" si="67"/>
        <v>['nombre' =&gt; 'Michael ', 'apellido' =&gt; 'Navarrete', 'correo' =&gt; 'michael.navarrete@linktic.com', 'dominio' =&gt; 15, 'estado' =&gt; 'Eliminado', 'ticket' =&gt; '10444',</v>
      </c>
      <c r="R866" t="str">
        <f t="shared" si="68"/>
        <v xml:space="preserve"> 'fecha_de_creacion' =&gt; '2022-08-23', 'centro_costos_id' =&gt; 80, 'costo_dolares' =&gt; 44.599, 'costo_pesos' =&gt; 0, 'trm' =&gt; 0, 'fecha_de_eliminacion' =&gt; '2023-06-01', 'comentarios'  =&gt; ''],</v>
      </c>
      <c r="S866" t="str">
        <f t="shared" si="69"/>
        <v>['nombre' =&gt; 'Michael ', 'apellido' =&gt; 'Navarrete', 'correo' =&gt; 'michael.navarrete@linktic.com', 'dominio' =&gt; 15, 'estado' =&gt; 'Eliminado', 'ticket' =&gt; '10444', 'fecha_de_creacion' =&gt; '2022-08-23', 'centro_costos_id' =&gt; 80, 'costo_dolares' =&gt; 44.599, 'costo_pesos' =&gt; 0, 'trm' =&gt; 0, 'fecha_de_eliminacion' =&gt; '2023-06-01', 'comentarios'  =&gt; ''],</v>
      </c>
    </row>
    <row r="867" spans="1:19" x14ac:dyDescent="0.25">
      <c r="A867" t="s">
        <v>916</v>
      </c>
      <c r="B867" t="s">
        <v>2758</v>
      </c>
      <c r="C867" t="s">
        <v>2759</v>
      </c>
      <c r="D867" t="s">
        <v>1006</v>
      </c>
      <c r="E867" t="s">
        <v>845</v>
      </c>
      <c r="F867">
        <v>10344</v>
      </c>
      <c r="G867" s="1">
        <v>44796</v>
      </c>
      <c r="H867">
        <v>321</v>
      </c>
      <c r="I867">
        <v>44.598999999999997</v>
      </c>
      <c r="J867" t="str">
        <f t="shared" si="65"/>
        <v>44.599</v>
      </c>
      <c r="K867">
        <v>44895</v>
      </c>
      <c r="M867">
        <f>_xlfn.IFNA(VLOOKUP(H867,centro_costo_id_2!$A$2:$B$108,2,0),107)</f>
        <v>66</v>
      </c>
      <c r="N867">
        <f>_xlfn.IFNA(VLOOKUP(TRIM(D867),dominio_correos!$A$1:$B$31,2,0),29)</f>
        <v>15</v>
      </c>
      <c r="O867" t="str">
        <f>Hoja13!J866</f>
        <v>2022-08-23</v>
      </c>
      <c r="P867" t="str">
        <f t="shared" si="66"/>
        <v>2022-11-30</v>
      </c>
      <c r="Q867" t="str">
        <f t="shared" si="67"/>
        <v>['nombre' =&gt; 'Camilo', 'apellido' =&gt; 'Valle', 'correo' =&gt; 'camilo.valle@linktic.com', 'dominio' =&gt; 15, 'estado' =&gt; 'Eliminado', 'ticket' =&gt; '10344',</v>
      </c>
      <c r="R867" t="str">
        <f t="shared" si="68"/>
        <v xml:space="preserve"> 'fecha_de_creacion' =&gt; '2022-08-23', 'centro_costos_id' =&gt; 66, 'costo_dolares' =&gt; 44.599, 'costo_pesos' =&gt; 0, 'trm' =&gt; 0, 'fecha_de_eliminacion' =&gt; '2022-11-30', 'comentarios'  =&gt; ''],</v>
      </c>
      <c r="S867" t="str">
        <f t="shared" si="69"/>
        <v>['nombre' =&gt; 'Camilo', 'apellido' =&gt; 'Valle', 'correo' =&gt; 'camilo.valle@linktic.com', 'dominio' =&gt; 15, 'estado' =&gt; 'Eliminado', 'ticket' =&gt; '10344', 'fecha_de_creacion' =&gt; '2022-08-23', 'centro_costos_id' =&gt; 66, 'costo_dolares' =&gt; 44.599, 'costo_pesos' =&gt; 0, 'trm' =&gt; 0, 'fecha_de_eliminacion' =&gt; '2022-11-30', 'comentarios'  =&gt; ''],</v>
      </c>
    </row>
    <row r="868" spans="1:19" x14ac:dyDescent="0.25">
      <c r="A868" t="s">
        <v>2760</v>
      </c>
      <c r="B868" t="s">
        <v>1615</v>
      </c>
      <c r="C868" t="s">
        <v>2761</v>
      </c>
      <c r="D868" t="s">
        <v>1006</v>
      </c>
      <c r="E868" t="s">
        <v>974</v>
      </c>
      <c r="F868">
        <v>9674</v>
      </c>
      <c r="G868" s="1">
        <v>44796</v>
      </c>
      <c r="H868">
        <v>321</v>
      </c>
      <c r="I868">
        <v>44.598999999999997</v>
      </c>
      <c r="J868" t="str">
        <f t="shared" si="65"/>
        <v>44.599</v>
      </c>
      <c r="M868">
        <f>_xlfn.IFNA(VLOOKUP(H868,centro_costo_id_2!$A$2:$B$108,2,0),107)</f>
        <v>66</v>
      </c>
      <c r="N868">
        <f>_xlfn.IFNA(VLOOKUP(TRIM(D868),dominio_correos!$A$1:$B$31,2,0),29)</f>
        <v>15</v>
      </c>
      <c r="O868" t="str">
        <f>Hoja13!J867</f>
        <v>2022-08-23</v>
      </c>
      <c r="P868" t="str">
        <f t="shared" si="66"/>
        <v>null</v>
      </c>
      <c r="Q868" t="str">
        <f t="shared" si="67"/>
        <v>['nombre' =&gt; 'Leidi', 'apellido' =&gt; 'Peña', 'correo' =&gt; 'leidi.pena@linktic.com', 'dominio' =&gt; 15, 'estado' =&gt; 'Activo', 'ticket' =&gt; '9674',</v>
      </c>
      <c r="R868" t="str">
        <f t="shared" si="68"/>
        <v xml:space="preserve"> 'fecha_de_creacion' =&gt; '2022-08-23', 'centro_costos_id' =&gt; 66, 'costo_dolares' =&gt; 44.599, 'costo_pesos' =&gt; 0, 'trm' =&gt; 0, 'fecha_de_eliminacion' =&gt; null, 'comentarios'  =&gt; ''],</v>
      </c>
      <c r="S868" t="str">
        <f t="shared" si="69"/>
        <v>['nombre' =&gt; 'Leidi', 'apellido' =&gt; 'Peña', 'correo' =&gt; 'leidi.pena@linktic.com', 'dominio' =&gt; 15, 'estado' =&gt; 'Activo', 'ticket' =&gt; '9674', 'fecha_de_creacion' =&gt; '2022-08-23', 'centro_costos_id' =&gt; 66, 'costo_dolares' =&gt; 44.599, 'costo_pesos' =&gt; 0, 'trm' =&gt; 0, 'fecha_de_eliminacion' =&gt; null, 'comentarios'  =&gt; ''],</v>
      </c>
    </row>
    <row r="869" spans="1:19" x14ac:dyDescent="0.25">
      <c r="A869" t="s">
        <v>1632</v>
      </c>
      <c r="B869" t="s">
        <v>1633</v>
      </c>
      <c r="C869" t="s">
        <v>2762</v>
      </c>
      <c r="D869" t="s">
        <v>1006</v>
      </c>
      <c r="E869" t="s">
        <v>845</v>
      </c>
      <c r="F869">
        <v>10254</v>
      </c>
      <c r="G869" s="1">
        <v>44797</v>
      </c>
      <c r="H869">
        <v>321</v>
      </c>
      <c r="I869">
        <v>44.598999999999997</v>
      </c>
      <c r="J869" t="str">
        <f t="shared" si="65"/>
        <v>44.599</v>
      </c>
      <c r="K869">
        <v>44858</v>
      </c>
      <c r="M869">
        <f>_xlfn.IFNA(VLOOKUP(H869,centro_costo_id_2!$A$2:$B$108,2,0),107)</f>
        <v>66</v>
      </c>
      <c r="N869">
        <f>_xlfn.IFNA(VLOOKUP(TRIM(D869),dominio_correos!$A$1:$B$31,2,0),29)</f>
        <v>15</v>
      </c>
      <c r="O869" t="str">
        <f>Hoja13!J868</f>
        <v>2022-08-24</v>
      </c>
      <c r="P869" t="str">
        <f t="shared" si="66"/>
        <v>2022-10-24</v>
      </c>
      <c r="Q869" t="str">
        <f t="shared" si="67"/>
        <v>['nombre' =&gt; 'Renato', 'apellido' =&gt; 'Yepes', 'correo' =&gt; 'renato.yepes@linktic.com', 'dominio' =&gt; 15, 'estado' =&gt; 'Eliminado', 'ticket' =&gt; '10254',</v>
      </c>
      <c r="R869" t="str">
        <f t="shared" si="68"/>
        <v xml:space="preserve"> 'fecha_de_creacion' =&gt; '2022-08-24', 'centro_costos_id' =&gt; 66, 'costo_dolares' =&gt; 44.599, 'costo_pesos' =&gt; 0, 'trm' =&gt; 0, 'fecha_de_eliminacion' =&gt; '2022-10-24', 'comentarios'  =&gt; ''],</v>
      </c>
      <c r="S869" t="str">
        <f t="shared" si="69"/>
        <v>['nombre' =&gt; 'Renato', 'apellido' =&gt; 'Yepes', 'correo' =&gt; 'renato.yepes@linktic.com', 'dominio' =&gt; 15, 'estado' =&gt; 'Eliminado', 'ticket' =&gt; '10254', 'fecha_de_creacion' =&gt; '2022-08-24', 'centro_costos_id' =&gt; 66, 'costo_dolares' =&gt; 44.599, 'costo_pesos' =&gt; 0, 'trm' =&gt; 0, 'fecha_de_eliminacion' =&gt; '2022-10-24', 'comentarios'  =&gt; ''],</v>
      </c>
    </row>
    <row r="870" spans="1:19" x14ac:dyDescent="0.25">
      <c r="A870" t="s">
        <v>2763</v>
      </c>
      <c r="B870" t="s">
        <v>2764</v>
      </c>
      <c r="C870" t="s">
        <v>2765</v>
      </c>
      <c r="D870" t="s">
        <v>1006</v>
      </c>
      <c r="E870" t="s">
        <v>845</v>
      </c>
      <c r="F870">
        <v>10263</v>
      </c>
      <c r="G870" s="1">
        <v>44798</v>
      </c>
      <c r="H870" t="s">
        <v>2766</v>
      </c>
      <c r="I870">
        <v>44.598999999999997</v>
      </c>
      <c r="J870" t="str">
        <f t="shared" si="65"/>
        <v>44.599</v>
      </c>
      <c r="K870">
        <v>45015</v>
      </c>
      <c r="M870">
        <f>_xlfn.IFNA(VLOOKUP(H870,centro_costo_id_2!$A$2:$B$108,2,0),107)</f>
        <v>107</v>
      </c>
      <c r="N870">
        <f>_xlfn.IFNA(VLOOKUP(TRIM(D870),dominio_correos!$A$1:$B$31,2,0),29)</f>
        <v>15</v>
      </c>
      <c r="O870" t="str">
        <f>Hoja13!J869</f>
        <v>2022-08-25</v>
      </c>
      <c r="P870" t="str">
        <f t="shared" si="66"/>
        <v>2023-03-30</v>
      </c>
      <c r="Q870" t="str">
        <f t="shared" si="67"/>
        <v>['nombre' =&gt; 'Edsson', 'apellido' =&gt; 'Pedreros', 'correo' =&gt; 'edsson.pedreros@linktic.com', 'dominio' =&gt; 15, 'estado' =&gt; 'Eliminado', 'ticket' =&gt; '10263',</v>
      </c>
      <c r="R870" t="str">
        <f t="shared" si="68"/>
        <v xml:space="preserve"> 'fecha_de_creacion' =&gt; '2022-08-25', 'centro_costos_id' =&gt; 107, 'costo_dolares' =&gt; 44.599, 'costo_pesos' =&gt; 0, 'trm' =&gt; 0, 'fecha_de_eliminacion' =&gt; '2023-03-30', 'comentarios'  =&gt; ''],</v>
      </c>
      <c r="S870" t="str">
        <f t="shared" si="69"/>
        <v>['nombre' =&gt; 'Edsson', 'apellido' =&gt; 'Pedreros', 'correo' =&gt; 'edsson.pedreros@linktic.com', 'dominio' =&gt; 15, 'estado' =&gt; 'Eliminado', 'ticket' =&gt; '10263', 'fecha_de_creacion' =&gt; '2022-08-25', 'centro_costos_id' =&gt; 107, 'costo_dolares' =&gt; 44.599, 'costo_pesos' =&gt; 0, 'trm' =&gt; 0, 'fecha_de_eliminacion' =&gt; '2023-03-30', 'comentarios'  =&gt; ''],</v>
      </c>
    </row>
    <row r="871" spans="1:19" x14ac:dyDescent="0.25">
      <c r="A871" t="s">
        <v>2767</v>
      </c>
      <c r="B871" t="s">
        <v>1149</v>
      </c>
      <c r="C871" t="s">
        <v>2768</v>
      </c>
      <c r="D871" t="s">
        <v>1006</v>
      </c>
      <c r="E871" t="s">
        <v>974</v>
      </c>
      <c r="F871" t="s">
        <v>1238</v>
      </c>
      <c r="G871" s="1">
        <v>44799</v>
      </c>
      <c r="H871">
        <v>242</v>
      </c>
      <c r="I871">
        <v>44.697000000000003</v>
      </c>
      <c r="J871" t="str">
        <f t="shared" si="65"/>
        <v>44.697</v>
      </c>
      <c r="M871">
        <f>_xlfn.IFNA(VLOOKUP(H871,centro_costo_id_2!$A$2:$B$108,2,0),107)</f>
        <v>107</v>
      </c>
      <c r="N871">
        <f>_xlfn.IFNA(VLOOKUP(TRIM(D871),dominio_correos!$A$1:$B$31,2,0),29)</f>
        <v>15</v>
      </c>
      <c r="O871" t="str">
        <f>Hoja13!J870</f>
        <v>2022-08-26</v>
      </c>
      <c r="P871" t="str">
        <f t="shared" si="66"/>
        <v>null</v>
      </c>
      <c r="Q871" t="str">
        <f t="shared" si="67"/>
        <v>['nombre' =&gt; 'andres ', 'apellido' =&gt; 'Amaya', 'correo' =&gt; 'fabrica@linktic.com', 'dominio' =&gt; 15, 'estado' =&gt; 'Activo', 'ticket' =&gt; 'correo',</v>
      </c>
      <c r="R871" t="str">
        <f t="shared" si="68"/>
        <v xml:space="preserve"> 'fecha_de_creacion' =&gt; '2022-08-26', 'centro_costos_id' =&gt; 107, 'costo_dolares' =&gt; 44.697, 'costo_pesos' =&gt; 0, 'trm' =&gt; 0, 'fecha_de_eliminacion' =&gt; null, 'comentarios'  =&gt; ''],</v>
      </c>
      <c r="S871" t="str">
        <f t="shared" si="69"/>
        <v>['nombre' =&gt; 'andres ', 'apellido' =&gt; 'Amaya', 'correo' =&gt; 'fabrica@linktic.com', 'dominio' =&gt; 15, 'estado' =&gt; 'Activo', 'ticket' =&gt; 'correo', 'fecha_de_creacion' =&gt; '2022-08-26', 'centro_costos_id' =&gt; 107, 'costo_dolares' =&gt; 44.697, 'costo_pesos' =&gt; 0, 'trm' =&gt; 0, 'fecha_de_eliminacion' =&gt; null, 'comentarios'  =&gt; ''],</v>
      </c>
    </row>
    <row r="872" spans="1:19" x14ac:dyDescent="0.25">
      <c r="A872" t="s">
        <v>2769</v>
      </c>
      <c r="B872" t="s">
        <v>2770</v>
      </c>
      <c r="C872" t="s">
        <v>2755</v>
      </c>
      <c r="D872" t="s">
        <v>1813</v>
      </c>
      <c r="E872" t="s">
        <v>845</v>
      </c>
      <c r="F872">
        <v>10360</v>
      </c>
      <c r="G872" s="1">
        <v>44799</v>
      </c>
      <c r="H872">
        <v>315</v>
      </c>
      <c r="I872">
        <v>12</v>
      </c>
      <c r="J872" t="str">
        <f t="shared" si="65"/>
        <v>12.000</v>
      </c>
      <c r="K872">
        <v>44833</v>
      </c>
      <c r="M872">
        <f>_xlfn.IFNA(VLOOKUP(H872,centro_costo_id_2!$A$2:$B$108,2,0),107)</f>
        <v>60</v>
      </c>
      <c r="N872">
        <f>_xlfn.IFNA(VLOOKUP(TRIM(D872),dominio_correos!$A$1:$B$31,2,0),29)</f>
        <v>8</v>
      </c>
      <c r="O872" t="str">
        <f>Hoja13!J871</f>
        <v>2022-08-26</v>
      </c>
      <c r="P872" t="str">
        <f t="shared" si="66"/>
        <v>2022-09-29</v>
      </c>
      <c r="Q872" t="str">
        <f t="shared" si="67"/>
        <v>['nombre' =&gt; 'Fernanda', 'apellido' =&gt; 'Sarmiento', 'correo' =&gt; 'formador@expone.co', 'dominio' =&gt; 8, 'estado' =&gt; 'Eliminado', 'ticket' =&gt; '10360',</v>
      </c>
      <c r="R872" t="str">
        <f t="shared" si="68"/>
        <v xml:space="preserve"> 'fecha_de_creacion' =&gt; '2022-08-26', 'centro_costos_id' =&gt; 60, 'costo_dolares' =&gt; 12.000, 'costo_pesos' =&gt; 0, 'trm' =&gt; 0, 'fecha_de_eliminacion' =&gt; '2022-09-29', 'comentarios'  =&gt; ''],</v>
      </c>
      <c r="S872" t="str">
        <f t="shared" si="69"/>
        <v>['nombre' =&gt; 'Fernanda', 'apellido' =&gt; 'Sarmiento', 'correo' =&gt; 'formador@expone.co', 'dominio' =&gt; 8, 'estado' =&gt; 'Eliminado', 'ticket' =&gt; '10360', 'fecha_de_creacion' =&gt; '2022-08-26', 'centro_costos_id' =&gt; 60, 'costo_dolares' =&gt; 12.000, 'costo_pesos' =&gt; 0, 'trm' =&gt; 0, 'fecha_de_eliminacion' =&gt; '2022-09-29', 'comentarios'  =&gt; ''],</v>
      </c>
    </row>
    <row r="873" spans="1:19" x14ac:dyDescent="0.25">
      <c r="A873" t="s">
        <v>2771</v>
      </c>
      <c r="B873" t="s">
        <v>2772</v>
      </c>
      <c r="C873" t="s">
        <v>2773</v>
      </c>
      <c r="D873" t="s">
        <v>1006</v>
      </c>
      <c r="E873" t="s">
        <v>974</v>
      </c>
      <c r="F873">
        <v>10265</v>
      </c>
      <c r="G873" s="1">
        <v>44799</v>
      </c>
      <c r="H873">
        <v>202</v>
      </c>
      <c r="I873">
        <v>45.051000000000002</v>
      </c>
      <c r="J873" t="str">
        <f t="shared" si="65"/>
        <v>45.051</v>
      </c>
      <c r="M873">
        <f>_xlfn.IFNA(VLOOKUP(H873,centro_costo_id_2!$A$2:$B$108,2,0),107)</f>
        <v>107</v>
      </c>
      <c r="N873">
        <f>_xlfn.IFNA(VLOOKUP(TRIM(D873),dominio_correos!$A$1:$B$31,2,0),29)</f>
        <v>15</v>
      </c>
      <c r="O873" t="str">
        <f>Hoja13!J872</f>
        <v>2022-08-26</v>
      </c>
      <c r="P873" t="str">
        <f t="shared" si="66"/>
        <v>null</v>
      </c>
      <c r="Q873" t="str">
        <f t="shared" si="67"/>
        <v>['nombre' =&gt; 'German Augusto', 'apellido' =&gt; 'Giraldo Agudelo', 'correo' =&gt; 'juridico@linktic.com', 'dominio' =&gt; 15, 'estado' =&gt; 'Activo', 'ticket' =&gt; '10265',</v>
      </c>
      <c r="R873" t="str">
        <f t="shared" si="68"/>
        <v xml:space="preserve"> 'fecha_de_creacion' =&gt; '2022-08-26', 'centro_costos_id' =&gt; 107, 'costo_dolares' =&gt; 45.051, 'costo_pesos' =&gt; 0, 'trm' =&gt; 0, 'fecha_de_eliminacion' =&gt; null, 'comentarios'  =&gt; ''],</v>
      </c>
      <c r="S873" t="str">
        <f t="shared" si="69"/>
        <v>['nombre' =&gt; 'German Augusto', 'apellido' =&gt; 'Giraldo Agudelo', 'correo' =&gt; 'juridico@linktic.com', 'dominio' =&gt; 15, 'estado' =&gt; 'Activo', 'ticket' =&gt; '10265', 'fecha_de_creacion' =&gt; '2022-08-26', 'centro_costos_id' =&gt; 107, 'costo_dolares' =&gt; 45.051, 'costo_pesos' =&gt; 0, 'trm' =&gt; 0, 'fecha_de_eliminacion' =&gt; null, 'comentarios'  =&gt; ''],</v>
      </c>
    </row>
    <row r="874" spans="1:19" x14ac:dyDescent="0.25">
      <c r="A874" t="s">
        <v>1268</v>
      </c>
      <c r="B874" t="s">
        <v>1004</v>
      </c>
      <c r="C874" t="s">
        <v>2774</v>
      </c>
      <c r="D874" t="s">
        <v>1006</v>
      </c>
      <c r="E874" t="s">
        <v>845</v>
      </c>
      <c r="F874">
        <v>10284</v>
      </c>
      <c r="G874" s="1">
        <v>44804</v>
      </c>
      <c r="H874" t="s">
        <v>2775</v>
      </c>
      <c r="I874">
        <v>44.598999999999997</v>
      </c>
      <c r="J874" t="str">
        <f t="shared" si="65"/>
        <v>44.599</v>
      </c>
      <c r="K874">
        <v>44999</v>
      </c>
      <c r="M874">
        <f>_xlfn.IFNA(VLOOKUP(H874,centro_costo_id_2!$A$2:$B$108,2,0),107)</f>
        <v>107</v>
      </c>
      <c r="N874">
        <f>_xlfn.IFNA(VLOOKUP(TRIM(D874),dominio_correos!$A$1:$B$31,2,0),29)</f>
        <v>15</v>
      </c>
      <c r="O874" t="str">
        <f>Hoja13!J873</f>
        <v>2022-08-31</v>
      </c>
      <c r="P874" t="str">
        <f t="shared" si="66"/>
        <v>2023-03-14</v>
      </c>
      <c r="Q874" t="str">
        <f t="shared" si="67"/>
        <v>['nombre' =&gt; 'Cristian', 'apellido' =&gt; 'Jimenez', 'correo' =&gt; 'cristian.jimenez@linktic.com', 'dominio' =&gt; 15, 'estado' =&gt; 'Eliminado', 'ticket' =&gt; '10284',</v>
      </c>
      <c r="R874" t="str">
        <f t="shared" si="68"/>
        <v xml:space="preserve"> 'fecha_de_creacion' =&gt; '2022-08-31', 'centro_costos_id' =&gt; 107, 'costo_dolares' =&gt; 44.599, 'costo_pesos' =&gt; 0, 'trm' =&gt; 0, 'fecha_de_eliminacion' =&gt; '2023-03-14', 'comentarios'  =&gt; ''],</v>
      </c>
      <c r="S874" t="str">
        <f t="shared" si="69"/>
        <v>['nombre' =&gt; 'Cristian', 'apellido' =&gt; 'Jimenez', 'correo' =&gt; 'cristian.jimenez@linktic.com', 'dominio' =&gt; 15, 'estado' =&gt; 'Eliminado', 'ticket' =&gt; '10284', 'fecha_de_creacion' =&gt; '2022-08-31', 'centro_costos_id' =&gt; 107, 'costo_dolares' =&gt; 44.599, 'costo_pesos' =&gt; 0, 'trm' =&gt; 0, 'fecha_de_eliminacion' =&gt; '2023-03-14', 'comentarios'  =&gt; ''],</v>
      </c>
    </row>
    <row r="875" spans="1:19" x14ac:dyDescent="0.25">
      <c r="A875" t="s">
        <v>2776</v>
      </c>
      <c r="B875" t="s">
        <v>2777</v>
      </c>
      <c r="C875" t="s">
        <v>2778</v>
      </c>
      <c r="D875" t="s">
        <v>1006</v>
      </c>
      <c r="E875" t="s">
        <v>845</v>
      </c>
      <c r="F875">
        <v>10475</v>
      </c>
      <c r="G875" s="1">
        <v>44804</v>
      </c>
      <c r="H875" t="s">
        <v>769</v>
      </c>
      <c r="I875">
        <v>44.598999999999997</v>
      </c>
      <c r="J875" t="str">
        <f t="shared" si="65"/>
        <v>44.599</v>
      </c>
      <c r="K875">
        <v>44868</v>
      </c>
      <c r="M875">
        <f>_xlfn.IFNA(VLOOKUP(H875,centro_costo_id_2!$A$2:$B$108,2,0),107)</f>
        <v>80</v>
      </c>
      <c r="N875">
        <f>_xlfn.IFNA(VLOOKUP(TRIM(D875),dominio_correos!$A$1:$B$31,2,0),29)</f>
        <v>15</v>
      </c>
      <c r="O875" t="str">
        <f>Hoja13!J874</f>
        <v>2022-08-31</v>
      </c>
      <c r="P875" t="str">
        <f t="shared" si="66"/>
        <v>2022-11-03</v>
      </c>
      <c r="Q875" t="str">
        <f t="shared" si="67"/>
        <v>['nombre' =&gt; 'Francarlos', 'apellido' =&gt; 'Blanco', 'correo' =&gt; 'francarlos.blanco@linktic.com', 'dominio' =&gt; 15, 'estado' =&gt; 'Eliminado', 'ticket' =&gt; '10475',</v>
      </c>
      <c r="R875" t="str">
        <f t="shared" si="68"/>
        <v xml:space="preserve"> 'fecha_de_creacion' =&gt; '2022-08-31', 'centro_costos_id' =&gt; 80, 'costo_dolares' =&gt; 44.599, 'costo_pesos' =&gt; 0, 'trm' =&gt; 0, 'fecha_de_eliminacion' =&gt; '2022-11-03', 'comentarios'  =&gt; ''],</v>
      </c>
      <c r="S875" t="str">
        <f t="shared" si="69"/>
        <v>['nombre' =&gt; 'Francarlos', 'apellido' =&gt; 'Blanco', 'correo' =&gt; 'francarlos.blanco@linktic.com', 'dominio' =&gt; 15, 'estado' =&gt; 'Eliminado', 'ticket' =&gt; '10475', 'fecha_de_creacion' =&gt; '2022-08-31', 'centro_costos_id' =&gt; 80, 'costo_dolares' =&gt; 44.599, 'costo_pesos' =&gt; 0, 'trm' =&gt; 0, 'fecha_de_eliminacion' =&gt; '2022-11-03', 'comentarios'  =&gt; ''],</v>
      </c>
    </row>
    <row r="876" spans="1:19" x14ac:dyDescent="0.25">
      <c r="A876" t="s">
        <v>1356</v>
      </c>
      <c r="B876" t="s">
        <v>2779</v>
      </c>
      <c r="C876" t="s">
        <v>2780</v>
      </c>
      <c r="D876" t="s">
        <v>1006</v>
      </c>
      <c r="E876" t="s">
        <v>974</v>
      </c>
      <c r="F876">
        <v>10437</v>
      </c>
      <c r="G876" s="1">
        <v>44804</v>
      </c>
      <c r="H876">
        <v>321</v>
      </c>
      <c r="I876">
        <v>44.598999999999997</v>
      </c>
      <c r="J876" t="str">
        <f t="shared" si="65"/>
        <v>44.599</v>
      </c>
      <c r="M876">
        <f>_xlfn.IFNA(VLOOKUP(H876,centro_costo_id_2!$A$2:$B$108,2,0),107)</f>
        <v>66</v>
      </c>
      <c r="N876">
        <f>_xlfn.IFNA(VLOOKUP(TRIM(D876),dominio_correos!$A$1:$B$31,2,0),29)</f>
        <v>15</v>
      </c>
      <c r="O876" t="str">
        <f>Hoja13!J875</f>
        <v>2022-08-31</v>
      </c>
      <c r="P876" t="str">
        <f t="shared" si="66"/>
        <v>null</v>
      </c>
      <c r="Q876" t="str">
        <f t="shared" si="67"/>
        <v>['nombre' =&gt; 'Sandra', 'apellido' =&gt; 'Paez', 'correo' =&gt; 'sandra.paez@linktic.com', 'dominio' =&gt; 15, 'estado' =&gt; 'Activo', 'ticket' =&gt; '10437',</v>
      </c>
      <c r="R876" t="str">
        <f t="shared" si="68"/>
        <v xml:space="preserve"> 'fecha_de_creacion' =&gt; '2022-08-31', 'centro_costos_id' =&gt; 66, 'costo_dolares' =&gt; 44.599, 'costo_pesos' =&gt; 0, 'trm' =&gt; 0, 'fecha_de_eliminacion' =&gt; null, 'comentarios'  =&gt; ''],</v>
      </c>
      <c r="S876" t="str">
        <f t="shared" si="69"/>
        <v>['nombre' =&gt; 'Sandra', 'apellido' =&gt; 'Paez', 'correo' =&gt; 'sandra.paez@linktic.com', 'dominio' =&gt; 15, 'estado' =&gt; 'Activo', 'ticket' =&gt; '10437', 'fecha_de_creacion' =&gt; '2022-08-31', 'centro_costos_id' =&gt; 66, 'costo_dolares' =&gt; 44.599, 'costo_pesos' =&gt; 0, 'trm' =&gt; 0, 'fecha_de_eliminacion' =&gt; null, 'comentarios'  =&gt; ''],</v>
      </c>
    </row>
    <row r="877" spans="1:19" x14ac:dyDescent="0.25">
      <c r="A877" t="s">
        <v>1029</v>
      </c>
      <c r="B877" t="s">
        <v>1206</v>
      </c>
      <c r="C877" t="s">
        <v>2781</v>
      </c>
      <c r="D877" t="s">
        <v>1006</v>
      </c>
      <c r="E877" t="s">
        <v>974</v>
      </c>
      <c r="F877">
        <v>9684</v>
      </c>
      <c r="G877" s="1">
        <v>44804</v>
      </c>
      <c r="H877">
        <v>321</v>
      </c>
      <c r="I877">
        <v>44.686</v>
      </c>
      <c r="J877" t="str">
        <f t="shared" si="65"/>
        <v>44.686</v>
      </c>
      <c r="M877">
        <f>_xlfn.IFNA(VLOOKUP(H877,centro_costo_id_2!$A$2:$B$108,2,0),107)</f>
        <v>66</v>
      </c>
      <c r="N877">
        <f>_xlfn.IFNA(VLOOKUP(TRIM(D877),dominio_correos!$A$1:$B$31,2,0),29)</f>
        <v>15</v>
      </c>
      <c r="O877" t="str">
        <f>Hoja13!J876</f>
        <v>2022-08-31</v>
      </c>
      <c r="P877" t="str">
        <f t="shared" si="66"/>
        <v>null</v>
      </c>
      <c r="Q877" t="str">
        <f t="shared" si="67"/>
        <v>['nombre' =&gt; 'Carlos', 'apellido' =&gt; 'Turriago', 'correo' =&gt; 'carlos.turriago@linktic.com', 'dominio' =&gt; 15, 'estado' =&gt; 'Activo', 'ticket' =&gt; '9684',</v>
      </c>
      <c r="R877" t="str">
        <f t="shared" si="68"/>
        <v xml:space="preserve"> 'fecha_de_creacion' =&gt; '2022-08-31', 'centro_costos_id' =&gt; 66, 'costo_dolares' =&gt; 44.686, 'costo_pesos' =&gt; 0, 'trm' =&gt; 0, 'fecha_de_eliminacion' =&gt; null, 'comentarios'  =&gt; ''],</v>
      </c>
      <c r="S877" t="str">
        <f t="shared" si="69"/>
        <v>['nombre' =&gt; 'Carlos', 'apellido' =&gt; 'Turriago', 'correo' =&gt; 'carlos.turriago@linktic.com', 'dominio' =&gt; 15, 'estado' =&gt; 'Activo', 'ticket' =&gt; '9684', 'fecha_de_creacion' =&gt; '2022-08-31', 'centro_costos_id' =&gt; 66, 'costo_dolares' =&gt; 44.686, 'costo_pesos' =&gt; 0, 'trm' =&gt; 0, 'fecha_de_eliminacion' =&gt; null, 'comentarios'  =&gt; ''],</v>
      </c>
    </row>
    <row r="878" spans="1:19" x14ac:dyDescent="0.25">
      <c r="A878" t="s">
        <v>2782</v>
      </c>
      <c r="B878" t="s">
        <v>1322</v>
      </c>
      <c r="C878" t="s">
        <v>2783</v>
      </c>
      <c r="D878" t="s">
        <v>1006</v>
      </c>
      <c r="E878" t="s">
        <v>974</v>
      </c>
      <c r="F878">
        <v>10460</v>
      </c>
      <c r="G878" s="1">
        <v>44804</v>
      </c>
      <c r="H878">
        <v>326</v>
      </c>
      <c r="I878">
        <v>44.598999999999997</v>
      </c>
      <c r="J878" t="str">
        <f t="shared" si="65"/>
        <v>44.599</v>
      </c>
      <c r="M878">
        <f>_xlfn.IFNA(VLOOKUP(H878,centro_costo_id_2!$A$2:$B$108,2,0),107)</f>
        <v>71</v>
      </c>
      <c r="N878">
        <f>_xlfn.IFNA(VLOOKUP(TRIM(D878),dominio_correos!$A$1:$B$31,2,0),29)</f>
        <v>15</v>
      </c>
      <c r="O878" t="str">
        <f>Hoja13!J877</f>
        <v>2022-08-31</v>
      </c>
      <c r="P878" t="str">
        <f t="shared" si="66"/>
        <v>null</v>
      </c>
      <c r="Q878" t="str">
        <f t="shared" si="67"/>
        <v>['nombre' =&gt; 'Leandro', 'apellido' =&gt; 'Gonzalez', 'correo' =&gt; 'leandro.gonzalez@linktic.com', 'dominio' =&gt; 15, 'estado' =&gt; 'Activo', 'ticket' =&gt; '10460',</v>
      </c>
      <c r="R878" t="str">
        <f t="shared" si="68"/>
        <v xml:space="preserve"> 'fecha_de_creacion' =&gt; '2022-08-31', 'centro_costos_id' =&gt; 71, 'costo_dolares' =&gt; 44.599, 'costo_pesos' =&gt; 0, 'trm' =&gt; 0, 'fecha_de_eliminacion' =&gt; null, 'comentarios'  =&gt; ''],</v>
      </c>
      <c r="S878" t="str">
        <f t="shared" si="69"/>
        <v>['nombre' =&gt; 'Leandro', 'apellido' =&gt; 'Gonzalez', 'correo' =&gt; 'leandro.gonzalez@linktic.com', 'dominio' =&gt; 15, 'estado' =&gt; 'Activo', 'ticket' =&gt; '10460', 'fecha_de_creacion' =&gt; '2022-08-31', 'centro_costos_id' =&gt; 71, 'costo_dolares' =&gt; 44.599, 'costo_pesos' =&gt; 0, 'trm' =&gt; 0, 'fecha_de_eliminacion' =&gt; null, 'comentarios'  =&gt; ''],</v>
      </c>
    </row>
    <row r="879" spans="1:19" x14ac:dyDescent="0.25">
      <c r="A879" t="s">
        <v>945</v>
      </c>
      <c r="B879" t="s">
        <v>2055</v>
      </c>
      <c r="C879" t="s">
        <v>2784</v>
      </c>
      <c r="D879" t="s">
        <v>1006</v>
      </c>
      <c r="E879" t="s">
        <v>974</v>
      </c>
      <c r="F879">
        <v>11343</v>
      </c>
      <c r="G879" s="1">
        <v>44768</v>
      </c>
      <c r="H879">
        <v>335</v>
      </c>
      <c r="I879">
        <v>44.598999999999997</v>
      </c>
      <c r="J879" t="str">
        <f t="shared" si="65"/>
        <v>44.599</v>
      </c>
      <c r="M879">
        <f>_xlfn.IFNA(VLOOKUP(H879,centro_costo_id_2!$A$2:$B$108,2,0),107)</f>
        <v>79</v>
      </c>
      <c r="N879">
        <f>_xlfn.IFNA(VLOOKUP(TRIM(D879),dominio_correos!$A$1:$B$31,2,0),29)</f>
        <v>15</v>
      </c>
      <c r="O879" t="str">
        <f>Hoja13!J878</f>
        <v>2022-07-26</v>
      </c>
      <c r="P879" t="str">
        <f t="shared" si="66"/>
        <v>null</v>
      </c>
      <c r="Q879" t="str">
        <f t="shared" si="67"/>
        <v>['nombre' =&gt; 'Edgar', 'apellido' =&gt; 'Vargas ', 'correo' =&gt; 'edgar.vargas@linktic.com', 'dominio' =&gt; 15, 'estado' =&gt; 'Activo', 'ticket' =&gt; '11343',</v>
      </c>
      <c r="R879" t="str">
        <f t="shared" si="68"/>
        <v xml:space="preserve"> 'fecha_de_creacion' =&gt; '2022-07-26', 'centro_costos_id' =&gt; 79, 'costo_dolares' =&gt; 44.599, 'costo_pesos' =&gt; 0, 'trm' =&gt; 0, 'fecha_de_eliminacion' =&gt; null, 'comentarios'  =&gt; ''],</v>
      </c>
      <c r="S879" t="str">
        <f t="shared" si="69"/>
        <v>['nombre' =&gt; 'Edgar', 'apellido' =&gt; 'Vargas ', 'correo' =&gt; 'edgar.vargas@linktic.com', 'dominio' =&gt; 15, 'estado' =&gt; 'Activo', 'ticket' =&gt; '11343', 'fecha_de_creacion' =&gt; '2022-07-26', 'centro_costos_id' =&gt; 79, 'costo_dolares' =&gt; 44.599, 'costo_pesos' =&gt; 0, 'trm' =&gt; 0, 'fecha_de_eliminacion' =&gt; null, 'comentarios'  =&gt; ''],</v>
      </c>
    </row>
    <row r="880" spans="1:19" x14ac:dyDescent="0.25">
      <c r="A880" t="s">
        <v>2785</v>
      </c>
      <c r="B880" t="s">
        <v>2786</v>
      </c>
      <c r="C880" t="s">
        <v>2787</v>
      </c>
      <c r="D880" t="s">
        <v>1006</v>
      </c>
      <c r="E880" t="s">
        <v>974</v>
      </c>
      <c r="F880">
        <v>9362</v>
      </c>
      <c r="G880" s="1">
        <v>44781</v>
      </c>
      <c r="I880">
        <v>44.598999999999997</v>
      </c>
      <c r="J880" t="str">
        <f t="shared" si="65"/>
        <v>44.599</v>
      </c>
      <c r="M880">
        <f>_xlfn.IFNA(VLOOKUP(H880,centro_costo_id_2!$A$2:$B$108,2,0),107)</f>
        <v>107</v>
      </c>
      <c r="N880">
        <f>_xlfn.IFNA(VLOOKUP(TRIM(D880),dominio_correos!$A$1:$B$31,2,0),29)</f>
        <v>15</v>
      </c>
      <c r="O880" t="str">
        <f>Hoja13!J879</f>
        <v>2022-08-08</v>
      </c>
      <c r="P880" t="str">
        <f t="shared" si="66"/>
        <v>null</v>
      </c>
      <c r="Q880" t="str">
        <f t="shared" si="67"/>
        <v>['nombre' =&gt; 'Andres Felipe', 'apellido' =&gt; 'Cortes Vargas', 'correo' =&gt; 'lider.infraestructura@linktic.com', 'dominio' =&gt; 15, 'estado' =&gt; 'Activo', 'ticket' =&gt; '9362',</v>
      </c>
      <c r="R880" t="str">
        <f t="shared" si="68"/>
        <v xml:space="preserve"> 'fecha_de_creacion' =&gt; '2022-08-08', 'centro_costos_id' =&gt; 107, 'costo_dolares' =&gt; 44.599, 'costo_pesos' =&gt; 0, 'trm' =&gt; 0, 'fecha_de_eliminacion' =&gt; null, 'comentarios'  =&gt; ''],</v>
      </c>
      <c r="S880" t="str">
        <f t="shared" si="69"/>
        <v>['nombre' =&gt; 'Andres Felipe', 'apellido' =&gt; 'Cortes Vargas', 'correo' =&gt; 'lider.infraestructura@linktic.com', 'dominio' =&gt; 15, 'estado' =&gt; 'Activo', 'ticket' =&gt; '9362', 'fecha_de_creacion' =&gt; '2022-08-08', 'centro_costos_id' =&gt; 107, 'costo_dolares' =&gt; 44.599, 'costo_pesos' =&gt; 0, 'trm' =&gt; 0, 'fecha_de_eliminacion' =&gt; null, 'comentarios'  =&gt; ''],</v>
      </c>
    </row>
    <row r="881" spans="1:19" x14ac:dyDescent="0.25">
      <c r="A881" t="s">
        <v>2788</v>
      </c>
      <c r="B881" t="s">
        <v>2789</v>
      </c>
      <c r="C881" t="s">
        <v>2790</v>
      </c>
      <c r="D881" t="s">
        <v>1006</v>
      </c>
      <c r="E881" t="s">
        <v>845</v>
      </c>
      <c r="F881" t="s">
        <v>1238</v>
      </c>
      <c r="G881" s="1">
        <v>44789</v>
      </c>
      <c r="I881">
        <v>44.598999999999997</v>
      </c>
      <c r="J881" t="str">
        <f t="shared" si="65"/>
        <v>44.599</v>
      </c>
      <c r="M881">
        <f>_xlfn.IFNA(VLOOKUP(H881,centro_costo_id_2!$A$2:$B$108,2,0),107)</f>
        <v>107</v>
      </c>
      <c r="N881">
        <f>_xlfn.IFNA(VLOOKUP(TRIM(D881),dominio_correos!$A$1:$B$31,2,0),29)</f>
        <v>15</v>
      </c>
      <c r="O881" t="str">
        <f>Hoja13!J880</f>
        <v>2022-08-16</v>
      </c>
      <c r="P881" t="str">
        <f t="shared" si="66"/>
        <v>null</v>
      </c>
      <c r="Q881" t="str">
        <f t="shared" si="67"/>
        <v>['nombre' =&gt; 'Rodrigo', 'apellido' =&gt; 'Niampira', 'correo' =&gt; 'infraestructurati@linktic.com', 'dominio' =&gt; 15, 'estado' =&gt; 'Eliminado', 'ticket' =&gt; 'correo',</v>
      </c>
      <c r="R881" t="str">
        <f t="shared" si="68"/>
        <v xml:space="preserve"> 'fecha_de_creacion' =&gt; '2022-08-16', 'centro_costos_id' =&gt; 107, 'costo_dolares' =&gt; 44.599, 'costo_pesos' =&gt; 0, 'trm' =&gt; 0, 'fecha_de_eliminacion' =&gt; null, 'comentarios'  =&gt; ''],</v>
      </c>
      <c r="S881" t="str">
        <f t="shared" si="69"/>
        <v>['nombre' =&gt; 'Rodrigo', 'apellido' =&gt; 'Niampira', 'correo' =&gt; 'infraestructurati@linktic.com', 'dominio' =&gt; 15, 'estado' =&gt; 'Eliminado', 'ticket' =&gt; 'correo', 'fecha_de_creacion' =&gt; '2022-08-16', 'centro_costos_id' =&gt; 107, 'costo_dolares' =&gt; 44.599, 'costo_pesos' =&gt; 0, 'trm' =&gt; 0, 'fecha_de_eliminacion' =&gt; null, 'comentarios'  =&gt; ''],</v>
      </c>
    </row>
    <row r="882" spans="1:19" x14ac:dyDescent="0.25">
      <c r="A882" t="s">
        <v>2791</v>
      </c>
      <c r="B882" t="s">
        <v>1152</v>
      </c>
      <c r="C882" t="s">
        <v>2792</v>
      </c>
      <c r="D882" t="s">
        <v>1006</v>
      </c>
      <c r="E882" t="s">
        <v>845</v>
      </c>
      <c r="F882">
        <v>9951</v>
      </c>
      <c r="G882" s="1">
        <v>44780</v>
      </c>
      <c r="I882">
        <v>44.598999999999997</v>
      </c>
      <c r="J882" t="str">
        <f t="shared" si="65"/>
        <v>44.599</v>
      </c>
      <c r="K882">
        <v>44910</v>
      </c>
      <c r="M882">
        <f>_xlfn.IFNA(VLOOKUP(H882,centro_costo_id_2!$A$2:$B$108,2,0),107)</f>
        <v>107</v>
      </c>
      <c r="N882">
        <f>_xlfn.IFNA(VLOOKUP(TRIM(D882),dominio_correos!$A$1:$B$31,2,0),29)</f>
        <v>15</v>
      </c>
      <c r="O882" t="str">
        <f>Hoja13!J881</f>
        <v>2022-08-07</v>
      </c>
      <c r="P882" t="str">
        <f t="shared" si="66"/>
        <v>2022-12-15</v>
      </c>
      <c r="Q882" t="str">
        <f t="shared" si="67"/>
        <v>['nombre' =&gt; 'Julian ', 'apellido' =&gt; 'Perdomo', 'correo' =&gt; 'julian.perdomo@linktic.com', 'dominio' =&gt; 15, 'estado' =&gt; 'Eliminado', 'ticket' =&gt; '9951',</v>
      </c>
      <c r="R882" t="str">
        <f t="shared" si="68"/>
        <v xml:space="preserve"> 'fecha_de_creacion' =&gt; '2022-08-07', 'centro_costos_id' =&gt; 107, 'costo_dolares' =&gt; 44.599, 'costo_pesos' =&gt; 0, 'trm' =&gt; 0, 'fecha_de_eliminacion' =&gt; '2022-12-15', 'comentarios'  =&gt; ''],</v>
      </c>
      <c r="S882" t="str">
        <f t="shared" si="69"/>
        <v>['nombre' =&gt; 'Julian ', 'apellido' =&gt; 'Perdomo', 'correo' =&gt; 'julian.perdomo@linktic.com', 'dominio' =&gt; 15, 'estado' =&gt; 'Eliminado', 'ticket' =&gt; '9951', 'fecha_de_creacion' =&gt; '2022-08-07', 'centro_costos_id' =&gt; 107, 'costo_dolares' =&gt; 44.599, 'costo_pesos' =&gt; 0, 'trm' =&gt; 0, 'fecha_de_eliminacion' =&gt; '2022-12-15', 'comentarios'  =&gt; ''],</v>
      </c>
    </row>
    <row r="883" spans="1:19" x14ac:dyDescent="0.25">
      <c r="A883" t="s">
        <v>2793</v>
      </c>
      <c r="B883" t="s">
        <v>2794</v>
      </c>
      <c r="C883" t="s">
        <v>2795</v>
      </c>
      <c r="D883" t="s">
        <v>1006</v>
      </c>
      <c r="E883" t="s">
        <v>974</v>
      </c>
      <c r="F883" t="s">
        <v>1238</v>
      </c>
      <c r="G883" s="1">
        <v>44806</v>
      </c>
      <c r="H883">
        <v>291</v>
      </c>
      <c r="I883">
        <v>44.598999999999997</v>
      </c>
      <c r="J883" t="str">
        <f t="shared" si="65"/>
        <v>44.599</v>
      </c>
      <c r="M883">
        <f>_xlfn.IFNA(VLOOKUP(H883,centro_costo_id_2!$A$2:$B$108,2,0),107)</f>
        <v>37</v>
      </c>
      <c r="N883">
        <f>_xlfn.IFNA(VLOOKUP(TRIM(D883),dominio_correos!$A$1:$B$31,2,0),29)</f>
        <v>15</v>
      </c>
      <c r="O883" t="str">
        <f>Hoja13!J882</f>
        <v>2022-09-02</v>
      </c>
      <c r="P883" t="str">
        <f t="shared" si="66"/>
        <v>null</v>
      </c>
      <c r="Q883" t="str">
        <f t="shared" si="67"/>
        <v>['nombre' =&gt; 'Rama', 'apellido' =&gt; 'Judicial', 'correo' =&gt; 'notificaciones_siugj@linktic.com', 'dominio' =&gt; 15, 'estado' =&gt; 'Activo', 'ticket' =&gt; 'correo',</v>
      </c>
      <c r="R883" t="str">
        <f t="shared" si="68"/>
        <v xml:space="preserve"> 'fecha_de_creacion' =&gt; '2022-09-02', 'centro_costos_id' =&gt; 37, 'costo_dolares' =&gt; 44.599, 'costo_pesos' =&gt; 0, 'trm' =&gt; 0, 'fecha_de_eliminacion' =&gt; null, 'comentarios'  =&gt; ''],</v>
      </c>
      <c r="S883" t="str">
        <f t="shared" si="69"/>
        <v>['nombre' =&gt; 'Rama', 'apellido' =&gt; 'Judicial', 'correo' =&gt; 'notificaciones_siugj@linktic.com', 'dominio' =&gt; 15, 'estado' =&gt; 'Activo', 'ticket' =&gt; 'correo', 'fecha_de_creacion' =&gt; '2022-09-02', 'centro_costos_id' =&gt; 37, 'costo_dolares' =&gt; 44.599, 'costo_pesos' =&gt; 0, 'trm' =&gt; 0, 'fecha_de_eliminacion' =&gt; null, 'comentarios'  =&gt; ''],</v>
      </c>
    </row>
    <row r="884" spans="1:19" x14ac:dyDescent="0.25">
      <c r="A884" t="s">
        <v>2796</v>
      </c>
      <c r="B884" t="s">
        <v>2797</v>
      </c>
      <c r="C884" t="s">
        <v>2798</v>
      </c>
      <c r="D884" t="s">
        <v>1006</v>
      </c>
      <c r="E884" t="s">
        <v>974</v>
      </c>
      <c r="F884">
        <v>10473</v>
      </c>
      <c r="G884" s="1">
        <v>44809</v>
      </c>
      <c r="H884" t="s">
        <v>769</v>
      </c>
      <c r="I884">
        <v>44.598999999999997</v>
      </c>
      <c r="J884" t="str">
        <f t="shared" si="65"/>
        <v>44.599</v>
      </c>
      <c r="M884">
        <f>_xlfn.IFNA(VLOOKUP(H884,centro_costo_id_2!$A$2:$B$108,2,0),107)</f>
        <v>80</v>
      </c>
      <c r="N884">
        <f>_xlfn.IFNA(VLOOKUP(TRIM(D884),dominio_correos!$A$1:$B$31,2,0),29)</f>
        <v>15</v>
      </c>
      <c r="O884" t="str">
        <f>Hoja13!J883</f>
        <v>2022-09-05</v>
      </c>
      <c r="P884" t="str">
        <f t="shared" si="66"/>
        <v>null</v>
      </c>
      <c r="Q884" t="str">
        <f t="shared" si="67"/>
        <v>['nombre' =&gt; 'Victoria', 'apellido' =&gt; 'Troya', 'correo' =&gt; 'victoria.troya@linktic.com', 'dominio' =&gt; 15, 'estado' =&gt; 'Activo', 'ticket' =&gt; '10473',</v>
      </c>
      <c r="R884" t="str">
        <f t="shared" si="68"/>
        <v xml:space="preserve"> 'fecha_de_creacion' =&gt; '2022-09-05', 'centro_costos_id' =&gt; 80, 'costo_dolares' =&gt; 44.599, 'costo_pesos' =&gt; 0, 'trm' =&gt; 0, 'fecha_de_eliminacion' =&gt; null, 'comentarios'  =&gt; ''],</v>
      </c>
      <c r="S884" t="str">
        <f t="shared" si="69"/>
        <v>['nombre' =&gt; 'Victoria', 'apellido' =&gt; 'Troya', 'correo' =&gt; 'victoria.troya@linktic.com', 'dominio' =&gt; 15, 'estado' =&gt; 'Activo', 'ticket' =&gt; '10473', 'fecha_de_creacion' =&gt; '2022-09-05', 'centro_costos_id' =&gt; 80, 'costo_dolares' =&gt; 44.599, 'costo_pesos' =&gt; 0, 'trm' =&gt; 0, 'fecha_de_eliminacion' =&gt; null, 'comentarios'  =&gt; ''],</v>
      </c>
    </row>
    <row r="885" spans="1:19" x14ac:dyDescent="0.25">
      <c r="A885" t="s">
        <v>2799</v>
      </c>
      <c r="B885" t="s">
        <v>2168</v>
      </c>
      <c r="C885" t="s">
        <v>2800</v>
      </c>
      <c r="D885" t="s">
        <v>1006</v>
      </c>
      <c r="E885" t="s">
        <v>974</v>
      </c>
      <c r="F885">
        <v>10407</v>
      </c>
      <c r="G885" s="1">
        <v>44385</v>
      </c>
      <c r="H885">
        <v>203</v>
      </c>
      <c r="I885">
        <v>44.598999999999997</v>
      </c>
      <c r="J885" t="str">
        <f t="shared" si="65"/>
        <v>44.599</v>
      </c>
      <c r="M885">
        <f>_xlfn.IFNA(VLOOKUP(H885,centro_costo_id_2!$A$2:$B$108,2,0),107)</f>
        <v>107</v>
      </c>
      <c r="N885">
        <f>_xlfn.IFNA(VLOOKUP(TRIM(D885),dominio_correos!$A$1:$B$31,2,0),29)</f>
        <v>15</v>
      </c>
      <c r="O885" t="str">
        <f>Hoja13!J884</f>
        <v>2021-07-08</v>
      </c>
      <c r="P885" t="str">
        <f t="shared" si="66"/>
        <v>null</v>
      </c>
      <c r="Q885" t="str">
        <f t="shared" si="67"/>
        <v>['nombre' =&gt; 'Soleidy', 'apellido' =&gt; 'Mendez', 'correo' =&gt; 'auxiliar.contable@linktic.com', 'dominio' =&gt; 15, 'estado' =&gt; 'Activo', 'ticket' =&gt; '10407',</v>
      </c>
      <c r="R885" t="str">
        <f t="shared" si="68"/>
        <v xml:space="preserve"> 'fecha_de_creacion' =&gt; '2021-07-08', 'centro_costos_id' =&gt; 107, 'costo_dolares' =&gt; 44.599, 'costo_pesos' =&gt; 0, 'trm' =&gt; 0, 'fecha_de_eliminacion' =&gt; null, 'comentarios'  =&gt; ''],</v>
      </c>
      <c r="S885" t="str">
        <f t="shared" si="69"/>
        <v>['nombre' =&gt; 'Soleidy', 'apellido' =&gt; 'Mendez', 'correo' =&gt; 'auxiliar.contable@linktic.com', 'dominio' =&gt; 15, 'estado' =&gt; 'Activo', 'ticket' =&gt; '10407', 'fecha_de_creacion' =&gt; '2021-07-08', 'centro_costos_id' =&gt; 107, 'costo_dolares' =&gt; 44.599, 'costo_pesos' =&gt; 0, 'trm' =&gt; 0, 'fecha_de_eliminacion' =&gt; null, 'comentarios'  =&gt; ''],</v>
      </c>
    </row>
    <row r="886" spans="1:19" x14ac:dyDescent="0.25">
      <c r="A886" t="s">
        <v>2801</v>
      </c>
      <c r="B886" t="s">
        <v>1030</v>
      </c>
      <c r="C886" t="s">
        <v>2802</v>
      </c>
      <c r="D886" t="s">
        <v>1006</v>
      </c>
      <c r="E886" t="s">
        <v>974</v>
      </c>
      <c r="F886" t="s">
        <v>1793</v>
      </c>
      <c r="G886" s="1">
        <v>44812</v>
      </c>
      <c r="H886">
        <v>204</v>
      </c>
      <c r="I886">
        <v>44.598999999999997</v>
      </c>
      <c r="J886" t="str">
        <f t="shared" si="65"/>
        <v>44.599</v>
      </c>
      <c r="M886">
        <f>_xlfn.IFNA(VLOOKUP(H886,centro_costo_id_2!$A$2:$B$108,2,0),107)</f>
        <v>107</v>
      </c>
      <c r="N886">
        <f>_xlfn.IFNA(VLOOKUP(TRIM(D886),dominio_correos!$A$1:$B$31,2,0),29)</f>
        <v>15</v>
      </c>
      <c r="O886" t="str">
        <f>Hoja13!J885</f>
        <v>2022-09-08</v>
      </c>
      <c r="P886" t="str">
        <f t="shared" si="66"/>
        <v>null</v>
      </c>
      <c r="Q886" t="str">
        <f t="shared" si="67"/>
        <v>['nombre' =&gt; 'Miguel ', 'apellido' =&gt; 'Gomez', 'correo' =&gt; 'data@linktic.com', 'dominio' =&gt; 15, 'estado' =&gt; 'Activo', 'ticket' =&gt; 'Correo',</v>
      </c>
      <c r="R886" t="str">
        <f t="shared" si="68"/>
        <v xml:space="preserve"> 'fecha_de_creacion' =&gt; '2022-09-08', 'centro_costos_id' =&gt; 107, 'costo_dolares' =&gt; 44.599, 'costo_pesos' =&gt; 0, 'trm' =&gt; 0, 'fecha_de_eliminacion' =&gt; null, 'comentarios'  =&gt; ''],</v>
      </c>
      <c r="S886" t="str">
        <f t="shared" si="69"/>
        <v>['nombre' =&gt; 'Miguel ', 'apellido' =&gt; 'Gomez', 'correo' =&gt; 'data@linktic.com', 'dominio' =&gt; 15, 'estado' =&gt; 'Activo', 'ticket' =&gt; 'Correo', 'fecha_de_creacion' =&gt; '2022-09-08', 'centro_costos_id' =&gt; 107, 'costo_dolares' =&gt; 44.599, 'costo_pesos' =&gt; 0, 'trm' =&gt; 0, 'fecha_de_eliminacion' =&gt; null, 'comentarios'  =&gt; ''],</v>
      </c>
    </row>
    <row r="887" spans="1:19" x14ac:dyDescent="0.25">
      <c r="A887" t="s">
        <v>2803</v>
      </c>
      <c r="B887" t="s">
        <v>2804</v>
      </c>
      <c r="C887" t="s">
        <v>2805</v>
      </c>
      <c r="D887" t="s">
        <v>1006</v>
      </c>
      <c r="E887" t="s">
        <v>974</v>
      </c>
      <c r="F887">
        <v>10538</v>
      </c>
      <c r="G887" s="1">
        <v>44817</v>
      </c>
      <c r="H887">
        <v>326</v>
      </c>
      <c r="I887">
        <v>44.598999999999997</v>
      </c>
      <c r="J887" t="str">
        <f t="shared" si="65"/>
        <v>44.599</v>
      </c>
      <c r="M887">
        <f>_xlfn.IFNA(VLOOKUP(H887,centro_costo_id_2!$A$2:$B$108,2,0),107)</f>
        <v>71</v>
      </c>
      <c r="N887">
        <f>_xlfn.IFNA(VLOOKUP(TRIM(D887),dominio_correos!$A$1:$B$31,2,0),29)</f>
        <v>15</v>
      </c>
      <c r="O887" t="str">
        <f>Hoja13!J886</f>
        <v>2022-09-13</v>
      </c>
      <c r="P887" t="str">
        <f t="shared" si="66"/>
        <v>null</v>
      </c>
      <c r="Q887" t="str">
        <f t="shared" si="67"/>
        <v>['nombre' =&gt; 'Jose  ', 'apellido' =&gt; 'Arzusa', 'correo' =&gt; 'jose.arzusa@linktic.com', 'dominio' =&gt; 15, 'estado' =&gt; 'Activo', 'ticket' =&gt; '10538',</v>
      </c>
      <c r="R887" t="str">
        <f t="shared" si="68"/>
        <v xml:space="preserve"> 'fecha_de_creacion' =&gt; '2022-09-13', 'centro_costos_id' =&gt; 71, 'costo_dolares' =&gt; 44.599, 'costo_pesos' =&gt; 0, 'trm' =&gt; 0, 'fecha_de_eliminacion' =&gt; null, 'comentarios'  =&gt; ''],</v>
      </c>
      <c r="S887" t="str">
        <f t="shared" si="69"/>
        <v>['nombre' =&gt; 'Jose  ', 'apellido' =&gt; 'Arzusa', 'correo' =&gt; 'jose.arzusa@linktic.com', 'dominio' =&gt; 15, 'estado' =&gt; 'Activo', 'ticket' =&gt; '10538', 'fecha_de_creacion' =&gt; '2022-09-13', 'centro_costos_id' =&gt; 71, 'costo_dolares' =&gt; 44.599, 'costo_pesos' =&gt; 0, 'trm' =&gt; 0, 'fecha_de_eliminacion' =&gt; null, 'comentarios'  =&gt; ''],</v>
      </c>
    </row>
    <row r="888" spans="1:19" x14ac:dyDescent="0.25">
      <c r="A888" t="s">
        <v>2806</v>
      </c>
      <c r="B888" t="s">
        <v>2342</v>
      </c>
      <c r="C888" t="s">
        <v>2807</v>
      </c>
      <c r="D888" t="s">
        <v>1006</v>
      </c>
      <c r="E888" t="s">
        <v>845</v>
      </c>
      <c r="F888">
        <v>10542</v>
      </c>
      <c r="G888" s="1">
        <v>44817</v>
      </c>
      <c r="H888">
        <v>318</v>
      </c>
      <c r="I888">
        <v>44.598999999999997</v>
      </c>
      <c r="J888" t="str">
        <f t="shared" si="65"/>
        <v>44.599</v>
      </c>
      <c r="K888">
        <v>44868</v>
      </c>
      <c r="M888">
        <f>_xlfn.IFNA(VLOOKUP(H888,centro_costo_id_2!$A$2:$B$108,2,0),107)</f>
        <v>63</v>
      </c>
      <c r="N888">
        <f>_xlfn.IFNA(VLOOKUP(TRIM(D888),dominio_correos!$A$1:$B$31,2,0),29)</f>
        <v>15</v>
      </c>
      <c r="O888" t="str">
        <f>Hoja13!J887</f>
        <v>2022-09-13</v>
      </c>
      <c r="P888" t="str">
        <f t="shared" si="66"/>
        <v>2022-11-03</v>
      </c>
      <c r="Q888" t="str">
        <f t="shared" si="67"/>
        <v>['nombre' =&gt; 'Luis Hernando', 'apellido' =&gt; 'Sierra', 'correo' =&gt; 'luis.sierra@linktic.com', 'dominio' =&gt; 15, 'estado' =&gt; 'Eliminado', 'ticket' =&gt; '10542',</v>
      </c>
      <c r="R888" t="str">
        <f t="shared" si="68"/>
        <v xml:space="preserve"> 'fecha_de_creacion' =&gt; '2022-09-13', 'centro_costos_id' =&gt; 63, 'costo_dolares' =&gt; 44.599, 'costo_pesos' =&gt; 0, 'trm' =&gt; 0, 'fecha_de_eliminacion' =&gt; '2022-11-03', 'comentarios'  =&gt; ''],</v>
      </c>
      <c r="S888" t="str">
        <f t="shared" si="69"/>
        <v>['nombre' =&gt; 'Luis Hernando', 'apellido' =&gt; 'Sierra', 'correo' =&gt; 'luis.sierra@linktic.com', 'dominio' =&gt; 15, 'estado' =&gt; 'Eliminado', 'ticket' =&gt; '10542', 'fecha_de_creacion' =&gt; '2022-09-13', 'centro_costos_id' =&gt; 63, 'costo_dolares' =&gt; 44.599, 'costo_pesos' =&gt; 0, 'trm' =&gt; 0, 'fecha_de_eliminacion' =&gt; '2022-11-03', 'comentarios'  =&gt; ''],</v>
      </c>
    </row>
    <row r="889" spans="1:19" x14ac:dyDescent="0.25">
      <c r="A889" t="s">
        <v>916</v>
      </c>
      <c r="B889" t="s">
        <v>1279</v>
      </c>
      <c r="C889" t="s">
        <v>2808</v>
      </c>
      <c r="D889" t="s">
        <v>1006</v>
      </c>
      <c r="E889" t="s">
        <v>845</v>
      </c>
      <c r="F889">
        <v>10540</v>
      </c>
      <c r="G889" s="1">
        <v>44817</v>
      </c>
      <c r="H889">
        <v>318</v>
      </c>
      <c r="I889">
        <v>44.598999999999997</v>
      </c>
      <c r="J889" t="str">
        <f t="shared" si="65"/>
        <v>44.599</v>
      </c>
      <c r="K889">
        <v>44963</v>
      </c>
      <c r="M889">
        <f>_xlfn.IFNA(VLOOKUP(H889,centro_costo_id_2!$A$2:$B$108,2,0),107)</f>
        <v>63</v>
      </c>
      <c r="N889">
        <f>_xlfn.IFNA(VLOOKUP(TRIM(D889),dominio_correos!$A$1:$B$31,2,0),29)</f>
        <v>15</v>
      </c>
      <c r="O889" t="str">
        <f>Hoja13!J888</f>
        <v>2022-09-13</v>
      </c>
      <c r="P889" t="str">
        <f t="shared" si="66"/>
        <v>2023-02-06</v>
      </c>
      <c r="Q889" t="str">
        <f t="shared" si="67"/>
        <v>['nombre' =&gt; 'Camilo', 'apellido' =&gt; 'Rincon', 'correo' =&gt; 'camilo.rincon@linktic.com', 'dominio' =&gt; 15, 'estado' =&gt; 'Eliminado', 'ticket' =&gt; '10540',</v>
      </c>
      <c r="R889" t="str">
        <f t="shared" si="68"/>
        <v xml:space="preserve"> 'fecha_de_creacion' =&gt; '2022-09-13', 'centro_costos_id' =&gt; 63, 'costo_dolares' =&gt; 44.599, 'costo_pesos' =&gt; 0, 'trm' =&gt; 0, 'fecha_de_eliminacion' =&gt; '2023-02-06', 'comentarios'  =&gt; ''],</v>
      </c>
      <c r="S889" t="str">
        <f t="shared" si="69"/>
        <v>['nombre' =&gt; 'Camilo', 'apellido' =&gt; 'Rincon', 'correo' =&gt; 'camilo.rincon@linktic.com', 'dominio' =&gt; 15, 'estado' =&gt; 'Eliminado', 'ticket' =&gt; '10540', 'fecha_de_creacion' =&gt; '2022-09-13', 'centro_costos_id' =&gt; 63, 'costo_dolares' =&gt; 44.599, 'costo_pesos' =&gt; 0, 'trm' =&gt; 0, 'fecha_de_eliminacion' =&gt; '2023-02-06', 'comentarios'  =&gt; ''],</v>
      </c>
    </row>
    <row r="890" spans="1:19" x14ac:dyDescent="0.25">
      <c r="A890" t="s">
        <v>1122</v>
      </c>
      <c r="B890" t="s">
        <v>2809</v>
      </c>
      <c r="C890" t="s">
        <v>2810</v>
      </c>
      <c r="D890" t="s">
        <v>1006</v>
      </c>
      <c r="E890" t="s">
        <v>974</v>
      </c>
      <c r="F890">
        <v>10554</v>
      </c>
      <c r="G890" s="1">
        <v>44818</v>
      </c>
      <c r="H890">
        <v>204</v>
      </c>
      <c r="I890">
        <v>44.598999999999997</v>
      </c>
      <c r="J890" t="str">
        <f t="shared" si="65"/>
        <v>44.599</v>
      </c>
      <c r="M890">
        <f>_xlfn.IFNA(VLOOKUP(H890,centro_costo_id_2!$A$2:$B$108,2,0),107)</f>
        <v>107</v>
      </c>
      <c r="N890">
        <f>_xlfn.IFNA(VLOOKUP(TRIM(D890),dominio_correos!$A$1:$B$31,2,0),29)</f>
        <v>15</v>
      </c>
      <c r="O890" t="str">
        <f>Hoja13!J889</f>
        <v>2022-09-14</v>
      </c>
      <c r="P890" t="str">
        <f t="shared" si="66"/>
        <v>null</v>
      </c>
      <c r="Q890" t="str">
        <f t="shared" si="67"/>
        <v>['nombre' =&gt; 'Alejandro', 'apellido' =&gt; 'Rea', 'correo' =&gt; 'alejandro.rea@linktic.com', 'dominio' =&gt; 15, 'estado' =&gt; 'Activo', 'ticket' =&gt; '10554',</v>
      </c>
      <c r="R890" t="str">
        <f t="shared" si="68"/>
        <v xml:space="preserve"> 'fecha_de_creacion' =&gt; '2022-09-14', 'centro_costos_id' =&gt; 107, 'costo_dolares' =&gt; 44.599, 'costo_pesos' =&gt; 0, 'trm' =&gt; 0, 'fecha_de_eliminacion' =&gt; null, 'comentarios'  =&gt; ''],</v>
      </c>
      <c r="S890" t="str">
        <f t="shared" si="69"/>
        <v>['nombre' =&gt; 'Alejandro', 'apellido' =&gt; 'Rea', 'correo' =&gt; 'alejandro.rea@linktic.com', 'dominio' =&gt; 15, 'estado' =&gt; 'Activo', 'ticket' =&gt; '10554', 'fecha_de_creacion' =&gt; '2022-09-14', 'centro_costos_id' =&gt; 107, 'costo_dolares' =&gt; 44.599, 'costo_pesos' =&gt; 0, 'trm' =&gt; 0, 'fecha_de_eliminacion' =&gt; null, 'comentarios'  =&gt; ''],</v>
      </c>
    </row>
    <row r="891" spans="1:19" x14ac:dyDescent="0.25">
      <c r="A891" t="s">
        <v>2811</v>
      </c>
      <c r="B891" t="s">
        <v>884</v>
      </c>
      <c r="C891" t="s">
        <v>2812</v>
      </c>
      <c r="D891" t="s">
        <v>1006</v>
      </c>
      <c r="E891" t="s">
        <v>845</v>
      </c>
      <c r="F891">
        <v>10482</v>
      </c>
      <c r="G891" s="1">
        <v>44818</v>
      </c>
      <c r="H891">
        <v>299</v>
      </c>
      <c r="I891">
        <v>44.598999999999997</v>
      </c>
      <c r="J891" t="str">
        <f t="shared" si="65"/>
        <v>44.599</v>
      </c>
      <c r="K891">
        <v>44881</v>
      </c>
      <c r="M891">
        <f>_xlfn.IFNA(VLOOKUP(H891,centro_costo_id_2!$A$2:$B$108,2,0),107)</f>
        <v>45</v>
      </c>
      <c r="N891">
        <f>_xlfn.IFNA(VLOOKUP(TRIM(D891),dominio_correos!$A$1:$B$31,2,0),29)</f>
        <v>15</v>
      </c>
      <c r="O891" t="str">
        <f>Hoja13!J890</f>
        <v>2022-09-14</v>
      </c>
      <c r="P891" t="str">
        <f t="shared" si="66"/>
        <v>2022-11-16</v>
      </c>
      <c r="Q891" t="str">
        <f t="shared" si="67"/>
        <v>['nombre' =&gt; 'Adrian ', 'apellido' =&gt; 'Ramirez', 'correo' =&gt; 'adrian.ramirez@linktic.com', 'dominio' =&gt; 15, 'estado' =&gt; 'Eliminado', 'ticket' =&gt; '10482',</v>
      </c>
      <c r="R891" t="str">
        <f t="shared" si="68"/>
        <v xml:space="preserve"> 'fecha_de_creacion' =&gt; '2022-09-14', 'centro_costos_id' =&gt; 45, 'costo_dolares' =&gt; 44.599, 'costo_pesos' =&gt; 0, 'trm' =&gt; 0, 'fecha_de_eliminacion' =&gt; '2022-11-16', 'comentarios'  =&gt; ''],</v>
      </c>
      <c r="S891" t="str">
        <f t="shared" si="69"/>
        <v>['nombre' =&gt; 'Adrian ', 'apellido' =&gt; 'Ramirez', 'correo' =&gt; 'adrian.ramirez@linktic.com', 'dominio' =&gt; 15, 'estado' =&gt; 'Eliminado', 'ticket' =&gt; '10482', 'fecha_de_creacion' =&gt; '2022-09-14', 'centro_costos_id' =&gt; 45, 'costo_dolares' =&gt; 44.599, 'costo_pesos' =&gt; 0, 'trm' =&gt; 0, 'fecha_de_eliminacion' =&gt; '2022-11-16', 'comentarios'  =&gt; ''],</v>
      </c>
    </row>
    <row r="892" spans="1:19" x14ac:dyDescent="0.25">
      <c r="A892" t="s">
        <v>2813</v>
      </c>
      <c r="B892" t="s">
        <v>2814</v>
      </c>
      <c r="C892" t="s">
        <v>2815</v>
      </c>
      <c r="D892" t="s">
        <v>1006</v>
      </c>
      <c r="E892" t="s">
        <v>974</v>
      </c>
      <c r="F892">
        <v>10485</v>
      </c>
      <c r="G892" s="1">
        <v>44818</v>
      </c>
      <c r="H892">
        <v>242</v>
      </c>
      <c r="I892">
        <v>45.051000000000002</v>
      </c>
      <c r="J892" t="str">
        <f t="shared" si="65"/>
        <v>45.051</v>
      </c>
      <c r="M892">
        <f>_xlfn.IFNA(VLOOKUP(H892,centro_costo_id_2!$A$2:$B$108,2,0),107)</f>
        <v>107</v>
      </c>
      <c r="N892">
        <f>_xlfn.IFNA(VLOOKUP(TRIM(D892),dominio_correos!$A$1:$B$31,2,0),29)</f>
        <v>15</v>
      </c>
      <c r="O892" t="str">
        <f>Hoja13!J891</f>
        <v>2022-09-14</v>
      </c>
      <c r="P892" t="str">
        <f t="shared" si="66"/>
        <v>null</v>
      </c>
      <c r="Q892" t="str">
        <f t="shared" si="67"/>
        <v>['nombre' =&gt; 'diego ', 'apellido' =&gt; 'Urbano', 'correo' =&gt; 'diego.urbano@linktic.com', 'dominio' =&gt; 15, 'estado' =&gt; 'Activo', 'ticket' =&gt; '10485',</v>
      </c>
      <c r="R892" t="str">
        <f t="shared" si="68"/>
        <v xml:space="preserve"> 'fecha_de_creacion' =&gt; '2022-09-14', 'centro_costos_id' =&gt; 107, 'costo_dolares' =&gt; 45.051, 'costo_pesos' =&gt; 0, 'trm' =&gt; 0, 'fecha_de_eliminacion' =&gt; null, 'comentarios'  =&gt; ''],</v>
      </c>
      <c r="S892" t="str">
        <f t="shared" si="69"/>
        <v>['nombre' =&gt; 'diego ', 'apellido' =&gt; 'Urbano', 'correo' =&gt; 'diego.urbano@linktic.com', 'dominio' =&gt; 15, 'estado' =&gt; 'Activo', 'ticket' =&gt; '10485', 'fecha_de_creacion' =&gt; '2022-09-14', 'centro_costos_id' =&gt; 107, 'costo_dolares' =&gt; 45.051, 'costo_pesos' =&gt; 0, 'trm' =&gt; 0, 'fecha_de_eliminacion' =&gt; null, 'comentarios'  =&gt; ''],</v>
      </c>
    </row>
    <row r="893" spans="1:19" x14ac:dyDescent="0.25">
      <c r="A893" t="s">
        <v>2088</v>
      </c>
      <c r="B893" t="s">
        <v>1487</v>
      </c>
      <c r="C893" t="s">
        <v>2816</v>
      </c>
      <c r="D893" t="s">
        <v>1006</v>
      </c>
      <c r="E893" t="s">
        <v>845</v>
      </c>
      <c r="F893">
        <v>10503</v>
      </c>
      <c r="G893" s="1">
        <v>44824</v>
      </c>
      <c r="H893">
        <v>329</v>
      </c>
      <c r="I893">
        <v>44.598999999999997</v>
      </c>
      <c r="J893" t="str">
        <f t="shared" si="65"/>
        <v>44.599</v>
      </c>
      <c r="K893">
        <v>45106</v>
      </c>
      <c r="M893">
        <f>_xlfn.IFNA(VLOOKUP(H893,centro_costo_id_2!$A$2:$B$108,2,0),107)</f>
        <v>74</v>
      </c>
      <c r="N893">
        <f>_xlfn.IFNA(VLOOKUP(TRIM(D893),dominio_correos!$A$1:$B$31,2,0),29)</f>
        <v>15</v>
      </c>
      <c r="O893" t="str">
        <f>Hoja13!J892</f>
        <v>2022-09-20</v>
      </c>
      <c r="P893" t="str">
        <f t="shared" si="66"/>
        <v>2023-06-29</v>
      </c>
      <c r="Q893" t="str">
        <f t="shared" si="67"/>
        <v>['nombre' =&gt; 'Santiago', 'apellido' =&gt; 'Suarez', 'correo' =&gt; 'santiago.suarez@linktic.com', 'dominio' =&gt; 15, 'estado' =&gt; 'Eliminado', 'ticket' =&gt; '10503',</v>
      </c>
      <c r="R893" t="str">
        <f t="shared" si="68"/>
        <v xml:space="preserve"> 'fecha_de_creacion' =&gt; '2022-09-20', 'centro_costos_id' =&gt; 74, 'costo_dolares' =&gt; 44.599, 'costo_pesos' =&gt; 0, 'trm' =&gt; 0, 'fecha_de_eliminacion' =&gt; '2023-06-29', 'comentarios'  =&gt; ''],</v>
      </c>
      <c r="S893" t="str">
        <f t="shared" si="69"/>
        <v>['nombre' =&gt; 'Santiago', 'apellido' =&gt; 'Suarez', 'correo' =&gt; 'santiago.suarez@linktic.com', 'dominio' =&gt; 15, 'estado' =&gt; 'Eliminado', 'ticket' =&gt; '10503', 'fecha_de_creacion' =&gt; '2022-09-20', 'centro_costos_id' =&gt; 74, 'costo_dolares' =&gt; 44.599, 'costo_pesos' =&gt; 0, 'trm' =&gt; 0, 'fecha_de_eliminacion' =&gt; '2023-06-29', 'comentarios'  =&gt; ''],</v>
      </c>
    </row>
    <row r="894" spans="1:19" x14ac:dyDescent="0.25">
      <c r="A894" t="s">
        <v>1866</v>
      </c>
      <c r="B894" t="s">
        <v>2817</v>
      </c>
      <c r="C894" t="s">
        <v>2818</v>
      </c>
      <c r="D894" t="s">
        <v>1006</v>
      </c>
      <c r="E894" t="s">
        <v>845</v>
      </c>
      <c r="F894">
        <v>10628</v>
      </c>
      <c r="G894" s="1">
        <v>44827</v>
      </c>
      <c r="H894">
        <v>324</v>
      </c>
      <c r="I894">
        <v>44.598999999999997</v>
      </c>
      <c r="J894" t="str">
        <f t="shared" si="65"/>
        <v>44.599</v>
      </c>
      <c r="K894">
        <v>44888</v>
      </c>
      <c r="M894">
        <f>_xlfn.IFNA(VLOOKUP(H894,centro_costo_id_2!$A$2:$B$108,2,0),107)</f>
        <v>69</v>
      </c>
      <c r="N894">
        <f>_xlfn.IFNA(VLOOKUP(TRIM(D894),dominio_correos!$A$1:$B$31,2,0),29)</f>
        <v>15</v>
      </c>
      <c r="O894" t="str">
        <f>Hoja13!J893</f>
        <v>2022-09-23</v>
      </c>
      <c r="P894" t="str">
        <f t="shared" si="66"/>
        <v>2022-11-23</v>
      </c>
      <c r="Q894" t="str">
        <f t="shared" si="67"/>
        <v>['nombre' =&gt; 'Carlos ', 'apellido' =&gt; 'Barrero', 'correo' =&gt; 'carlos.barrero@linktic.com', 'dominio' =&gt; 15, 'estado' =&gt; 'Eliminado', 'ticket' =&gt; '10628',</v>
      </c>
      <c r="R894" t="str">
        <f t="shared" si="68"/>
        <v xml:space="preserve"> 'fecha_de_creacion' =&gt; '2022-09-23', 'centro_costos_id' =&gt; 69, 'costo_dolares' =&gt; 44.599, 'costo_pesos' =&gt; 0, 'trm' =&gt; 0, 'fecha_de_eliminacion' =&gt; '2022-11-23', 'comentarios'  =&gt; ''],</v>
      </c>
      <c r="S894" t="str">
        <f t="shared" si="69"/>
        <v>['nombre' =&gt; 'Carlos ', 'apellido' =&gt; 'Barrero', 'correo' =&gt; 'carlos.barrero@linktic.com', 'dominio' =&gt; 15, 'estado' =&gt; 'Eliminado', 'ticket' =&gt; '10628', 'fecha_de_creacion' =&gt; '2022-09-23', 'centro_costos_id' =&gt; 69, 'costo_dolares' =&gt; 44.599, 'costo_pesos' =&gt; 0, 'trm' =&gt; 0, 'fecha_de_eliminacion' =&gt; '2022-11-23', 'comentarios'  =&gt; ''],</v>
      </c>
    </row>
    <row r="895" spans="1:19" x14ac:dyDescent="0.25">
      <c r="A895" t="s">
        <v>2819</v>
      </c>
      <c r="B895" t="s">
        <v>2820</v>
      </c>
      <c r="C895" t="s">
        <v>2821</v>
      </c>
      <c r="D895" t="s">
        <v>1006</v>
      </c>
      <c r="E895" t="s">
        <v>974</v>
      </c>
      <c r="F895">
        <v>10245</v>
      </c>
      <c r="G895" s="1">
        <v>44832</v>
      </c>
      <c r="H895">
        <v>318</v>
      </c>
      <c r="I895">
        <v>44.598999999999997</v>
      </c>
      <c r="J895" t="str">
        <f t="shared" si="65"/>
        <v>44.599</v>
      </c>
      <c r="M895">
        <f>_xlfn.IFNA(VLOOKUP(H895,centro_costo_id_2!$A$2:$B$108,2,0),107)</f>
        <v>63</v>
      </c>
      <c r="N895">
        <f>_xlfn.IFNA(VLOOKUP(TRIM(D895),dominio_correos!$A$1:$B$31,2,0),29)</f>
        <v>15</v>
      </c>
      <c r="O895" t="str">
        <f>Hoja13!J894</f>
        <v>2022-09-28</v>
      </c>
      <c r="P895" t="str">
        <f t="shared" si="66"/>
        <v>null</v>
      </c>
      <c r="Q895" t="str">
        <f t="shared" si="67"/>
        <v>['nombre' =&gt; 'Andrew', 'apellido' =&gt; 'Noreña', 'correo' =&gt; 'andrew.norena@linktic.com', 'dominio' =&gt; 15, 'estado' =&gt; 'Activo', 'ticket' =&gt; '10245',</v>
      </c>
      <c r="R895" t="str">
        <f t="shared" si="68"/>
        <v xml:space="preserve"> 'fecha_de_creacion' =&gt; '2022-09-28', 'centro_costos_id' =&gt; 63, 'costo_dolares' =&gt; 44.599, 'costo_pesos' =&gt; 0, 'trm' =&gt; 0, 'fecha_de_eliminacion' =&gt; null, 'comentarios'  =&gt; ''],</v>
      </c>
      <c r="S895" t="str">
        <f t="shared" si="69"/>
        <v>['nombre' =&gt; 'Andrew', 'apellido' =&gt; 'Noreña', 'correo' =&gt; 'andrew.norena@linktic.com', 'dominio' =&gt; 15, 'estado' =&gt; 'Activo', 'ticket' =&gt; '10245', 'fecha_de_creacion' =&gt; '2022-09-28', 'centro_costos_id' =&gt; 63, 'costo_dolares' =&gt; 44.599, 'costo_pesos' =&gt; 0, 'trm' =&gt; 0, 'fecha_de_eliminacion' =&gt; null, 'comentarios'  =&gt; ''],</v>
      </c>
    </row>
    <row r="896" spans="1:19" x14ac:dyDescent="0.25">
      <c r="A896" t="s">
        <v>892</v>
      </c>
      <c r="B896" t="s">
        <v>1208</v>
      </c>
      <c r="C896" t="s">
        <v>2822</v>
      </c>
      <c r="D896" t="s">
        <v>1006</v>
      </c>
      <c r="E896" t="s">
        <v>974</v>
      </c>
      <c r="F896">
        <v>10658</v>
      </c>
      <c r="G896" s="1">
        <v>44837</v>
      </c>
      <c r="H896">
        <v>291</v>
      </c>
      <c r="I896">
        <v>44.598999999999997</v>
      </c>
      <c r="J896" t="str">
        <f t="shared" si="65"/>
        <v>44.599</v>
      </c>
      <c r="M896">
        <f>_xlfn.IFNA(VLOOKUP(H896,centro_costo_id_2!$A$2:$B$108,2,0),107)</f>
        <v>37</v>
      </c>
      <c r="N896">
        <f>_xlfn.IFNA(VLOOKUP(TRIM(D896),dominio_correos!$A$1:$B$31,2,0),29)</f>
        <v>15</v>
      </c>
      <c r="O896" t="str">
        <f>Hoja13!J895</f>
        <v>2022-10-03</v>
      </c>
      <c r="P896" t="str">
        <f t="shared" si="66"/>
        <v>null</v>
      </c>
      <c r="Q896" t="str">
        <f t="shared" si="67"/>
        <v>['nombre' =&gt; 'Carolina', 'apellido' =&gt; 'Herrera', 'correo' =&gt; 'carolina.herrera@linktic.com', 'dominio' =&gt; 15, 'estado' =&gt; 'Activo', 'ticket' =&gt; '10658',</v>
      </c>
      <c r="R896" t="str">
        <f t="shared" si="68"/>
        <v xml:space="preserve"> 'fecha_de_creacion' =&gt; '2022-10-03', 'centro_costos_id' =&gt; 37, 'costo_dolares' =&gt; 44.599, 'costo_pesos' =&gt; 0, 'trm' =&gt; 0, 'fecha_de_eliminacion' =&gt; null, 'comentarios'  =&gt; ''],</v>
      </c>
      <c r="S896" t="str">
        <f t="shared" si="69"/>
        <v>['nombre' =&gt; 'Carolina', 'apellido' =&gt; 'Herrera', 'correo' =&gt; 'carolina.herrera@linktic.com', 'dominio' =&gt; 15, 'estado' =&gt; 'Activo', 'ticket' =&gt; '10658', 'fecha_de_creacion' =&gt; '2022-10-03', 'centro_costos_id' =&gt; 37, 'costo_dolares' =&gt; 44.599, 'costo_pesos' =&gt; 0, 'trm' =&gt; 0, 'fecha_de_eliminacion' =&gt; null, 'comentarios'  =&gt; ''],</v>
      </c>
    </row>
    <row r="897" spans="1:19" x14ac:dyDescent="0.25">
      <c r="A897" t="s">
        <v>2823</v>
      </c>
      <c r="B897" t="s">
        <v>1705</v>
      </c>
      <c r="C897" t="s">
        <v>2824</v>
      </c>
      <c r="D897" t="s">
        <v>1006</v>
      </c>
      <c r="E897" t="s">
        <v>974</v>
      </c>
      <c r="F897">
        <v>10014</v>
      </c>
      <c r="G897" s="1">
        <v>44837</v>
      </c>
      <c r="H897">
        <v>291</v>
      </c>
      <c r="I897">
        <v>44.598999999999997</v>
      </c>
      <c r="J897" t="str">
        <f t="shared" si="65"/>
        <v>44.599</v>
      </c>
      <c r="M897">
        <f>_xlfn.IFNA(VLOOKUP(H897,centro_costo_id_2!$A$2:$B$108,2,0),107)</f>
        <v>37</v>
      </c>
      <c r="N897">
        <f>_xlfn.IFNA(VLOOKUP(TRIM(D897),dominio_correos!$A$1:$B$31,2,0),29)</f>
        <v>15</v>
      </c>
      <c r="O897" t="str">
        <f>Hoja13!J896</f>
        <v>2022-10-03</v>
      </c>
      <c r="P897" t="str">
        <f t="shared" si="66"/>
        <v>null</v>
      </c>
      <c r="Q897" t="str">
        <f t="shared" si="67"/>
        <v>['nombre' =&gt; 'Jhofan', 'apellido' =&gt; 'Florez', 'correo' =&gt; 'jhofan.florez@linktic.com', 'dominio' =&gt; 15, 'estado' =&gt; 'Activo', 'ticket' =&gt; '10014',</v>
      </c>
      <c r="R897" t="str">
        <f t="shared" si="68"/>
        <v xml:space="preserve"> 'fecha_de_creacion' =&gt; '2022-10-03', 'centro_costos_id' =&gt; 37, 'costo_dolares' =&gt; 44.599, 'costo_pesos' =&gt; 0, 'trm' =&gt; 0, 'fecha_de_eliminacion' =&gt; null, 'comentarios'  =&gt; ''],</v>
      </c>
      <c r="S897" t="str">
        <f t="shared" si="69"/>
        <v>['nombre' =&gt; 'Jhofan', 'apellido' =&gt; 'Florez', 'correo' =&gt; 'jhofan.florez@linktic.com', 'dominio' =&gt; 15, 'estado' =&gt; 'Activo', 'ticket' =&gt; '10014', 'fecha_de_creacion' =&gt; '2022-10-03', 'centro_costos_id' =&gt; 37, 'costo_dolares' =&gt; 44.599, 'costo_pesos' =&gt; 0, 'trm' =&gt; 0, 'fecha_de_eliminacion' =&gt; null, 'comentarios'  =&gt; ''],</v>
      </c>
    </row>
    <row r="898" spans="1:19" x14ac:dyDescent="0.25">
      <c r="A898" t="s">
        <v>2734</v>
      </c>
      <c r="B898" t="s">
        <v>2825</v>
      </c>
      <c r="C898" t="s">
        <v>2826</v>
      </c>
      <c r="D898" t="s">
        <v>1006</v>
      </c>
      <c r="E898" t="s">
        <v>845</v>
      </c>
      <c r="F898">
        <v>10529</v>
      </c>
      <c r="G898" s="1">
        <v>44837</v>
      </c>
      <c r="H898">
        <v>299</v>
      </c>
      <c r="I898">
        <v>44.598999999999997</v>
      </c>
      <c r="J898" t="str">
        <f t="shared" si="65"/>
        <v>44.599</v>
      </c>
      <c r="K898">
        <v>45049</v>
      </c>
      <c r="M898">
        <f>_xlfn.IFNA(VLOOKUP(H898,centro_costo_id_2!$A$2:$B$108,2,0),107)</f>
        <v>45</v>
      </c>
      <c r="N898">
        <f>_xlfn.IFNA(VLOOKUP(TRIM(D898),dominio_correos!$A$1:$B$31,2,0),29)</f>
        <v>15</v>
      </c>
      <c r="O898" t="str">
        <f>Hoja13!J897</f>
        <v>2022-10-03</v>
      </c>
      <c r="P898" t="str">
        <f t="shared" si="66"/>
        <v>2023-05-03</v>
      </c>
      <c r="Q898" t="str">
        <f t="shared" si="67"/>
        <v>['nombre' =&gt; 'Omar', 'apellido' =&gt; 'De la Hoz', 'correo' =&gt; 'omar.delahoz@linktic.com', 'dominio' =&gt; 15, 'estado' =&gt; 'Eliminado', 'ticket' =&gt; '10529',</v>
      </c>
      <c r="R898" t="str">
        <f t="shared" si="68"/>
        <v xml:space="preserve"> 'fecha_de_creacion' =&gt; '2022-10-03', 'centro_costos_id' =&gt; 45, 'costo_dolares' =&gt; 44.599, 'costo_pesos' =&gt; 0, 'trm' =&gt; 0, 'fecha_de_eliminacion' =&gt; '2023-05-03', 'comentarios'  =&gt; ''],</v>
      </c>
      <c r="S898" t="str">
        <f t="shared" si="69"/>
        <v>['nombre' =&gt; 'Omar', 'apellido' =&gt; 'De la Hoz', 'correo' =&gt; 'omar.delahoz@linktic.com', 'dominio' =&gt; 15, 'estado' =&gt; 'Eliminado', 'ticket' =&gt; '10529', 'fecha_de_creacion' =&gt; '2022-10-03', 'centro_costos_id' =&gt; 45, 'costo_dolares' =&gt; 44.599, 'costo_pesos' =&gt; 0, 'trm' =&gt; 0, 'fecha_de_eliminacion' =&gt; '2023-05-03', 'comentarios'  =&gt; ''],</v>
      </c>
    </row>
    <row r="899" spans="1:19" x14ac:dyDescent="0.25">
      <c r="A899" t="s">
        <v>2827</v>
      </c>
      <c r="B899" t="s">
        <v>2828</v>
      </c>
      <c r="C899" t="s">
        <v>2829</v>
      </c>
      <c r="D899" t="s">
        <v>1006</v>
      </c>
      <c r="E899" t="s">
        <v>974</v>
      </c>
      <c r="F899">
        <v>10621</v>
      </c>
      <c r="G899" s="1">
        <v>44837</v>
      </c>
      <c r="H899">
        <v>291</v>
      </c>
      <c r="I899">
        <v>44.598999999999997</v>
      </c>
      <c r="J899" t="str">
        <f t="shared" ref="J899:J962" si="70">REPLACE(TEXT(I899,"#,000"),FIND(",",TEXT(I899,"#,000"),1),1,".")</f>
        <v>44.599</v>
      </c>
      <c r="M899">
        <f>_xlfn.IFNA(VLOOKUP(H899,centro_costo_id_2!$A$2:$B$108,2,0),107)</f>
        <v>37</v>
      </c>
      <c r="N899">
        <f>_xlfn.IFNA(VLOOKUP(TRIM(D899),dominio_correos!$A$1:$B$31,2,0),29)</f>
        <v>15</v>
      </c>
      <c r="O899" t="str">
        <f>Hoja13!J898</f>
        <v>2022-10-03</v>
      </c>
      <c r="P899" t="str">
        <f t="shared" ref="P899:P962" si="71">IF(K899="","null",YEAR(K899)&amp;"-"&amp;IF(VALUE(MONTH(K899))&lt;10,0&amp;VALUE(MONTH(K899)),VALUE(MONTH(K899)))&amp;"-"&amp;IF(VALUE(DAY(K899))&lt;10,0&amp;VALUE(DAY(K899)),VALUE(DAY(K899))))</f>
        <v>null</v>
      </c>
      <c r="Q899" t="str">
        <f t="shared" ref="Q899:Q962" si="72">"['nombre' =&gt; '"&amp;A899&amp;"', 'apellido' =&gt; '"&amp;B899&amp;"', 'correo' =&gt; '"&amp;C899&amp;"', 'dominio' =&gt; "&amp;N899&amp;", 'estado' =&gt; '"&amp;E899&amp;"', 'ticket' =&gt; '"&amp;F899&amp;"',"</f>
        <v>['nombre' =&gt; 'Julen', 'apellido' =&gt; 'Rubio', 'correo' =&gt; 'julen.rubio@linktic.com', 'dominio' =&gt; 15, 'estado' =&gt; 'Activo', 'ticket' =&gt; '10621',</v>
      </c>
      <c r="R899" t="str">
        <f t="shared" ref="R899:R962" si="73">" 'fecha_de_creacion' =&gt; '"&amp;O899&amp;"', 'centro_costos_id' =&gt; "&amp;M899&amp;", 'costo_dolares' =&gt; "&amp;J899&amp;", 'costo_pesos' =&gt; 0, 'trm' =&gt; 0, 'fecha_de_eliminacion' =&gt; "&amp;IF(P899="null","null","'"&amp;P899&amp;"'")&amp;", 'comentarios'  =&gt; '"&amp;L899&amp;"'],"</f>
        <v xml:space="preserve"> 'fecha_de_creacion' =&gt; '2022-10-03', 'centro_costos_id' =&gt; 37, 'costo_dolares' =&gt; 44.599, 'costo_pesos' =&gt; 0, 'trm' =&gt; 0, 'fecha_de_eliminacion' =&gt; null, 'comentarios'  =&gt; ''],</v>
      </c>
      <c r="S899" t="str">
        <f t="shared" ref="S899:S962" si="74">Q899&amp;R899</f>
        <v>['nombre' =&gt; 'Julen', 'apellido' =&gt; 'Rubio', 'correo' =&gt; 'julen.rubio@linktic.com', 'dominio' =&gt; 15, 'estado' =&gt; 'Activo', 'ticket' =&gt; '10621', 'fecha_de_creacion' =&gt; '2022-10-03', 'centro_costos_id' =&gt; 37, 'costo_dolares' =&gt; 44.599, 'costo_pesos' =&gt; 0, 'trm' =&gt; 0, 'fecha_de_eliminacion' =&gt; null, 'comentarios'  =&gt; ''],</v>
      </c>
    </row>
    <row r="900" spans="1:19" x14ac:dyDescent="0.25">
      <c r="A900" t="s">
        <v>2830</v>
      </c>
      <c r="B900" t="s">
        <v>2831</v>
      </c>
      <c r="C900" t="s">
        <v>2832</v>
      </c>
      <c r="D900" t="s">
        <v>1006</v>
      </c>
      <c r="E900" t="s">
        <v>974</v>
      </c>
      <c r="F900" t="s">
        <v>1793</v>
      </c>
      <c r="G900" s="1">
        <v>44837</v>
      </c>
      <c r="H900">
        <v>200</v>
      </c>
      <c r="I900">
        <v>44.598999999999997</v>
      </c>
      <c r="J900" t="str">
        <f t="shared" si="70"/>
        <v>44.599</v>
      </c>
      <c r="M900">
        <f>_xlfn.IFNA(VLOOKUP(H900,centro_costo_id_2!$A$2:$B$108,2,0),107)</f>
        <v>107</v>
      </c>
      <c r="N900">
        <f>_xlfn.IFNA(VLOOKUP(TRIM(D900),dominio_correos!$A$1:$B$31,2,0),29)</f>
        <v>15</v>
      </c>
      <c r="O900" t="str">
        <f>Hoja13!J899</f>
        <v>2022-10-03</v>
      </c>
      <c r="P900" t="str">
        <f t="shared" si="71"/>
        <v>null</v>
      </c>
      <c r="Q900" t="str">
        <f t="shared" si="72"/>
        <v>['nombre' =&gt; 'Mesa de Ayuda', 'apellido' =&gt; 'GLPI', 'correo' =&gt; 'ayudame@linktic.com', 'dominio' =&gt; 15, 'estado' =&gt; 'Activo', 'ticket' =&gt; 'Correo',</v>
      </c>
      <c r="R900" t="str">
        <f t="shared" si="73"/>
        <v xml:space="preserve"> 'fecha_de_creacion' =&gt; '2022-10-03', 'centro_costos_id' =&gt; 107, 'costo_dolares' =&gt; 44.599, 'costo_pesos' =&gt; 0, 'trm' =&gt; 0, 'fecha_de_eliminacion' =&gt; null, 'comentarios'  =&gt; ''],</v>
      </c>
      <c r="S900" t="str">
        <f t="shared" si="74"/>
        <v>['nombre' =&gt; 'Mesa de Ayuda', 'apellido' =&gt; 'GLPI', 'correo' =&gt; 'ayudame@linktic.com', 'dominio' =&gt; 15, 'estado' =&gt; 'Activo', 'ticket' =&gt; 'Correo', 'fecha_de_creacion' =&gt; '2022-10-03', 'centro_costos_id' =&gt; 107, 'costo_dolares' =&gt; 44.599, 'costo_pesos' =&gt; 0, 'trm' =&gt; 0, 'fecha_de_eliminacion' =&gt; null, 'comentarios'  =&gt; ''],</v>
      </c>
    </row>
    <row r="901" spans="1:19" x14ac:dyDescent="0.25">
      <c r="A901" t="s">
        <v>2833</v>
      </c>
      <c r="B901" t="s">
        <v>1603</v>
      </c>
      <c r="C901" t="s">
        <v>2834</v>
      </c>
      <c r="D901" t="s">
        <v>1006</v>
      </c>
      <c r="E901" t="s">
        <v>974</v>
      </c>
      <c r="F901" t="s">
        <v>1238</v>
      </c>
      <c r="G901" s="1">
        <v>44837</v>
      </c>
      <c r="H901">
        <v>291</v>
      </c>
      <c r="I901">
        <v>44.598999999999997</v>
      </c>
      <c r="J901" t="str">
        <f t="shared" si="70"/>
        <v>44.599</v>
      </c>
      <c r="M901">
        <f>_xlfn.IFNA(VLOOKUP(H901,centro_costo_id_2!$A$2:$B$108,2,0),107)</f>
        <v>37</v>
      </c>
      <c r="N901">
        <f>_xlfn.IFNA(VLOOKUP(TRIM(D901),dominio_correos!$A$1:$B$31,2,0),29)</f>
        <v>15</v>
      </c>
      <c r="O901" t="str">
        <f>Hoja13!J900</f>
        <v>2022-10-03</v>
      </c>
      <c r="P901" t="str">
        <f t="shared" si="71"/>
        <v>null</v>
      </c>
      <c r="Q901" t="str">
        <f t="shared" si="72"/>
        <v>['nombre' =&gt; 'Capacitaciones', 'apellido' =&gt; 'SIUGJ', 'correo' =&gt; 'capacitacionessiugj@linktic.com', 'dominio' =&gt; 15, 'estado' =&gt; 'Activo', 'ticket' =&gt; 'correo',</v>
      </c>
      <c r="R901" t="str">
        <f t="shared" si="73"/>
        <v xml:space="preserve"> 'fecha_de_creacion' =&gt; '2022-10-03', 'centro_costos_id' =&gt; 37, 'costo_dolares' =&gt; 44.599, 'costo_pesos' =&gt; 0, 'trm' =&gt; 0, 'fecha_de_eliminacion' =&gt; null, 'comentarios'  =&gt; ''],</v>
      </c>
      <c r="S901" t="str">
        <f t="shared" si="74"/>
        <v>['nombre' =&gt; 'Capacitaciones', 'apellido' =&gt; 'SIUGJ', 'correo' =&gt; 'capacitacionessiugj@linktic.com', 'dominio' =&gt; 15, 'estado' =&gt; 'Activo', 'ticket' =&gt; 'correo', 'fecha_de_creacion' =&gt; '2022-10-03', 'centro_costos_id' =&gt; 37, 'costo_dolares' =&gt; 44.599, 'costo_pesos' =&gt; 0, 'trm' =&gt; 0, 'fecha_de_eliminacion' =&gt; null, 'comentarios'  =&gt; ''],</v>
      </c>
    </row>
    <row r="902" spans="1:19" x14ac:dyDescent="0.25">
      <c r="A902" t="s">
        <v>1029</v>
      </c>
      <c r="B902" t="s">
        <v>2835</v>
      </c>
      <c r="C902" t="s">
        <v>2836</v>
      </c>
      <c r="D902" t="s">
        <v>1006</v>
      </c>
      <c r="E902" t="s">
        <v>845</v>
      </c>
      <c r="F902">
        <v>10675</v>
      </c>
      <c r="G902" s="1">
        <v>44838</v>
      </c>
      <c r="H902">
        <v>310</v>
      </c>
      <c r="I902">
        <v>44.686</v>
      </c>
      <c r="J902" t="str">
        <f t="shared" si="70"/>
        <v>44.686</v>
      </c>
      <c r="K902">
        <v>45070</v>
      </c>
      <c r="L902" t="s">
        <v>2837</v>
      </c>
      <c r="M902">
        <f>_xlfn.IFNA(VLOOKUP(H902,centro_costo_id_2!$A$2:$B$108,2,0),107)</f>
        <v>55</v>
      </c>
      <c r="N902">
        <f>_xlfn.IFNA(VLOOKUP(TRIM(D902),dominio_correos!$A$1:$B$31,2,0),29)</f>
        <v>15</v>
      </c>
      <c r="O902" t="str">
        <f>Hoja13!J901</f>
        <v>2022-10-04</v>
      </c>
      <c r="P902" t="str">
        <f t="shared" si="71"/>
        <v>2023-05-24</v>
      </c>
      <c r="Q902" t="str">
        <f t="shared" si="72"/>
        <v>['nombre' =&gt; 'Carlos', 'apellido' =&gt; 'Jerez', 'correo' =&gt; 'carlos.jerez@linktic.com', 'dominio' =&gt; 15, 'estado' =&gt; 'Eliminado', 'ticket' =&gt; '10675',</v>
      </c>
      <c r="R902" t="str">
        <f t="shared" si="73"/>
        <v xml:space="preserve"> 'fecha_de_creacion' =&gt; '2022-10-04', 'centro_costos_id' =&gt; 55, 'costo_dolares' =&gt; 44.686, 'costo_pesos' =&gt; 0, 'trm' =&gt; 0, 'fecha_de_eliminacion' =&gt; '2023-05-24', 'comentarios'  =&gt; 'Se migra correo a Johann Castellanos '],</v>
      </c>
      <c r="S902" t="str">
        <f t="shared" si="74"/>
        <v>['nombre' =&gt; 'Carlos', 'apellido' =&gt; 'Jerez', 'correo' =&gt; 'carlos.jerez@linktic.com', 'dominio' =&gt; 15, 'estado' =&gt; 'Eliminado', 'ticket' =&gt; '10675', 'fecha_de_creacion' =&gt; '2022-10-04', 'centro_costos_id' =&gt; 55, 'costo_dolares' =&gt; 44.686, 'costo_pesos' =&gt; 0, 'trm' =&gt; 0, 'fecha_de_eliminacion' =&gt; '2023-05-24', 'comentarios'  =&gt; 'Se migra correo a Johann Castellanos '],</v>
      </c>
    </row>
    <row r="903" spans="1:19" x14ac:dyDescent="0.25">
      <c r="A903" t="s">
        <v>2838</v>
      </c>
      <c r="B903" t="s">
        <v>884</v>
      </c>
      <c r="C903" t="s">
        <v>2839</v>
      </c>
      <c r="D903" t="s">
        <v>1006</v>
      </c>
      <c r="E903" t="s">
        <v>974</v>
      </c>
      <c r="F903">
        <v>10683</v>
      </c>
      <c r="G903" s="1">
        <v>44838</v>
      </c>
      <c r="H903">
        <v>291</v>
      </c>
      <c r="I903">
        <v>44.598999999999997</v>
      </c>
      <c r="J903" t="str">
        <f t="shared" si="70"/>
        <v>44.599</v>
      </c>
      <c r="M903">
        <f>_xlfn.IFNA(VLOOKUP(H903,centro_costo_id_2!$A$2:$B$108,2,0),107)</f>
        <v>37</v>
      </c>
      <c r="N903">
        <f>_xlfn.IFNA(VLOOKUP(TRIM(D903),dominio_correos!$A$1:$B$31,2,0),29)</f>
        <v>15</v>
      </c>
      <c r="O903" t="str">
        <f>Hoja13!J902</f>
        <v>2022-10-04</v>
      </c>
      <c r="P903" t="str">
        <f t="shared" si="71"/>
        <v>null</v>
      </c>
      <c r="Q903" t="str">
        <f t="shared" si="72"/>
        <v>['nombre' =&gt; 'Luisa Fernanda', 'apellido' =&gt; 'Ramirez', 'correo' =&gt; 'luisa.ramirez@linktic.com', 'dominio' =&gt; 15, 'estado' =&gt; 'Activo', 'ticket' =&gt; '10683',</v>
      </c>
      <c r="R903" t="str">
        <f t="shared" si="73"/>
        <v xml:space="preserve"> 'fecha_de_creacion' =&gt; '2022-10-04', 'centro_costos_id' =&gt; 37, 'costo_dolares' =&gt; 44.599, 'costo_pesos' =&gt; 0, 'trm' =&gt; 0, 'fecha_de_eliminacion' =&gt; null, 'comentarios'  =&gt; ''],</v>
      </c>
      <c r="S903" t="str">
        <f t="shared" si="74"/>
        <v>['nombre' =&gt; 'Luisa Fernanda', 'apellido' =&gt; 'Ramirez', 'correo' =&gt; 'luisa.ramirez@linktic.com', 'dominio' =&gt; 15, 'estado' =&gt; 'Activo', 'ticket' =&gt; '10683', 'fecha_de_creacion' =&gt; '2022-10-04', 'centro_costos_id' =&gt; 37, 'costo_dolares' =&gt; 44.599, 'costo_pesos' =&gt; 0, 'trm' =&gt; 0, 'fecha_de_eliminacion' =&gt; null, 'comentarios'  =&gt; ''],</v>
      </c>
    </row>
    <row r="904" spans="1:19" x14ac:dyDescent="0.25">
      <c r="A904" t="s">
        <v>2840</v>
      </c>
      <c r="B904" t="s">
        <v>1779</v>
      </c>
      <c r="C904" t="s">
        <v>2841</v>
      </c>
      <c r="D904" t="s">
        <v>1006</v>
      </c>
      <c r="E904" t="s">
        <v>974</v>
      </c>
      <c r="F904">
        <v>10649</v>
      </c>
      <c r="G904" s="1">
        <v>44838</v>
      </c>
      <c r="H904">
        <v>211</v>
      </c>
      <c r="I904">
        <v>44.598999999999997</v>
      </c>
      <c r="J904" t="str">
        <f t="shared" si="70"/>
        <v>44.599</v>
      </c>
      <c r="M904">
        <f>_xlfn.IFNA(VLOOKUP(H904,centro_costo_id_2!$A$2:$B$108,2,0),107)</f>
        <v>107</v>
      </c>
      <c r="N904">
        <f>_xlfn.IFNA(VLOOKUP(TRIM(D904),dominio_correos!$A$1:$B$31,2,0),29)</f>
        <v>15</v>
      </c>
      <c r="O904" t="str">
        <f>Hoja13!J903</f>
        <v>2022-10-04</v>
      </c>
      <c r="P904" t="str">
        <f t="shared" si="71"/>
        <v>null</v>
      </c>
      <c r="Q904" t="str">
        <f t="shared" si="72"/>
        <v>['nombre' =&gt; 'John ', 'apellido' =&gt; 'Cardenas', 'correo' =&gt; 'john.cardenas@linktic.com', 'dominio' =&gt; 15, 'estado' =&gt; 'Activo', 'ticket' =&gt; '10649',</v>
      </c>
      <c r="R904" t="str">
        <f t="shared" si="73"/>
        <v xml:space="preserve"> 'fecha_de_creacion' =&gt; '2022-10-04', 'centro_costos_id' =&gt; 107, 'costo_dolares' =&gt; 44.599, 'costo_pesos' =&gt; 0, 'trm' =&gt; 0, 'fecha_de_eliminacion' =&gt; null, 'comentarios'  =&gt; ''],</v>
      </c>
      <c r="S904" t="str">
        <f t="shared" si="74"/>
        <v>['nombre' =&gt; 'John ', 'apellido' =&gt; 'Cardenas', 'correo' =&gt; 'john.cardenas@linktic.com', 'dominio' =&gt; 15, 'estado' =&gt; 'Activo', 'ticket' =&gt; '10649', 'fecha_de_creacion' =&gt; '2022-10-04', 'centro_costos_id' =&gt; 107, 'costo_dolares' =&gt; 44.599, 'costo_pesos' =&gt; 0, 'trm' =&gt; 0, 'fecha_de_eliminacion' =&gt; null, 'comentarios'  =&gt; ''],</v>
      </c>
    </row>
    <row r="905" spans="1:19" x14ac:dyDescent="0.25">
      <c r="A905" t="s">
        <v>1448</v>
      </c>
      <c r="B905" t="s">
        <v>2842</v>
      </c>
      <c r="C905" t="s">
        <v>2843</v>
      </c>
      <c r="D905" t="s">
        <v>912</v>
      </c>
      <c r="E905" t="s">
        <v>974</v>
      </c>
      <c r="F905" t="s">
        <v>1238</v>
      </c>
      <c r="G905" s="1">
        <v>44839</v>
      </c>
      <c r="H905">
        <v>210</v>
      </c>
      <c r="I905">
        <v>44.658999999999999</v>
      </c>
      <c r="J905" t="str">
        <f t="shared" si="70"/>
        <v>44.659</v>
      </c>
      <c r="M905">
        <f>_xlfn.IFNA(VLOOKUP(H905,centro_costo_id_2!$A$2:$B$108,2,0),107)</f>
        <v>107</v>
      </c>
      <c r="N905">
        <f>_xlfn.IFNA(VLOOKUP(TRIM(D905),dominio_correos!$A$1:$B$31,2,0),29)</f>
        <v>10</v>
      </c>
      <c r="O905" t="str">
        <f>Hoja13!J904</f>
        <v>2022-10-05</v>
      </c>
      <c r="P905" t="str">
        <f t="shared" si="71"/>
        <v>null</v>
      </c>
      <c r="Q905" t="str">
        <f t="shared" si="72"/>
        <v>['nombre' =&gt; 'Jairo', 'apellido' =&gt; 'Camargo', 'correo' =&gt; 'jairo.camargo@hicome.co', 'dominio' =&gt; 10, 'estado' =&gt; 'Activo', 'ticket' =&gt; 'correo',</v>
      </c>
      <c r="R905" t="str">
        <f t="shared" si="73"/>
        <v xml:space="preserve"> 'fecha_de_creacion' =&gt; '2022-10-05', 'centro_costos_id' =&gt; 107, 'costo_dolares' =&gt; 44.659, 'costo_pesos' =&gt; 0, 'trm' =&gt; 0, 'fecha_de_eliminacion' =&gt; null, 'comentarios'  =&gt; ''],</v>
      </c>
      <c r="S905" t="str">
        <f t="shared" si="74"/>
        <v>['nombre' =&gt; 'Jairo', 'apellido' =&gt; 'Camargo', 'correo' =&gt; 'jairo.camargo@hicome.co', 'dominio' =&gt; 10, 'estado' =&gt; 'Activo', 'ticket' =&gt; 'correo', 'fecha_de_creacion' =&gt; '2022-10-05', 'centro_costos_id' =&gt; 107, 'costo_dolares' =&gt; 44.659, 'costo_pesos' =&gt; 0, 'trm' =&gt; 0, 'fecha_de_eliminacion' =&gt; null, 'comentarios'  =&gt; ''],</v>
      </c>
    </row>
    <row r="906" spans="1:19" x14ac:dyDescent="0.25">
      <c r="A906" t="s">
        <v>2844</v>
      </c>
      <c r="B906" t="s">
        <v>1952</v>
      </c>
      <c r="C906" t="s">
        <v>2845</v>
      </c>
      <c r="D906" t="s">
        <v>1006</v>
      </c>
      <c r="E906" t="s">
        <v>845</v>
      </c>
      <c r="F906">
        <v>10707</v>
      </c>
      <c r="G906" s="1">
        <v>44841</v>
      </c>
      <c r="H906">
        <v>291</v>
      </c>
      <c r="I906">
        <v>44.598999999999997</v>
      </c>
      <c r="J906" t="str">
        <f t="shared" si="70"/>
        <v>44.599</v>
      </c>
      <c r="K906">
        <v>45084</v>
      </c>
      <c r="M906">
        <f>_xlfn.IFNA(VLOOKUP(H906,centro_costo_id_2!$A$2:$B$108,2,0),107)</f>
        <v>37</v>
      </c>
      <c r="N906">
        <f>_xlfn.IFNA(VLOOKUP(TRIM(D906),dominio_correos!$A$1:$B$31,2,0),29)</f>
        <v>15</v>
      </c>
      <c r="O906" t="str">
        <f>Hoja13!J905</f>
        <v>2022-10-07</v>
      </c>
      <c r="P906" t="str">
        <f t="shared" si="71"/>
        <v>2023-06-07</v>
      </c>
      <c r="Q906" t="str">
        <f t="shared" si="72"/>
        <v>['nombre' =&gt; 'Juan Jose', 'apellido' =&gt; 'Sotelo', 'correo' =&gt; 'juan.sotelo@linktic.com', 'dominio' =&gt; 15, 'estado' =&gt; 'Eliminado', 'ticket' =&gt; '10707',</v>
      </c>
      <c r="R906" t="str">
        <f t="shared" si="73"/>
        <v xml:space="preserve"> 'fecha_de_creacion' =&gt; '2022-10-07', 'centro_costos_id' =&gt; 37, 'costo_dolares' =&gt; 44.599, 'costo_pesos' =&gt; 0, 'trm' =&gt; 0, 'fecha_de_eliminacion' =&gt; '2023-06-07', 'comentarios'  =&gt; ''],</v>
      </c>
      <c r="S906" t="str">
        <f t="shared" si="74"/>
        <v>['nombre' =&gt; 'Juan Jose', 'apellido' =&gt; 'Sotelo', 'correo' =&gt; 'juan.sotelo@linktic.com', 'dominio' =&gt; 15, 'estado' =&gt; 'Eliminado', 'ticket' =&gt; '10707', 'fecha_de_creacion' =&gt; '2022-10-07', 'centro_costos_id' =&gt; 37, 'costo_dolares' =&gt; 44.599, 'costo_pesos' =&gt; 0, 'trm' =&gt; 0, 'fecha_de_eliminacion' =&gt; '2023-06-07', 'comentarios'  =&gt; ''],</v>
      </c>
    </row>
    <row r="907" spans="1:19" x14ac:dyDescent="0.25">
      <c r="A907" t="s">
        <v>2846</v>
      </c>
      <c r="B907" t="s">
        <v>1019</v>
      </c>
      <c r="C907" t="s">
        <v>2847</v>
      </c>
      <c r="D907" t="s">
        <v>1006</v>
      </c>
      <c r="E907" t="s">
        <v>974</v>
      </c>
      <c r="F907">
        <v>10724</v>
      </c>
      <c r="G907" s="1">
        <v>44843</v>
      </c>
      <c r="H907">
        <v>339</v>
      </c>
      <c r="I907">
        <v>44.598999999999997</v>
      </c>
      <c r="J907" t="str">
        <f t="shared" si="70"/>
        <v>44.599</v>
      </c>
      <c r="M907">
        <f>_xlfn.IFNA(VLOOKUP(H907,centro_costo_id_2!$A$2:$B$108,2,0),107)</f>
        <v>85</v>
      </c>
      <c r="N907">
        <f>_xlfn.IFNA(VLOOKUP(TRIM(D907),dominio_correos!$A$1:$B$31,2,0),29)</f>
        <v>15</v>
      </c>
      <c r="O907" t="str">
        <f>Hoja13!J906</f>
        <v>2022-10-09</v>
      </c>
      <c r="P907" t="str">
        <f t="shared" si="71"/>
        <v>null</v>
      </c>
      <c r="Q907" t="str">
        <f t="shared" si="72"/>
        <v>['nombre' =&gt; 'oscar jorge', 'apellido' =&gt; 'Escobar', 'correo' =&gt; 'oscar.escobar@linktic.com', 'dominio' =&gt; 15, 'estado' =&gt; 'Activo', 'ticket' =&gt; '10724',</v>
      </c>
      <c r="R907" t="str">
        <f t="shared" si="73"/>
        <v xml:space="preserve"> 'fecha_de_creacion' =&gt; '2022-10-09', 'centro_costos_id' =&gt; 85, 'costo_dolares' =&gt; 44.599, 'costo_pesos' =&gt; 0, 'trm' =&gt; 0, 'fecha_de_eliminacion' =&gt; null, 'comentarios'  =&gt; ''],</v>
      </c>
      <c r="S907" t="str">
        <f t="shared" si="74"/>
        <v>['nombre' =&gt; 'oscar jorge', 'apellido' =&gt; 'Escobar', 'correo' =&gt; 'oscar.escobar@linktic.com', 'dominio' =&gt; 15, 'estado' =&gt; 'Activo', 'ticket' =&gt; '10724', 'fecha_de_creacion' =&gt; '2022-10-09', 'centro_costos_id' =&gt; 85, 'costo_dolares' =&gt; 44.599, 'costo_pesos' =&gt; 0, 'trm' =&gt; 0, 'fecha_de_eliminacion' =&gt; null, 'comentarios'  =&gt; ''],</v>
      </c>
    </row>
    <row r="908" spans="1:19" x14ac:dyDescent="0.25">
      <c r="A908" t="s">
        <v>2848</v>
      </c>
      <c r="B908" t="s">
        <v>2567</v>
      </c>
      <c r="C908" t="s">
        <v>2849</v>
      </c>
      <c r="D908" t="s">
        <v>1006</v>
      </c>
      <c r="E908" t="s">
        <v>974</v>
      </c>
      <c r="F908">
        <v>10714</v>
      </c>
      <c r="G908" s="1">
        <v>44844</v>
      </c>
      <c r="H908">
        <v>291</v>
      </c>
      <c r="I908">
        <v>44.598999999999997</v>
      </c>
      <c r="J908" t="str">
        <f t="shared" si="70"/>
        <v>44.599</v>
      </c>
      <c r="M908">
        <f>_xlfn.IFNA(VLOOKUP(H908,centro_costo_id_2!$A$2:$B$108,2,0),107)</f>
        <v>37</v>
      </c>
      <c r="N908">
        <f>_xlfn.IFNA(VLOOKUP(TRIM(D908),dominio_correos!$A$1:$B$31,2,0),29)</f>
        <v>15</v>
      </c>
      <c r="O908" t="str">
        <f>Hoja13!J907</f>
        <v>2022-10-10</v>
      </c>
      <c r="P908" t="str">
        <f t="shared" si="71"/>
        <v>null</v>
      </c>
      <c r="Q908" t="str">
        <f t="shared" si="72"/>
        <v>['nombre' =&gt; 'Dahize', 'apellido' =&gt; 'Almanza', 'correo' =&gt; 'dahize.almanza@linktic.com', 'dominio' =&gt; 15, 'estado' =&gt; 'Activo', 'ticket' =&gt; '10714',</v>
      </c>
      <c r="R908" t="str">
        <f t="shared" si="73"/>
        <v xml:space="preserve"> 'fecha_de_creacion' =&gt; '2022-10-10', 'centro_costos_id' =&gt; 37, 'costo_dolares' =&gt; 44.599, 'costo_pesos' =&gt; 0, 'trm' =&gt; 0, 'fecha_de_eliminacion' =&gt; null, 'comentarios'  =&gt; ''],</v>
      </c>
      <c r="S908" t="str">
        <f t="shared" si="74"/>
        <v>['nombre' =&gt; 'Dahize', 'apellido' =&gt; 'Almanza', 'correo' =&gt; 'dahize.almanza@linktic.com', 'dominio' =&gt; 15, 'estado' =&gt; 'Activo', 'ticket' =&gt; '10714', 'fecha_de_creacion' =&gt; '2022-10-10', 'centro_costos_id' =&gt; 37, 'costo_dolares' =&gt; 44.599, 'costo_pesos' =&gt; 0, 'trm' =&gt; 0, 'fecha_de_eliminacion' =&gt; null, 'comentarios'  =&gt; ''],</v>
      </c>
    </row>
    <row r="909" spans="1:19" x14ac:dyDescent="0.25">
      <c r="A909" t="s">
        <v>2850</v>
      </c>
      <c r="B909" t="s">
        <v>866</v>
      </c>
      <c r="C909" t="s">
        <v>2851</v>
      </c>
      <c r="D909" t="s">
        <v>1006</v>
      </c>
      <c r="E909" t="s">
        <v>845</v>
      </c>
      <c r="F909">
        <v>10688</v>
      </c>
      <c r="G909" s="1">
        <v>44844</v>
      </c>
      <c r="H909">
        <v>291</v>
      </c>
      <c r="I909">
        <v>44.598999999999997</v>
      </c>
      <c r="J909" t="str">
        <f t="shared" si="70"/>
        <v>44.599</v>
      </c>
      <c r="K909">
        <v>44959</v>
      </c>
      <c r="M909">
        <f>_xlfn.IFNA(VLOOKUP(H909,centro_costo_id_2!$A$2:$B$108,2,0),107)</f>
        <v>37</v>
      </c>
      <c r="N909">
        <f>_xlfn.IFNA(VLOOKUP(TRIM(D909),dominio_correos!$A$1:$B$31,2,0),29)</f>
        <v>15</v>
      </c>
      <c r="O909" t="str">
        <f>Hoja13!J908</f>
        <v>2022-10-10</v>
      </c>
      <c r="P909" t="str">
        <f t="shared" si="71"/>
        <v>2023-02-02</v>
      </c>
      <c r="Q909" t="str">
        <f t="shared" si="72"/>
        <v>['nombre' =&gt; 'Jorge ', 'apellido' =&gt; 'Lopez', 'correo' =&gt; 'jorge.lopez@linktic.com', 'dominio' =&gt; 15, 'estado' =&gt; 'Eliminado', 'ticket' =&gt; '10688',</v>
      </c>
      <c r="R909" t="str">
        <f t="shared" si="73"/>
        <v xml:space="preserve"> 'fecha_de_creacion' =&gt; '2022-10-10', 'centro_costos_id' =&gt; 37, 'costo_dolares' =&gt; 44.599, 'costo_pesos' =&gt; 0, 'trm' =&gt; 0, 'fecha_de_eliminacion' =&gt; '2023-02-02', 'comentarios'  =&gt; ''],</v>
      </c>
      <c r="S909" t="str">
        <f t="shared" si="74"/>
        <v>['nombre' =&gt; 'Jorge ', 'apellido' =&gt; 'Lopez', 'correo' =&gt; 'jorge.lopez@linktic.com', 'dominio' =&gt; 15, 'estado' =&gt; 'Eliminado', 'ticket' =&gt; '10688', 'fecha_de_creacion' =&gt; '2022-10-10', 'centro_costos_id' =&gt; 37, 'costo_dolares' =&gt; 44.599, 'costo_pesos' =&gt; 0, 'trm' =&gt; 0, 'fecha_de_eliminacion' =&gt; '2023-02-02', 'comentarios'  =&gt; ''],</v>
      </c>
    </row>
    <row r="910" spans="1:19" x14ac:dyDescent="0.25">
      <c r="A910" t="s">
        <v>1099</v>
      </c>
      <c r="B910" t="s">
        <v>1720</v>
      </c>
      <c r="C910" t="s">
        <v>2852</v>
      </c>
      <c r="D910" t="s">
        <v>912</v>
      </c>
      <c r="E910" t="s">
        <v>845</v>
      </c>
      <c r="F910">
        <v>10622</v>
      </c>
      <c r="G910" s="1">
        <v>44844</v>
      </c>
      <c r="H910">
        <v>302</v>
      </c>
      <c r="I910">
        <v>12</v>
      </c>
      <c r="J910" t="str">
        <f t="shared" si="70"/>
        <v>12.000</v>
      </c>
      <c r="K910">
        <v>44921</v>
      </c>
      <c r="M910">
        <f>_xlfn.IFNA(VLOOKUP(H910,centro_costo_id_2!$A$2:$B$108,2,0),107)</f>
        <v>107</v>
      </c>
      <c r="N910">
        <f>_xlfn.IFNA(VLOOKUP(TRIM(D910),dominio_correos!$A$1:$B$31,2,0),29)</f>
        <v>10</v>
      </c>
      <c r="O910" t="str">
        <f>Hoja13!J909</f>
        <v>2022-10-10</v>
      </c>
      <c r="P910" t="str">
        <f t="shared" si="71"/>
        <v>2022-12-26</v>
      </c>
      <c r="Q910" t="str">
        <f t="shared" si="72"/>
        <v>['nombre' =&gt; 'Adriana', 'apellido' =&gt; 'Vasquez', 'correo' =&gt; 'adriana.vasquez@hicome.co', 'dominio' =&gt; 10, 'estado' =&gt; 'Eliminado', 'ticket' =&gt; '10622',</v>
      </c>
      <c r="R910" t="str">
        <f t="shared" si="73"/>
        <v xml:space="preserve"> 'fecha_de_creacion' =&gt; '2022-10-10', 'centro_costos_id' =&gt; 107, 'costo_dolares' =&gt; 12.000, 'costo_pesos' =&gt; 0, 'trm' =&gt; 0, 'fecha_de_eliminacion' =&gt; '2022-12-26', 'comentarios'  =&gt; ''],</v>
      </c>
      <c r="S910" t="str">
        <f t="shared" si="74"/>
        <v>['nombre' =&gt; 'Adriana', 'apellido' =&gt; 'Vasquez', 'correo' =&gt; 'adriana.vasquez@hicome.co', 'dominio' =&gt; 10, 'estado' =&gt; 'Eliminado', 'ticket' =&gt; '10622', 'fecha_de_creacion' =&gt; '2022-10-10', 'centro_costos_id' =&gt; 107, 'costo_dolares' =&gt; 12.000, 'costo_pesos' =&gt; 0, 'trm' =&gt; 0, 'fecha_de_eliminacion' =&gt; '2022-12-26', 'comentarios'  =&gt; ''],</v>
      </c>
    </row>
    <row r="911" spans="1:19" x14ac:dyDescent="0.25">
      <c r="A911" t="s">
        <v>1671</v>
      </c>
      <c r="B911" t="s">
        <v>1393</v>
      </c>
      <c r="C911" t="s">
        <v>2853</v>
      </c>
      <c r="D911" t="s">
        <v>1006</v>
      </c>
      <c r="E911" t="s">
        <v>974</v>
      </c>
      <c r="F911">
        <v>10015</v>
      </c>
      <c r="G911" s="1">
        <v>44844</v>
      </c>
      <c r="H911">
        <v>291</v>
      </c>
      <c r="I911">
        <v>44.598999999999997</v>
      </c>
      <c r="J911" t="str">
        <f t="shared" si="70"/>
        <v>44.599</v>
      </c>
      <c r="M911">
        <f>_xlfn.IFNA(VLOOKUP(H911,centro_costo_id_2!$A$2:$B$108,2,0),107)</f>
        <v>37</v>
      </c>
      <c r="N911">
        <f>_xlfn.IFNA(VLOOKUP(TRIM(D911),dominio_correos!$A$1:$B$31,2,0),29)</f>
        <v>15</v>
      </c>
      <c r="O911" t="str">
        <f>Hoja13!J910</f>
        <v>2022-10-10</v>
      </c>
      <c r="P911" t="str">
        <f t="shared" si="71"/>
        <v>null</v>
      </c>
      <c r="Q911" t="str">
        <f t="shared" si="72"/>
        <v>['nombre' =&gt; 'Claudia', 'apellido' =&gt; 'Rodriguez', 'correo' =&gt; 'claudia.rodriguez@linktic.com', 'dominio' =&gt; 15, 'estado' =&gt; 'Activo', 'ticket' =&gt; '10015',</v>
      </c>
      <c r="R911" t="str">
        <f t="shared" si="73"/>
        <v xml:space="preserve"> 'fecha_de_creacion' =&gt; '2022-10-10', 'centro_costos_id' =&gt; 37, 'costo_dolares' =&gt; 44.599, 'costo_pesos' =&gt; 0, 'trm' =&gt; 0, 'fecha_de_eliminacion' =&gt; null, 'comentarios'  =&gt; ''],</v>
      </c>
      <c r="S911" t="str">
        <f t="shared" si="74"/>
        <v>['nombre' =&gt; 'Claudia', 'apellido' =&gt; 'Rodriguez', 'correo' =&gt; 'claudia.rodriguez@linktic.com', 'dominio' =&gt; 15, 'estado' =&gt; 'Activo', 'ticket' =&gt; '10015', 'fecha_de_creacion' =&gt; '2022-10-10', 'centro_costos_id' =&gt; 37, 'costo_dolares' =&gt; 44.599, 'costo_pesos' =&gt; 0, 'trm' =&gt; 0, 'fecha_de_eliminacion' =&gt; null, 'comentarios'  =&gt; ''],</v>
      </c>
    </row>
    <row r="912" spans="1:19" x14ac:dyDescent="0.25">
      <c r="A912" t="s">
        <v>2854</v>
      </c>
      <c r="B912" t="s">
        <v>1218</v>
      </c>
      <c r="C912" t="s">
        <v>2855</v>
      </c>
      <c r="D912" t="s">
        <v>1006</v>
      </c>
      <c r="E912" t="s">
        <v>974</v>
      </c>
      <c r="F912">
        <v>10670</v>
      </c>
      <c r="G912" s="1">
        <v>44844</v>
      </c>
      <c r="H912">
        <v>303</v>
      </c>
      <c r="I912">
        <v>44.598999999999997</v>
      </c>
      <c r="J912" t="str">
        <f t="shared" si="70"/>
        <v>44.599</v>
      </c>
      <c r="M912">
        <f>_xlfn.IFNA(VLOOKUP(H912,centro_costo_id_2!$A$2:$B$108,2,0),107)</f>
        <v>46</v>
      </c>
      <c r="N912">
        <f>_xlfn.IFNA(VLOOKUP(TRIM(D912),dominio_correos!$A$1:$B$31,2,0),29)</f>
        <v>15</v>
      </c>
      <c r="O912" t="str">
        <f>Hoja13!J911</f>
        <v>2022-10-10</v>
      </c>
      <c r="P912" t="str">
        <f t="shared" si="71"/>
        <v>null</v>
      </c>
      <c r="Q912" t="str">
        <f t="shared" si="72"/>
        <v>['nombre' =&gt; 'Justine', 'apellido' =&gt; 'Pulido', 'correo' =&gt; 'justine.pulido@linktic.com', 'dominio' =&gt; 15, 'estado' =&gt; 'Activo', 'ticket' =&gt; '10670',</v>
      </c>
      <c r="R912" t="str">
        <f t="shared" si="73"/>
        <v xml:space="preserve"> 'fecha_de_creacion' =&gt; '2022-10-10', 'centro_costos_id' =&gt; 46, 'costo_dolares' =&gt; 44.599, 'costo_pesos' =&gt; 0, 'trm' =&gt; 0, 'fecha_de_eliminacion' =&gt; null, 'comentarios'  =&gt; ''],</v>
      </c>
      <c r="S912" t="str">
        <f t="shared" si="74"/>
        <v>['nombre' =&gt; 'Justine', 'apellido' =&gt; 'Pulido', 'correo' =&gt; 'justine.pulido@linktic.com', 'dominio' =&gt; 15, 'estado' =&gt; 'Activo', 'ticket' =&gt; '10670', 'fecha_de_creacion' =&gt; '2022-10-10', 'centro_costos_id' =&gt; 46, 'costo_dolares' =&gt; 44.599, 'costo_pesos' =&gt; 0, 'trm' =&gt; 0, 'fecha_de_eliminacion' =&gt; null, 'comentarios'  =&gt; ''],</v>
      </c>
    </row>
    <row r="913" spans="1:19" x14ac:dyDescent="0.25">
      <c r="A913" t="s">
        <v>2856</v>
      </c>
      <c r="B913" t="s">
        <v>2857</v>
      </c>
      <c r="C913" t="s">
        <v>2858</v>
      </c>
      <c r="D913" t="s">
        <v>1006</v>
      </c>
      <c r="E913" t="s">
        <v>845</v>
      </c>
      <c r="F913">
        <v>10671</v>
      </c>
      <c r="G913" s="1">
        <v>44844</v>
      </c>
      <c r="H913">
        <v>303</v>
      </c>
      <c r="I913">
        <v>44.598999999999997</v>
      </c>
      <c r="J913" t="str">
        <f t="shared" si="70"/>
        <v>44.599</v>
      </c>
      <c r="K913">
        <v>44995</v>
      </c>
      <c r="M913">
        <f>_xlfn.IFNA(VLOOKUP(H913,centro_costo_id_2!$A$2:$B$108,2,0),107)</f>
        <v>46</v>
      </c>
      <c r="N913">
        <f>_xlfn.IFNA(VLOOKUP(TRIM(D913),dominio_correos!$A$1:$B$31,2,0),29)</f>
        <v>15</v>
      </c>
      <c r="O913" t="str">
        <f>Hoja13!J912</f>
        <v>2022-10-10</v>
      </c>
      <c r="P913" t="str">
        <f t="shared" si="71"/>
        <v>2023-03-10</v>
      </c>
      <c r="Q913" t="str">
        <f t="shared" si="72"/>
        <v>['nombre' =&gt; 'Leiyla', 'apellido' =&gt; 'Goyeneche', 'correo' =&gt; 'leyla.goyeneche@linktic.com', 'dominio' =&gt; 15, 'estado' =&gt; 'Eliminado', 'ticket' =&gt; '10671',</v>
      </c>
      <c r="R913" t="str">
        <f t="shared" si="73"/>
        <v xml:space="preserve"> 'fecha_de_creacion' =&gt; '2022-10-10', 'centro_costos_id' =&gt; 46, 'costo_dolares' =&gt; 44.599, 'costo_pesos' =&gt; 0, 'trm' =&gt; 0, 'fecha_de_eliminacion' =&gt; '2023-03-10', 'comentarios'  =&gt; ''],</v>
      </c>
      <c r="S913" t="str">
        <f t="shared" si="74"/>
        <v>['nombre' =&gt; 'Leiyla', 'apellido' =&gt; 'Goyeneche', 'correo' =&gt; 'leyla.goyeneche@linktic.com', 'dominio' =&gt; 15, 'estado' =&gt; 'Eliminado', 'ticket' =&gt; '10671', 'fecha_de_creacion' =&gt; '2022-10-10', 'centro_costos_id' =&gt; 46, 'costo_dolares' =&gt; 44.599, 'costo_pesos' =&gt; 0, 'trm' =&gt; 0, 'fecha_de_eliminacion' =&gt; '2023-03-10', 'comentarios'  =&gt; ''],</v>
      </c>
    </row>
    <row r="914" spans="1:19" x14ac:dyDescent="0.25">
      <c r="A914" t="s">
        <v>1476</v>
      </c>
      <c r="B914" t="s">
        <v>2859</v>
      </c>
      <c r="C914" t="s">
        <v>2860</v>
      </c>
      <c r="D914" t="s">
        <v>1006</v>
      </c>
      <c r="E914" t="s">
        <v>845</v>
      </c>
      <c r="F914" t="s">
        <v>1793</v>
      </c>
      <c r="G914" s="1">
        <v>44844</v>
      </c>
      <c r="H914">
        <v>291</v>
      </c>
      <c r="I914">
        <v>7.2</v>
      </c>
      <c r="J914" t="str">
        <f t="shared" si="70"/>
        <v>7.200</v>
      </c>
      <c r="K914">
        <v>44845</v>
      </c>
      <c r="M914">
        <f>_xlfn.IFNA(VLOOKUP(H914,centro_costo_id_2!$A$2:$B$108,2,0),107)</f>
        <v>37</v>
      </c>
      <c r="N914">
        <f>_xlfn.IFNA(VLOOKUP(TRIM(D914),dominio_correos!$A$1:$B$31,2,0),29)</f>
        <v>15</v>
      </c>
      <c r="O914" t="str">
        <f>Hoja13!J913</f>
        <v>2022-10-10</v>
      </c>
      <c r="P914" t="str">
        <f t="shared" si="71"/>
        <v>2022-10-11</v>
      </c>
      <c r="Q914" t="str">
        <f t="shared" si="72"/>
        <v>['nombre' =&gt; 'Jhon', 'apellido' =&gt; 'Agudelo', 'correo' =&gt; 'jhon.agudelo@linktic.com', 'dominio' =&gt; 15, 'estado' =&gt; 'Eliminado', 'ticket' =&gt; 'Correo',</v>
      </c>
      <c r="R914" t="str">
        <f t="shared" si="73"/>
        <v xml:space="preserve"> 'fecha_de_creacion' =&gt; '2022-10-10', 'centro_costos_id' =&gt; 37, 'costo_dolares' =&gt; 7.200, 'costo_pesos' =&gt; 0, 'trm' =&gt; 0, 'fecha_de_eliminacion' =&gt; '2022-10-11', 'comentarios'  =&gt; ''],</v>
      </c>
      <c r="S914" t="str">
        <f t="shared" si="74"/>
        <v>['nombre' =&gt; 'Jhon', 'apellido' =&gt; 'Agudelo', 'correo' =&gt; 'jhon.agudelo@linktic.com', 'dominio' =&gt; 15, 'estado' =&gt; 'Eliminado', 'ticket' =&gt; 'Correo', 'fecha_de_creacion' =&gt; '2022-10-10', 'centro_costos_id' =&gt; 37, 'costo_dolares' =&gt; 7.200, 'costo_pesos' =&gt; 0, 'trm' =&gt; 0, 'fecha_de_eliminacion' =&gt; '2022-10-11', 'comentarios'  =&gt; ''],</v>
      </c>
    </row>
    <row r="915" spans="1:19" x14ac:dyDescent="0.25">
      <c r="A915" t="s">
        <v>1374</v>
      </c>
      <c r="B915" t="s">
        <v>986</v>
      </c>
      <c r="C915" t="s">
        <v>2861</v>
      </c>
      <c r="D915" t="s">
        <v>1006</v>
      </c>
      <c r="E915" t="s">
        <v>974</v>
      </c>
      <c r="F915" t="s">
        <v>1793</v>
      </c>
      <c r="G915" s="1">
        <v>44844</v>
      </c>
      <c r="H915">
        <v>291</v>
      </c>
      <c r="I915">
        <v>44.598999999999997</v>
      </c>
      <c r="J915" t="str">
        <f t="shared" si="70"/>
        <v>44.599</v>
      </c>
      <c r="M915">
        <f>_xlfn.IFNA(VLOOKUP(H915,centro_costo_id_2!$A$2:$B$108,2,0),107)</f>
        <v>37</v>
      </c>
      <c r="N915">
        <f>_xlfn.IFNA(VLOOKUP(TRIM(D915),dominio_correos!$A$1:$B$31,2,0),29)</f>
        <v>15</v>
      </c>
      <c r="O915" t="str">
        <f>Hoja13!J914</f>
        <v>2022-10-10</v>
      </c>
      <c r="P915" t="str">
        <f t="shared" si="71"/>
        <v>null</v>
      </c>
      <c r="Q915" t="str">
        <f t="shared" si="72"/>
        <v>['nombre' =&gt; 'Katherine ', 'apellido' =&gt; 'Medina', 'correo' =&gt; 'Katherine.medina@linktic.com', 'dominio' =&gt; 15, 'estado' =&gt; 'Activo', 'ticket' =&gt; 'Correo',</v>
      </c>
      <c r="R915" t="str">
        <f t="shared" si="73"/>
        <v xml:space="preserve"> 'fecha_de_creacion' =&gt; '2022-10-10', 'centro_costos_id' =&gt; 37, 'costo_dolares' =&gt; 44.599, 'costo_pesos' =&gt; 0, 'trm' =&gt; 0, 'fecha_de_eliminacion' =&gt; null, 'comentarios'  =&gt; ''],</v>
      </c>
      <c r="S915" t="str">
        <f t="shared" si="74"/>
        <v>['nombre' =&gt; 'Katherine ', 'apellido' =&gt; 'Medina', 'correo' =&gt; 'Katherine.medina@linktic.com', 'dominio' =&gt; 15, 'estado' =&gt; 'Activo', 'ticket' =&gt; 'Correo', 'fecha_de_creacion' =&gt; '2022-10-10', 'centro_costos_id' =&gt; 37, 'costo_dolares' =&gt; 44.599, 'costo_pesos' =&gt; 0, 'trm' =&gt; 0, 'fecha_de_eliminacion' =&gt; null, 'comentarios'  =&gt; ''],</v>
      </c>
    </row>
    <row r="916" spans="1:19" x14ac:dyDescent="0.25">
      <c r="A916" t="s">
        <v>889</v>
      </c>
      <c r="B916" t="s">
        <v>2862</v>
      </c>
      <c r="C916" t="s">
        <v>2863</v>
      </c>
      <c r="D916" t="s">
        <v>1006</v>
      </c>
      <c r="E916" t="s">
        <v>845</v>
      </c>
      <c r="F916">
        <v>10627</v>
      </c>
      <c r="G916" s="1">
        <v>44845</v>
      </c>
      <c r="H916">
        <v>318</v>
      </c>
      <c r="I916">
        <v>44.598999999999997</v>
      </c>
      <c r="J916" t="str">
        <f t="shared" si="70"/>
        <v>44.599</v>
      </c>
      <c r="K916">
        <v>44930</v>
      </c>
      <c r="M916">
        <f>_xlfn.IFNA(VLOOKUP(H916,centro_costo_id_2!$A$2:$B$108,2,0),107)</f>
        <v>63</v>
      </c>
      <c r="N916">
        <f>_xlfn.IFNA(VLOOKUP(TRIM(D916),dominio_correos!$A$1:$B$31,2,0),29)</f>
        <v>15</v>
      </c>
      <c r="O916" t="str">
        <f>Hoja13!J915</f>
        <v>2022-10-11</v>
      </c>
      <c r="P916" t="str">
        <f t="shared" si="71"/>
        <v>2023-01-04</v>
      </c>
      <c r="Q916" t="str">
        <f t="shared" si="72"/>
        <v>['nombre' =&gt; 'Daniel', 'apellido' =&gt; 'Lobo', 'correo' =&gt; 'Daniel.lobo@linktic.com', 'dominio' =&gt; 15, 'estado' =&gt; 'Eliminado', 'ticket' =&gt; '10627',</v>
      </c>
      <c r="R916" t="str">
        <f t="shared" si="73"/>
        <v xml:space="preserve"> 'fecha_de_creacion' =&gt; '2022-10-11', 'centro_costos_id' =&gt; 63, 'costo_dolares' =&gt; 44.599, 'costo_pesos' =&gt; 0, 'trm' =&gt; 0, 'fecha_de_eliminacion' =&gt; '2023-01-04', 'comentarios'  =&gt; ''],</v>
      </c>
      <c r="S916" t="str">
        <f t="shared" si="74"/>
        <v>['nombre' =&gt; 'Daniel', 'apellido' =&gt; 'Lobo', 'correo' =&gt; 'Daniel.lobo@linktic.com', 'dominio' =&gt; 15, 'estado' =&gt; 'Eliminado', 'ticket' =&gt; '10627', 'fecha_de_creacion' =&gt; '2022-10-11', 'centro_costos_id' =&gt; 63, 'costo_dolares' =&gt; 44.599, 'costo_pesos' =&gt; 0, 'trm' =&gt; 0, 'fecha_de_eliminacion' =&gt; '2023-01-04', 'comentarios'  =&gt; ''],</v>
      </c>
    </row>
    <row r="917" spans="1:19" x14ac:dyDescent="0.25">
      <c r="A917" t="s">
        <v>2864</v>
      </c>
      <c r="B917" t="s">
        <v>2865</v>
      </c>
      <c r="C917" t="s">
        <v>2866</v>
      </c>
      <c r="D917" t="s">
        <v>1006</v>
      </c>
      <c r="E917" t="s">
        <v>974</v>
      </c>
      <c r="F917">
        <v>10726</v>
      </c>
      <c r="G917" s="1">
        <v>44847</v>
      </c>
      <c r="H917">
        <v>318</v>
      </c>
      <c r="I917">
        <v>44.598999999999997</v>
      </c>
      <c r="J917" t="str">
        <f t="shared" si="70"/>
        <v>44.599</v>
      </c>
      <c r="M917">
        <f>_xlfn.IFNA(VLOOKUP(H917,centro_costo_id_2!$A$2:$B$108,2,0),107)</f>
        <v>63</v>
      </c>
      <c r="N917">
        <f>_xlfn.IFNA(VLOOKUP(TRIM(D917),dominio_correos!$A$1:$B$31,2,0),29)</f>
        <v>15</v>
      </c>
      <c r="O917" t="str">
        <f>Hoja13!J916</f>
        <v>2022-10-13</v>
      </c>
      <c r="P917" t="str">
        <f t="shared" si="71"/>
        <v>null</v>
      </c>
      <c r="Q917" t="str">
        <f t="shared" si="72"/>
        <v>['nombre' =&gt; 'Erick Fernando', 'apellido' =&gt; 'Alarcon Duran', 'correo' =&gt; 'fernando.alarcon@linktic.com', 'dominio' =&gt; 15, 'estado' =&gt; 'Activo', 'ticket' =&gt; '10726',</v>
      </c>
      <c r="R917" t="str">
        <f t="shared" si="73"/>
        <v xml:space="preserve"> 'fecha_de_creacion' =&gt; '2022-10-13', 'centro_costos_id' =&gt; 63, 'costo_dolares' =&gt; 44.599, 'costo_pesos' =&gt; 0, 'trm' =&gt; 0, 'fecha_de_eliminacion' =&gt; null, 'comentarios'  =&gt; ''],</v>
      </c>
      <c r="S917" t="str">
        <f t="shared" si="74"/>
        <v>['nombre' =&gt; 'Erick Fernando', 'apellido' =&gt; 'Alarcon Duran', 'correo' =&gt; 'fernando.alarcon@linktic.com', 'dominio' =&gt; 15, 'estado' =&gt; 'Activo', 'ticket' =&gt; '10726', 'fecha_de_creacion' =&gt; '2022-10-13', 'centro_costos_id' =&gt; 63, 'costo_dolares' =&gt; 44.599, 'costo_pesos' =&gt; 0, 'trm' =&gt; 0, 'fecha_de_eliminacion' =&gt; null, 'comentarios'  =&gt; ''],</v>
      </c>
    </row>
    <row r="918" spans="1:19" x14ac:dyDescent="0.25">
      <c r="A918" t="s">
        <v>1809</v>
      </c>
      <c r="B918" t="s">
        <v>1636</v>
      </c>
      <c r="C918" t="s">
        <v>2867</v>
      </c>
      <c r="D918" t="s">
        <v>2868</v>
      </c>
      <c r="E918" t="s">
        <v>974</v>
      </c>
      <c r="F918" t="s">
        <v>1793</v>
      </c>
      <c r="G918" s="1">
        <v>44755</v>
      </c>
      <c r="I918">
        <v>44.598999999999997</v>
      </c>
      <c r="J918" t="str">
        <f t="shared" si="70"/>
        <v>44.599</v>
      </c>
      <c r="M918">
        <f>_xlfn.IFNA(VLOOKUP(H918,centro_costo_id_2!$A$2:$B$108,2,0),107)</f>
        <v>107</v>
      </c>
      <c r="N918">
        <f>_xlfn.IFNA(VLOOKUP(TRIM(D918),dominio_correos!$A$1:$B$31,2,0),29)</f>
        <v>3</v>
      </c>
      <c r="O918" t="str">
        <f>Hoja13!J917</f>
        <v>2022-07-13</v>
      </c>
      <c r="P918" t="str">
        <f t="shared" si="71"/>
        <v>null</v>
      </c>
      <c r="Q918" t="str">
        <f t="shared" si="72"/>
        <v>['nombre' =&gt; 'Fernan', 'apellido' =&gt; 'Ocampo', 'correo' =&gt; 'gerencia@bankco.co', 'dominio' =&gt; 3, 'estado' =&gt; 'Activo', 'ticket' =&gt; 'Correo',</v>
      </c>
      <c r="R918" t="str">
        <f t="shared" si="73"/>
        <v xml:space="preserve"> 'fecha_de_creacion' =&gt; '2022-07-13', 'centro_costos_id' =&gt; 107, 'costo_dolares' =&gt; 44.599, 'costo_pesos' =&gt; 0, 'trm' =&gt; 0, 'fecha_de_eliminacion' =&gt; null, 'comentarios'  =&gt; ''],</v>
      </c>
      <c r="S918" t="str">
        <f t="shared" si="74"/>
        <v>['nombre' =&gt; 'Fernan', 'apellido' =&gt; 'Ocampo', 'correo' =&gt; 'gerencia@bankco.co', 'dominio' =&gt; 3, 'estado' =&gt; 'Activo', 'ticket' =&gt; 'Correo', 'fecha_de_creacion' =&gt; '2022-07-13', 'centro_costos_id' =&gt; 107, 'costo_dolares' =&gt; 44.599, 'costo_pesos' =&gt; 0, 'trm' =&gt; 0, 'fecha_de_eliminacion' =&gt; null, 'comentarios'  =&gt; ''],</v>
      </c>
    </row>
    <row r="919" spans="1:19" x14ac:dyDescent="0.25">
      <c r="A919" t="s">
        <v>1809</v>
      </c>
      <c r="B919" t="s">
        <v>1636</v>
      </c>
      <c r="C919" t="s">
        <v>2869</v>
      </c>
      <c r="D919" t="s">
        <v>2870</v>
      </c>
      <c r="E919" t="s">
        <v>974</v>
      </c>
      <c r="F919" t="s">
        <v>1793</v>
      </c>
      <c r="G919" s="1">
        <v>44755</v>
      </c>
      <c r="I919">
        <v>44.598999999999997</v>
      </c>
      <c r="J919" t="str">
        <f t="shared" si="70"/>
        <v>44.599</v>
      </c>
      <c r="M919">
        <f>_xlfn.IFNA(VLOOKUP(H919,centro_costo_id_2!$A$2:$B$108,2,0),107)</f>
        <v>107</v>
      </c>
      <c r="N919">
        <f>_xlfn.IFNA(VLOOKUP(TRIM(D919),dominio_correos!$A$1:$B$31,2,0),29)</f>
        <v>20</v>
      </c>
      <c r="O919" t="str">
        <f>Hoja13!J918</f>
        <v>2022-07-13</v>
      </c>
      <c r="P919" t="str">
        <f t="shared" si="71"/>
        <v>null</v>
      </c>
      <c r="Q919" t="str">
        <f t="shared" si="72"/>
        <v>['nombre' =&gt; 'Fernan', 'apellido' =&gt; 'Ocampo', 'correo' =&gt; 'info@negos.co', 'dominio' =&gt; 20, 'estado' =&gt; 'Activo', 'ticket' =&gt; 'Correo',</v>
      </c>
      <c r="R919" t="str">
        <f t="shared" si="73"/>
        <v xml:space="preserve"> 'fecha_de_creacion' =&gt; '2022-07-13', 'centro_costos_id' =&gt; 107, 'costo_dolares' =&gt; 44.599, 'costo_pesos' =&gt; 0, 'trm' =&gt; 0, 'fecha_de_eliminacion' =&gt; null, 'comentarios'  =&gt; ''],</v>
      </c>
      <c r="S919" t="str">
        <f t="shared" si="74"/>
        <v>['nombre' =&gt; 'Fernan', 'apellido' =&gt; 'Ocampo', 'correo' =&gt; 'info@negos.co', 'dominio' =&gt; 20, 'estado' =&gt; 'Activo', 'ticket' =&gt; 'Correo', 'fecha_de_creacion' =&gt; '2022-07-13', 'centro_costos_id' =&gt; 107, 'costo_dolares' =&gt; 44.599, 'costo_pesos' =&gt; 0, 'trm' =&gt; 0, 'fecha_de_eliminacion' =&gt; null, 'comentarios'  =&gt; ''],</v>
      </c>
    </row>
    <row r="920" spans="1:19" x14ac:dyDescent="0.25">
      <c r="A920" t="s">
        <v>1356</v>
      </c>
      <c r="B920" t="s">
        <v>2871</v>
      </c>
      <c r="C920" t="s">
        <v>2872</v>
      </c>
      <c r="D920" t="s">
        <v>1006</v>
      </c>
      <c r="E920" t="s">
        <v>845</v>
      </c>
      <c r="F920">
        <v>10750</v>
      </c>
      <c r="G920" s="1">
        <v>44851</v>
      </c>
      <c r="H920">
        <v>206</v>
      </c>
      <c r="I920">
        <v>44.598999999999997</v>
      </c>
      <c r="J920" t="str">
        <f t="shared" si="70"/>
        <v>44.599</v>
      </c>
      <c r="K920">
        <v>45035</v>
      </c>
      <c r="M920">
        <f>_xlfn.IFNA(VLOOKUP(H920,centro_costo_id_2!$A$2:$B$108,2,0),107)</f>
        <v>107</v>
      </c>
      <c r="N920">
        <f>_xlfn.IFNA(VLOOKUP(TRIM(D920),dominio_correos!$A$1:$B$31,2,0),29)</f>
        <v>15</v>
      </c>
      <c r="O920" t="str">
        <f>Hoja13!J919</f>
        <v>2022-10-17</v>
      </c>
      <c r="P920" t="str">
        <f t="shared" si="71"/>
        <v>2023-04-19</v>
      </c>
      <c r="Q920" t="str">
        <f t="shared" si="72"/>
        <v>['nombre' =&gt; 'Sandra', 'apellido' =&gt; 'cadena', 'correo' =&gt; 'a.bienestar@linktic.com', 'dominio' =&gt; 15, 'estado' =&gt; 'Eliminado', 'ticket' =&gt; '10750',</v>
      </c>
      <c r="R920" t="str">
        <f t="shared" si="73"/>
        <v xml:space="preserve"> 'fecha_de_creacion' =&gt; '2022-10-17', 'centro_costos_id' =&gt; 107, 'costo_dolares' =&gt; 44.599, 'costo_pesos' =&gt; 0, 'trm' =&gt; 0, 'fecha_de_eliminacion' =&gt; '2023-04-19', 'comentarios'  =&gt; ''],</v>
      </c>
      <c r="S920" t="str">
        <f t="shared" si="74"/>
        <v>['nombre' =&gt; 'Sandra', 'apellido' =&gt; 'cadena', 'correo' =&gt; 'a.bienestar@linktic.com', 'dominio' =&gt; 15, 'estado' =&gt; 'Eliminado', 'ticket' =&gt; '10750', 'fecha_de_creacion' =&gt; '2022-10-17', 'centro_costos_id' =&gt; 107, 'costo_dolares' =&gt; 44.599, 'costo_pesos' =&gt; 0, 'trm' =&gt; 0, 'fecha_de_eliminacion' =&gt; '2023-04-19', 'comentarios'  =&gt; ''],</v>
      </c>
    </row>
    <row r="921" spans="1:19" x14ac:dyDescent="0.25">
      <c r="A921" t="s">
        <v>1198</v>
      </c>
      <c r="B921" t="s">
        <v>2873</v>
      </c>
      <c r="C921" t="s">
        <v>2874</v>
      </c>
      <c r="D921" t="s">
        <v>1006</v>
      </c>
      <c r="E921" t="s">
        <v>845</v>
      </c>
      <c r="F921">
        <v>10718</v>
      </c>
      <c r="G921" s="1">
        <v>44851</v>
      </c>
      <c r="H921">
        <v>303</v>
      </c>
      <c r="I921">
        <v>44.598999999999997</v>
      </c>
      <c r="J921" t="str">
        <f t="shared" si="70"/>
        <v>44.599</v>
      </c>
      <c r="K921">
        <v>44957</v>
      </c>
      <c r="M921">
        <f>_xlfn.IFNA(VLOOKUP(H921,centro_costo_id_2!$A$2:$B$108,2,0),107)</f>
        <v>46</v>
      </c>
      <c r="N921">
        <f>_xlfn.IFNA(VLOOKUP(TRIM(D921),dominio_correos!$A$1:$B$31,2,0),29)</f>
        <v>15</v>
      </c>
      <c r="O921" t="str">
        <f>Hoja13!J920</f>
        <v>2022-10-17</v>
      </c>
      <c r="P921" t="str">
        <f t="shared" si="71"/>
        <v>2023-01-31</v>
      </c>
      <c r="Q921" t="str">
        <f t="shared" si="72"/>
        <v>['nombre' =&gt; 'Juan', 'apellido' =&gt; 'Manotas', 'correo' =&gt; 'juan.manotas@linktic.com', 'dominio' =&gt; 15, 'estado' =&gt; 'Eliminado', 'ticket' =&gt; '10718',</v>
      </c>
      <c r="R921" t="str">
        <f t="shared" si="73"/>
        <v xml:space="preserve"> 'fecha_de_creacion' =&gt; '2022-10-17', 'centro_costos_id' =&gt; 46, 'costo_dolares' =&gt; 44.599, 'costo_pesos' =&gt; 0, 'trm' =&gt; 0, 'fecha_de_eliminacion' =&gt; '2023-01-31', 'comentarios'  =&gt; ''],</v>
      </c>
      <c r="S921" t="str">
        <f t="shared" si="74"/>
        <v>['nombre' =&gt; 'Juan', 'apellido' =&gt; 'Manotas', 'correo' =&gt; 'juan.manotas@linktic.com', 'dominio' =&gt; 15, 'estado' =&gt; 'Eliminado', 'ticket' =&gt; '10718', 'fecha_de_creacion' =&gt; '2022-10-17', 'centro_costos_id' =&gt; 46, 'costo_dolares' =&gt; 44.599, 'costo_pesos' =&gt; 0, 'trm' =&gt; 0, 'fecha_de_eliminacion' =&gt; '2023-01-31', 'comentarios'  =&gt; ''],</v>
      </c>
    </row>
    <row r="922" spans="1:19" x14ac:dyDescent="0.25">
      <c r="A922" t="s">
        <v>1448</v>
      </c>
      <c r="B922" t="s">
        <v>906</v>
      </c>
      <c r="C922" t="s">
        <v>2875</v>
      </c>
      <c r="D922" t="s">
        <v>1006</v>
      </c>
      <c r="E922" t="s">
        <v>845</v>
      </c>
      <c r="F922">
        <v>10672</v>
      </c>
      <c r="G922" s="1">
        <v>44851</v>
      </c>
      <c r="H922">
        <v>303</v>
      </c>
      <c r="I922">
        <v>44.598999999999997</v>
      </c>
      <c r="J922" t="str">
        <f t="shared" si="70"/>
        <v>44.599</v>
      </c>
      <c r="K922">
        <v>45085</v>
      </c>
      <c r="M922">
        <f>_xlfn.IFNA(VLOOKUP(H922,centro_costo_id_2!$A$2:$B$108,2,0),107)</f>
        <v>46</v>
      </c>
      <c r="N922">
        <f>_xlfn.IFNA(VLOOKUP(TRIM(D922),dominio_correos!$A$1:$B$31,2,0),29)</f>
        <v>15</v>
      </c>
      <c r="O922" t="str">
        <f>Hoja13!J921</f>
        <v>2022-10-17</v>
      </c>
      <c r="P922" t="str">
        <f t="shared" si="71"/>
        <v>2023-06-08</v>
      </c>
      <c r="Q922" t="str">
        <f t="shared" si="72"/>
        <v>['nombre' =&gt; 'Jairo', 'apellido' =&gt; 'Vanegas', 'correo' =&gt; 'Jairo.vanegas@linktic.com', 'dominio' =&gt; 15, 'estado' =&gt; 'Eliminado', 'ticket' =&gt; '10672',</v>
      </c>
      <c r="R922" t="str">
        <f t="shared" si="73"/>
        <v xml:space="preserve"> 'fecha_de_creacion' =&gt; '2022-10-17', 'centro_costos_id' =&gt; 46, 'costo_dolares' =&gt; 44.599, 'costo_pesos' =&gt; 0, 'trm' =&gt; 0, 'fecha_de_eliminacion' =&gt; '2023-06-08', 'comentarios'  =&gt; ''],</v>
      </c>
      <c r="S922" t="str">
        <f t="shared" si="74"/>
        <v>['nombre' =&gt; 'Jairo', 'apellido' =&gt; 'Vanegas', 'correo' =&gt; 'Jairo.vanegas@linktic.com', 'dominio' =&gt; 15, 'estado' =&gt; 'Eliminado', 'ticket' =&gt; '10672', 'fecha_de_creacion' =&gt; '2022-10-17', 'centro_costos_id' =&gt; 46, 'costo_dolares' =&gt; 44.599, 'costo_pesos' =&gt; 0, 'trm' =&gt; 0, 'fecha_de_eliminacion' =&gt; '2023-06-08', 'comentarios'  =&gt; ''],</v>
      </c>
    </row>
    <row r="923" spans="1:19" x14ac:dyDescent="0.25">
      <c r="A923" t="s">
        <v>2876</v>
      </c>
      <c r="B923" t="s">
        <v>2877</v>
      </c>
      <c r="C923" t="s">
        <v>2878</v>
      </c>
      <c r="D923" t="s">
        <v>1006</v>
      </c>
      <c r="E923" t="s">
        <v>845</v>
      </c>
      <c r="F923">
        <v>10679</v>
      </c>
      <c r="G923" s="1">
        <v>44851</v>
      </c>
      <c r="H923">
        <v>303</v>
      </c>
      <c r="I923">
        <v>44.598999999999997</v>
      </c>
      <c r="J923" t="str">
        <f t="shared" si="70"/>
        <v>44.599</v>
      </c>
      <c r="K923">
        <v>44978</v>
      </c>
      <c r="M923">
        <f>_xlfn.IFNA(VLOOKUP(H923,centro_costo_id_2!$A$2:$B$108,2,0),107)</f>
        <v>46</v>
      </c>
      <c r="N923">
        <f>_xlfn.IFNA(VLOOKUP(TRIM(D923),dominio_correos!$A$1:$B$31,2,0),29)</f>
        <v>15</v>
      </c>
      <c r="O923" t="str">
        <f>Hoja13!J922</f>
        <v>2022-10-17</v>
      </c>
      <c r="P923" t="str">
        <f t="shared" si="71"/>
        <v>2023-02-21</v>
      </c>
      <c r="Q923" t="str">
        <f t="shared" si="72"/>
        <v>['nombre' =&gt; 'john', 'apellido' =&gt; 'diaz', 'correo' =&gt; 'john.diaz@linktic.com', 'dominio' =&gt; 15, 'estado' =&gt; 'Eliminado', 'ticket' =&gt; '10679',</v>
      </c>
      <c r="R923" t="str">
        <f t="shared" si="73"/>
        <v xml:space="preserve"> 'fecha_de_creacion' =&gt; '2022-10-17', 'centro_costos_id' =&gt; 46, 'costo_dolares' =&gt; 44.599, 'costo_pesos' =&gt; 0, 'trm' =&gt; 0, 'fecha_de_eliminacion' =&gt; '2023-02-21', 'comentarios'  =&gt; ''],</v>
      </c>
      <c r="S923" t="str">
        <f t="shared" si="74"/>
        <v>['nombre' =&gt; 'john', 'apellido' =&gt; 'diaz', 'correo' =&gt; 'john.diaz@linktic.com', 'dominio' =&gt; 15, 'estado' =&gt; 'Eliminado', 'ticket' =&gt; '10679', 'fecha_de_creacion' =&gt; '2022-10-17', 'centro_costos_id' =&gt; 46, 'costo_dolares' =&gt; 44.599, 'costo_pesos' =&gt; 0, 'trm' =&gt; 0, 'fecha_de_eliminacion' =&gt; '2023-02-21', 'comentarios'  =&gt; ''],</v>
      </c>
    </row>
    <row r="924" spans="1:19" x14ac:dyDescent="0.25">
      <c r="A924" t="s">
        <v>2879</v>
      </c>
      <c r="B924" t="s">
        <v>2880</v>
      </c>
      <c r="C924" t="s">
        <v>2881</v>
      </c>
      <c r="D924" t="s">
        <v>2868</v>
      </c>
      <c r="E924" t="s">
        <v>974</v>
      </c>
      <c r="G924" s="1">
        <v>44854</v>
      </c>
      <c r="I924">
        <v>44.598999999999997</v>
      </c>
      <c r="J924" t="str">
        <f t="shared" si="70"/>
        <v>44.599</v>
      </c>
      <c r="M924">
        <f>_xlfn.IFNA(VLOOKUP(H924,centro_costo_id_2!$A$2:$B$108,2,0),107)</f>
        <v>107</v>
      </c>
      <c r="N924">
        <f>_xlfn.IFNA(VLOOKUP(TRIM(D924),dominio_correos!$A$1:$B$31,2,0),29)</f>
        <v>3</v>
      </c>
      <c r="O924" t="str">
        <f>Hoja13!J923</f>
        <v>2022-10-20</v>
      </c>
      <c r="P924" t="str">
        <f t="shared" si="71"/>
        <v>null</v>
      </c>
      <c r="Q924" t="str">
        <f t="shared" si="72"/>
        <v>['nombre' =&gt; 'Tech', 'apellido' =&gt; 'Bankco', 'correo' =&gt; 'tech@bankco.co', 'dominio' =&gt; 3, 'estado' =&gt; 'Activo', 'ticket' =&gt; '',</v>
      </c>
      <c r="R924" t="str">
        <f t="shared" si="73"/>
        <v xml:space="preserve"> 'fecha_de_creacion' =&gt; '2022-10-20', 'centro_costos_id' =&gt; 107, 'costo_dolares' =&gt; 44.599, 'costo_pesos' =&gt; 0, 'trm' =&gt; 0, 'fecha_de_eliminacion' =&gt; null, 'comentarios'  =&gt; ''],</v>
      </c>
      <c r="S924" t="str">
        <f t="shared" si="74"/>
        <v>['nombre' =&gt; 'Tech', 'apellido' =&gt; 'Bankco', 'correo' =&gt; 'tech@bankco.co', 'dominio' =&gt; 3, 'estado' =&gt; 'Activo', 'ticket' =&gt; '', 'fecha_de_creacion' =&gt; '2022-10-20', 'centro_costos_id' =&gt; 107, 'costo_dolares' =&gt; 44.599, 'costo_pesos' =&gt; 0, 'trm' =&gt; 0, 'fecha_de_eliminacion' =&gt; null, 'comentarios'  =&gt; ''],</v>
      </c>
    </row>
    <row r="925" spans="1:19" x14ac:dyDescent="0.25">
      <c r="A925" t="s">
        <v>889</v>
      </c>
      <c r="B925" t="s">
        <v>1393</v>
      </c>
      <c r="C925" t="s">
        <v>2882</v>
      </c>
      <c r="D925" t="s">
        <v>1006</v>
      </c>
      <c r="E925" t="s">
        <v>974</v>
      </c>
      <c r="F925">
        <v>10805</v>
      </c>
      <c r="G925" s="1">
        <v>44858</v>
      </c>
      <c r="H925" t="s">
        <v>769</v>
      </c>
      <c r="I925">
        <v>44.598999999999997</v>
      </c>
      <c r="J925" t="str">
        <f t="shared" si="70"/>
        <v>44.599</v>
      </c>
      <c r="M925">
        <f>_xlfn.IFNA(VLOOKUP(H925,centro_costo_id_2!$A$2:$B$108,2,0),107)</f>
        <v>80</v>
      </c>
      <c r="N925">
        <f>_xlfn.IFNA(VLOOKUP(TRIM(D925),dominio_correos!$A$1:$B$31,2,0),29)</f>
        <v>15</v>
      </c>
      <c r="O925" t="str">
        <f>Hoja13!J924</f>
        <v>2022-10-24</v>
      </c>
      <c r="P925" t="str">
        <f t="shared" si="71"/>
        <v>null</v>
      </c>
      <c r="Q925" t="str">
        <f t="shared" si="72"/>
        <v>['nombre' =&gt; 'Daniel', 'apellido' =&gt; 'Rodriguez', 'correo' =&gt; 'daniel.rodriguez@linktic.com', 'dominio' =&gt; 15, 'estado' =&gt; 'Activo', 'ticket' =&gt; '10805',</v>
      </c>
      <c r="R925" t="str">
        <f t="shared" si="73"/>
        <v xml:space="preserve"> 'fecha_de_creacion' =&gt; '2022-10-24', 'centro_costos_id' =&gt; 80, 'costo_dolares' =&gt; 44.599, 'costo_pesos' =&gt; 0, 'trm' =&gt; 0, 'fecha_de_eliminacion' =&gt; null, 'comentarios'  =&gt; ''],</v>
      </c>
      <c r="S925" t="str">
        <f t="shared" si="74"/>
        <v>['nombre' =&gt; 'Daniel', 'apellido' =&gt; 'Rodriguez', 'correo' =&gt; 'daniel.rodriguez@linktic.com', 'dominio' =&gt; 15, 'estado' =&gt; 'Activo', 'ticket' =&gt; '10805', 'fecha_de_creacion' =&gt; '2022-10-24', 'centro_costos_id' =&gt; 80, 'costo_dolares' =&gt; 44.599, 'costo_pesos' =&gt; 0, 'trm' =&gt; 0, 'fecha_de_eliminacion' =&gt; null, 'comentarios'  =&gt; ''],</v>
      </c>
    </row>
    <row r="926" spans="1:19" x14ac:dyDescent="0.25">
      <c r="A926" t="s">
        <v>1854</v>
      </c>
      <c r="B926" t="s">
        <v>2522</v>
      </c>
      <c r="C926" t="s">
        <v>2883</v>
      </c>
      <c r="D926" t="s">
        <v>1006</v>
      </c>
      <c r="E926" t="s">
        <v>974</v>
      </c>
      <c r="G926" s="1">
        <v>44858</v>
      </c>
      <c r="H926">
        <v>318</v>
      </c>
      <c r="I926">
        <v>44.598999999999997</v>
      </c>
      <c r="J926" t="str">
        <f t="shared" si="70"/>
        <v>44.599</v>
      </c>
      <c r="M926">
        <f>_xlfn.IFNA(VLOOKUP(H926,centro_costo_id_2!$A$2:$B$108,2,0),107)</f>
        <v>63</v>
      </c>
      <c r="N926">
        <f>_xlfn.IFNA(VLOOKUP(TRIM(D926),dominio_correos!$A$1:$B$31,2,0),29)</f>
        <v>15</v>
      </c>
      <c r="O926" t="str">
        <f>Hoja13!J925</f>
        <v>2022-10-24</v>
      </c>
      <c r="P926" t="str">
        <f t="shared" si="71"/>
        <v>null</v>
      </c>
      <c r="Q926" t="str">
        <f t="shared" si="72"/>
        <v>['nombre' =&gt; 'Juan ', 'apellido' =&gt; 'Bedoya', 'correo' =&gt; 'juan.bedoya@linktic.com', 'dominio' =&gt; 15, 'estado' =&gt; 'Activo', 'ticket' =&gt; '',</v>
      </c>
      <c r="R926" t="str">
        <f t="shared" si="73"/>
        <v xml:space="preserve"> 'fecha_de_creacion' =&gt; '2022-10-24', 'centro_costos_id' =&gt; 63, 'costo_dolares' =&gt; 44.599, 'costo_pesos' =&gt; 0, 'trm' =&gt; 0, 'fecha_de_eliminacion' =&gt; null, 'comentarios'  =&gt; ''],</v>
      </c>
      <c r="S926" t="str">
        <f t="shared" si="74"/>
        <v>['nombre' =&gt; 'Juan ', 'apellido' =&gt; 'Bedoya', 'correo' =&gt; 'juan.bedoya@linktic.com', 'dominio' =&gt; 15, 'estado' =&gt; 'Activo', 'ticket' =&gt; '', 'fecha_de_creacion' =&gt; '2022-10-24', 'centro_costos_id' =&gt; 63, 'costo_dolares' =&gt; 44.599, 'costo_pesos' =&gt; 0, 'trm' =&gt; 0, 'fecha_de_eliminacion' =&gt; null, 'comentarios'  =&gt; ''],</v>
      </c>
    </row>
    <row r="927" spans="1:19" x14ac:dyDescent="0.25">
      <c r="A927" t="s">
        <v>2050</v>
      </c>
      <c r="B927" t="s">
        <v>1746</v>
      </c>
      <c r="C927" t="s">
        <v>2884</v>
      </c>
      <c r="D927" t="s">
        <v>1006</v>
      </c>
      <c r="E927" t="s">
        <v>974</v>
      </c>
      <c r="G927" s="1">
        <v>44858</v>
      </c>
      <c r="H927">
        <v>318</v>
      </c>
      <c r="I927">
        <v>44.598999999999997</v>
      </c>
      <c r="J927" t="str">
        <f t="shared" si="70"/>
        <v>44.599</v>
      </c>
      <c r="M927">
        <f>_xlfn.IFNA(VLOOKUP(H927,centro_costo_id_2!$A$2:$B$108,2,0),107)</f>
        <v>63</v>
      </c>
      <c r="N927">
        <f>_xlfn.IFNA(VLOOKUP(TRIM(D927),dominio_correos!$A$1:$B$31,2,0),29)</f>
        <v>15</v>
      </c>
      <c r="O927" t="str">
        <f>Hoja13!J926</f>
        <v>2022-10-24</v>
      </c>
      <c r="P927" t="str">
        <f t="shared" si="71"/>
        <v>null</v>
      </c>
      <c r="Q927" t="str">
        <f t="shared" si="72"/>
        <v>['nombre' =&gt; 'Alejandra ', 'apellido' =&gt; 'Ortiz', 'correo' =&gt; 'alejandra.ortiz@linktic.com', 'dominio' =&gt; 15, 'estado' =&gt; 'Activo', 'ticket' =&gt; '',</v>
      </c>
      <c r="R927" t="str">
        <f t="shared" si="73"/>
        <v xml:space="preserve"> 'fecha_de_creacion' =&gt; '2022-10-24', 'centro_costos_id' =&gt; 63, 'costo_dolares' =&gt; 44.599, 'costo_pesos' =&gt; 0, 'trm' =&gt; 0, 'fecha_de_eliminacion' =&gt; null, 'comentarios'  =&gt; ''],</v>
      </c>
      <c r="S927" t="str">
        <f t="shared" si="74"/>
        <v>['nombre' =&gt; 'Alejandra ', 'apellido' =&gt; 'Ortiz', 'correo' =&gt; 'alejandra.ortiz@linktic.com', 'dominio' =&gt; 15, 'estado' =&gt; 'Activo', 'ticket' =&gt; '', 'fecha_de_creacion' =&gt; '2022-10-24', 'centro_costos_id' =&gt; 63, 'costo_dolares' =&gt; 44.599, 'costo_pesos' =&gt; 0, 'trm' =&gt; 0, 'fecha_de_eliminacion' =&gt; null, 'comentarios'  =&gt; ''],</v>
      </c>
    </row>
    <row r="928" spans="1:19" x14ac:dyDescent="0.25">
      <c r="A928" t="s">
        <v>2512</v>
      </c>
      <c r="B928" t="s">
        <v>1515</v>
      </c>
      <c r="C928" t="s">
        <v>2885</v>
      </c>
      <c r="D928" t="s">
        <v>1006</v>
      </c>
      <c r="E928" t="s">
        <v>845</v>
      </c>
      <c r="F928">
        <v>10719</v>
      </c>
      <c r="G928" s="1">
        <v>44858</v>
      </c>
      <c r="H928">
        <v>303</v>
      </c>
      <c r="I928">
        <v>7.2</v>
      </c>
      <c r="J928" t="str">
        <f t="shared" si="70"/>
        <v>7.200</v>
      </c>
      <c r="K928">
        <v>44859</v>
      </c>
      <c r="M928">
        <f>_xlfn.IFNA(VLOOKUP(H928,centro_costo_id_2!$A$2:$B$108,2,0),107)</f>
        <v>46</v>
      </c>
      <c r="N928">
        <f>_xlfn.IFNA(VLOOKUP(TRIM(D928),dominio_correos!$A$1:$B$31,2,0),29)</f>
        <v>15</v>
      </c>
      <c r="O928" t="str">
        <f>Hoja13!J927</f>
        <v>2022-10-24</v>
      </c>
      <c r="P928" t="str">
        <f t="shared" si="71"/>
        <v>2022-10-25</v>
      </c>
      <c r="Q928" t="str">
        <f t="shared" si="72"/>
        <v>['nombre' =&gt; 'Diego ', 'apellido' =&gt; 'Sanchez', 'correo' =&gt; 'diego.sanchez@linktic.com', 'dominio' =&gt; 15, 'estado' =&gt; 'Eliminado', 'ticket' =&gt; '10719',</v>
      </c>
      <c r="R928" t="str">
        <f t="shared" si="73"/>
        <v xml:space="preserve"> 'fecha_de_creacion' =&gt; '2022-10-24', 'centro_costos_id' =&gt; 46, 'costo_dolares' =&gt; 7.200, 'costo_pesos' =&gt; 0, 'trm' =&gt; 0, 'fecha_de_eliminacion' =&gt; '2022-10-25', 'comentarios'  =&gt; ''],</v>
      </c>
      <c r="S928" t="str">
        <f t="shared" si="74"/>
        <v>['nombre' =&gt; 'Diego ', 'apellido' =&gt; 'Sanchez', 'correo' =&gt; 'diego.sanchez@linktic.com', 'dominio' =&gt; 15, 'estado' =&gt; 'Eliminado', 'ticket' =&gt; '10719', 'fecha_de_creacion' =&gt; '2022-10-24', 'centro_costos_id' =&gt; 46, 'costo_dolares' =&gt; 7.200, 'costo_pesos' =&gt; 0, 'trm' =&gt; 0, 'fecha_de_eliminacion' =&gt; '2022-10-25', 'comentarios'  =&gt; ''],</v>
      </c>
    </row>
    <row r="929" spans="1:19" x14ac:dyDescent="0.25">
      <c r="A929" t="s">
        <v>2886</v>
      </c>
      <c r="B929" t="s">
        <v>1633</v>
      </c>
      <c r="C929" t="s">
        <v>2887</v>
      </c>
      <c r="D929" t="s">
        <v>1006</v>
      </c>
      <c r="E929" t="s">
        <v>974</v>
      </c>
      <c r="F929">
        <v>10686</v>
      </c>
      <c r="G929" s="1">
        <v>44859</v>
      </c>
      <c r="H929">
        <v>291</v>
      </c>
      <c r="I929">
        <v>44.598999999999997</v>
      </c>
      <c r="J929" t="str">
        <f t="shared" si="70"/>
        <v>44.599</v>
      </c>
      <c r="M929">
        <f>_xlfn.IFNA(VLOOKUP(H929,centro_costo_id_2!$A$2:$B$108,2,0),107)</f>
        <v>37</v>
      </c>
      <c r="N929">
        <f>_xlfn.IFNA(VLOOKUP(TRIM(D929),dominio_correos!$A$1:$B$31,2,0),29)</f>
        <v>15</v>
      </c>
      <c r="O929" t="str">
        <f>Hoja13!J928</f>
        <v>2022-10-25</v>
      </c>
      <c r="P929" t="str">
        <f t="shared" si="71"/>
        <v>null</v>
      </c>
      <c r="Q929" t="str">
        <f t="shared" si="72"/>
        <v>['nombre' =&gt; 'Harold', 'apellido' =&gt; 'Yepes', 'correo' =&gt; 'harold.yepes@linktic.com', 'dominio' =&gt; 15, 'estado' =&gt; 'Activo', 'ticket' =&gt; '10686',</v>
      </c>
      <c r="R929" t="str">
        <f t="shared" si="73"/>
        <v xml:space="preserve"> 'fecha_de_creacion' =&gt; '2022-10-25', 'centro_costos_id' =&gt; 37, 'costo_dolares' =&gt; 44.599, 'costo_pesos' =&gt; 0, 'trm' =&gt; 0, 'fecha_de_eliminacion' =&gt; null, 'comentarios'  =&gt; ''],</v>
      </c>
      <c r="S929" t="str">
        <f t="shared" si="74"/>
        <v>['nombre' =&gt; 'Harold', 'apellido' =&gt; 'Yepes', 'correo' =&gt; 'harold.yepes@linktic.com', 'dominio' =&gt; 15, 'estado' =&gt; 'Activo', 'ticket' =&gt; '10686', 'fecha_de_creacion' =&gt; '2022-10-25', 'centro_costos_id' =&gt; 37, 'costo_dolares' =&gt; 44.599, 'costo_pesos' =&gt; 0, 'trm' =&gt; 0, 'fecha_de_eliminacion' =&gt; null, 'comentarios'  =&gt; ''],</v>
      </c>
    </row>
    <row r="930" spans="1:19" x14ac:dyDescent="0.25">
      <c r="A930" t="s">
        <v>2888</v>
      </c>
      <c r="B930" t="s">
        <v>2889</v>
      </c>
      <c r="C930" t="s">
        <v>2890</v>
      </c>
      <c r="D930" t="s">
        <v>1006</v>
      </c>
      <c r="E930" t="s">
        <v>845</v>
      </c>
      <c r="F930">
        <v>10687</v>
      </c>
      <c r="G930" s="1">
        <v>44859</v>
      </c>
      <c r="H930">
        <v>291</v>
      </c>
      <c r="I930">
        <v>7.2</v>
      </c>
      <c r="J930" t="str">
        <f t="shared" si="70"/>
        <v>7.200</v>
      </c>
      <c r="K930">
        <v>44909</v>
      </c>
      <c r="M930">
        <f>_xlfn.IFNA(VLOOKUP(H930,centro_costo_id_2!$A$2:$B$108,2,0),107)</f>
        <v>37</v>
      </c>
      <c r="N930">
        <f>_xlfn.IFNA(VLOOKUP(TRIM(D930),dominio_correos!$A$1:$B$31,2,0),29)</f>
        <v>15</v>
      </c>
      <c r="O930" t="str">
        <f>Hoja13!J929</f>
        <v>2022-10-25</v>
      </c>
      <c r="P930" t="str">
        <f t="shared" si="71"/>
        <v>2022-12-14</v>
      </c>
      <c r="Q930" t="str">
        <f t="shared" si="72"/>
        <v>['nombre' =&gt; 'Maria Alejandra', 'apellido' =&gt; 'Londoño', 'correo' =&gt; 'maria.londono@linktic.com', 'dominio' =&gt; 15, 'estado' =&gt; 'Eliminado', 'ticket' =&gt; '10687',</v>
      </c>
      <c r="R930" t="str">
        <f t="shared" si="73"/>
        <v xml:space="preserve"> 'fecha_de_creacion' =&gt; '2022-10-25', 'centro_costos_id' =&gt; 37, 'costo_dolares' =&gt; 7.200, 'costo_pesos' =&gt; 0, 'trm' =&gt; 0, 'fecha_de_eliminacion' =&gt; '2022-12-14', 'comentarios'  =&gt; ''],</v>
      </c>
      <c r="S930" t="str">
        <f t="shared" si="74"/>
        <v>['nombre' =&gt; 'Maria Alejandra', 'apellido' =&gt; 'Londoño', 'correo' =&gt; 'maria.londono@linktic.com', 'dominio' =&gt; 15, 'estado' =&gt; 'Eliminado', 'ticket' =&gt; '10687', 'fecha_de_creacion' =&gt; '2022-10-25', 'centro_costos_id' =&gt; 37, 'costo_dolares' =&gt; 7.200, 'costo_pesos' =&gt; 0, 'trm' =&gt; 0, 'fecha_de_eliminacion' =&gt; '2022-12-14', 'comentarios'  =&gt; ''],</v>
      </c>
    </row>
    <row r="931" spans="1:19" x14ac:dyDescent="0.25">
      <c r="A931" t="s">
        <v>982</v>
      </c>
      <c r="B931" t="s">
        <v>2891</v>
      </c>
      <c r="C931" t="s">
        <v>2892</v>
      </c>
      <c r="D931" t="s">
        <v>1006</v>
      </c>
      <c r="E931" t="s">
        <v>845</v>
      </c>
      <c r="F931">
        <v>10694</v>
      </c>
      <c r="G931" s="1">
        <v>44860</v>
      </c>
      <c r="H931">
        <v>318</v>
      </c>
      <c r="I931">
        <v>44.598999999999997</v>
      </c>
      <c r="J931" t="str">
        <f t="shared" si="70"/>
        <v>44.599</v>
      </c>
      <c r="K931">
        <v>44986</v>
      </c>
      <c r="M931">
        <f>_xlfn.IFNA(VLOOKUP(H931,centro_costo_id_2!$A$2:$B$108,2,0),107)</f>
        <v>63</v>
      </c>
      <c r="N931">
        <f>_xlfn.IFNA(VLOOKUP(TRIM(D931),dominio_correos!$A$1:$B$31,2,0),29)</f>
        <v>15</v>
      </c>
      <c r="O931" t="str">
        <f>Hoja13!J930</f>
        <v>2022-10-26</v>
      </c>
      <c r="P931" t="str">
        <f t="shared" si="71"/>
        <v>2023-03-01</v>
      </c>
      <c r="Q931" t="str">
        <f t="shared" si="72"/>
        <v>['nombre' =&gt; 'Jesus', 'apellido' =&gt; 'Cogua', 'correo' =&gt; 'jesus.cogua@linktic.com', 'dominio' =&gt; 15, 'estado' =&gt; 'Eliminado', 'ticket' =&gt; '10694',</v>
      </c>
      <c r="R931" t="str">
        <f t="shared" si="73"/>
        <v xml:space="preserve"> 'fecha_de_creacion' =&gt; '2022-10-26', 'centro_costos_id' =&gt; 63, 'costo_dolares' =&gt; 44.599, 'costo_pesos' =&gt; 0, 'trm' =&gt; 0, 'fecha_de_eliminacion' =&gt; '2023-03-01', 'comentarios'  =&gt; ''],</v>
      </c>
      <c r="S931" t="str">
        <f t="shared" si="74"/>
        <v>['nombre' =&gt; 'Jesus', 'apellido' =&gt; 'Cogua', 'correo' =&gt; 'jesus.cogua@linktic.com', 'dominio' =&gt; 15, 'estado' =&gt; 'Eliminado', 'ticket' =&gt; '10694', 'fecha_de_creacion' =&gt; '2022-10-26', 'centro_costos_id' =&gt; 63, 'costo_dolares' =&gt; 44.599, 'costo_pesos' =&gt; 0, 'trm' =&gt; 0, 'fecha_de_eliminacion' =&gt; '2023-03-01', 'comentarios'  =&gt; ''],</v>
      </c>
    </row>
    <row r="932" spans="1:19" x14ac:dyDescent="0.25">
      <c r="A932" t="s">
        <v>2893</v>
      </c>
      <c r="B932" t="s">
        <v>2437</v>
      </c>
      <c r="C932" t="s">
        <v>2894</v>
      </c>
      <c r="D932" t="s">
        <v>1006</v>
      </c>
      <c r="E932" t="s">
        <v>845</v>
      </c>
      <c r="F932">
        <v>10690</v>
      </c>
      <c r="G932" s="1">
        <v>44860</v>
      </c>
      <c r="H932">
        <v>291</v>
      </c>
      <c r="I932">
        <v>7.2</v>
      </c>
      <c r="J932" t="str">
        <f t="shared" si="70"/>
        <v>7.200</v>
      </c>
      <c r="K932">
        <v>44908</v>
      </c>
      <c r="M932">
        <f>_xlfn.IFNA(VLOOKUP(H932,centro_costo_id_2!$A$2:$B$108,2,0),107)</f>
        <v>37</v>
      </c>
      <c r="N932">
        <f>_xlfn.IFNA(VLOOKUP(TRIM(D932),dominio_correos!$A$1:$B$31,2,0),29)</f>
        <v>15</v>
      </c>
      <c r="O932" t="str">
        <f>Hoja13!J931</f>
        <v>2022-10-26</v>
      </c>
      <c r="P932" t="str">
        <f t="shared" si="71"/>
        <v>2022-12-13</v>
      </c>
      <c r="Q932" t="str">
        <f t="shared" si="72"/>
        <v>['nombre' =&gt; 'Maribel', 'apellido' =&gt; 'Montenegro', 'correo' =&gt; 'maribel.montenegro@linktic.com', 'dominio' =&gt; 15, 'estado' =&gt; 'Eliminado', 'ticket' =&gt; '10690',</v>
      </c>
      <c r="R932" t="str">
        <f t="shared" si="73"/>
        <v xml:space="preserve"> 'fecha_de_creacion' =&gt; '2022-10-26', 'centro_costos_id' =&gt; 37, 'costo_dolares' =&gt; 7.200, 'costo_pesos' =&gt; 0, 'trm' =&gt; 0, 'fecha_de_eliminacion' =&gt; '2022-12-13', 'comentarios'  =&gt; ''],</v>
      </c>
      <c r="S932" t="str">
        <f t="shared" si="74"/>
        <v>['nombre' =&gt; 'Maribel', 'apellido' =&gt; 'Montenegro', 'correo' =&gt; 'maribel.montenegro@linktic.com', 'dominio' =&gt; 15, 'estado' =&gt; 'Eliminado', 'ticket' =&gt; '10690', 'fecha_de_creacion' =&gt; '2022-10-26', 'centro_costos_id' =&gt; 37, 'costo_dolares' =&gt; 7.200, 'costo_pesos' =&gt; 0, 'trm' =&gt; 0, 'fecha_de_eliminacion' =&gt; '2022-12-13', 'comentarios'  =&gt; ''],</v>
      </c>
    </row>
    <row r="933" spans="1:19" x14ac:dyDescent="0.25">
      <c r="A933" t="s">
        <v>1685</v>
      </c>
      <c r="B933" t="s">
        <v>2331</v>
      </c>
      <c r="C933" t="s">
        <v>2895</v>
      </c>
      <c r="D933" t="s">
        <v>1006</v>
      </c>
      <c r="E933" t="s">
        <v>974</v>
      </c>
      <c r="F933" t="s">
        <v>1238</v>
      </c>
      <c r="G933" s="1">
        <v>44860</v>
      </c>
      <c r="H933">
        <v>298</v>
      </c>
      <c r="I933">
        <v>44.598999999999997</v>
      </c>
      <c r="J933" t="str">
        <f t="shared" si="70"/>
        <v>44.599</v>
      </c>
      <c r="M933">
        <f>_xlfn.IFNA(VLOOKUP(H933,centro_costo_id_2!$A$2:$B$108,2,0),107)</f>
        <v>44</v>
      </c>
      <c r="N933">
        <f>_xlfn.IFNA(VLOOKUP(TRIM(D933),dominio_correos!$A$1:$B$31,2,0),29)</f>
        <v>15</v>
      </c>
      <c r="O933" t="str">
        <f>Hoja13!J932</f>
        <v>2022-10-26</v>
      </c>
      <c r="P933" t="str">
        <f t="shared" si="71"/>
        <v>null</v>
      </c>
      <c r="Q933" t="str">
        <f t="shared" si="72"/>
        <v>['nombre' =&gt; 'Karen', 'apellido' =&gt; 'Cuervo', 'correo' =&gt; 'karen.cuervo@linktic.com', 'dominio' =&gt; 15, 'estado' =&gt; 'Activo', 'ticket' =&gt; 'correo',</v>
      </c>
      <c r="R933" t="str">
        <f t="shared" si="73"/>
        <v xml:space="preserve"> 'fecha_de_creacion' =&gt; '2022-10-26', 'centro_costos_id' =&gt; 44, 'costo_dolares' =&gt; 44.599, 'costo_pesos' =&gt; 0, 'trm' =&gt; 0, 'fecha_de_eliminacion' =&gt; null, 'comentarios'  =&gt; ''],</v>
      </c>
      <c r="S933" t="str">
        <f t="shared" si="74"/>
        <v>['nombre' =&gt; 'Karen', 'apellido' =&gt; 'Cuervo', 'correo' =&gt; 'karen.cuervo@linktic.com', 'dominio' =&gt; 15, 'estado' =&gt; 'Activo', 'ticket' =&gt; 'correo', 'fecha_de_creacion' =&gt; '2022-10-26', 'centro_costos_id' =&gt; 44, 'costo_dolares' =&gt; 44.599, 'costo_pesos' =&gt; 0, 'trm' =&gt; 0, 'fecha_de_eliminacion' =&gt; null, 'comentarios'  =&gt; ''],</v>
      </c>
    </row>
    <row r="934" spans="1:19" x14ac:dyDescent="0.25">
      <c r="A934" t="s">
        <v>2896</v>
      </c>
      <c r="B934" t="s">
        <v>893</v>
      </c>
      <c r="C934" t="s">
        <v>2897</v>
      </c>
      <c r="D934" t="s">
        <v>1006</v>
      </c>
      <c r="E934" t="s">
        <v>845</v>
      </c>
      <c r="F934">
        <v>10674</v>
      </c>
      <c r="G934" s="1">
        <v>44861</v>
      </c>
      <c r="H934">
        <v>291</v>
      </c>
      <c r="I934">
        <v>44.598999999999997</v>
      </c>
      <c r="J934" t="str">
        <f t="shared" si="70"/>
        <v>44.599</v>
      </c>
      <c r="K934">
        <v>44959</v>
      </c>
      <c r="M934">
        <f>_xlfn.IFNA(VLOOKUP(H934,centro_costo_id_2!$A$2:$B$108,2,0),107)</f>
        <v>37</v>
      </c>
      <c r="N934">
        <f>_xlfn.IFNA(VLOOKUP(TRIM(D934),dominio_correos!$A$1:$B$31,2,0),29)</f>
        <v>15</v>
      </c>
      <c r="O934" t="str">
        <f>Hoja13!J933</f>
        <v>2022-10-27</v>
      </c>
      <c r="P934" t="str">
        <f t="shared" si="71"/>
        <v>2023-02-02</v>
      </c>
      <c r="Q934" t="str">
        <f t="shared" si="72"/>
        <v>['nombre' =&gt; 'daniel', 'apellido' =&gt; 'Guerrero', 'correo' =&gt; 'daniel.guerrero@linktic.com', 'dominio' =&gt; 15, 'estado' =&gt; 'Eliminado', 'ticket' =&gt; '10674',</v>
      </c>
      <c r="R934" t="str">
        <f t="shared" si="73"/>
        <v xml:space="preserve"> 'fecha_de_creacion' =&gt; '2022-10-27', 'centro_costos_id' =&gt; 37, 'costo_dolares' =&gt; 44.599, 'costo_pesos' =&gt; 0, 'trm' =&gt; 0, 'fecha_de_eliminacion' =&gt; '2023-02-02', 'comentarios'  =&gt; ''],</v>
      </c>
      <c r="S934" t="str">
        <f t="shared" si="74"/>
        <v>['nombre' =&gt; 'daniel', 'apellido' =&gt; 'Guerrero', 'correo' =&gt; 'daniel.guerrero@linktic.com', 'dominio' =&gt; 15, 'estado' =&gt; 'Eliminado', 'ticket' =&gt; '10674', 'fecha_de_creacion' =&gt; '2022-10-27', 'centro_costos_id' =&gt; 37, 'costo_dolares' =&gt; 44.599, 'costo_pesos' =&gt; 0, 'trm' =&gt; 0, 'fecha_de_eliminacion' =&gt; '2023-02-02', 'comentarios'  =&gt; ''],</v>
      </c>
    </row>
    <row r="935" spans="1:19" x14ac:dyDescent="0.25">
      <c r="A935" t="s">
        <v>1356</v>
      </c>
      <c r="B935" t="s">
        <v>2481</v>
      </c>
      <c r="C935" t="s">
        <v>2898</v>
      </c>
      <c r="D935" t="s">
        <v>1006</v>
      </c>
      <c r="E935" t="s">
        <v>974</v>
      </c>
      <c r="F935">
        <v>10667</v>
      </c>
      <c r="G935" s="1">
        <v>44865</v>
      </c>
      <c r="H935">
        <v>303</v>
      </c>
      <c r="I935">
        <v>44.598999999999997</v>
      </c>
      <c r="J935" t="str">
        <f t="shared" si="70"/>
        <v>44.599</v>
      </c>
      <c r="M935">
        <f>_xlfn.IFNA(VLOOKUP(H935,centro_costo_id_2!$A$2:$B$108,2,0),107)</f>
        <v>46</v>
      </c>
      <c r="N935">
        <f>_xlfn.IFNA(VLOOKUP(TRIM(D935),dominio_correos!$A$1:$B$31,2,0),29)</f>
        <v>15</v>
      </c>
      <c r="O935" t="str">
        <f>Hoja13!J934</f>
        <v>2022-10-31</v>
      </c>
      <c r="P935" t="str">
        <f t="shared" si="71"/>
        <v>null</v>
      </c>
      <c r="Q935" t="str">
        <f t="shared" si="72"/>
        <v>['nombre' =&gt; 'Sandra', 'apellido' =&gt; 'Molano', 'correo' =&gt; 'Sandra.Molano@linktic.com', 'dominio' =&gt; 15, 'estado' =&gt; 'Activo', 'ticket' =&gt; '10667',</v>
      </c>
      <c r="R935" t="str">
        <f t="shared" si="73"/>
        <v xml:space="preserve"> 'fecha_de_creacion' =&gt; '2022-10-31', 'centro_costos_id' =&gt; 46, 'costo_dolares' =&gt; 44.599, 'costo_pesos' =&gt; 0, 'trm' =&gt; 0, 'fecha_de_eliminacion' =&gt; null, 'comentarios'  =&gt; ''],</v>
      </c>
      <c r="S935" t="str">
        <f t="shared" si="74"/>
        <v>['nombre' =&gt; 'Sandra', 'apellido' =&gt; 'Molano', 'correo' =&gt; 'Sandra.Molano@linktic.com', 'dominio' =&gt; 15, 'estado' =&gt; 'Activo', 'ticket' =&gt; '10667', 'fecha_de_creacion' =&gt; '2022-10-31', 'centro_costos_id' =&gt; 46, 'costo_dolares' =&gt; 44.599, 'costo_pesos' =&gt; 0, 'trm' =&gt; 0, 'fecha_de_eliminacion' =&gt; null, 'comentarios'  =&gt; ''],</v>
      </c>
    </row>
    <row r="936" spans="1:19" x14ac:dyDescent="0.25">
      <c r="A936" t="s">
        <v>2358</v>
      </c>
      <c r="B936" t="s">
        <v>866</v>
      </c>
      <c r="C936" t="s">
        <v>2899</v>
      </c>
      <c r="D936" t="s">
        <v>1006</v>
      </c>
      <c r="E936" t="s">
        <v>845</v>
      </c>
      <c r="F936">
        <v>10719</v>
      </c>
      <c r="G936" s="1">
        <v>44865</v>
      </c>
      <c r="H936">
        <v>303</v>
      </c>
      <c r="I936">
        <v>7.2</v>
      </c>
      <c r="J936" t="str">
        <f t="shared" si="70"/>
        <v>7.200</v>
      </c>
      <c r="K936">
        <v>44884</v>
      </c>
      <c r="M936">
        <f>_xlfn.IFNA(VLOOKUP(H936,centro_costo_id_2!$A$2:$B$108,2,0),107)</f>
        <v>46</v>
      </c>
      <c r="N936">
        <f>_xlfn.IFNA(VLOOKUP(TRIM(D936),dominio_correos!$A$1:$B$31,2,0),29)</f>
        <v>15</v>
      </c>
      <c r="O936" t="str">
        <f>Hoja13!J935</f>
        <v>2022-10-31</v>
      </c>
      <c r="P936" t="str">
        <f t="shared" si="71"/>
        <v>2022-11-19</v>
      </c>
      <c r="Q936" t="str">
        <f t="shared" si="72"/>
        <v>['nombre' =&gt; 'Edwin ', 'apellido' =&gt; 'Lopez', 'correo' =&gt; 'Edwin.lopez@linktic.com', 'dominio' =&gt; 15, 'estado' =&gt; 'Eliminado', 'ticket' =&gt; '10719',</v>
      </c>
      <c r="R936" t="str">
        <f t="shared" si="73"/>
        <v xml:space="preserve"> 'fecha_de_creacion' =&gt; '2022-10-31', 'centro_costos_id' =&gt; 46, 'costo_dolares' =&gt; 7.200, 'costo_pesos' =&gt; 0, 'trm' =&gt; 0, 'fecha_de_eliminacion' =&gt; '2022-11-19', 'comentarios'  =&gt; ''],</v>
      </c>
      <c r="S936" t="str">
        <f t="shared" si="74"/>
        <v>['nombre' =&gt; 'Edwin ', 'apellido' =&gt; 'Lopez', 'correo' =&gt; 'Edwin.lopez@linktic.com', 'dominio' =&gt; 15, 'estado' =&gt; 'Eliminado', 'ticket' =&gt; '10719', 'fecha_de_creacion' =&gt; '2022-10-31', 'centro_costos_id' =&gt; 46, 'costo_dolares' =&gt; 7.200, 'costo_pesos' =&gt; 0, 'trm' =&gt; 0, 'fecha_de_eliminacion' =&gt; '2022-11-19', 'comentarios'  =&gt; ''],</v>
      </c>
    </row>
    <row r="937" spans="1:19" x14ac:dyDescent="0.25">
      <c r="A937" t="s">
        <v>2900</v>
      </c>
      <c r="B937" t="s">
        <v>2901</v>
      </c>
      <c r="C937" t="s">
        <v>2902</v>
      </c>
      <c r="D937" t="s">
        <v>1006</v>
      </c>
      <c r="E937" t="s">
        <v>845</v>
      </c>
      <c r="F937">
        <v>10749</v>
      </c>
      <c r="G937" s="1">
        <v>44865</v>
      </c>
      <c r="H937">
        <v>329</v>
      </c>
      <c r="I937">
        <v>7.2</v>
      </c>
      <c r="J937" t="str">
        <f t="shared" si="70"/>
        <v>7.200</v>
      </c>
      <c r="K937">
        <v>44922</v>
      </c>
      <c r="M937">
        <f>_xlfn.IFNA(VLOOKUP(H937,centro_costo_id_2!$A$2:$B$108,2,0),107)</f>
        <v>74</v>
      </c>
      <c r="N937">
        <f>_xlfn.IFNA(VLOOKUP(TRIM(D937),dominio_correos!$A$1:$B$31,2,0),29)</f>
        <v>15</v>
      </c>
      <c r="O937" t="str">
        <f>Hoja13!J936</f>
        <v>2022-10-31</v>
      </c>
      <c r="P937" t="str">
        <f t="shared" si="71"/>
        <v>2022-12-27</v>
      </c>
      <c r="Q937" t="str">
        <f t="shared" si="72"/>
        <v>['nombre' =&gt; 'Yan', 'apellido' =&gt; 'Chirino', 'correo' =&gt; 'Yan.Chirino@linktic.com', 'dominio' =&gt; 15, 'estado' =&gt; 'Eliminado', 'ticket' =&gt; '10749',</v>
      </c>
      <c r="R937" t="str">
        <f t="shared" si="73"/>
        <v xml:space="preserve"> 'fecha_de_creacion' =&gt; '2022-10-31', 'centro_costos_id' =&gt; 74, 'costo_dolares' =&gt; 7.200, 'costo_pesos' =&gt; 0, 'trm' =&gt; 0, 'fecha_de_eliminacion' =&gt; '2022-12-27', 'comentarios'  =&gt; ''],</v>
      </c>
      <c r="S937" t="str">
        <f t="shared" si="74"/>
        <v>['nombre' =&gt; 'Yan', 'apellido' =&gt; 'Chirino', 'correo' =&gt; 'Yan.Chirino@linktic.com', 'dominio' =&gt; 15, 'estado' =&gt; 'Eliminado', 'ticket' =&gt; '10749', 'fecha_de_creacion' =&gt; '2022-10-31', 'centro_costos_id' =&gt; 74, 'costo_dolares' =&gt; 7.200, 'costo_pesos' =&gt; 0, 'trm' =&gt; 0, 'fecha_de_eliminacion' =&gt; '2022-12-27', 'comentarios'  =&gt; ''],</v>
      </c>
    </row>
    <row r="938" spans="1:19" x14ac:dyDescent="0.25">
      <c r="A938" t="s">
        <v>2903</v>
      </c>
      <c r="B938" t="s">
        <v>925</v>
      </c>
      <c r="C938" t="s">
        <v>2904</v>
      </c>
      <c r="D938" t="s">
        <v>1006</v>
      </c>
      <c r="E938" t="s">
        <v>974</v>
      </c>
      <c r="F938">
        <v>10517</v>
      </c>
      <c r="G938" s="1">
        <v>44853</v>
      </c>
      <c r="H938">
        <v>318</v>
      </c>
      <c r="I938">
        <v>44.963999999999999</v>
      </c>
      <c r="J938" t="str">
        <f t="shared" si="70"/>
        <v>44.964</v>
      </c>
      <c r="M938">
        <f>_xlfn.IFNA(VLOOKUP(H938,centro_costo_id_2!$A$2:$B$108,2,0),107)</f>
        <v>63</v>
      </c>
      <c r="N938">
        <f>_xlfn.IFNA(VLOOKUP(TRIM(D938),dominio_correos!$A$1:$B$31,2,0),29)</f>
        <v>15</v>
      </c>
      <c r="O938" t="str">
        <f>Hoja13!J937</f>
        <v>2022-10-19</v>
      </c>
      <c r="P938" t="str">
        <f t="shared" si="71"/>
        <v>null</v>
      </c>
      <c r="Q938" t="str">
        <f t="shared" si="72"/>
        <v>['nombre' =&gt; 'Aaron', 'apellido' =&gt; 'Orozco', 'correo' =&gt; 'aaron.orozco@linktic.com', 'dominio' =&gt; 15, 'estado' =&gt; 'Activo', 'ticket' =&gt; '10517',</v>
      </c>
      <c r="R938" t="str">
        <f t="shared" si="73"/>
        <v xml:space="preserve"> 'fecha_de_creacion' =&gt; '2022-10-19', 'centro_costos_id' =&gt; 63, 'costo_dolares' =&gt; 44.964, 'costo_pesos' =&gt; 0, 'trm' =&gt; 0, 'fecha_de_eliminacion' =&gt; null, 'comentarios'  =&gt; ''],</v>
      </c>
      <c r="S938" t="str">
        <f t="shared" si="74"/>
        <v>['nombre' =&gt; 'Aaron', 'apellido' =&gt; 'Orozco', 'correo' =&gt; 'aaron.orozco@linktic.com', 'dominio' =&gt; 15, 'estado' =&gt; 'Activo', 'ticket' =&gt; '10517', 'fecha_de_creacion' =&gt; '2022-10-19', 'centro_costos_id' =&gt; 63, 'costo_dolares' =&gt; 44.964, 'costo_pesos' =&gt; 0, 'trm' =&gt; 0, 'fecha_de_eliminacion' =&gt; null, 'comentarios'  =&gt; ''],</v>
      </c>
    </row>
    <row r="939" spans="1:19" x14ac:dyDescent="0.25">
      <c r="A939" t="s">
        <v>2065</v>
      </c>
      <c r="B939" t="s">
        <v>1357</v>
      </c>
      <c r="C939" t="s">
        <v>2905</v>
      </c>
      <c r="D939" t="s">
        <v>1006</v>
      </c>
      <c r="E939" t="s">
        <v>974</v>
      </c>
      <c r="F939">
        <v>10518</v>
      </c>
      <c r="G939" s="1">
        <v>44853</v>
      </c>
      <c r="H939">
        <v>318</v>
      </c>
      <c r="I939">
        <v>44.598999999999997</v>
      </c>
      <c r="J939" t="str">
        <f t="shared" si="70"/>
        <v>44.599</v>
      </c>
      <c r="M939">
        <f>_xlfn.IFNA(VLOOKUP(H939,centro_costo_id_2!$A$2:$B$108,2,0),107)</f>
        <v>63</v>
      </c>
      <c r="N939">
        <f>_xlfn.IFNA(VLOOKUP(TRIM(D939),dominio_correos!$A$1:$B$31,2,0),29)</f>
        <v>15</v>
      </c>
      <c r="O939" t="str">
        <f>Hoja13!J938</f>
        <v>2022-10-19</v>
      </c>
      <c r="P939" t="str">
        <f t="shared" si="71"/>
        <v>null</v>
      </c>
      <c r="Q939" t="str">
        <f t="shared" si="72"/>
        <v>['nombre' =&gt; 'Alexander ', 'apellido' =&gt; 'Muñoz', 'correo' =&gt; 'alexander.munoz@linktic.com', 'dominio' =&gt; 15, 'estado' =&gt; 'Activo', 'ticket' =&gt; '10518',</v>
      </c>
      <c r="R939" t="str">
        <f t="shared" si="73"/>
        <v xml:space="preserve"> 'fecha_de_creacion' =&gt; '2022-10-19', 'centro_costos_id' =&gt; 63, 'costo_dolares' =&gt; 44.599, 'costo_pesos' =&gt; 0, 'trm' =&gt; 0, 'fecha_de_eliminacion' =&gt; null, 'comentarios'  =&gt; ''],</v>
      </c>
      <c r="S939" t="str">
        <f t="shared" si="74"/>
        <v>['nombre' =&gt; 'Alexander ', 'apellido' =&gt; 'Muñoz', 'correo' =&gt; 'alexander.munoz@linktic.com', 'dominio' =&gt; 15, 'estado' =&gt; 'Activo', 'ticket' =&gt; '10518', 'fecha_de_creacion' =&gt; '2022-10-19', 'centro_costos_id' =&gt; 63, 'costo_dolares' =&gt; 44.599, 'costo_pesos' =&gt; 0, 'trm' =&gt; 0, 'fecha_de_eliminacion' =&gt; null, 'comentarios'  =&gt; ''],</v>
      </c>
    </row>
    <row r="940" spans="1:19" x14ac:dyDescent="0.25">
      <c r="A940" t="s">
        <v>1849</v>
      </c>
      <c r="B940" t="s">
        <v>2906</v>
      </c>
      <c r="C940" t="s">
        <v>2907</v>
      </c>
      <c r="D940" t="s">
        <v>1006</v>
      </c>
      <c r="E940" t="s">
        <v>974</v>
      </c>
      <c r="F940">
        <v>10787</v>
      </c>
      <c r="G940" s="1">
        <v>44856</v>
      </c>
      <c r="H940">
        <v>202</v>
      </c>
      <c r="I940">
        <v>44.598999999999997</v>
      </c>
      <c r="J940" t="str">
        <f t="shared" si="70"/>
        <v>44.599</v>
      </c>
      <c r="M940">
        <f>_xlfn.IFNA(VLOOKUP(H940,centro_costo_id_2!$A$2:$B$108,2,0),107)</f>
        <v>107</v>
      </c>
      <c r="N940">
        <f>_xlfn.IFNA(VLOOKUP(TRIM(D940),dominio_correos!$A$1:$B$31,2,0),29)</f>
        <v>15</v>
      </c>
      <c r="O940" t="str">
        <f>Hoja13!J939</f>
        <v>2022-10-22</v>
      </c>
      <c r="P940" t="str">
        <f t="shared" si="71"/>
        <v>null</v>
      </c>
      <c r="Q940" t="str">
        <f t="shared" si="72"/>
        <v>['nombre' =&gt; 'Cristian ', 'apellido' =&gt; 'Mendivelso', 'correo' =&gt; 'cristian.mendivelso@linktic.com', 'dominio' =&gt; 15, 'estado' =&gt; 'Activo', 'ticket' =&gt; '10787',</v>
      </c>
      <c r="R940" t="str">
        <f t="shared" si="73"/>
        <v xml:space="preserve"> 'fecha_de_creacion' =&gt; '2022-10-22', 'centro_costos_id' =&gt; 107, 'costo_dolares' =&gt; 44.599, 'costo_pesos' =&gt; 0, 'trm' =&gt; 0, 'fecha_de_eliminacion' =&gt; null, 'comentarios'  =&gt; ''],</v>
      </c>
      <c r="S940" t="str">
        <f t="shared" si="74"/>
        <v>['nombre' =&gt; 'Cristian ', 'apellido' =&gt; 'Mendivelso', 'correo' =&gt; 'cristian.mendivelso@linktic.com', 'dominio' =&gt; 15, 'estado' =&gt; 'Activo', 'ticket' =&gt; '10787', 'fecha_de_creacion' =&gt; '2022-10-22', 'centro_costos_id' =&gt; 107, 'costo_dolares' =&gt; 44.599, 'costo_pesos' =&gt; 0, 'trm' =&gt; 0, 'fecha_de_eliminacion' =&gt; null, 'comentarios'  =&gt; ''],</v>
      </c>
    </row>
    <row r="941" spans="1:19" x14ac:dyDescent="0.25">
      <c r="A941" t="s">
        <v>1646</v>
      </c>
      <c r="B941" t="s">
        <v>986</v>
      </c>
      <c r="C941" t="s">
        <v>2908</v>
      </c>
      <c r="D941" t="s">
        <v>1006</v>
      </c>
      <c r="E941" t="s">
        <v>845</v>
      </c>
      <c r="F941">
        <v>10641</v>
      </c>
      <c r="G941" s="1">
        <v>44865</v>
      </c>
      <c r="H941">
        <v>201</v>
      </c>
      <c r="I941">
        <v>44.598999999999997</v>
      </c>
      <c r="J941" t="str">
        <f t="shared" si="70"/>
        <v>44.599</v>
      </c>
      <c r="K941">
        <v>44986</v>
      </c>
      <c r="M941">
        <f>_xlfn.IFNA(VLOOKUP(H941,centro_costo_id_2!$A$2:$B$108,2,0),107)</f>
        <v>107</v>
      </c>
      <c r="N941">
        <f>_xlfn.IFNA(VLOOKUP(TRIM(D941),dominio_correos!$A$1:$B$31,2,0),29)</f>
        <v>15</v>
      </c>
      <c r="O941" t="str">
        <f>Hoja13!J940</f>
        <v>2022-10-31</v>
      </c>
      <c r="P941" t="str">
        <f t="shared" si="71"/>
        <v>2023-03-01</v>
      </c>
      <c r="Q941" t="str">
        <f t="shared" si="72"/>
        <v>['nombre' =&gt; 'Jorge', 'apellido' =&gt; 'Medina', 'correo' =&gt; 'Jorge.medina@linktic.com', 'dominio' =&gt; 15, 'estado' =&gt; 'Eliminado', 'ticket' =&gt; '10641',</v>
      </c>
      <c r="R941" t="str">
        <f t="shared" si="73"/>
        <v xml:space="preserve"> 'fecha_de_creacion' =&gt; '2022-10-31', 'centro_costos_id' =&gt; 107, 'costo_dolares' =&gt; 44.599, 'costo_pesos' =&gt; 0, 'trm' =&gt; 0, 'fecha_de_eliminacion' =&gt; '2023-03-01', 'comentarios'  =&gt; ''],</v>
      </c>
      <c r="S941" t="str">
        <f t="shared" si="74"/>
        <v>['nombre' =&gt; 'Jorge', 'apellido' =&gt; 'Medina', 'correo' =&gt; 'Jorge.medina@linktic.com', 'dominio' =&gt; 15, 'estado' =&gt; 'Eliminado', 'ticket' =&gt; '10641', 'fecha_de_creacion' =&gt; '2022-10-31', 'centro_costos_id' =&gt; 107, 'costo_dolares' =&gt; 44.599, 'costo_pesos' =&gt; 0, 'trm' =&gt; 0, 'fecha_de_eliminacion' =&gt; '2023-03-01', 'comentarios'  =&gt; ''],</v>
      </c>
    </row>
    <row r="942" spans="1:19" x14ac:dyDescent="0.25">
      <c r="A942" t="s">
        <v>1851</v>
      </c>
      <c r="B942" t="s">
        <v>1322</v>
      </c>
      <c r="C942" t="s">
        <v>2909</v>
      </c>
      <c r="D942" t="s">
        <v>1006</v>
      </c>
      <c r="E942" t="s">
        <v>845</v>
      </c>
      <c r="F942">
        <v>10689</v>
      </c>
      <c r="G942" s="1">
        <v>44855</v>
      </c>
      <c r="H942">
        <v>291</v>
      </c>
      <c r="I942">
        <v>7.2</v>
      </c>
      <c r="J942" t="str">
        <f t="shared" si="70"/>
        <v>7.200</v>
      </c>
      <c r="K942">
        <v>44875</v>
      </c>
      <c r="M942">
        <f>_xlfn.IFNA(VLOOKUP(H942,centro_costo_id_2!$A$2:$B$108,2,0),107)</f>
        <v>37</v>
      </c>
      <c r="N942">
        <f>_xlfn.IFNA(VLOOKUP(TRIM(D942),dominio_correos!$A$1:$B$31,2,0),29)</f>
        <v>15</v>
      </c>
      <c r="O942" t="str">
        <f>Hoja13!J941</f>
        <v>2022-10-21</v>
      </c>
      <c r="P942" t="str">
        <f t="shared" si="71"/>
        <v>2022-11-10</v>
      </c>
      <c r="Q942" t="str">
        <f t="shared" si="72"/>
        <v>['nombre' =&gt; 'Enrique', 'apellido' =&gt; 'Gonzalez', 'correo' =&gt; 'enrique.gonzalez@linktic.com', 'dominio' =&gt; 15, 'estado' =&gt; 'Eliminado', 'ticket' =&gt; '10689',</v>
      </c>
      <c r="R942" t="str">
        <f t="shared" si="73"/>
        <v xml:space="preserve"> 'fecha_de_creacion' =&gt; '2022-10-21', 'centro_costos_id' =&gt; 37, 'costo_dolares' =&gt; 7.200, 'costo_pesos' =&gt; 0, 'trm' =&gt; 0, 'fecha_de_eliminacion' =&gt; '2022-11-10', 'comentarios'  =&gt; ''],</v>
      </c>
      <c r="S942" t="str">
        <f t="shared" si="74"/>
        <v>['nombre' =&gt; 'Enrique', 'apellido' =&gt; 'Gonzalez', 'correo' =&gt; 'enrique.gonzalez@linktic.com', 'dominio' =&gt; 15, 'estado' =&gt; 'Eliminado', 'ticket' =&gt; '10689', 'fecha_de_creacion' =&gt; '2022-10-21', 'centro_costos_id' =&gt; 37, 'costo_dolares' =&gt; 7.200, 'costo_pesos' =&gt; 0, 'trm' =&gt; 0, 'fecha_de_eliminacion' =&gt; '2022-11-10', 'comentarios'  =&gt; ''],</v>
      </c>
    </row>
    <row r="943" spans="1:19" x14ac:dyDescent="0.25">
      <c r="A943" t="s">
        <v>2910</v>
      </c>
      <c r="B943" t="s">
        <v>2182</v>
      </c>
      <c r="C943" t="s">
        <v>2911</v>
      </c>
      <c r="D943" t="s">
        <v>1006</v>
      </c>
      <c r="E943" t="s">
        <v>974</v>
      </c>
      <c r="F943">
        <v>10682</v>
      </c>
      <c r="G943" s="1">
        <v>44855</v>
      </c>
      <c r="H943">
        <v>329</v>
      </c>
      <c r="I943">
        <v>44.598999999999997</v>
      </c>
      <c r="J943" t="str">
        <f t="shared" si="70"/>
        <v>44.599</v>
      </c>
      <c r="M943">
        <f>_xlfn.IFNA(VLOOKUP(H943,centro_costo_id_2!$A$2:$B$108,2,0),107)</f>
        <v>74</v>
      </c>
      <c r="N943">
        <f>_xlfn.IFNA(VLOOKUP(TRIM(D943),dominio_correos!$A$1:$B$31,2,0),29)</f>
        <v>15</v>
      </c>
      <c r="O943" t="str">
        <f>Hoja13!J942</f>
        <v>2022-10-21</v>
      </c>
      <c r="P943" t="str">
        <f t="shared" si="71"/>
        <v>null</v>
      </c>
      <c r="Q943" t="str">
        <f t="shared" si="72"/>
        <v>['nombre' =&gt; 'Hugo ', 'apellido' =&gt; 'Bolaños', 'correo' =&gt; 'hugo.bolanos@linktic.com', 'dominio' =&gt; 15, 'estado' =&gt; 'Activo', 'ticket' =&gt; '10682',</v>
      </c>
      <c r="R943" t="str">
        <f t="shared" si="73"/>
        <v xml:space="preserve"> 'fecha_de_creacion' =&gt; '2022-10-21', 'centro_costos_id' =&gt; 74, 'costo_dolares' =&gt; 44.599, 'costo_pesos' =&gt; 0, 'trm' =&gt; 0, 'fecha_de_eliminacion' =&gt; null, 'comentarios'  =&gt; ''],</v>
      </c>
      <c r="S943" t="str">
        <f t="shared" si="74"/>
        <v>['nombre' =&gt; 'Hugo ', 'apellido' =&gt; 'Bolaños', 'correo' =&gt; 'hugo.bolanos@linktic.com', 'dominio' =&gt; 15, 'estado' =&gt; 'Activo', 'ticket' =&gt; '10682', 'fecha_de_creacion' =&gt; '2022-10-21', 'centro_costos_id' =&gt; 74, 'costo_dolares' =&gt; 44.599, 'costo_pesos' =&gt; 0, 'trm' =&gt; 0, 'fecha_de_eliminacion' =&gt; null, 'comentarios'  =&gt; ''],</v>
      </c>
    </row>
    <row r="944" spans="1:19" x14ac:dyDescent="0.25">
      <c r="A944" t="s">
        <v>1198</v>
      </c>
      <c r="B944" t="s">
        <v>2524</v>
      </c>
      <c r="C944" t="s">
        <v>2912</v>
      </c>
      <c r="D944" t="s">
        <v>1006</v>
      </c>
      <c r="E944" t="s">
        <v>845</v>
      </c>
      <c r="F944">
        <v>10788</v>
      </c>
      <c r="G944" s="1">
        <v>44855</v>
      </c>
      <c r="H944">
        <v>202</v>
      </c>
      <c r="I944">
        <v>7.2</v>
      </c>
      <c r="J944" t="str">
        <f t="shared" si="70"/>
        <v>7.200</v>
      </c>
      <c r="K944">
        <v>44888</v>
      </c>
      <c r="M944">
        <f>_xlfn.IFNA(VLOOKUP(H944,centro_costo_id_2!$A$2:$B$108,2,0),107)</f>
        <v>107</v>
      </c>
      <c r="N944">
        <f>_xlfn.IFNA(VLOOKUP(TRIM(D944),dominio_correos!$A$1:$B$31,2,0),29)</f>
        <v>15</v>
      </c>
      <c r="O944" t="str">
        <f>Hoja13!J943</f>
        <v>2022-10-21</v>
      </c>
      <c r="P944" t="str">
        <f t="shared" si="71"/>
        <v>2022-11-23</v>
      </c>
      <c r="Q944" t="str">
        <f t="shared" si="72"/>
        <v>['nombre' =&gt; 'Juan', 'apellido' =&gt; 'Gutierrez', 'correo' =&gt; 'juan.gutierrez@linktic.com', 'dominio' =&gt; 15, 'estado' =&gt; 'Eliminado', 'ticket' =&gt; '10788',</v>
      </c>
      <c r="R944" t="str">
        <f t="shared" si="73"/>
        <v xml:space="preserve"> 'fecha_de_creacion' =&gt; '2022-10-21', 'centro_costos_id' =&gt; 107, 'costo_dolares' =&gt; 7.200, 'costo_pesos' =&gt; 0, 'trm' =&gt; 0, 'fecha_de_eliminacion' =&gt; '2022-11-23', 'comentarios'  =&gt; ''],</v>
      </c>
      <c r="S944" t="str">
        <f t="shared" si="74"/>
        <v>['nombre' =&gt; 'Juan', 'apellido' =&gt; 'Gutierrez', 'correo' =&gt; 'juan.gutierrez@linktic.com', 'dominio' =&gt; 15, 'estado' =&gt; 'Eliminado', 'ticket' =&gt; '10788', 'fecha_de_creacion' =&gt; '2022-10-21', 'centro_costos_id' =&gt; 107, 'costo_dolares' =&gt; 7.200, 'costo_pesos' =&gt; 0, 'trm' =&gt; 0, 'fecha_de_eliminacion' =&gt; '2022-11-23', 'comentarios'  =&gt; ''],</v>
      </c>
    </row>
    <row r="945" spans="1:19" x14ac:dyDescent="0.25">
      <c r="A945" t="s">
        <v>1854</v>
      </c>
      <c r="B945" t="s">
        <v>2748</v>
      </c>
      <c r="C945" t="s">
        <v>2913</v>
      </c>
      <c r="D945" t="s">
        <v>1006</v>
      </c>
      <c r="E945" t="s">
        <v>974</v>
      </c>
      <c r="F945">
        <v>10516</v>
      </c>
      <c r="G945" s="1">
        <v>44854</v>
      </c>
      <c r="H945">
        <v>318</v>
      </c>
      <c r="I945">
        <v>44.598999999999997</v>
      </c>
      <c r="J945" t="str">
        <f t="shared" si="70"/>
        <v>44.599</v>
      </c>
      <c r="M945">
        <f>_xlfn.IFNA(VLOOKUP(H945,centro_costo_id_2!$A$2:$B$108,2,0),107)</f>
        <v>63</v>
      </c>
      <c r="N945">
        <f>_xlfn.IFNA(VLOOKUP(TRIM(D945),dominio_correos!$A$1:$B$31,2,0),29)</f>
        <v>15</v>
      </c>
      <c r="O945" t="str">
        <f>Hoja13!J944</f>
        <v>2022-10-20</v>
      </c>
      <c r="P945" t="str">
        <f t="shared" si="71"/>
        <v>null</v>
      </c>
      <c r="Q945" t="str">
        <f t="shared" si="72"/>
        <v>['nombre' =&gt; 'Juan ', 'apellido' =&gt; 'Navarro', 'correo' =&gt; 'juan.navarro@linktic.com', 'dominio' =&gt; 15, 'estado' =&gt; 'Activo', 'ticket' =&gt; '10516',</v>
      </c>
      <c r="R945" t="str">
        <f t="shared" si="73"/>
        <v xml:space="preserve"> 'fecha_de_creacion' =&gt; '2022-10-20', 'centro_costos_id' =&gt; 63, 'costo_dolares' =&gt; 44.599, 'costo_pesos' =&gt; 0, 'trm' =&gt; 0, 'fecha_de_eliminacion' =&gt; null, 'comentarios'  =&gt; ''],</v>
      </c>
      <c r="S945" t="str">
        <f t="shared" si="74"/>
        <v>['nombre' =&gt; 'Juan ', 'apellido' =&gt; 'Navarro', 'correo' =&gt; 'juan.navarro@linktic.com', 'dominio' =&gt; 15, 'estado' =&gt; 'Activo', 'ticket' =&gt; '10516', 'fecha_de_creacion' =&gt; '2022-10-20', 'centro_costos_id' =&gt; 63, 'costo_dolares' =&gt; 44.599, 'costo_pesos' =&gt; 0, 'trm' =&gt; 0, 'fecha_de_eliminacion' =&gt; null, 'comentarios'  =&gt; ''],</v>
      </c>
    </row>
    <row r="946" spans="1:19" x14ac:dyDescent="0.25">
      <c r="A946" t="s">
        <v>2013</v>
      </c>
      <c r="B946" t="s">
        <v>2914</v>
      </c>
      <c r="C946" t="s">
        <v>2915</v>
      </c>
      <c r="D946" t="s">
        <v>1006</v>
      </c>
      <c r="E946" t="s">
        <v>974</v>
      </c>
      <c r="F946">
        <v>10804</v>
      </c>
      <c r="G946" s="1">
        <v>44858</v>
      </c>
      <c r="H946" t="s">
        <v>769</v>
      </c>
      <c r="I946">
        <v>44.598999999999997</v>
      </c>
      <c r="J946" t="str">
        <f t="shared" si="70"/>
        <v>44.599</v>
      </c>
      <c r="M946">
        <f>_xlfn.IFNA(VLOOKUP(H946,centro_costo_id_2!$A$2:$B$108,2,0),107)</f>
        <v>80</v>
      </c>
      <c r="N946">
        <f>_xlfn.IFNA(VLOOKUP(TRIM(D946),dominio_correos!$A$1:$B$31,2,0),29)</f>
        <v>15</v>
      </c>
      <c r="O946" t="str">
        <f>Hoja13!J945</f>
        <v>2022-10-24</v>
      </c>
      <c r="P946" t="str">
        <f t="shared" si="71"/>
        <v>null</v>
      </c>
      <c r="Q946" t="str">
        <f t="shared" si="72"/>
        <v>['nombre' =&gt; 'Leidy ', 'apellido' =&gt; 'Bolivar', 'correo' =&gt; 'leidy.bolivar@linktic.com', 'dominio' =&gt; 15, 'estado' =&gt; 'Activo', 'ticket' =&gt; '10804',</v>
      </c>
      <c r="R946" t="str">
        <f t="shared" si="73"/>
        <v xml:space="preserve"> 'fecha_de_creacion' =&gt; '2022-10-24', 'centro_costos_id' =&gt; 80, 'costo_dolares' =&gt; 44.599, 'costo_pesos' =&gt; 0, 'trm' =&gt; 0, 'fecha_de_eliminacion' =&gt; null, 'comentarios'  =&gt; ''],</v>
      </c>
      <c r="S946" t="str">
        <f t="shared" si="74"/>
        <v>['nombre' =&gt; 'Leidy ', 'apellido' =&gt; 'Bolivar', 'correo' =&gt; 'leidy.bolivar@linktic.com', 'dominio' =&gt; 15, 'estado' =&gt; 'Activo', 'ticket' =&gt; '10804', 'fecha_de_creacion' =&gt; '2022-10-24', 'centro_costos_id' =&gt; 80, 'costo_dolares' =&gt; 44.599, 'costo_pesos' =&gt; 0, 'trm' =&gt; 0, 'fecha_de_eliminacion' =&gt; null, 'comentarios'  =&gt; ''],</v>
      </c>
    </row>
    <row r="947" spans="1:19" x14ac:dyDescent="0.25">
      <c r="A947" t="s">
        <v>1476</v>
      </c>
      <c r="B947" t="s">
        <v>2916</v>
      </c>
      <c r="C947" t="s">
        <v>2917</v>
      </c>
      <c r="D947" t="s">
        <v>1006</v>
      </c>
      <c r="E947" t="s">
        <v>974</v>
      </c>
      <c r="F947">
        <v>10691</v>
      </c>
      <c r="G947" s="1">
        <v>44865</v>
      </c>
      <c r="H947">
        <v>291</v>
      </c>
      <c r="I947">
        <v>44.598999999999997</v>
      </c>
      <c r="J947" t="str">
        <f t="shared" si="70"/>
        <v>44.599</v>
      </c>
      <c r="M947">
        <f>_xlfn.IFNA(VLOOKUP(H947,centro_costo_id_2!$A$2:$B$108,2,0),107)</f>
        <v>37</v>
      </c>
      <c r="N947">
        <f>_xlfn.IFNA(VLOOKUP(TRIM(D947),dominio_correos!$A$1:$B$31,2,0),29)</f>
        <v>15</v>
      </c>
      <c r="O947" t="str">
        <f>Hoja13!J946</f>
        <v>2022-10-31</v>
      </c>
      <c r="P947" t="str">
        <f t="shared" si="71"/>
        <v>null</v>
      </c>
      <c r="Q947" t="str">
        <f t="shared" si="72"/>
        <v>['nombre' =&gt; 'Jhon', 'apellido' =&gt; 'Mondragon', 'correo' =&gt; 'Jhon.mondragon@linktic.com', 'dominio' =&gt; 15, 'estado' =&gt; 'Activo', 'ticket' =&gt; '10691',</v>
      </c>
      <c r="R947" t="str">
        <f t="shared" si="73"/>
        <v xml:space="preserve"> 'fecha_de_creacion' =&gt; '2022-10-31', 'centro_costos_id' =&gt; 37, 'costo_dolares' =&gt; 44.599, 'costo_pesos' =&gt; 0, 'trm' =&gt; 0, 'fecha_de_eliminacion' =&gt; null, 'comentarios'  =&gt; ''],</v>
      </c>
      <c r="S947" t="str">
        <f t="shared" si="74"/>
        <v>['nombre' =&gt; 'Jhon', 'apellido' =&gt; 'Mondragon', 'correo' =&gt; 'Jhon.mondragon@linktic.com', 'dominio' =&gt; 15, 'estado' =&gt; 'Activo', 'ticket' =&gt; '10691', 'fecha_de_creacion' =&gt; '2022-10-31', 'centro_costos_id' =&gt; 37, 'costo_dolares' =&gt; 44.599, 'costo_pesos' =&gt; 0, 'trm' =&gt; 0, 'fecha_de_eliminacion' =&gt; null, 'comentarios'  =&gt; ''],</v>
      </c>
    </row>
    <row r="948" spans="1:19" x14ac:dyDescent="0.25">
      <c r="A948" t="s">
        <v>1911</v>
      </c>
      <c r="B948" t="s">
        <v>1249</v>
      </c>
      <c r="C948" t="s">
        <v>2918</v>
      </c>
      <c r="D948" t="s">
        <v>1006</v>
      </c>
      <c r="E948" t="s">
        <v>974</v>
      </c>
      <c r="F948">
        <v>10708</v>
      </c>
      <c r="G948" s="1">
        <v>44866</v>
      </c>
      <c r="H948">
        <v>336</v>
      </c>
      <c r="I948">
        <v>44.598999999999997</v>
      </c>
      <c r="J948" t="str">
        <f t="shared" si="70"/>
        <v>44.599</v>
      </c>
      <c r="M948">
        <f>_xlfn.IFNA(VLOOKUP(H948,centro_costo_id_2!$A$2:$B$108,2,0),107)</f>
        <v>84</v>
      </c>
      <c r="N948">
        <f>_xlfn.IFNA(VLOOKUP(TRIM(D948),dominio_correos!$A$1:$B$31,2,0),29)</f>
        <v>15</v>
      </c>
      <c r="O948" t="str">
        <f>Hoja13!J947</f>
        <v>2022-11-01</v>
      </c>
      <c r="P948" t="str">
        <f t="shared" si="71"/>
        <v>null</v>
      </c>
      <c r="Q948" t="str">
        <f t="shared" si="72"/>
        <v>['nombre' =&gt; 'Manuel ', 'apellido' =&gt; 'Martinez', 'correo' =&gt; 'Manuel.martinez@linktic.com', 'dominio' =&gt; 15, 'estado' =&gt; 'Activo', 'ticket' =&gt; '10708',</v>
      </c>
      <c r="R948" t="str">
        <f t="shared" si="73"/>
        <v xml:space="preserve"> 'fecha_de_creacion' =&gt; '2022-11-01', 'centro_costos_id' =&gt; 84, 'costo_dolares' =&gt; 44.599, 'costo_pesos' =&gt; 0, 'trm' =&gt; 0, 'fecha_de_eliminacion' =&gt; null, 'comentarios'  =&gt; ''],</v>
      </c>
      <c r="S948" t="str">
        <f t="shared" si="74"/>
        <v>['nombre' =&gt; 'Manuel ', 'apellido' =&gt; 'Martinez', 'correo' =&gt; 'Manuel.martinez@linktic.com', 'dominio' =&gt; 15, 'estado' =&gt; 'Activo', 'ticket' =&gt; '10708', 'fecha_de_creacion' =&gt; '2022-11-01', 'centro_costos_id' =&gt; 84, 'costo_dolares' =&gt; 44.599, 'costo_pesos' =&gt; 0, 'trm' =&gt; 0, 'fecha_de_eliminacion' =&gt; null, 'comentarios'  =&gt; ''],</v>
      </c>
    </row>
    <row r="949" spans="1:19" x14ac:dyDescent="0.25">
      <c r="A949" t="s">
        <v>862</v>
      </c>
      <c r="B949" t="s">
        <v>1550</v>
      </c>
      <c r="C949" t="s">
        <v>2919</v>
      </c>
      <c r="D949" t="s">
        <v>1006</v>
      </c>
      <c r="E949" t="s">
        <v>974</v>
      </c>
      <c r="F949">
        <v>10729</v>
      </c>
      <c r="G949" s="1">
        <v>44866</v>
      </c>
      <c r="H949" t="s">
        <v>2920</v>
      </c>
      <c r="I949">
        <v>44.598999999999997</v>
      </c>
      <c r="J949" t="str">
        <f t="shared" si="70"/>
        <v>44.599</v>
      </c>
      <c r="M949">
        <f>_xlfn.IFNA(VLOOKUP(H949,centro_costo_id_2!$A$2:$B$108,2,0),107)</f>
        <v>107</v>
      </c>
      <c r="N949">
        <f>_xlfn.IFNA(VLOOKUP(TRIM(D949),dominio_correos!$A$1:$B$31,2,0),29)</f>
        <v>15</v>
      </c>
      <c r="O949" t="str">
        <f>Hoja13!J948</f>
        <v>2022-11-01</v>
      </c>
      <c r="P949" t="str">
        <f t="shared" si="71"/>
        <v>null</v>
      </c>
      <c r="Q949" t="str">
        <f t="shared" si="72"/>
        <v>['nombre' =&gt; 'Ana', 'apellido' =&gt; 'Villareal', 'correo' =&gt; 'Ana.villareal@linktic.com', 'dominio' =&gt; 15, 'estado' =&gt; 'Activo', 'ticket' =&gt; '10729',</v>
      </c>
      <c r="R949" t="str">
        <f t="shared" si="73"/>
        <v xml:space="preserve"> 'fecha_de_creacion' =&gt; '2022-11-01', 'centro_costos_id' =&gt; 107, 'costo_dolares' =&gt; 44.599, 'costo_pesos' =&gt; 0, 'trm' =&gt; 0, 'fecha_de_eliminacion' =&gt; null, 'comentarios'  =&gt; ''],</v>
      </c>
      <c r="S949" t="str">
        <f t="shared" si="74"/>
        <v>['nombre' =&gt; 'Ana', 'apellido' =&gt; 'Villareal', 'correo' =&gt; 'Ana.villareal@linktic.com', 'dominio' =&gt; 15, 'estado' =&gt; 'Activo', 'ticket' =&gt; '10729', 'fecha_de_creacion' =&gt; '2022-11-01', 'centro_costos_id' =&gt; 107, 'costo_dolares' =&gt; 44.599, 'costo_pesos' =&gt; 0, 'trm' =&gt; 0, 'fecha_de_eliminacion' =&gt; null, 'comentarios'  =&gt; ''],</v>
      </c>
    </row>
    <row r="950" spans="1:19" x14ac:dyDescent="0.25">
      <c r="A950" t="s">
        <v>1000</v>
      </c>
      <c r="B950" t="s">
        <v>2435</v>
      </c>
      <c r="C950" t="s">
        <v>2921</v>
      </c>
      <c r="D950" t="s">
        <v>1006</v>
      </c>
      <c r="E950" t="s">
        <v>845</v>
      </c>
      <c r="F950">
        <v>10715</v>
      </c>
      <c r="G950" s="1">
        <v>44867</v>
      </c>
      <c r="H950">
        <v>332</v>
      </c>
      <c r="I950">
        <v>44.598999999999997</v>
      </c>
      <c r="J950" t="str">
        <f t="shared" si="70"/>
        <v>44.599</v>
      </c>
      <c r="K950">
        <v>45104</v>
      </c>
      <c r="M950">
        <f>_xlfn.IFNA(VLOOKUP(H950,centro_costo_id_2!$A$2:$B$108,2,0),107)</f>
        <v>76</v>
      </c>
      <c r="N950">
        <f>_xlfn.IFNA(VLOOKUP(TRIM(D950),dominio_correos!$A$1:$B$31,2,0),29)</f>
        <v>15</v>
      </c>
      <c r="O950" t="str">
        <f>Hoja13!J949</f>
        <v>2022-11-02</v>
      </c>
      <c r="P950" t="str">
        <f t="shared" si="71"/>
        <v>2023-06-27</v>
      </c>
      <c r="Q950" t="str">
        <f t="shared" si="72"/>
        <v>['nombre' =&gt; 'Maria', 'apellido' =&gt; 'Maldonado', 'correo' =&gt; 'Maria.Maldonado@linktic.com', 'dominio' =&gt; 15, 'estado' =&gt; 'Eliminado', 'ticket' =&gt; '10715',</v>
      </c>
      <c r="R950" t="str">
        <f t="shared" si="73"/>
        <v xml:space="preserve"> 'fecha_de_creacion' =&gt; '2022-11-02', 'centro_costos_id' =&gt; 76, 'costo_dolares' =&gt; 44.599, 'costo_pesos' =&gt; 0, 'trm' =&gt; 0, 'fecha_de_eliminacion' =&gt; '2023-06-27', 'comentarios'  =&gt; ''],</v>
      </c>
      <c r="S950" t="str">
        <f t="shared" si="74"/>
        <v>['nombre' =&gt; 'Maria', 'apellido' =&gt; 'Maldonado', 'correo' =&gt; 'Maria.Maldonado@linktic.com', 'dominio' =&gt; 15, 'estado' =&gt; 'Eliminado', 'ticket' =&gt; '10715', 'fecha_de_creacion' =&gt; '2022-11-02', 'centro_costos_id' =&gt; 76, 'costo_dolares' =&gt; 44.599, 'costo_pesos' =&gt; 0, 'trm' =&gt; 0, 'fecha_de_eliminacion' =&gt; '2023-06-27', 'comentarios'  =&gt; ''],</v>
      </c>
    </row>
    <row r="951" spans="1:19" x14ac:dyDescent="0.25">
      <c r="A951" t="s">
        <v>892</v>
      </c>
      <c r="B951" t="s">
        <v>2748</v>
      </c>
      <c r="C951" t="s">
        <v>2922</v>
      </c>
      <c r="D951" t="s">
        <v>1006</v>
      </c>
      <c r="E951" t="s">
        <v>845</v>
      </c>
      <c r="F951">
        <v>10812</v>
      </c>
      <c r="G951" s="1">
        <v>44867</v>
      </c>
      <c r="H951">
        <v>202</v>
      </c>
      <c r="I951">
        <v>7.2</v>
      </c>
      <c r="J951" t="str">
        <f t="shared" si="70"/>
        <v>7.200</v>
      </c>
      <c r="K951">
        <v>44867</v>
      </c>
      <c r="M951">
        <f>_xlfn.IFNA(VLOOKUP(H951,centro_costo_id_2!$A$2:$B$108,2,0),107)</f>
        <v>107</v>
      </c>
      <c r="N951">
        <f>_xlfn.IFNA(VLOOKUP(TRIM(D951),dominio_correos!$A$1:$B$31,2,0),29)</f>
        <v>15</v>
      </c>
      <c r="O951" t="str">
        <f>Hoja13!J950</f>
        <v>2022-11-02</v>
      </c>
      <c r="P951" t="str">
        <f t="shared" si="71"/>
        <v>2022-11-02</v>
      </c>
      <c r="Q951" t="str">
        <f t="shared" si="72"/>
        <v>['nombre' =&gt; 'Carolina', 'apellido' =&gt; 'Navarro', 'correo' =&gt; 'Carolina.Navarro@linktic.com', 'dominio' =&gt; 15, 'estado' =&gt; 'Eliminado', 'ticket' =&gt; '10812',</v>
      </c>
      <c r="R951" t="str">
        <f t="shared" si="73"/>
        <v xml:space="preserve"> 'fecha_de_creacion' =&gt; '2022-11-02', 'centro_costos_id' =&gt; 107, 'costo_dolares' =&gt; 7.200, 'costo_pesos' =&gt; 0, 'trm' =&gt; 0, 'fecha_de_eliminacion' =&gt; '2022-11-02', 'comentarios'  =&gt; ''],</v>
      </c>
      <c r="S951" t="str">
        <f t="shared" si="74"/>
        <v>['nombre' =&gt; 'Carolina', 'apellido' =&gt; 'Navarro', 'correo' =&gt; 'Carolina.Navarro@linktic.com', 'dominio' =&gt; 15, 'estado' =&gt; 'Eliminado', 'ticket' =&gt; '10812', 'fecha_de_creacion' =&gt; '2022-11-02', 'centro_costos_id' =&gt; 107, 'costo_dolares' =&gt; 7.200, 'costo_pesos' =&gt; 0, 'trm' =&gt; 0, 'fecha_de_eliminacion' =&gt; '2022-11-02', 'comentarios'  =&gt; ''],</v>
      </c>
    </row>
    <row r="952" spans="1:19" x14ac:dyDescent="0.25">
      <c r="A952" t="s">
        <v>2923</v>
      </c>
      <c r="B952" t="s">
        <v>1572</v>
      </c>
      <c r="C952" t="s">
        <v>2924</v>
      </c>
      <c r="D952" t="s">
        <v>1006</v>
      </c>
      <c r="E952" t="s">
        <v>974</v>
      </c>
      <c r="F952">
        <v>10681</v>
      </c>
      <c r="G952" s="1">
        <v>44869</v>
      </c>
      <c r="H952">
        <v>329</v>
      </c>
      <c r="I952">
        <v>44.598999999999997</v>
      </c>
      <c r="J952" t="str">
        <f t="shared" si="70"/>
        <v>44.599</v>
      </c>
      <c r="M952">
        <f>_xlfn.IFNA(VLOOKUP(H952,centro_costo_id_2!$A$2:$B$108,2,0),107)</f>
        <v>74</v>
      </c>
      <c r="N952">
        <f>_xlfn.IFNA(VLOOKUP(TRIM(D952),dominio_correos!$A$1:$B$31,2,0),29)</f>
        <v>15</v>
      </c>
      <c r="O952" t="str">
        <f>Hoja13!J951</f>
        <v>2022-11-04</v>
      </c>
      <c r="P952" t="str">
        <f t="shared" si="71"/>
        <v>null</v>
      </c>
      <c r="Q952" t="str">
        <f t="shared" si="72"/>
        <v>['nombre' =&gt; 'Steven', 'apellido' =&gt; 'Robledo', 'correo' =&gt; 'steven.robledo@linktic.com', 'dominio' =&gt; 15, 'estado' =&gt; 'Activo', 'ticket' =&gt; '10681',</v>
      </c>
      <c r="R952" t="str">
        <f t="shared" si="73"/>
        <v xml:space="preserve"> 'fecha_de_creacion' =&gt; '2022-11-04', 'centro_costos_id' =&gt; 74, 'costo_dolares' =&gt; 44.599, 'costo_pesos' =&gt; 0, 'trm' =&gt; 0, 'fecha_de_eliminacion' =&gt; null, 'comentarios'  =&gt; ''],</v>
      </c>
      <c r="S952" t="str">
        <f t="shared" si="74"/>
        <v>['nombre' =&gt; 'Steven', 'apellido' =&gt; 'Robledo', 'correo' =&gt; 'steven.robledo@linktic.com', 'dominio' =&gt; 15, 'estado' =&gt; 'Activo', 'ticket' =&gt; '10681', 'fecha_de_creacion' =&gt; '2022-11-04', 'centro_costos_id' =&gt; 74, 'costo_dolares' =&gt; 44.599, 'costo_pesos' =&gt; 0, 'trm' =&gt; 0, 'fecha_de_eliminacion' =&gt; null, 'comentarios'  =&gt; ''],</v>
      </c>
    </row>
    <row r="953" spans="1:19" x14ac:dyDescent="0.25">
      <c r="A953" t="s">
        <v>934</v>
      </c>
      <c r="B953" t="s">
        <v>2925</v>
      </c>
      <c r="C953" t="s">
        <v>2926</v>
      </c>
      <c r="D953" t="s">
        <v>1006</v>
      </c>
      <c r="E953" t="s">
        <v>974</v>
      </c>
      <c r="F953">
        <v>10695</v>
      </c>
      <c r="G953" s="1">
        <v>44869</v>
      </c>
      <c r="H953">
        <v>201</v>
      </c>
      <c r="I953">
        <v>44.598999999999997</v>
      </c>
      <c r="J953" t="str">
        <f t="shared" si="70"/>
        <v>44.599</v>
      </c>
      <c r="M953">
        <f>_xlfn.IFNA(VLOOKUP(H953,centro_costo_id_2!$A$2:$B$108,2,0),107)</f>
        <v>107</v>
      </c>
      <c r="N953">
        <f>_xlfn.IFNA(VLOOKUP(TRIM(D953),dominio_correos!$A$1:$B$31,2,0),29)</f>
        <v>15</v>
      </c>
      <c r="O953" t="str">
        <f>Hoja13!J952</f>
        <v>2022-11-04</v>
      </c>
      <c r="P953" t="str">
        <f t="shared" si="71"/>
        <v>null</v>
      </c>
      <c r="Q953" t="str">
        <f t="shared" si="72"/>
        <v>['nombre' =&gt; 'Diego', 'apellido' =&gt; 'Alvares', 'correo' =&gt; 'diego.alvarez@linktic.com', 'dominio' =&gt; 15, 'estado' =&gt; 'Activo', 'ticket' =&gt; '10695',</v>
      </c>
      <c r="R953" t="str">
        <f t="shared" si="73"/>
        <v xml:space="preserve"> 'fecha_de_creacion' =&gt; '2022-11-04', 'centro_costos_id' =&gt; 107, 'costo_dolares' =&gt; 44.599, 'costo_pesos' =&gt; 0, 'trm' =&gt; 0, 'fecha_de_eliminacion' =&gt; null, 'comentarios'  =&gt; ''],</v>
      </c>
      <c r="S953" t="str">
        <f t="shared" si="74"/>
        <v>['nombre' =&gt; 'Diego', 'apellido' =&gt; 'Alvares', 'correo' =&gt; 'diego.alvarez@linktic.com', 'dominio' =&gt; 15, 'estado' =&gt; 'Activo', 'ticket' =&gt; '10695', 'fecha_de_creacion' =&gt; '2022-11-04', 'centro_costos_id' =&gt; 107, 'costo_dolares' =&gt; 44.599, 'costo_pesos' =&gt; 0, 'trm' =&gt; 0, 'fecha_de_eliminacion' =&gt; null, 'comentarios'  =&gt; ''],</v>
      </c>
    </row>
    <row r="954" spans="1:19" x14ac:dyDescent="0.25">
      <c r="A954" t="s">
        <v>2927</v>
      </c>
      <c r="B954" t="s">
        <v>2928</v>
      </c>
      <c r="C954" t="s">
        <v>2929</v>
      </c>
      <c r="D954" t="s">
        <v>1006</v>
      </c>
      <c r="E954" t="s">
        <v>845</v>
      </c>
      <c r="F954">
        <v>10770</v>
      </c>
      <c r="G954" s="1">
        <v>44869</v>
      </c>
      <c r="H954">
        <v>242</v>
      </c>
      <c r="I954">
        <v>44.598999999999997</v>
      </c>
      <c r="J954" t="str">
        <f t="shared" si="70"/>
        <v>44.599</v>
      </c>
      <c r="K954">
        <v>45083</v>
      </c>
      <c r="M954">
        <f>_xlfn.IFNA(VLOOKUP(H954,centro_costo_id_2!$A$2:$B$108,2,0),107)</f>
        <v>107</v>
      </c>
      <c r="N954">
        <f>_xlfn.IFNA(VLOOKUP(TRIM(D954),dominio_correos!$A$1:$B$31,2,0),29)</f>
        <v>15</v>
      </c>
      <c r="O954" t="str">
        <f>Hoja13!J953</f>
        <v>2022-11-04</v>
      </c>
      <c r="P954" t="str">
        <f t="shared" si="71"/>
        <v>2023-06-06</v>
      </c>
      <c r="Q954" t="str">
        <f t="shared" si="72"/>
        <v>['nombre' =&gt; 'Donaldo', 'apellido' =&gt; 'Lacera', 'correo' =&gt; 'Donaldo.lacera@linktic.com', 'dominio' =&gt; 15, 'estado' =&gt; 'Eliminado', 'ticket' =&gt; '10770',</v>
      </c>
      <c r="R954" t="str">
        <f t="shared" si="73"/>
        <v xml:space="preserve"> 'fecha_de_creacion' =&gt; '2022-11-04', 'centro_costos_id' =&gt; 107, 'costo_dolares' =&gt; 44.599, 'costo_pesos' =&gt; 0, 'trm' =&gt; 0, 'fecha_de_eliminacion' =&gt; '2023-06-06', 'comentarios'  =&gt; ''],</v>
      </c>
      <c r="S954" t="str">
        <f t="shared" si="74"/>
        <v>['nombre' =&gt; 'Donaldo', 'apellido' =&gt; 'Lacera', 'correo' =&gt; 'Donaldo.lacera@linktic.com', 'dominio' =&gt; 15, 'estado' =&gt; 'Eliminado', 'ticket' =&gt; '10770', 'fecha_de_creacion' =&gt; '2022-11-04', 'centro_costos_id' =&gt; 107, 'costo_dolares' =&gt; 44.599, 'costo_pesos' =&gt; 0, 'trm' =&gt; 0, 'fecha_de_eliminacion' =&gt; '2023-06-06', 'comentarios'  =&gt; ''],</v>
      </c>
    </row>
    <row r="955" spans="1:19" x14ac:dyDescent="0.25">
      <c r="A955" t="s">
        <v>1102</v>
      </c>
      <c r="B955" t="s">
        <v>921</v>
      </c>
      <c r="C955" t="s">
        <v>2521</v>
      </c>
      <c r="D955" t="s">
        <v>1006</v>
      </c>
      <c r="E955" t="s">
        <v>974</v>
      </c>
      <c r="F955">
        <v>7138</v>
      </c>
      <c r="G955" s="1">
        <v>44872</v>
      </c>
      <c r="H955">
        <v>206</v>
      </c>
      <c r="I955">
        <v>44.598999999999997</v>
      </c>
      <c r="J955" t="str">
        <f t="shared" si="70"/>
        <v>44.599</v>
      </c>
      <c r="M955">
        <f>_xlfn.IFNA(VLOOKUP(H955,centro_costo_id_2!$A$2:$B$108,2,0),107)</f>
        <v>107</v>
      </c>
      <c r="N955">
        <f>_xlfn.IFNA(VLOOKUP(TRIM(D955),dominio_correos!$A$1:$B$31,2,0),29)</f>
        <v>15</v>
      </c>
      <c r="O955" t="str">
        <f>Hoja13!J954</f>
        <v>2022-11-07</v>
      </c>
      <c r="P955" t="str">
        <f t="shared" si="71"/>
        <v>null</v>
      </c>
      <c r="Q955" t="str">
        <f t="shared" si="72"/>
        <v>['nombre' =&gt; 'Valeria', 'apellido' =&gt; 'Garcia', 'correo' =&gt; 'asistente.talento@linktic.com', 'dominio' =&gt; 15, 'estado' =&gt; 'Activo', 'ticket' =&gt; '7138',</v>
      </c>
      <c r="R955" t="str">
        <f t="shared" si="73"/>
        <v xml:space="preserve"> 'fecha_de_creacion' =&gt; '2022-11-07', 'centro_costos_id' =&gt; 107, 'costo_dolares' =&gt; 44.599, 'costo_pesos' =&gt; 0, 'trm' =&gt; 0, 'fecha_de_eliminacion' =&gt; null, 'comentarios'  =&gt; ''],</v>
      </c>
      <c r="S955" t="str">
        <f t="shared" si="74"/>
        <v>['nombre' =&gt; 'Valeria', 'apellido' =&gt; 'Garcia', 'correo' =&gt; 'asistente.talento@linktic.com', 'dominio' =&gt; 15, 'estado' =&gt; 'Activo', 'ticket' =&gt; '7138', 'fecha_de_creacion' =&gt; '2022-11-07', 'centro_costos_id' =&gt; 107, 'costo_dolares' =&gt; 44.599, 'costo_pesos' =&gt; 0, 'trm' =&gt; 0, 'fecha_de_eliminacion' =&gt; null, 'comentarios'  =&gt; ''],</v>
      </c>
    </row>
    <row r="956" spans="1:19" x14ac:dyDescent="0.25">
      <c r="A956" t="s">
        <v>2930</v>
      </c>
      <c r="B956" t="s">
        <v>1030</v>
      </c>
      <c r="C956" t="s">
        <v>2931</v>
      </c>
      <c r="D956" t="s">
        <v>1006</v>
      </c>
      <c r="E956" t="s">
        <v>845</v>
      </c>
      <c r="F956">
        <v>10851</v>
      </c>
      <c r="G956" s="1">
        <v>44875</v>
      </c>
      <c r="H956">
        <v>341</v>
      </c>
      <c r="I956">
        <v>7.2</v>
      </c>
      <c r="J956" t="str">
        <f t="shared" si="70"/>
        <v>7.200</v>
      </c>
      <c r="K956">
        <v>44909</v>
      </c>
      <c r="M956">
        <f>_xlfn.IFNA(VLOOKUP(H956,centro_costo_id_2!$A$2:$B$108,2,0),107)</f>
        <v>88</v>
      </c>
      <c r="N956">
        <f>_xlfn.IFNA(VLOOKUP(TRIM(D956),dominio_correos!$A$1:$B$31,2,0),29)</f>
        <v>15</v>
      </c>
      <c r="O956" t="str">
        <f>Hoja13!J955</f>
        <v>2022-11-10</v>
      </c>
      <c r="P956" t="str">
        <f t="shared" si="71"/>
        <v>2022-12-14</v>
      </c>
      <c r="Q956" t="str">
        <f t="shared" si="72"/>
        <v>['nombre' =&gt; 'Rocio', 'apellido' =&gt; 'Gomez', 'correo' =&gt; 'rocio.gomez@linktic.com', 'dominio' =&gt; 15, 'estado' =&gt; 'Eliminado', 'ticket' =&gt; '10851',</v>
      </c>
      <c r="R956" t="str">
        <f t="shared" si="73"/>
        <v xml:space="preserve"> 'fecha_de_creacion' =&gt; '2022-11-10', 'centro_costos_id' =&gt; 88, 'costo_dolares' =&gt; 7.200, 'costo_pesos' =&gt; 0, 'trm' =&gt; 0, 'fecha_de_eliminacion' =&gt; '2022-12-14', 'comentarios'  =&gt; ''],</v>
      </c>
      <c r="S956" t="str">
        <f t="shared" si="74"/>
        <v>['nombre' =&gt; 'Rocio', 'apellido' =&gt; 'Gomez', 'correo' =&gt; 'rocio.gomez@linktic.com', 'dominio' =&gt; 15, 'estado' =&gt; 'Eliminado', 'ticket' =&gt; '10851', 'fecha_de_creacion' =&gt; '2022-11-10', 'centro_costos_id' =&gt; 88, 'costo_dolares' =&gt; 7.200, 'costo_pesos' =&gt; 0, 'trm' =&gt; 0, 'fecha_de_eliminacion' =&gt; '2022-12-14', 'comentarios'  =&gt; ''],</v>
      </c>
    </row>
    <row r="957" spans="1:19" x14ac:dyDescent="0.25">
      <c r="A957" t="s">
        <v>2932</v>
      </c>
      <c r="B957" t="s">
        <v>2719</v>
      </c>
      <c r="C957" t="s">
        <v>2933</v>
      </c>
      <c r="D957" t="s">
        <v>1006</v>
      </c>
      <c r="E957" t="s">
        <v>974</v>
      </c>
      <c r="F957" t="s">
        <v>1238</v>
      </c>
      <c r="G957" s="1">
        <v>44876</v>
      </c>
      <c r="H957">
        <v>211</v>
      </c>
      <c r="I957">
        <v>44.598999999999997</v>
      </c>
      <c r="J957" t="str">
        <f t="shared" si="70"/>
        <v>44.599</v>
      </c>
      <c r="M957">
        <f>_xlfn.IFNA(VLOOKUP(H957,centro_costo_id_2!$A$2:$B$108,2,0),107)</f>
        <v>107</v>
      </c>
      <c r="N957">
        <f>_xlfn.IFNA(VLOOKUP(TRIM(D957),dominio_correos!$A$1:$B$31,2,0),29)</f>
        <v>15</v>
      </c>
      <c r="O957" t="str">
        <f>Hoja13!J956</f>
        <v>2022-11-11</v>
      </c>
      <c r="P957" t="str">
        <f t="shared" si="71"/>
        <v>null</v>
      </c>
      <c r="Q957" t="str">
        <f t="shared" si="72"/>
        <v>['nombre' =&gt; 'David ', 'apellido' =&gt; 'Albarracin', 'correo' =&gt; 'direccion.financiera@linktic.com', 'dominio' =&gt; 15, 'estado' =&gt; 'Activo', 'ticket' =&gt; 'correo',</v>
      </c>
      <c r="R957" t="str">
        <f t="shared" si="73"/>
        <v xml:space="preserve"> 'fecha_de_creacion' =&gt; '2022-11-11', 'centro_costos_id' =&gt; 107, 'costo_dolares' =&gt; 44.599, 'costo_pesos' =&gt; 0, 'trm' =&gt; 0, 'fecha_de_eliminacion' =&gt; null, 'comentarios'  =&gt; ''],</v>
      </c>
      <c r="S957" t="str">
        <f t="shared" si="74"/>
        <v>['nombre' =&gt; 'David ', 'apellido' =&gt; 'Albarracin', 'correo' =&gt; 'direccion.financiera@linktic.com', 'dominio' =&gt; 15, 'estado' =&gt; 'Activo', 'ticket' =&gt; 'correo', 'fecha_de_creacion' =&gt; '2022-11-11', 'centro_costos_id' =&gt; 107, 'costo_dolares' =&gt; 44.599, 'costo_pesos' =&gt; 0, 'trm' =&gt; 0, 'fecha_de_eliminacion' =&gt; null, 'comentarios'  =&gt; ''],</v>
      </c>
    </row>
    <row r="958" spans="1:19" x14ac:dyDescent="0.25">
      <c r="A958" t="s">
        <v>2934</v>
      </c>
      <c r="B958" t="s">
        <v>2935</v>
      </c>
      <c r="C958" t="s">
        <v>2936</v>
      </c>
      <c r="D958" t="s">
        <v>1006</v>
      </c>
      <c r="E958" t="s">
        <v>845</v>
      </c>
      <c r="F958">
        <v>10652</v>
      </c>
      <c r="G958" s="1">
        <v>44877</v>
      </c>
      <c r="H958">
        <v>321</v>
      </c>
      <c r="I958">
        <v>7.2</v>
      </c>
      <c r="J958" t="str">
        <f t="shared" si="70"/>
        <v>7.200</v>
      </c>
      <c r="K958">
        <v>44889</v>
      </c>
      <c r="M958">
        <f>_xlfn.IFNA(VLOOKUP(H958,centro_costo_id_2!$A$2:$B$108,2,0),107)</f>
        <v>66</v>
      </c>
      <c r="N958">
        <f>_xlfn.IFNA(VLOOKUP(TRIM(D958),dominio_correos!$A$1:$B$31,2,0),29)</f>
        <v>15</v>
      </c>
      <c r="O958" t="str">
        <f>Hoja13!J957</f>
        <v>2022-11-12</v>
      </c>
      <c r="P958" t="str">
        <f t="shared" si="71"/>
        <v>2022-11-24</v>
      </c>
      <c r="Q958" t="str">
        <f t="shared" si="72"/>
        <v>['nombre' =&gt; 'Sergio', 'apellido' =&gt; 'Junco', 'correo' =&gt; 'sergio.junco@linktic.com', 'dominio' =&gt; 15, 'estado' =&gt; 'Eliminado', 'ticket' =&gt; '10652',</v>
      </c>
      <c r="R958" t="str">
        <f t="shared" si="73"/>
        <v xml:space="preserve"> 'fecha_de_creacion' =&gt; '2022-11-12', 'centro_costos_id' =&gt; 66, 'costo_dolares' =&gt; 7.200, 'costo_pesos' =&gt; 0, 'trm' =&gt; 0, 'fecha_de_eliminacion' =&gt; '2022-11-24', 'comentarios'  =&gt; ''],</v>
      </c>
      <c r="S958" t="str">
        <f t="shared" si="74"/>
        <v>['nombre' =&gt; 'Sergio', 'apellido' =&gt; 'Junco', 'correo' =&gt; 'sergio.junco@linktic.com', 'dominio' =&gt; 15, 'estado' =&gt; 'Eliminado', 'ticket' =&gt; '10652', 'fecha_de_creacion' =&gt; '2022-11-12', 'centro_costos_id' =&gt; 66, 'costo_dolares' =&gt; 7.200, 'costo_pesos' =&gt; 0, 'trm' =&gt; 0, 'fecha_de_eliminacion' =&gt; '2022-11-24', 'comentarios'  =&gt; ''],</v>
      </c>
    </row>
    <row r="959" spans="1:19" x14ac:dyDescent="0.25">
      <c r="A959" t="s">
        <v>2785</v>
      </c>
      <c r="B959" t="s">
        <v>2786</v>
      </c>
      <c r="C959" t="s">
        <v>2937</v>
      </c>
      <c r="D959" t="s">
        <v>1006</v>
      </c>
      <c r="E959" t="s">
        <v>974</v>
      </c>
      <c r="F959" t="s">
        <v>1238</v>
      </c>
      <c r="G959" s="1">
        <v>44876</v>
      </c>
      <c r="H959">
        <v>291</v>
      </c>
      <c r="I959">
        <v>44.598999999999997</v>
      </c>
      <c r="J959" t="str">
        <f t="shared" si="70"/>
        <v>44.599</v>
      </c>
      <c r="M959">
        <f>_xlfn.IFNA(VLOOKUP(H959,centro_costo_id_2!$A$2:$B$108,2,0),107)</f>
        <v>37</v>
      </c>
      <c r="N959">
        <f>_xlfn.IFNA(VLOOKUP(TRIM(D959),dominio_correos!$A$1:$B$31,2,0),29)</f>
        <v>15</v>
      </c>
      <c r="O959" t="str">
        <f>Hoja13!J958</f>
        <v>2022-11-11</v>
      </c>
      <c r="P959" t="str">
        <f t="shared" si="71"/>
        <v>null</v>
      </c>
      <c r="Q959" t="str">
        <f t="shared" si="72"/>
        <v>['nombre' =&gt; 'Andres Felipe', 'apellido' =&gt; 'Cortes Vargas', 'correo' =&gt; ' awsramajudicialprd@linktic.com', 'dominio' =&gt; 15, 'estado' =&gt; 'Activo', 'ticket' =&gt; 'correo',</v>
      </c>
      <c r="R959" t="str">
        <f t="shared" si="73"/>
        <v xml:space="preserve"> 'fecha_de_creacion' =&gt; '2022-11-11', 'centro_costos_id' =&gt; 37, 'costo_dolares' =&gt; 44.599, 'costo_pesos' =&gt; 0, 'trm' =&gt; 0, 'fecha_de_eliminacion' =&gt; null, 'comentarios'  =&gt; ''],</v>
      </c>
      <c r="S959" t="str">
        <f t="shared" si="74"/>
        <v>['nombre' =&gt; 'Andres Felipe', 'apellido' =&gt; 'Cortes Vargas', 'correo' =&gt; ' awsramajudicialprd@linktic.com', 'dominio' =&gt; 15, 'estado' =&gt; 'Activo', 'ticket' =&gt; 'correo', 'fecha_de_creacion' =&gt; '2022-11-11', 'centro_costos_id' =&gt; 37, 'costo_dolares' =&gt; 44.599, 'costo_pesos' =&gt; 0, 'trm' =&gt; 0, 'fecha_de_eliminacion' =&gt; null, 'comentarios'  =&gt; ''],</v>
      </c>
    </row>
    <row r="960" spans="1:19" x14ac:dyDescent="0.25">
      <c r="A960" t="s">
        <v>1491</v>
      </c>
      <c r="B960" t="s">
        <v>1492</v>
      </c>
      <c r="C960" t="s">
        <v>2938</v>
      </c>
      <c r="D960" t="s">
        <v>1006</v>
      </c>
      <c r="E960" t="s">
        <v>845</v>
      </c>
      <c r="F960">
        <v>10900</v>
      </c>
      <c r="G960" s="1">
        <v>44881</v>
      </c>
      <c r="H960">
        <v>342</v>
      </c>
      <c r="I960">
        <v>7.2</v>
      </c>
      <c r="J960" t="str">
        <f t="shared" si="70"/>
        <v>7.200</v>
      </c>
      <c r="M960">
        <f>_xlfn.IFNA(VLOOKUP(H960,centro_costo_id_2!$A$2:$B$108,2,0),107)</f>
        <v>89</v>
      </c>
      <c r="N960">
        <f>_xlfn.IFNA(VLOOKUP(TRIM(D960),dominio_correos!$A$1:$B$31,2,0),29)</f>
        <v>15</v>
      </c>
      <c r="O960" t="str">
        <f>Hoja13!J959</f>
        <v>2022-11-16</v>
      </c>
      <c r="P960" t="str">
        <f t="shared" si="71"/>
        <v>null</v>
      </c>
      <c r="Q960" t="str">
        <f t="shared" si="72"/>
        <v>['nombre' =&gt; 'Johan', 'apellido' =&gt; 'Montero', 'correo' =&gt; 'Johan.montero@linktic.com', 'dominio' =&gt; 15, 'estado' =&gt; 'Eliminado', 'ticket' =&gt; '10900',</v>
      </c>
      <c r="R960" t="str">
        <f t="shared" si="73"/>
        <v xml:space="preserve"> 'fecha_de_creacion' =&gt; '2022-11-16', 'centro_costos_id' =&gt; 89, 'costo_dolares' =&gt; 7.200, 'costo_pesos' =&gt; 0, 'trm' =&gt; 0, 'fecha_de_eliminacion' =&gt; null, 'comentarios'  =&gt; ''],</v>
      </c>
      <c r="S960" t="str">
        <f t="shared" si="74"/>
        <v>['nombre' =&gt; 'Johan', 'apellido' =&gt; 'Montero', 'correo' =&gt; 'Johan.montero@linktic.com', 'dominio' =&gt; 15, 'estado' =&gt; 'Eliminado', 'ticket' =&gt; '10900', 'fecha_de_creacion' =&gt; '2022-11-16', 'centro_costos_id' =&gt; 89, 'costo_dolares' =&gt; 7.200, 'costo_pesos' =&gt; 0, 'trm' =&gt; 0, 'fecha_de_eliminacion' =&gt; null, 'comentarios'  =&gt; ''],</v>
      </c>
    </row>
    <row r="961" spans="1:19" x14ac:dyDescent="0.25">
      <c r="A961" t="s">
        <v>1338</v>
      </c>
      <c r="B961" t="s">
        <v>2496</v>
      </c>
      <c r="C961" t="s">
        <v>2939</v>
      </c>
      <c r="D961" t="s">
        <v>1006</v>
      </c>
      <c r="E961" t="s">
        <v>974</v>
      </c>
      <c r="F961">
        <v>10902</v>
      </c>
      <c r="G961" s="1">
        <v>44881</v>
      </c>
      <c r="H961">
        <v>342</v>
      </c>
      <c r="I961">
        <v>44.598999999999997</v>
      </c>
      <c r="J961" t="str">
        <f t="shared" si="70"/>
        <v>44.599</v>
      </c>
      <c r="M961">
        <f>_xlfn.IFNA(VLOOKUP(H961,centro_costo_id_2!$A$2:$B$108,2,0),107)</f>
        <v>89</v>
      </c>
      <c r="N961">
        <f>_xlfn.IFNA(VLOOKUP(TRIM(D961),dominio_correos!$A$1:$B$31,2,0),29)</f>
        <v>15</v>
      </c>
      <c r="O961" t="str">
        <f>Hoja13!J960</f>
        <v>2022-11-16</v>
      </c>
      <c r="P961" t="str">
        <f t="shared" si="71"/>
        <v>null</v>
      </c>
      <c r="Q961" t="str">
        <f t="shared" si="72"/>
        <v>['nombre' =&gt; 'Eliana', 'apellido' =&gt; 'Robayo', 'correo' =&gt; 'eliana.robayo@linktic.com', 'dominio' =&gt; 15, 'estado' =&gt; 'Activo', 'ticket' =&gt; '10902',</v>
      </c>
      <c r="R961" t="str">
        <f t="shared" si="73"/>
        <v xml:space="preserve"> 'fecha_de_creacion' =&gt; '2022-11-16', 'centro_costos_id' =&gt; 89, 'costo_dolares' =&gt; 44.599, 'costo_pesos' =&gt; 0, 'trm' =&gt; 0, 'fecha_de_eliminacion' =&gt; null, 'comentarios'  =&gt; ''],</v>
      </c>
      <c r="S961" t="str">
        <f t="shared" si="74"/>
        <v>['nombre' =&gt; 'Eliana', 'apellido' =&gt; 'Robayo', 'correo' =&gt; 'eliana.robayo@linktic.com', 'dominio' =&gt; 15, 'estado' =&gt; 'Activo', 'ticket' =&gt; '10902', 'fecha_de_creacion' =&gt; '2022-11-16', 'centro_costos_id' =&gt; 89, 'costo_dolares' =&gt; 44.599, 'costo_pesos' =&gt; 0, 'trm' =&gt; 0, 'fecha_de_eliminacion' =&gt; null, 'comentarios'  =&gt; ''],</v>
      </c>
    </row>
    <row r="962" spans="1:19" x14ac:dyDescent="0.25">
      <c r="A962" t="s">
        <v>2940</v>
      </c>
      <c r="B962" t="s">
        <v>990</v>
      </c>
      <c r="C962" t="s">
        <v>2941</v>
      </c>
      <c r="D962" t="s">
        <v>1006</v>
      </c>
      <c r="E962" t="s">
        <v>974</v>
      </c>
      <c r="F962">
        <v>10845</v>
      </c>
      <c r="G962" s="1">
        <v>44886</v>
      </c>
      <c r="H962">
        <v>200</v>
      </c>
      <c r="I962">
        <v>44.686</v>
      </c>
      <c r="J962" t="str">
        <f t="shared" si="70"/>
        <v>44.686</v>
      </c>
      <c r="M962">
        <f>_xlfn.IFNA(VLOOKUP(H962,centro_costo_id_2!$A$2:$B$108,2,0),107)</f>
        <v>107</v>
      </c>
      <c r="N962">
        <f>_xlfn.IFNA(VLOOKUP(TRIM(D962),dominio_correos!$A$1:$B$31,2,0),29)</f>
        <v>15</v>
      </c>
      <c r="O962" t="str">
        <f>Hoja13!J961</f>
        <v>2022-11-21</v>
      </c>
      <c r="P962" t="str">
        <f t="shared" si="71"/>
        <v>null</v>
      </c>
      <c r="Q962" t="str">
        <f t="shared" si="72"/>
        <v>['nombre' =&gt; 'johan', 'apellido' =&gt; 'Moreno', 'correo' =&gt; 'johan.moreno@linktic.com', 'dominio' =&gt; 15, 'estado' =&gt; 'Activo', 'ticket' =&gt; '10845',</v>
      </c>
      <c r="R962" t="str">
        <f t="shared" si="73"/>
        <v xml:space="preserve"> 'fecha_de_creacion' =&gt; '2022-11-21', 'centro_costos_id' =&gt; 107, 'costo_dolares' =&gt; 44.686, 'costo_pesos' =&gt; 0, 'trm' =&gt; 0, 'fecha_de_eliminacion' =&gt; null, 'comentarios'  =&gt; ''],</v>
      </c>
      <c r="S962" t="str">
        <f t="shared" si="74"/>
        <v>['nombre' =&gt; 'johan', 'apellido' =&gt; 'Moreno', 'correo' =&gt; 'johan.moreno@linktic.com', 'dominio' =&gt; 15, 'estado' =&gt; 'Activo', 'ticket' =&gt; '10845', 'fecha_de_creacion' =&gt; '2022-11-21', 'centro_costos_id' =&gt; 107, 'costo_dolares' =&gt; 44.686, 'costo_pesos' =&gt; 0, 'trm' =&gt; 0, 'fecha_de_eliminacion' =&gt; null, 'comentarios'  =&gt; ''],</v>
      </c>
    </row>
    <row r="963" spans="1:19" x14ac:dyDescent="0.25">
      <c r="A963" t="s">
        <v>1807</v>
      </c>
      <c r="B963" t="s">
        <v>1013</v>
      </c>
      <c r="C963" t="s">
        <v>2942</v>
      </c>
      <c r="D963" t="s">
        <v>1006</v>
      </c>
      <c r="E963" t="s">
        <v>974</v>
      </c>
      <c r="F963">
        <v>10846</v>
      </c>
      <c r="G963" s="1">
        <v>44886</v>
      </c>
      <c r="H963">
        <v>242</v>
      </c>
      <c r="I963">
        <v>44.963999999999999</v>
      </c>
      <c r="J963" t="str">
        <f t="shared" ref="J963:J1026" si="75">REPLACE(TEXT(I963,"#,000"),FIND(",",TEXT(I963,"#,000"),1),1,".")</f>
        <v>44.964</v>
      </c>
      <c r="M963">
        <f>_xlfn.IFNA(VLOOKUP(H963,centro_costo_id_2!$A$2:$B$108,2,0),107)</f>
        <v>107</v>
      </c>
      <c r="N963">
        <f>_xlfn.IFNA(VLOOKUP(TRIM(D963),dominio_correos!$A$1:$B$31,2,0),29)</f>
        <v>15</v>
      </c>
      <c r="O963" t="str">
        <f>Hoja13!J962</f>
        <v>2022-11-21</v>
      </c>
      <c r="P963" t="str">
        <f t="shared" ref="P963:P1026" si="76">IF(K963="","null",YEAR(K963)&amp;"-"&amp;IF(VALUE(MONTH(K963))&lt;10,0&amp;VALUE(MONTH(K963)),VALUE(MONTH(K963)))&amp;"-"&amp;IF(VALUE(DAY(K963))&lt;10,0&amp;VALUE(DAY(K963)),VALUE(DAY(K963))))</f>
        <v>null</v>
      </c>
      <c r="Q963" t="str">
        <f t="shared" ref="Q963:Q1026" si="77">"['nombre' =&gt; '"&amp;A963&amp;"', 'apellido' =&gt; '"&amp;B963&amp;"', 'correo' =&gt; '"&amp;C963&amp;"', 'dominio' =&gt; "&amp;N963&amp;", 'estado' =&gt; '"&amp;E963&amp;"', 'ticket' =&gt; '"&amp;F963&amp;"',"</f>
        <v>['nombre' =&gt; 'Daniel ', 'apellido' =&gt; 'Parra', 'correo' =&gt; 'daniel.parra@linktic.com', 'dominio' =&gt; 15, 'estado' =&gt; 'Activo', 'ticket' =&gt; '10846',</v>
      </c>
      <c r="R963" t="str">
        <f t="shared" ref="R963:R1026" si="78">" 'fecha_de_creacion' =&gt; '"&amp;O963&amp;"', 'centro_costos_id' =&gt; "&amp;M963&amp;", 'costo_dolares' =&gt; "&amp;J963&amp;", 'costo_pesos' =&gt; 0, 'trm' =&gt; 0, 'fecha_de_eliminacion' =&gt; "&amp;IF(P963="null","null","'"&amp;P963&amp;"'")&amp;", 'comentarios'  =&gt; '"&amp;L963&amp;"'],"</f>
        <v xml:space="preserve"> 'fecha_de_creacion' =&gt; '2022-11-21', 'centro_costos_id' =&gt; 107, 'costo_dolares' =&gt; 44.964, 'costo_pesos' =&gt; 0, 'trm' =&gt; 0, 'fecha_de_eliminacion' =&gt; null, 'comentarios'  =&gt; ''],</v>
      </c>
      <c r="S963" t="str">
        <f t="shared" ref="S963:S1026" si="79">Q963&amp;R963</f>
        <v>['nombre' =&gt; 'Daniel ', 'apellido' =&gt; 'Parra', 'correo' =&gt; 'daniel.parra@linktic.com', 'dominio' =&gt; 15, 'estado' =&gt; 'Activo', 'ticket' =&gt; '10846', 'fecha_de_creacion' =&gt; '2022-11-21', 'centro_costos_id' =&gt; 107, 'costo_dolares' =&gt; 44.964, 'costo_pesos' =&gt; 0, 'trm' =&gt; 0, 'fecha_de_eliminacion' =&gt; null, 'comentarios'  =&gt; ''],</v>
      </c>
    </row>
    <row r="964" spans="1:19" x14ac:dyDescent="0.25">
      <c r="A964" t="s">
        <v>1791</v>
      </c>
      <c r="B964" t="s">
        <v>2943</v>
      </c>
      <c r="C964" t="s">
        <v>2944</v>
      </c>
      <c r="D964" t="s">
        <v>1006</v>
      </c>
      <c r="E964" t="s">
        <v>974</v>
      </c>
      <c r="F964">
        <v>10553</v>
      </c>
      <c r="G964" s="1">
        <v>44886</v>
      </c>
      <c r="H964">
        <v>335</v>
      </c>
      <c r="I964">
        <v>44.686</v>
      </c>
      <c r="J964" t="str">
        <f t="shared" si="75"/>
        <v>44.686</v>
      </c>
      <c r="M964">
        <f>_xlfn.IFNA(VLOOKUP(H964,centro_costo_id_2!$A$2:$B$108,2,0),107)</f>
        <v>79</v>
      </c>
      <c r="N964">
        <f>_xlfn.IFNA(VLOOKUP(TRIM(D964),dominio_correos!$A$1:$B$31,2,0),29)</f>
        <v>15</v>
      </c>
      <c r="O964" t="str">
        <f>Hoja13!J963</f>
        <v>2022-11-21</v>
      </c>
      <c r="P964" t="str">
        <f t="shared" si="76"/>
        <v>null</v>
      </c>
      <c r="Q964" t="str">
        <f t="shared" si="77"/>
        <v>['nombre' =&gt; 'William', 'apellido' =&gt; 'cabrera', 'correo' =&gt; 'william.cabrera@linktic.com', 'dominio' =&gt; 15, 'estado' =&gt; 'Activo', 'ticket' =&gt; '10553',</v>
      </c>
      <c r="R964" t="str">
        <f t="shared" si="78"/>
        <v xml:space="preserve"> 'fecha_de_creacion' =&gt; '2022-11-21', 'centro_costos_id' =&gt; 79, 'costo_dolares' =&gt; 44.686, 'costo_pesos' =&gt; 0, 'trm' =&gt; 0, 'fecha_de_eliminacion' =&gt; null, 'comentarios'  =&gt; ''],</v>
      </c>
      <c r="S964" t="str">
        <f t="shared" si="79"/>
        <v>['nombre' =&gt; 'William', 'apellido' =&gt; 'cabrera', 'correo' =&gt; 'william.cabrera@linktic.com', 'dominio' =&gt; 15, 'estado' =&gt; 'Activo', 'ticket' =&gt; '10553', 'fecha_de_creacion' =&gt; '2022-11-21', 'centro_costos_id' =&gt; 79, 'costo_dolares' =&gt; 44.686, 'costo_pesos' =&gt; 0, 'trm' =&gt; 0, 'fecha_de_eliminacion' =&gt; null, 'comentarios'  =&gt; ''],</v>
      </c>
    </row>
    <row r="965" spans="1:19" x14ac:dyDescent="0.25">
      <c r="A965" t="s">
        <v>905</v>
      </c>
      <c r="B965" t="s">
        <v>2945</v>
      </c>
      <c r="C965" t="s">
        <v>2946</v>
      </c>
      <c r="D965" t="s">
        <v>1006</v>
      </c>
      <c r="E965" t="s">
        <v>845</v>
      </c>
      <c r="F965">
        <v>10820</v>
      </c>
      <c r="G965" s="1">
        <v>44886</v>
      </c>
      <c r="H965">
        <v>318</v>
      </c>
      <c r="I965">
        <v>44.686</v>
      </c>
      <c r="J965" t="str">
        <f t="shared" si="75"/>
        <v>44.686</v>
      </c>
      <c r="K965">
        <v>44960</v>
      </c>
      <c r="L965" t="s">
        <v>2947</v>
      </c>
      <c r="M965">
        <f>_xlfn.IFNA(VLOOKUP(H965,centro_costo_id_2!$A$2:$B$108,2,0),107)</f>
        <v>63</v>
      </c>
      <c r="N965">
        <f>_xlfn.IFNA(VLOOKUP(TRIM(D965),dominio_correos!$A$1:$B$31,2,0),29)</f>
        <v>15</v>
      </c>
      <c r="O965" t="str">
        <f>Hoja13!J964</f>
        <v>2022-11-21</v>
      </c>
      <c r="P965" t="str">
        <f t="shared" si="76"/>
        <v>2023-02-03</v>
      </c>
      <c r="Q965" t="str">
        <f t="shared" si="77"/>
        <v>['nombre' =&gt; 'Andres', 'apellido' =&gt; 'Villalba', 'correo' =&gt; 'andres.villalba@linktic.com', 'dominio' =&gt; 15, 'estado' =&gt; 'Eliminado', 'ticket' =&gt; '10820',</v>
      </c>
      <c r="R965" t="str">
        <f t="shared" si="78"/>
        <v xml:space="preserve"> 'fecha_de_creacion' =&gt; '2022-11-21', 'centro_costos_id' =&gt; 63, 'costo_dolares' =&gt; 44.686, 'costo_pesos' =&gt; 0, 'trm' =&gt; 0, 'fecha_de_eliminacion' =&gt; '2023-02-03', 'comentarios'  =&gt; 'Estas son las cuentas de Johanna Villalba '],</v>
      </c>
      <c r="S965" t="str">
        <f t="shared" si="79"/>
        <v>['nombre' =&gt; 'Andres', 'apellido' =&gt; 'Villalba', 'correo' =&gt; 'andres.villalba@linktic.com', 'dominio' =&gt; 15, 'estado' =&gt; 'Eliminado', 'ticket' =&gt; '10820', 'fecha_de_creacion' =&gt; '2022-11-21', 'centro_costos_id' =&gt; 63, 'costo_dolares' =&gt; 44.686, 'costo_pesos' =&gt; 0, 'trm' =&gt; 0, 'fecha_de_eliminacion' =&gt; '2023-02-03', 'comentarios'  =&gt; 'Estas son las cuentas de Johanna Villalba '],</v>
      </c>
    </row>
    <row r="966" spans="1:19" x14ac:dyDescent="0.25">
      <c r="A966" t="s">
        <v>2358</v>
      </c>
      <c r="B966" t="s">
        <v>2948</v>
      </c>
      <c r="C966" t="s">
        <v>2949</v>
      </c>
      <c r="D966" t="s">
        <v>1006</v>
      </c>
      <c r="E966" t="s">
        <v>845</v>
      </c>
      <c r="F966">
        <v>10877</v>
      </c>
      <c r="G966" s="1">
        <v>44887</v>
      </c>
      <c r="H966">
        <v>342</v>
      </c>
      <c r="J966" t="str">
        <f t="shared" si="75"/>
        <v>.000</v>
      </c>
      <c r="M966">
        <f>_xlfn.IFNA(VLOOKUP(H966,centro_costo_id_2!$A$2:$B$108,2,0),107)</f>
        <v>89</v>
      </c>
      <c r="N966">
        <f>_xlfn.IFNA(VLOOKUP(TRIM(D966),dominio_correos!$A$1:$B$31,2,0),29)</f>
        <v>15</v>
      </c>
      <c r="O966" t="str">
        <f>Hoja13!J965</f>
        <v>2022-11-22</v>
      </c>
      <c r="P966" t="str">
        <f t="shared" si="76"/>
        <v>null</v>
      </c>
      <c r="Q966" t="str">
        <f t="shared" si="77"/>
        <v>['nombre' =&gt; 'Edwin ', 'apellido' =&gt; 'Garibello', 'correo' =&gt; 'edwin.garibello@linktic.com', 'dominio' =&gt; 15, 'estado' =&gt; 'Eliminado', 'ticket' =&gt; '10877',</v>
      </c>
      <c r="R966" t="str">
        <f t="shared" si="78"/>
        <v xml:space="preserve"> 'fecha_de_creacion' =&gt; '2022-11-22', 'centro_costos_id' =&gt; 89, 'costo_dolares' =&gt; .000, 'costo_pesos' =&gt; 0, 'trm' =&gt; 0, 'fecha_de_eliminacion' =&gt; null, 'comentarios'  =&gt; ''],</v>
      </c>
      <c r="S966" t="str">
        <f t="shared" si="79"/>
        <v>['nombre' =&gt; 'Edwin ', 'apellido' =&gt; 'Garibello', 'correo' =&gt; 'edwin.garibello@linktic.com', 'dominio' =&gt; 15, 'estado' =&gt; 'Eliminado', 'ticket' =&gt; '10877', 'fecha_de_creacion' =&gt; '2022-11-22', 'centro_costos_id' =&gt; 89, 'costo_dolares' =&gt; .000, 'costo_pesos' =&gt; 0, 'trm' =&gt; 0, 'fecha_de_eliminacion' =&gt; null, 'comentarios'  =&gt; ''],</v>
      </c>
    </row>
    <row r="967" spans="1:19" x14ac:dyDescent="0.25">
      <c r="A967" t="s">
        <v>2088</v>
      </c>
      <c r="B967" t="s">
        <v>2488</v>
      </c>
      <c r="C967" t="s">
        <v>2493</v>
      </c>
      <c r="D967" t="s">
        <v>1813</v>
      </c>
      <c r="E967" t="s">
        <v>845</v>
      </c>
      <c r="F967">
        <v>10927</v>
      </c>
      <c r="G967" s="1">
        <v>44886</v>
      </c>
      <c r="H967">
        <v>315</v>
      </c>
      <c r="I967">
        <v>12</v>
      </c>
      <c r="J967" t="str">
        <f t="shared" si="75"/>
        <v>12.000</v>
      </c>
      <c r="K967">
        <v>44960</v>
      </c>
      <c r="M967">
        <f>_xlfn.IFNA(VLOOKUP(H967,centro_costo_id_2!$A$2:$B$108,2,0),107)</f>
        <v>60</v>
      </c>
      <c r="N967">
        <f>_xlfn.IFNA(VLOOKUP(TRIM(D967),dominio_correos!$A$1:$B$31,2,0),29)</f>
        <v>8</v>
      </c>
      <c r="O967" t="str">
        <f>Hoja13!J966</f>
        <v>2022-11-21</v>
      </c>
      <c r="P967" t="str">
        <f t="shared" si="76"/>
        <v>2023-02-03</v>
      </c>
      <c r="Q967" t="str">
        <f t="shared" si="77"/>
        <v>['nombre' =&gt; 'Santiago', 'apellido' =&gt; 'Colorado', 'correo' =&gt; 'agente43@expone.co', 'dominio' =&gt; 8, 'estado' =&gt; 'Eliminado', 'ticket' =&gt; '10927',</v>
      </c>
      <c r="R967" t="str">
        <f t="shared" si="78"/>
        <v xml:space="preserve"> 'fecha_de_creacion' =&gt; '2022-11-21', 'centro_costos_id' =&gt; 60, 'costo_dolares' =&gt; 12.000, 'costo_pesos' =&gt; 0, 'trm' =&gt; 0, 'fecha_de_eliminacion' =&gt; '2023-02-03', 'comentarios'  =&gt; ''],</v>
      </c>
      <c r="S967" t="str">
        <f t="shared" si="79"/>
        <v>['nombre' =&gt; 'Santiago', 'apellido' =&gt; 'Colorado', 'correo' =&gt; 'agente43@expone.co', 'dominio' =&gt; 8, 'estado' =&gt; 'Eliminado', 'ticket' =&gt; '10927', 'fecha_de_creacion' =&gt; '2022-11-21', 'centro_costos_id' =&gt; 60, 'costo_dolares' =&gt; 12.000, 'costo_pesos' =&gt; 0, 'trm' =&gt; 0, 'fecha_de_eliminacion' =&gt; '2023-02-03', 'comentarios'  =&gt; ''],</v>
      </c>
    </row>
    <row r="968" spans="1:19" x14ac:dyDescent="0.25">
      <c r="A968" t="s">
        <v>2950</v>
      </c>
      <c r="B968" t="s">
        <v>2327</v>
      </c>
      <c r="C968" t="s">
        <v>2951</v>
      </c>
      <c r="D968" t="s">
        <v>1813</v>
      </c>
      <c r="E968" t="s">
        <v>845</v>
      </c>
      <c r="F968">
        <v>10928</v>
      </c>
      <c r="G968" s="1">
        <v>44886</v>
      </c>
      <c r="H968">
        <v>315</v>
      </c>
      <c r="I968">
        <v>12</v>
      </c>
      <c r="J968" t="str">
        <f t="shared" si="75"/>
        <v>12.000</v>
      </c>
      <c r="K968">
        <v>44900</v>
      </c>
      <c r="M968">
        <f>_xlfn.IFNA(VLOOKUP(H968,centro_costo_id_2!$A$2:$B$108,2,0),107)</f>
        <v>60</v>
      </c>
      <c r="N968">
        <f>_xlfn.IFNA(VLOOKUP(TRIM(D968),dominio_correos!$A$1:$B$31,2,0),29)</f>
        <v>8</v>
      </c>
      <c r="O968" t="str">
        <f>Hoja13!J967</f>
        <v>2022-11-21</v>
      </c>
      <c r="P968" t="str">
        <f t="shared" si="76"/>
        <v>2022-12-05</v>
      </c>
      <c r="Q968" t="str">
        <f t="shared" si="77"/>
        <v>['nombre' =&gt; 'Franci', 'apellido' =&gt; 'Velandia', 'correo' =&gt; 'agente44@expone.co', 'dominio' =&gt; 8, 'estado' =&gt; 'Eliminado', 'ticket' =&gt; '10928',</v>
      </c>
      <c r="R968" t="str">
        <f t="shared" si="78"/>
        <v xml:space="preserve"> 'fecha_de_creacion' =&gt; '2022-11-21', 'centro_costos_id' =&gt; 60, 'costo_dolares' =&gt; 12.000, 'costo_pesos' =&gt; 0, 'trm' =&gt; 0, 'fecha_de_eliminacion' =&gt; '2022-12-05', 'comentarios'  =&gt; ''],</v>
      </c>
      <c r="S968" t="str">
        <f t="shared" si="79"/>
        <v>['nombre' =&gt; 'Franci', 'apellido' =&gt; 'Velandia', 'correo' =&gt; 'agente44@expone.co', 'dominio' =&gt; 8, 'estado' =&gt; 'Eliminado', 'ticket' =&gt; '10928', 'fecha_de_creacion' =&gt; '2022-11-21', 'centro_costos_id' =&gt; 60, 'costo_dolares' =&gt; 12.000, 'costo_pesos' =&gt; 0, 'trm' =&gt; 0, 'fecha_de_eliminacion' =&gt; '2022-12-05', 'comentarios'  =&gt; ''],</v>
      </c>
    </row>
    <row r="969" spans="1:19" x14ac:dyDescent="0.25">
      <c r="A969" t="s">
        <v>1594</v>
      </c>
      <c r="B969" t="s">
        <v>1393</v>
      </c>
      <c r="C969" t="s">
        <v>2952</v>
      </c>
      <c r="D969" t="s">
        <v>1813</v>
      </c>
      <c r="E969" t="s">
        <v>845</v>
      </c>
      <c r="F969">
        <v>10929</v>
      </c>
      <c r="G969" s="1">
        <v>44886</v>
      </c>
      <c r="H969">
        <v>315</v>
      </c>
      <c r="I969">
        <v>12</v>
      </c>
      <c r="J969" t="str">
        <f t="shared" si="75"/>
        <v>12.000</v>
      </c>
      <c r="K969">
        <v>44909</v>
      </c>
      <c r="M969">
        <f>_xlfn.IFNA(VLOOKUP(H969,centro_costo_id_2!$A$2:$B$108,2,0),107)</f>
        <v>60</v>
      </c>
      <c r="N969">
        <f>_xlfn.IFNA(VLOOKUP(TRIM(D969),dominio_correos!$A$1:$B$31,2,0),29)</f>
        <v>8</v>
      </c>
      <c r="O969" t="str">
        <f>Hoja13!J968</f>
        <v>2022-11-21</v>
      </c>
      <c r="P969" t="str">
        <f t="shared" si="76"/>
        <v>2022-12-14</v>
      </c>
      <c r="Q969" t="str">
        <f t="shared" si="77"/>
        <v>['nombre' =&gt; 'Nicolas', 'apellido' =&gt; 'Rodriguez', 'correo' =&gt; 'agente45@expone.co', 'dominio' =&gt; 8, 'estado' =&gt; 'Eliminado', 'ticket' =&gt; '10929',</v>
      </c>
      <c r="R969" t="str">
        <f t="shared" si="78"/>
        <v xml:space="preserve"> 'fecha_de_creacion' =&gt; '2022-11-21', 'centro_costos_id' =&gt; 60, 'costo_dolares' =&gt; 12.000, 'costo_pesos' =&gt; 0, 'trm' =&gt; 0, 'fecha_de_eliminacion' =&gt; '2022-12-14', 'comentarios'  =&gt; ''],</v>
      </c>
      <c r="S969" t="str">
        <f t="shared" si="79"/>
        <v>['nombre' =&gt; 'Nicolas', 'apellido' =&gt; 'Rodriguez', 'correo' =&gt; 'agente45@expone.co', 'dominio' =&gt; 8, 'estado' =&gt; 'Eliminado', 'ticket' =&gt; '10929', 'fecha_de_creacion' =&gt; '2022-11-21', 'centro_costos_id' =&gt; 60, 'costo_dolares' =&gt; 12.000, 'costo_pesos' =&gt; 0, 'trm' =&gt; 0, 'fecha_de_eliminacion' =&gt; '2022-12-14', 'comentarios'  =&gt; ''],</v>
      </c>
    </row>
    <row r="970" spans="1:19" x14ac:dyDescent="0.25">
      <c r="A970" t="s">
        <v>889</v>
      </c>
      <c r="B970" t="s">
        <v>2953</v>
      </c>
      <c r="C970" t="s">
        <v>2954</v>
      </c>
      <c r="D970" t="s">
        <v>1006</v>
      </c>
      <c r="E970" t="s">
        <v>845</v>
      </c>
      <c r="F970">
        <v>10924</v>
      </c>
      <c r="G970" s="1">
        <v>44887</v>
      </c>
      <c r="H970">
        <v>303</v>
      </c>
      <c r="I970">
        <v>7.2</v>
      </c>
      <c r="J970" t="str">
        <f t="shared" si="75"/>
        <v>7.200</v>
      </c>
      <c r="K970">
        <v>44909</v>
      </c>
      <c r="M970">
        <f>_xlfn.IFNA(VLOOKUP(H970,centro_costo_id_2!$A$2:$B$108,2,0),107)</f>
        <v>46</v>
      </c>
      <c r="N970">
        <f>_xlfn.IFNA(VLOOKUP(TRIM(D970),dominio_correos!$A$1:$B$31,2,0),29)</f>
        <v>15</v>
      </c>
      <c r="O970" t="str">
        <f>Hoja13!J969</f>
        <v>2022-11-22</v>
      </c>
      <c r="P970" t="str">
        <f t="shared" si="76"/>
        <v>2022-12-14</v>
      </c>
      <c r="Q970" t="str">
        <f t="shared" si="77"/>
        <v>['nombre' =&gt; 'Daniel', 'apellido' =&gt; 'Zapata', 'correo' =&gt; 'daniel.zapata@linktic.com', 'dominio' =&gt; 15, 'estado' =&gt; 'Eliminado', 'ticket' =&gt; '10924',</v>
      </c>
      <c r="R970" t="str">
        <f t="shared" si="78"/>
        <v xml:space="preserve"> 'fecha_de_creacion' =&gt; '2022-11-22', 'centro_costos_id' =&gt; 46, 'costo_dolares' =&gt; 7.200, 'costo_pesos' =&gt; 0, 'trm' =&gt; 0, 'fecha_de_eliminacion' =&gt; '2022-12-14', 'comentarios'  =&gt; ''],</v>
      </c>
      <c r="S970" t="str">
        <f t="shared" si="79"/>
        <v>['nombre' =&gt; 'Daniel', 'apellido' =&gt; 'Zapata', 'correo' =&gt; 'daniel.zapata@linktic.com', 'dominio' =&gt; 15, 'estado' =&gt; 'Eliminado', 'ticket' =&gt; '10924', 'fecha_de_creacion' =&gt; '2022-11-22', 'centro_costos_id' =&gt; 46, 'costo_dolares' =&gt; 7.200, 'costo_pesos' =&gt; 0, 'trm' =&gt; 0, 'fecha_de_eliminacion' =&gt; '2022-12-14', 'comentarios'  =&gt; ''],</v>
      </c>
    </row>
    <row r="971" spans="1:19" x14ac:dyDescent="0.25">
      <c r="A971" t="s">
        <v>2955</v>
      </c>
      <c r="B971" t="s">
        <v>1696</v>
      </c>
      <c r="C971" t="s">
        <v>2956</v>
      </c>
      <c r="D971" t="s">
        <v>1006</v>
      </c>
      <c r="E971" t="s">
        <v>1165</v>
      </c>
      <c r="F971">
        <v>10821</v>
      </c>
      <c r="G971" s="1">
        <v>44887</v>
      </c>
      <c r="H971">
        <v>303</v>
      </c>
      <c r="I971">
        <v>7.2</v>
      </c>
      <c r="J971" t="str">
        <f t="shared" si="75"/>
        <v>7.200</v>
      </c>
      <c r="K971">
        <v>44910</v>
      </c>
      <c r="M971">
        <f>_xlfn.IFNA(VLOOKUP(H971,centro_costo_id_2!$A$2:$B$108,2,0),107)</f>
        <v>46</v>
      </c>
      <c r="N971">
        <f>_xlfn.IFNA(VLOOKUP(TRIM(D971),dominio_correos!$A$1:$B$31,2,0),29)</f>
        <v>15</v>
      </c>
      <c r="O971" t="str">
        <f>Hoja13!J970</f>
        <v>2022-11-22</v>
      </c>
      <c r="P971" t="str">
        <f t="shared" si="76"/>
        <v>2022-12-15</v>
      </c>
      <c r="Q971" t="str">
        <f t="shared" si="77"/>
        <v>['nombre' =&gt; 'Leonardo ', 'apellido' =&gt; 'Ruiz', 'correo' =&gt; 'leonardo.ruiz@linktic.com', 'dominio' =&gt; 15, 'estado' =&gt; 'eliminado', 'ticket' =&gt; '10821',</v>
      </c>
      <c r="R971" t="str">
        <f t="shared" si="78"/>
        <v xml:space="preserve"> 'fecha_de_creacion' =&gt; '2022-11-22', 'centro_costos_id' =&gt; 46, 'costo_dolares' =&gt; 7.200, 'costo_pesos' =&gt; 0, 'trm' =&gt; 0, 'fecha_de_eliminacion' =&gt; '2022-12-15', 'comentarios'  =&gt; ''],</v>
      </c>
      <c r="S971" t="str">
        <f t="shared" si="79"/>
        <v>['nombre' =&gt; 'Leonardo ', 'apellido' =&gt; 'Ruiz', 'correo' =&gt; 'leonardo.ruiz@linktic.com', 'dominio' =&gt; 15, 'estado' =&gt; 'eliminado', 'ticket' =&gt; '10821', 'fecha_de_creacion' =&gt; '2022-11-22', 'centro_costos_id' =&gt; 46, 'costo_dolares' =&gt; 7.200, 'costo_pesos' =&gt; 0, 'trm' =&gt; 0, 'fecha_de_eliminacion' =&gt; '2022-12-15', 'comentarios'  =&gt; ''],</v>
      </c>
    </row>
    <row r="972" spans="1:19" x14ac:dyDescent="0.25">
      <c r="A972" t="s">
        <v>889</v>
      </c>
      <c r="B972" t="s">
        <v>1393</v>
      </c>
      <c r="C972" t="s">
        <v>2957</v>
      </c>
      <c r="D972" t="s">
        <v>1006</v>
      </c>
      <c r="E972" t="s">
        <v>845</v>
      </c>
      <c r="F972">
        <v>10967</v>
      </c>
      <c r="G972" s="1">
        <v>44888</v>
      </c>
      <c r="H972">
        <v>342</v>
      </c>
      <c r="I972">
        <v>7.2</v>
      </c>
      <c r="J972" t="str">
        <f t="shared" si="75"/>
        <v>7.200</v>
      </c>
      <c r="K972">
        <v>44909</v>
      </c>
      <c r="M972">
        <f>_xlfn.IFNA(VLOOKUP(H972,centro_costo_id_2!$A$2:$B$108,2,0),107)</f>
        <v>89</v>
      </c>
      <c r="N972">
        <f>_xlfn.IFNA(VLOOKUP(TRIM(D972),dominio_correos!$A$1:$B$31,2,0),29)</f>
        <v>15</v>
      </c>
      <c r="O972" t="str">
        <f>Hoja13!J971</f>
        <v>2022-11-23</v>
      </c>
      <c r="P972" t="str">
        <f t="shared" si="76"/>
        <v>2022-12-14</v>
      </c>
      <c r="Q972" t="str">
        <f t="shared" si="77"/>
        <v>['nombre' =&gt; 'Daniel', 'apellido' =&gt; 'Rodriguez', 'correo' =&gt; 'danielj.rodriguez@linktic.com', 'dominio' =&gt; 15, 'estado' =&gt; 'Eliminado', 'ticket' =&gt; '10967',</v>
      </c>
      <c r="R972" t="str">
        <f t="shared" si="78"/>
        <v xml:space="preserve"> 'fecha_de_creacion' =&gt; '2022-11-23', 'centro_costos_id' =&gt; 89, 'costo_dolares' =&gt; 7.200, 'costo_pesos' =&gt; 0, 'trm' =&gt; 0, 'fecha_de_eliminacion' =&gt; '2022-12-14', 'comentarios'  =&gt; ''],</v>
      </c>
      <c r="S972" t="str">
        <f t="shared" si="79"/>
        <v>['nombre' =&gt; 'Daniel', 'apellido' =&gt; 'Rodriguez', 'correo' =&gt; 'danielj.rodriguez@linktic.com', 'dominio' =&gt; 15, 'estado' =&gt; 'Eliminado', 'ticket' =&gt; '10967', 'fecha_de_creacion' =&gt; '2022-11-23', 'centro_costos_id' =&gt; 89, 'costo_dolares' =&gt; 7.200, 'costo_pesos' =&gt; 0, 'trm' =&gt; 0, 'fecha_de_eliminacion' =&gt; '2022-12-14', 'comentarios'  =&gt; ''],</v>
      </c>
    </row>
    <row r="973" spans="1:19" x14ac:dyDescent="0.25">
      <c r="A973" t="s">
        <v>1198</v>
      </c>
      <c r="B973" t="s">
        <v>1557</v>
      </c>
      <c r="C973" t="s">
        <v>2958</v>
      </c>
      <c r="D973" t="s">
        <v>1006</v>
      </c>
      <c r="E973" t="s">
        <v>974</v>
      </c>
      <c r="F973">
        <v>10892</v>
      </c>
      <c r="G973" s="1">
        <v>44888</v>
      </c>
      <c r="H973">
        <v>302</v>
      </c>
      <c r="I973">
        <v>44.686</v>
      </c>
      <c r="J973" t="str">
        <f t="shared" si="75"/>
        <v>44.686</v>
      </c>
      <c r="M973">
        <f>_xlfn.IFNA(VLOOKUP(H973,centro_costo_id_2!$A$2:$B$108,2,0),107)</f>
        <v>107</v>
      </c>
      <c r="N973">
        <f>_xlfn.IFNA(VLOOKUP(TRIM(D973),dominio_correos!$A$1:$B$31,2,0),29)</f>
        <v>15</v>
      </c>
      <c r="O973" t="str">
        <f>Hoja13!J972</f>
        <v>2022-11-23</v>
      </c>
      <c r="P973" t="str">
        <f t="shared" si="76"/>
        <v>null</v>
      </c>
      <c r="Q973" t="str">
        <f t="shared" si="77"/>
        <v>['nombre' =&gt; 'Juan', 'apellido' =&gt; 'Beltran', 'correo' =&gt; 'juan.beltran@linktic.com', 'dominio' =&gt; 15, 'estado' =&gt; 'Activo', 'ticket' =&gt; '10892',</v>
      </c>
      <c r="R973" t="str">
        <f t="shared" si="78"/>
        <v xml:space="preserve"> 'fecha_de_creacion' =&gt; '2022-11-23', 'centro_costos_id' =&gt; 107, 'costo_dolares' =&gt; 44.686, 'costo_pesos' =&gt; 0, 'trm' =&gt; 0, 'fecha_de_eliminacion' =&gt; null, 'comentarios'  =&gt; ''],</v>
      </c>
      <c r="S973" t="str">
        <f t="shared" si="79"/>
        <v>['nombre' =&gt; 'Juan', 'apellido' =&gt; 'Beltran', 'correo' =&gt; 'juan.beltran@linktic.com', 'dominio' =&gt; 15, 'estado' =&gt; 'Activo', 'ticket' =&gt; '10892', 'fecha_de_creacion' =&gt; '2022-11-23', 'centro_costos_id' =&gt; 107, 'costo_dolares' =&gt; 44.686, 'costo_pesos' =&gt; 0, 'trm' =&gt; 0, 'fecha_de_eliminacion' =&gt; null, 'comentarios'  =&gt; ''],</v>
      </c>
    </row>
    <row r="974" spans="1:19" x14ac:dyDescent="0.25">
      <c r="A974" t="s">
        <v>1556</v>
      </c>
      <c r="B974" t="s">
        <v>1557</v>
      </c>
      <c r="C974" t="s">
        <v>2959</v>
      </c>
      <c r="D974" t="s">
        <v>912</v>
      </c>
      <c r="E974" t="s">
        <v>974</v>
      </c>
      <c r="F974" t="s">
        <v>1238</v>
      </c>
      <c r="G974" s="1">
        <v>44889</v>
      </c>
      <c r="H974">
        <v>8</v>
      </c>
      <c r="I974">
        <v>44.658999999999999</v>
      </c>
      <c r="J974" t="str">
        <f t="shared" si="75"/>
        <v>44.659</v>
      </c>
      <c r="M974">
        <f>_xlfn.IFNA(VLOOKUP(H974,centro_costo_id_2!$A$2:$B$108,2,0),107)</f>
        <v>86</v>
      </c>
      <c r="N974">
        <f>_xlfn.IFNA(VLOOKUP(TRIM(D974),dominio_correos!$A$1:$B$31,2,0),29)</f>
        <v>10</v>
      </c>
      <c r="O974" t="str">
        <f>Hoja13!J973</f>
        <v>2022-11-24</v>
      </c>
      <c r="P974" t="str">
        <f t="shared" si="76"/>
        <v>null</v>
      </c>
      <c r="Q974" t="str">
        <f t="shared" si="77"/>
        <v>['nombre' =&gt; 'Marcela', 'apellido' =&gt; 'Beltran', 'correo' =&gt; 'marcela.beltran@hicome.co', 'dominio' =&gt; 10, 'estado' =&gt; 'Activo', 'ticket' =&gt; 'correo',</v>
      </c>
      <c r="R974" t="str">
        <f t="shared" si="78"/>
        <v xml:space="preserve"> 'fecha_de_creacion' =&gt; '2022-11-24', 'centro_costos_id' =&gt; 86, 'costo_dolares' =&gt; 44.659, 'costo_pesos' =&gt; 0, 'trm' =&gt; 0, 'fecha_de_eliminacion' =&gt; null, 'comentarios'  =&gt; ''],</v>
      </c>
      <c r="S974" t="str">
        <f t="shared" si="79"/>
        <v>['nombre' =&gt; 'Marcela', 'apellido' =&gt; 'Beltran', 'correo' =&gt; 'marcela.beltran@hicome.co', 'dominio' =&gt; 10, 'estado' =&gt; 'Activo', 'ticket' =&gt; 'correo', 'fecha_de_creacion' =&gt; '2022-11-24', 'centro_costos_id' =&gt; 86, 'costo_dolares' =&gt; 44.659, 'costo_pesos' =&gt; 0, 'trm' =&gt; 0, 'fecha_de_eliminacion' =&gt; null, 'comentarios'  =&gt; ''],</v>
      </c>
    </row>
    <row r="975" spans="1:19" x14ac:dyDescent="0.25">
      <c r="A975" t="s">
        <v>1798</v>
      </c>
      <c r="B975" t="s">
        <v>1763</v>
      </c>
      <c r="C975" t="s">
        <v>2960</v>
      </c>
      <c r="D975" t="s">
        <v>1006</v>
      </c>
      <c r="E975" t="s">
        <v>845</v>
      </c>
      <c r="F975">
        <v>10864</v>
      </c>
      <c r="G975" s="1">
        <v>44889</v>
      </c>
      <c r="H975">
        <v>201</v>
      </c>
      <c r="I975">
        <v>45.051000000000002</v>
      </c>
      <c r="J975" t="str">
        <f t="shared" si="75"/>
        <v>45.051</v>
      </c>
      <c r="K975">
        <v>45061</v>
      </c>
      <c r="L975" t="s">
        <v>2961</v>
      </c>
      <c r="M975">
        <f>_xlfn.IFNA(VLOOKUP(H975,centro_costo_id_2!$A$2:$B$108,2,0),107)</f>
        <v>107</v>
      </c>
      <c r="N975">
        <f>_xlfn.IFNA(VLOOKUP(TRIM(D975),dominio_correos!$A$1:$B$31,2,0),29)</f>
        <v>15</v>
      </c>
      <c r="O975" t="str">
        <f>Hoja13!J974</f>
        <v>2022-11-24</v>
      </c>
      <c r="P975" t="str">
        <f t="shared" si="76"/>
        <v>2023-05-15</v>
      </c>
      <c r="Q975" t="str">
        <f t="shared" si="77"/>
        <v>['nombre' =&gt; 'Luis ', 'apellido' =&gt; 'Contreras', 'correo' =&gt; 'luis.contreras@linktic.com', 'dominio' =&gt; 15, 'estado' =&gt; 'Eliminado', 'ticket' =&gt; '10864',</v>
      </c>
      <c r="R975" t="str">
        <f t="shared" si="78"/>
        <v xml:space="preserve"> 'fecha_de_creacion' =&gt; '2022-11-24', 'centro_costos_id' =&gt; 107, 'costo_dolares' =&gt; 45.051, 'costo_pesos' =&gt; 0, 'trm' =&gt; 0, 'fecha_de_eliminacion' =&gt; '2023-05-15', 'comentarios'  =&gt; 'Se reasignan cuentas'],</v>
      </c>
      <c r="S975" t="str">
        <f t="shared" si="79"/>
        <v>['nombre' =&gt; 'Luis ', 'apellido' =&gt; 'Contreras', 'correo' =&gt; 'luis.contreras@linktic.com', 'dominio' =&gt; 15, 'estado' =&gt; 'Eliminado', 'ticket' =&gt; '10864', 'fecha_de_creacion' =&gt; '2022-11-24', 'centro_costos_id' =&gt; 107, 'costo_dolares' =&gt; 45.051, 'costo_pesos' =&gt; 0, 'trm' =&gt; 0, 'fecha_de_eliminacion' =&gt; '2023-05-15', 'comentarios'  =&gt; 'Se reasignan cuentas'],</v>
      </c>
    </row>
    <row r="976" spans="1:19" x14ac:dyDescent="0.25">
      <c r="A976" t="s">
        <v>2962</v>
      </c>
      <c r="B976" t="s">
        <v>866</v>
      </c>
      <c r="C976" t="s">
        <v>2963</v>
      </c>
      <c r="D976" t="s">
        <v>1006</v>
      </c>
      <c r="E976" t="s">
        <v>974</v>
      </c>
      <c r="F976">
        <v>10997</v>
      </c>
      <c r="G976" s="1">
        <v>44894</v>
      </c>
      <c r="H976">
        <v>303</v>
      </c>
      <c r="I976">
        <v>44.686</v>
      </c>
      <c r="J976" t="str">
        <f t="shared" si="75"/>
        <v>44.686</v>
      </c>
      <c r="L976" t="s">
        <v>2964</v>
      </c>
      <c r="M976">
        <f>_xlfn.IFNA(VLOOKUP(H976,centro_costo_id_2!$A$2:$B$108,2,0),107)</f>
        <v>46</v>
      </c>
      <c r="N976">
        <f>_xlfn.IFNA(VLOOKUP(TRIM(D976),dominio_correos!$A$1:$B$31,2,0),29)</f>
        <v>15</v>
      </c>
      <c r="O976" t="str">
        <f>Hoja13!J975</f>
        <v>2022-11-29</v>
      </c>
      <c r="P976" t="str">
        <f t="shared" si="76"/>
        <v>null</v>
      </c>
      <c r="Q976" t="str">
        <f t="shared" si="77"/>
        <v>['nombre' =&gt; 'Elena', 'apellido' =&gt; 'Lopez', 'correo' =&gt; ' jose.lopez@linktic.com', 'dominio' =&gt; 15, 'estado' =&gt; 'Activo', 'ticket' =&gt; '10997',</v>
      </c>
      <c r="R976" t="str">
        <f t="shared" si="78"/>
        <v xml:space="preserve"> 'fecha_de_creacion' =&gt; '2022-11-29', 'centro_costos_id' =&gt; 46, 'costo_dolares' =&gt; 44.686, 'costo_pesos' =&gt; 0, 'trm' =&gt; 0, 'fecha_de_eliminacion' =&gt; null, 'comentarios'  =&gt; '(estas cuentas son las de jorge lopez'],</v>
      </c>
      <c r="S976" t="str">
        <f t="shared" si="79"/>
        <v>['nombre' =&gt; 'Elena', 'apellido' =&gt; 'Lopez', 'correo' =&gt; ' jose.lopez@linktic.com', 'dominio' =&gt; 15, 'estado' =&gt; 'Activo', 'ticket' =&gt; '10997', 'fecha_de_creacion' =&gt; '2022-11-29', 'centro_costos_id' =&gt; 46, 'costo_dolares' =&gt; 44.686, 'costo_pesos' =&gt; 0, 'trm' =&gt; 0, 'fecha_de_eliminacion' =&gt; null, 'comentarios'  =&gt; '(estas cuentas son las de jorge lopez'],</v>
      </c>
    </row>
    <row r="977" spans="1:19" x14ac:dyDescent="0.25">
      <c r="A977" t="s">
        <v>2791</v>
      </c>
      <c r="B977" t="s">
        <v>921</v>
      </c>
      <c r="C977" t="s">
        <v>2965</v>
      </c>
      <c r="D977" t="s">
        <v>1006</v>
      </c>
      <c r="E977" t="s">
        <v>845</v>
      </c>
      <c r="F977">
        <v>10937</v>
      </c>
      <c r="G977" s="1">
        <v>44896</v>
      </c>
      <c r="H977">
        <v>202</v>
      </c>
      <c r="I977">
        <v>44.686</v>
      </c>
      <c r="J977" t="str">
        <f t="shared" si="75"/>
        <v>44.686</v>
      </c>
      <c r="K977">
        <v>45033</v>
      </c>
      <c r="M977">
        <f>_xlfn.IFNA(VLOOKUP(H977,centro_costo_id_2!$A$2:$B$108,2,0),107)</f>
        <v>107</v>
      </c>
      <c r="N977">
        <f>_xlfn.IFNA(VLOOKUP(TRIM(D977),dominio_correos!$A$1:$B$31,2,0),29)</f>
        <v>15</v>
      </c>
      <c r="O977" t="str">
        <f>Hoja13!J976</f>
        <v>2022-12-01</v>
      </c>
      <c r="P977" t="str">
        <f t="shared" si="76"/>
        <v>2023-04-17</v>
      </c>
      <c r="Q977" t="str">
        <f t="shared" si="77"/>
        <v>['nombre' =&gt; 'Julian ', 'apellido' =&gt; 'Garcia', 'correo' =&gt; 'julian.Garcia@linktic.com', 'dominio' =&gt; 15, 'estado' =&gt; 'Eliminado', 'ticket' =&gt; '10937',</v>
      </c>
      <c r="R977" t="str">
        <f t="shared" si="78"/>
        <v xml:space="preserve"> 'fecha_de_creacion' =&gt; '2022-12-01', 'centro_costos_id' =&gt; 107, 'costo_dolares' =&gt; 44.686, 'costo_pesos' =&gt; 0, 'trm' =&gt; 0, 'fecha_de_eliminacion' =&gt; '2023-04-17', 'comentarios'  =&gt; ''],</v>
      </c>
      <c r="S977" t="str">
        <f t="shared" si="79"/>
        <v>['nombre' =&gt; 'Julian ', 'apellido' =&gt; 'Garcia', 'correo' =&gt; 'julian.Garcia@linktic.com', 'dominio' =&gt; 15, 'estado' =&gt; 'Eliminado', 'ticket' =&gt; '10937', 'fecha_de_creacion' =&gt; '2022-12-01', 'centro_costos_id' =&gt; 107, 'costo_dolares' =&gt; 44.686, 'costo_pesos' =&gt; 0, 'trm' =&gt; 0, 'fecha_de_eliminacion' =&gt; '2023-04-17', 'comentarios'  =&gt; ''],</v>
      </c>
    </row>
    <row r="978" spans="1:19" x14ac:dyDescent="0.25">
      <c r="A978" t="s">
        <v>2854</v>
      </c>
      <c r="B978" t="s">
        <v>932</v>
      </c>
      <c r="C978" t="s">
        <v>2966</v>
      </c>
      <c r="D978" t="s">
        <v>1006</v>
      </c>
      <c r="E978" t="s">
        <v>845</v>
      </c>
      <c r="F978">
        <v>10692</v>
      </c>
      <c r="G978" s="1">
        <v>44897</v>
      </c>
      <c r="H978">
        <v>286</v>
      </c>
      <c r="I978">
        <v>44.686</v>
      </c>
      <c r="J978" t="str">
        <f t="shared" si="75"/>
        <v>44.686</v>
      </c>
      <c r="K978">
        <v>45055</v>
      </c>
      <c r="M978">
        <f>_xlfn.IFNA(VLOOKUP(H978,centro_costo_id_2!$A$2:$B$108,2,0),107)</f>
        <v>33</v>
      </c>
      <c r="N978">
        <f>_xlfn.IFNA(VLOOKUP(TRIM(D978),dominio_correos!$A$1:$B$31,2,0),29)</f>
        <v>15</v>
      </c>
      <c r="O978" t="str">
        <f>Hoja13!J977</f>
        <v>2022-12-02</v>
      </c>
      <c r="P978" t="str">
        <f t="shared" si="76"/>
        <v>2023-05-09</v>
      </c>
      <c r="Q978" t="str">
        <f t="shared" si="77"/>
        <v>['nombre' =&gt; 'Justine', 'apellido' =&gt; 'Diaz', 'correo' =&gt; 'justin.diaz@linktic.com', 'dominio' =&gt; 15, 'estado' =&gt; 'Eliminado', 'ticket' =&gt; '10692',</v>
      </c>
      <c r="R978" t="str">
        <f t="shared" si="78"/>
        <v xml:space="preserve"> 'fecha_de_creacion' =&gt; '2022-12-02', 'centro_costos_id' =&gt; 33, 'costo_dolares' =&gt; 44.686, 'costo_pesos' =&gt; 0, 'trm' =&gt; 0, 'fecha_de_eliminacion' =&gt; '2023-05-09', 'comentarios'  =&gt; ''],</v>
      </c>
      <c r="S978" t="str">
        <f t="shared" si="79"/>
        <v>['nombre' =&gt; 'Justine', 'apellido' =&gt; 'Diaz', 'correo' =&gt; 'justin.diaz@linktic.com', 'dominio' =&gt; 15, 'estado' =&gt; 'Eliminado', 'ticket' =&gt; '10692', 'fecha_de_creacion' =&gt; '2022-12-02', 'centro_costos_id' =&gt; 33, 'costo_dolares' =&gt; 44.686, 'costo_pesos' =&gt; 0, 'trm' =&gt; 0, 'fecha_de_eliminacion' =&gt; '2023-05-09', 'comentarios'  =&gt; ''],</v>
      </c>
    </row>
    <row r="979" spans="1:19" x14ac:dyDescent="0.25">
      <c r="A979" t="s">
        <v>2967</v>
      </c>
      <c r="B979" t="s">
        <v>1979</v>
      </c>
      <c r="C979" t="s">
        <v>2968</v>
      </c>
      <c r="D979" t="s">
        <v>1006</v>
      </c>
      <c r="E979" t="s">
        <v>845</v>
      </c>
      <c r="F979">
        <v>10992</v>
      </c>
      <c r="G979" s="1">
        <v>44898</v>
      </c>
      <c r="H979">
        <v>303</v>
      </c>
      <c r="I979">
        <v>44.686</v>
      </c>
      <c r="J979" t="str">
        <f t="shared" si="75"/>
        <v>44.686</v>
      </c>
      <c r="K979">
        <v>45084</v>
      </c>
      <c r="M979">
        <f>_xlfn.IFNA(VLOOKUP(H979,centro_costo_id_2!$A$2:$B$108,2,0),107)</f>
        <v>46</v>
      </c>
      <c r="N979">
        <f>_xlfn.IFNA(VLOOKUP(TRIM(D979),dominio_correos!$A$1:$B$31,2,0),29)</f>
        <v>15</v>
      </c>
      <c r="O979" t="str">
        <f>Hoja13!J978</f>
        <v>2022-12-03</v>
      </c>
      <c r="P979" t="str">
        <f t="shared" si="76"/>
        <v>2023-06-07</v>
      </c>
      <c r="Q979" t="str">
        <f t="shared" si="77"/>
        <v>['nombre' =&gt; 'Roberto', 'apellido' =&gt; 'Cerquera', 'correo' =&gt; 'roberto.cerquera@linktic.com', 'dominio' =&gt; 15, 'estado' =&gt; 'Eliminado', 'ticket' =&gt; '10992',</v>
      </c>
      <c r="R979" t="str">
        <f t="shared" si="78"/>
        <v xml:space="preserve"> 'fecha_de_creacion' =&gt; '2022-12-03', 'centro_costos_id' =&gt; 46, 'costo_dolares' =&gt; 44.686, 'costo_pesos' =&gt; 0, 'trm' =&gt; 0, 'fecha_de_eliminacion' =&gt; '2023-06-07', 'comentarios'  =&gt; ''],</v>
      </c>
      <c r="S979" t="str">
        <f t="shared" si="79"/>
        <v>['nombre' =&gt; 'Roberto', 'apellido' =&gt; 'Cerquera', 'correo' =&gt; 'roberto.cerquera@linktic.com', 'dominio' =&gt; 15, 'estado' =&gt; 'Eliminado', 'ticket' =&gt; '10992', 'fecha_de_creacion' =&gt; '2022-12-03', 'centro_costos_id' =&gt; 46, 'costo_dolares' =&gt; 44.686, 'costo_pesos' =&gt; 0, 'trm' =&gt; 0, 'fecha_de_eliminacion' =&gt; '2023-06-07', 'comentarios'  =&gt; ''],</v>
      </c>
    </row>
    <row r="980" spans="1:19" x14ac:dyDescent="0.25">
      <c r="A980" t="s">
        <v>2969</v>
      </c>
      <c r="B980" t="s">
        <v>1013</v>
      </c>
      <c r="C980" t="s">
        <v>2970</v>
      </c>
      <c r="D980" t="s">
        <v>1006</v>
      </c>
      <c r="E980" t="s">
        <v>845</v>
      </c>
      <c r="F980">
        <v>10808</v>
      </c>
      <c r="G980" s="1">
        <v>44900</v>
      </c>
      <c r="H980">
        <v>291</v>
      </c>
      <c r="I980">
        <v>44.963999999999999</v>
      </c>
      <c r="J980" t="str">
        <f t="shared" si="75"/>
        <v>44.964</v>
      </c>
      <c r="K980">
        <v>45079</v>
      </c>
      <c r="M980">
        <f>_xlfn.IFNA(VLOOKUP(H980,centro_costo_id_2!$A$2:$B$108,2,0),107)</f>
        <v>37</v>
      </c>
      <c r="N980">
        <f>_xlfn.IFNA(VLOOKUP(TRIM(D980),dominio_correos!$A$1:$B$31,2,0),29)</f>
        <v>15</v>
      </c>
      <c r="O980" t="str">
        <f>Hoja13!J979</f>
        <v>2022-12-05</v>
      </c>
      <c r="P980" t="str">
        <f t="shared" si="76"/>
        <v>2023-06-02</v>
      </c>
      <c r="Q980" t="str">
        <f t="shared" si="77"/>
        <v>['nombre' =&gt; 'Yulieth', 'apellido' =&gt; 'Parra', 'correo' =&gt; 'yulieth.parra@linktic.com', 'dominio' =&gt; 15, 'estado' =&gt; 'Eliminado', 'ticket' =&gt; '10808',</v>
      </c>
      <c r="R980" t="str">
        <f t="shared" si="78"/>
        <v xml:space="preserve"> 'fecha_de_creacion' =&gt; '2022-12-05', 'centro_costos_id' =&gt; 37, 'costo_dolares' =&gt; 44.964, 'costo_pesos' =&gt; 0, 'trm' =&gt; 0, 'fecha_de_eliminacion' =&gt; '2023-06-02', 'comentarios'  =&gt; ''],</v>
      </c>
      <c r="S980" t="str">
        <f t="shared" si="79"/>
        <v>['nombre' =&gt; 'Yulieth', 'apellido' =&gt; 'Parra', 'correo' =&gt; 'yulieth.parra@linktic.com', 'dominio' =&gt; 15, 'estado' =&gt; 'Eliminado', 'ticket' =&gt; '10808', 'fecha_de_creacion' =&gt; '2022-12-05', 'centro_costos_id' =&gt; 37, 'costo_dolares' =&gt; 44.964, 'costo_pesos' =&gt; 0, 'trm' =&gt; 0, 'fecha_de_eliminacion' =&gt; '2023-06-02', 'comentarios'  =&gt; ''],</v>
      </c>
    </row>
    <row r="981" spans="1:19" x14ac:dyDescent="0.25">
      <c r="A981" t="s">
        <v>2971</v>
      </c>
      <c r="B981" t="s">
        <v>1993</v>
      </c>
      <c r="C981" t="s">
        <v>2972</v>
      </c>
      <c r="D981" t="s">
        <v>1006</v>
      </c>
      <c r="E981" t="s">
        <v>974</v>
      </c>
      <c r="F981">
        <v>10986</v>
      </c>
      <c r="G981" s="1">
        <v>44900</v>
      </c>
      <c r="H981">
        <v>291</v>
      </c>
      <c r="I981">
        <v>44.686</v>
      </c>
      <c r="J981" t="str">
        <f t="shared" si="75"/>
        <v>44.686</v>
      </c>
      <c r="M981">
        <f>_xlfn.IFNA(VLOOKUP(H981,centro_costo_id_2!$A$2:$B$108,2,0),107)</f>
        <v>37</v>
      </c>
      <c r="N981">
        <f>_xlfn.IFNA(VLOOKUP(TRIM(D981),dominio_correos!$A$1:$B$31,2,0),29)</f>
        <v>15</v>
      </c>
      <c r="O981" t="str">
        <f>Hoja13!J980</f>
        <v>2022-12-05</v>
      </c>
      <c r="P981" t="str">
        <f t="shared" si="76"/>
        <v>null</v>
      </c>
      <c r="Q981" t="str">
        <f t="shared" si="77"/>
        <v>['nombre' =&gt; 'Serly', 'apellido' =&gt; 'Hernandez', 'correo' =&gt; 'Serly.hernandez@linktic.com', 'dominio' =&gt; 15, 'estado' =&gt; 'Activo', 'ticket' =&gt; '10986',</v>
      </c>
      <c r="R981" t="str">
        <f t="shared" si="78"/>
        <v xml:space="preserve"> 'fecha_de_creacion' =&gt; '2022-12-05', 'centro_costos_id' =&gt; 37, 'costo_dolares' =&gt; 44.686, 'costo_pesos' =&gt; 0, 'trm' =&gt; 0, 'fecha_de_eliminacion' =&gt; null, 'comentarios'  =&gt; ''],</v>
      </c>
      <c r="S981" t="str">
        <f t="shared" si="79"/>
        <v>['nombre' =&gt; 'Serly', 'apellido' =&gt; 'Hernandez', 'correo' =&gt; 'Serly.hernandez@linktic.com', 'dominio' =&gt; 15, 'estado' =&gt; 'Activo', 'ticket' =&gt; '10986', 'fecha_de_creacion' =&gt; '2022-12-05', 'centro_costos_id' =&gt; 37, 'costo_dolares' =&gt; 44.686, 'costo_pesos' =&gt; 0, 'trm' =&gt; 0, 'fecha_de_eliminacion' =&gt; null, 'comentarios'  =&gt; ''],</v>
      </c>
    </row>
    <row r="982" spans="1:19" x14ac:dyDescent="0.25">
      <c r="A982" t="s">
        <v>2973</v>
      </c>
      <c r="B982" t="s">
        <v>1432</v>
      </c>
      <c r="C982" t="s">
        <v>2974</v>
      </c>
      <c r="D982" t="s">
        <v>1006</v>
      </c>
      <c r="E982" t="s">
        <v>974</v>
      </c>
      <c r="F982">
        <v>10807</v>
      </c>
      <c r="G982" s="1">
        <v>44900</v>
      </c>
      <c r="H982">
        <v>291</v>
      </c>
      <c r="I982">
        <v>44.963999999999999</v>
      </c>
      <c r="J982" t="str">
        <f t="shared" si="75"/>
        <v>44.964</v>
      </c>
      <c r="M982">
        <f>_xlfn.IFNA(VLOOKUP(H982,centro_costo_id_2!$A$2:$B$108,2,0),107)</f>
        <v>37</v>
      </c>
      <c r="N982">
        <f>_xlfn.IFNA(VLOOKUP(TRIM(D982),dominio_correos!$A$1:$B$31,2,0),29)</f>
        <v>15</v>
      </c>
      <c r="O982" t="str">
        <f>Hoja13!J981</f>
        <v>2022-12-05</v>
      </c>
      <c r="P982" t="str">
        <f t="shared" si="76"/>
        <v>null</v>
      </c>
      <c r="Q982" t="str">
        <f t="shared" si="77"/>
        <v>['nombre' =&gt; 'Didier', 'apellido' =&gt; 'Castillo', 'correo' =&gt; 'didier.castillo@linktic.com', 'dominio' =&gt; 15, 'estado' =&gt; 'Activo', 'ticket' =&gt; '10807',</v>
      </c>
      <c r="R982" t="str">
        <f t="shared" si="78"/>
        <v xml:space="preserve"> 'fecha_de_creacion' =&gt; '2022-12-05', 'centro_costos_id' =&gt; 37, 'costo_dolares' =&gt; 44.964, 'costo_pesos' =&gt; 0, 'trm' =&gt; 0, 'fecha_de_eliminacion' =&gt; null, 'comentarios'  =&gt; ''],</v>
      </c>
      <c r="S982" t="str">
        <f t="shared" si="79"/>
        <v>['nombre' =&gt; 'Didier', 'apellido' =&gt; 'Castillo', 'correo' =&gt; 'didier.castillo@linktic.com', 'dominio' =&gt; 15, 'estado' =&gt; 'Activo', 'ticket' =&gt; '10807', 'fecha_de_creacion' =&gt; '2022-12-05', 'centro_costos_id' =&gt; 37, 'costo_dolares' =&gt; 44.964, 'costo_pesos' =&gt; 0, 'trm' =&gt; 0, 'fecha_de_eliminacion' =&gt; null, 'comentarios'  =&gt; ''],</v>
      </c>
    </row>
    <row r="983" spans="1:19" x14ac:dyDescent="0.25">
      <c r="A983" t="s">
        <v>1353</v>
      </c>
      <c r="B983" t="s">
        <v>2075</v>
      </c>
      <c r="C983" t="s">
        <v>2975</v>
      </c>
      <c r="D983" t="s">
        <v>1006</v>
      </c>
      <c r="E983" t="s">
        <v>974</v>
      </c>
      <c r="F983">
        <v>10876</v>
      </c>
      <c r="G983" s="1">
        <v>44900</v>
      </c>
      <c r="H983">
        <v>342</v>
      </c>
      <c r="I983">
        <v>44.686</v>
      </c>
      <c r="J983" t="str">
        <f t="shared" si="75"/>
        <v>44.686</v>
      </c>
      <c r="M983">
        <f>_xlfn.IFNA(VLOOKUP(H983,centro_costo_id_2!$A$2:$B$108,2,0),107)</f>
        <v>89</v>
      </c>
      <c r="N983">
        <f>_xlfn.IFNA(VLOOKUP(TRIM(D983),dominio_correos!$A$1:$B$31,2,0),29)</f>
        <v>15</v>
      </c>
      <c r="O983" t="str">
        <f>Hoja13!J982</f>
        <v>2022-12-05</v>
      </c>
      <c r="P983" t="str">
        <f t="shared" si="76"/>
        <v>null</v>
      </c>
      <c r="Q983" t="str">
        <f t="shared" si="77"/>
        <v>['nombre' =&gt; 'Fabian', 'apellido' =&gt; 'Lozada', 'correo' =&gt; 'fabian.lozada@linktic.com', 'dominio' =&gt; 15, 'estado' =&gt; 'Activo', 'ticket' =&gt; '10876',</v>
      </c>
      <c r="R983" t="str">
        <f t="shared" si="78"/>
        <v xml:space="preserve"> 'fecha_de_creacion' =&gt; '2022-12-05', 'centro_costos_id' =&gt; 89, 'costo_dolares' =&gt; 44.686, 'costo_pesos' =&gt; 0, 'trm' =&gt; 0, 'fecha_de_eliminacion' =&gt; null, 'comentarios'  =&gt; ''],</v>
      </c>
      <c r="S983" t="str">
        <f t="shared" si="79"/>
        <v>['nombre' =&gt; 'Fabian', 'apellido' =&gt; 'Lozada', 'correo' =&gt; 'fabian.lozada@linktic.com', 'dominio' =&gt; 15, 'estado' =&gt; 'Activo', 'ticket' =&gt; '10876', 'fecha_de_creacion' =&gt; '2022-12-05', 'centro_costos_id' =&gt; 89, 'costo_dolares' =&gt; 44.686, 'costo_pesos' =&gt; 0, 'trm' =&gt; 0, 'fecha_de_eliminacion' =&gt; null, 'comentarios'  =&gt; ''],</v>
      </c>
    </row>
    <row r="984" spans="1:19" x14ac:dyDescent="0.25">
      <c r="A984" t="s">
        <v>2976</v>
      </c>
      <c r="B984" t="s">
        <v>884</v>
      </c>
      <c r="C984" t="s">
        <v>2977</v>
      </c>
      <c r="D984" t="s">
        <v>1006</v>
      </c>
      <c r="E984" t="s">
        <v>974</v>
      </c>
      <c r="F984">
        <v>10961</v>
      </c>
      <c r="G984" s="1">
        <v>44900</v>
      </c>
      <c r="H984">
        <v>339</v>
      </c>
      <c r="I984">
        <v>44.963999999999999</v>
      </c>
      <c r="J984" t="str">
        <f t="shared" si="75"/>
        <v>44.964</v>
      </c>
      <c r="M984">
        <f>_xlfn.IFNA(VLOOKUP(H984,centro_costo_id_2!$A$2:$B$108,2,0),107)</f>
        <v>85</v>
      </c>
      <c r="N984">
        <f>_xlfn.IFNA(VLOOKUP(TRIM(D984),dominio_correos!$A$1:$B$31,2,0),29)</f>
        <v>15</v>
      </c>
      <c r="O984" t="str">
        <f>Hoja13!J983</f>
        <v>2022-12-05</v>
      </c>
      <c r="P984" t="str">
        <f t="shared" si="76"/>
        <v>null</v>
      </c>
      <c r="Q984" t="str">
        <f t="shared" si="77"/>
        <v>['nombre' =&gt; 'Yudy', 'apellido' =&gt; 'Ramirez', 'correo' =&gt; 'yudy.ramirez@linktic.com', 'dominio' =&gt; 15, 'estado' =&gt; 'Activo', 'ticket' =&gt; '10961',</v>
      </c>
      <c r="R984" t="str">
        <f t="shared" si="78"/>
        <v xml:space="preserve"> 'fecha_de_creacion' =&gt; '2022-12-05', 'centro_costos_id' =&gt; 85, 'costo_dolares' =&gt; 44.964, 'costo_pesos' =&gt; 0, 'trm' =&gt; 0, 'fecha_de_eliminacion' =&gt; null, 'comentarios'  =&gt; ''],</v>
      </c>
      <c r="S984" t="str">
        <f t="shared" si="79"/>
        <v>['nombre' =&gt; 'Yudy', 'apellido' =&gt; 'Ramirez', 'correo' =&gt; 'yudy.ramirez@linktic.com', 'dominio' =&gt; 15, 'estado' =&gt; 'Activo', 'ticket' =&gt; '10961', 'fecha_de_creacion' =&gt; '2022-12-05', 'centro_costos_id' =&gt; 85, 'costo_dolares' =&gt; 44.964, 'costo_pesos' =&gt; 0, 'trm' =&gt; 0, 'fecha_de_eliminacion' =&gt; null, 'comentarios'  =&gt; ''],</v>
      </c>
    </row>
    <row r="985" spans="1:19" x14ac:dyDescent="0.25">
      <c r="A985" t="s">
        <v>2546</v>
      </c>
      <c r="B985" t="s">
        <v>1030</v>
      </c>
      <c r="C985" t="s">
        <v>2951</v>
      </c>
      <c r="D985" t="s">
        <v>1813</v>
      </c>
      <c r="E985" t="s">
        <v>845</v>
      </c>
      <c r="F985">
        <v>11034</v>
      </c>
      <c r="G985" s="1">
        <v>44900</v>
      </c>
      <c r="H985">
        <v>315</v>
      </c>
      <c r="I985">
        <v>12</v>
      </c>
      <c r="J985" t="str">
        <f t="shared" si="75"/>
        <v>12.000</v>
      </c>
      <c r="K985">
        <v>44960</v>
      </c>
      <c r="M985">
        <f>_xlfn.IFNA(VLOOKUP(H985,centro_costo_id_2!$A$2:$B$108,2,0),107)</f>
        <v>60</v>
      </c>
      <c r="N985">
        <f>_xlfn.IFNA(VLOOKUP(TRIM(D985),dominio_correos!$A$1:$B$31,2,0),29)</f>
        <v>8</v>
      </c>
      <c r="O985" t="str">
        <f>Hoja13!J984</f>
        <v>2022-12-05</v>
      </c>
      <c r="P985" t="str">
        <f t="shared" si="76"/>
        <v>2023-02-03</v>
      </c>
      <c r="Q985" t="str">
        <f t="shared" si="77"/>
        <v>['nombre' =&gt; 'Luz ', 'apellido' =&gt; 'Gomez', 'correo' =&gt; 'agente44@expone.co', 'dominio' =&gt; 8, 'estado' =&gt; 'Eliminado', 'ticket' =&gt; '11034',</v>
      </c>
      <c r="R985" t="str">
        <f t="shared" si="78"/>
        <v xml:space="preserve"> 'fecha_de_creacion' =&gt; '2022-12-05', 'centro_costos_id' =&gt; 60, 'costo_dolares' =&gt; 12.000, 'costo_pesos' =&gt; 0, 'trm' =&gt; 0, 'fecha_de_eliminacion' =&gt; '2023-02-03', 'comentarios'  =&gt; ''],</v>
      </c>
      <c r="S985" t="str">
        <f t="shared" si="79"/>
        <v>['nombre' =&gt; 'Luz ', 'apellido' =&gt; 'Gomez', 'correo' =&gt; 'agente44@expone.co', 'dominio' =&gt; 8, 'estado' =&gt; 'Eliminado', 'ticket' =&gt; '11034', 'fecha_de_creacion' =&gt; '2022-12-05', 'centro_costos_id' =&gt; 60, 'costo_dolares' =&gt; 12.000, 'costo_pesos' =&gt; 0, 'trm' =&gt; 0, 'fecha_de_eliminacion' =&gt; '2023-02-03', 'comentarios'  =&gt; ''],</v>
      </c>
    </row>
    <row r="986" spans="1:19" x14ac:dyDescent="0.25">
      <c r="A986" t="s">
        <v>2184</v>
      </c>
      <c r="B986" t="s">
        <v>1615</v>
      </c>
      <c r="C986" t="s">
        <v>2978</v>
      </c>
      <c r="D986" t="s">
        <v>1813</v>
      </c>
      <c r="E986" t="s">
        <v>845</v>
      </c>
      <c r="F986">
        <v>11037</v>
      </c>
      <c r="G986" s="1">
        <v>44900</v>
      </c>
      <c r="H986">
        <v>315</v>
      </c>
      <c r="I986">
        <v>12</v>
      </c>
      <c r="J986" t="str">
        <f t="shared" si="75"/>
        <v>12.000</v>
      </c>
      <c r="K986">
        <v>44987</v>
      </c>
      <c r="M986">
        <f>_xlfn.IFNA(VLOOKUP(H986,centro_costo_id_2!$A$2:$B$108,2,0),107)</f>
        <v>60</v>
      </c>
      <c r="N986">
        <f>_xlfn.IFNA(VLOOKUP(TRIM(D986),dominio_correos!$A$1:$B$31,2,0),29)</f>
        <v>8</v>
      </c>
      <c r="O986" t="str">
        <f>Hoja13!J985</f>
        <v>2022-12-05</v>
      </c>
      <c r="P986" t="str">
        <f t="shared" si="76"/>
        <v>2023-03-02</v>
      </c>
      <c r="Q986" t="str">
        <f t="shared" si="77"/>
        <v>['nombre' =&gt; 'Lina ', 'apellido' =&gt; 'Peña', 'correo' =&gt; 'agente46@expone.co', 'dominio' =&gt; 8, 'estado' =&gt; 'Eliminado', 'ticket' =&gt; '11037',</v>
      </c>
      <c r="R986" t="str">
        <f t="shared" si="78"/>
        <v xml:space="preserve"> 'fecha_de_creacion' =&gt; '2022-12-05', 'centro_costos_id' =&gt; 60, 'costo_dolares' =&gt; 12.000, 'costo_pesos' =&gt; 0, 'trm' =&gt; 0, 'fecha_de_eliminacion' =&gt; '2023-03-02', 'comentarios'  =&gt; ''],</v>
      </c>
      <c r="S986" t="str">
        <f t="shared" si="79"/>
        <v>['nombre' =&gt; 'Lina ', 'apellido' =&gt; 'Peña', 'correo' =&gt; 'agente46@expone.co', 'dominio' =&gt; 8, 'estado' =&gt; 'Eliminado', 'ticket' =&gt; '11037', 'fecha_de_creacion' =&gt; '2022-12-05', 'centro_costos_id' =&gt; 60, 'costo_dolares' =&gt; 12.000, 'costo_pesos' =&gt; 0, 'trm' =&gt; 0, 'fecha_de_eliminacion' =&gt; '2023-03-02', 'comentarios'  =&gt; ''],</v>
      </c>
    </row>
    <row r="987" spans="1:19" x14ac:dyDescent="0.25">
      <c r="A987" t="s">
        <v>1798</v>
      </c>
      <c r="B987" t="s">
        <v>954</v>
      </c>
      <c r="C987" t="s">
        <v>2979</v>
      </c>
      <c r="D987" t="s">
        <v>1813</v>
      </c>
      <c r="E987" t="s">
        <v>974</v>
      </c>
      <c r="F987">
        <v>11032</v>
      </c>
      <c r="G987" s="1">
        <v>44900</v>
      </c>
      <c r="H987">
        <v>315</v>
      </c>
      <c r="I987">
        <v>12</v>
      </c>
      <c r="J987" t="str">
        <f t="shared" si="75"/>
        <v>12.000</v>
      </c>
      <c r="M987">
        <f>_xlfn.IFNA(VLOOKUP(H987,centro_costo_id_2!$A$2:$B$108,2,0),107)</f>
        <v>60</v>
      </c>
      <c r="N987">
        <f>_xlfn.IFNA(VLOOKUP(TRIM(D987),dominio_correos!$A$1:$B$31,2,0),29)</f>
        <v>8</v>
      </c>
      <c r="O987" t="str">
        <f>Hoja13!J986</f>
        <v>2022-12-05</v>
      </c>
      <c r="P987" t="str">
        <f t="shared" si="76"/>
        <v>null</v>
      </c>
      <c r="Q987" t="str">
        <f t="shared" si="77"/>
        <v>['nombre' =&gt; 'Luis ', 'apellido' =&gt; 'Bernal', 'correo' =&gt; 'controller@expone.co', 'dominio' =&gt; 8, 'estado' =&gt; 'Activo', 'ticket' =&gt; '11032',</v>
      </c>
      <c r="R987" t="str">
        <f t="shared" si="78"/>
        <v xml:space="preserve"> 'fecha_de_creacion' =&gt; '2022-12-05', 'centro_costos_id' =&gt; 60, 'costo_dolares' =&gt; 12.000, 'costo_pesos' =&gt; 0, 'trm' =&gt; 0, 'fecha_de_eliminacion' =&gt; null, 'comentarios'  =&gt; ''],</v>
      </c>
      <c r="S987" t="str">
        <f t="shared" si="79"/>
        <v>['nombre' =&gt; 'Luis ', 'apellido' =&gt; 'Bernal', 'correo' =&gt; 'controller@expone.co', 'dominio' =&gt; 8, 'estado' =&gt; 'Activo', 'ticket' =&gt; '11032', 'fecha_de_creacion' =&gt; '2022-12-05', 'centro_costos_id' =&gt; 60, 'costo_dolares' =&gt; 12.000, 'costo_pesos' =&gt; 0, 'trm' =&gt; 0, 'fecha_de_eliminacion' =&gt; null, 'comentarios'  =&gt; ''],</v>
      </c>
    </row>
    <row r="988" spans="1:19" x14ac:dyDescent="0.25">
      <c r="A988" t="s">
        <v>2980</v>
      </c>
      <c r="B988" t="s">
        <v>2981</v>
      </c>
      <c r="C988" t="s">
        <v>2982</v>
      </c>
      <c r="D988" t="s">
        <v>1006</v>
      </c>
      <c r="E988" t="s">
        <v>845</v>
      </c>
      <c r="F988">
        <v>10883</v>
      </c>
      <c r="G988" s="1">
        <v>44900</v>
      </c>
      <c r="H988">
        <v>242</v>
      </c>
      <c r="I988">
        <v>5.5</v>
      </c>
      <c r="J988" t="str">
        <f t="shared" si="75"/>
        <v>5.500</v>
      </c>
      <c r="M988">
        <f>_xlfn.IFNA(VLOOKUP(H988,centro_costo_id_2!$A$2:$B$108,2,0),107)</f>
        <v>107</v>
      </c>
      <c r="N988">
        <f>_xlfn.IFNA(VLOOKUP(TRIM(D988),dominio_correos!$A$1:$B$31,2,0),29)</f>
        <v>15</v>
      </c>
      <c r="O988" t="str">
        <f>Hoja13!J987</f>
        <v>2022-12-05</v>
      </c>
      <c r="P988" t="str">
        <f t="shared" si="76"/>
        <v>null</v>
      </c>
      <c r="Q988" t="str">
        <f t="shared" si="77"/>
        <v>['nombre' =&gt; 'shirley', 'apellido' =&gt; 'Saavedra', 'correo' =&gt; 'shirley.saavedra@linktic.com', 'dominio' =&gt; 15, 'estado' =&gt; 'Eliminado', 'ticket' =&gt; '10883',</v>
      </c>
      <c r="R988" t="str">
        <f t="shared" si="78"/>
        <v xml:space="preserve"> 'fecha_de_creacion' =&gt; '2022-12-05', 'centro_costos_id' =&gt; 107, 'costo_dolares' =&gt; 5.500, 'costo_pesos' =&gt; 0, 'trm' =&gt; 0, 'fecha_de_eliminacion' =&gt; null, 'comentarios'  =&gt; ''],</v>
      </c>
      <c r="S988" t="str">
        <f t="shared" si="79"/>
        <v>['nombre' =&gt; 'shirley', 'apellido' =&gt; 'Saavedra', 'correo' =&gt; 'shirley.saavedra@linktic.com', 'dominio' =&gt; 15, 'estado' =&gt; 'Eliminado', 'ticket' =&gt; '10883', 'fecha_de_creacion' =&gt; '2022-12-05', 'centro_costos_id' =&gt; 107, 'costo_dolares' =&gt; 5.500, 'costo_pesos' =&gt; 0, 'trm' =&gt; 0, 'fecha_de_eliminacion' =&gt; null, 'comentarios'  =&gt; ''],</v>
      </c>
    </row>
    <row r="989" spans="1:19" x14ac:dyDescent="0.25">
      <c r="A989" t="s">
        <v>2983</v>
      </c>
      <c r="B989" t="s">
        <v>1152</v>
      </c>
      <c r="C989" t="s">
        <v>2984</v>
      </c>
      <c r="D989" t="s">
        <v>1006</v>
      </c>
      <c r="E989" t="s">
        <v>974</v>
      </c>
      <c r="F989">
        <v>10550</v>
      </c>
      <c r="G989" s="1">
        <v>44900</v>
      </c>
      <c r="H989">
        <v>335</v>
      </c>
      <c r="I989">
        <v>44.963999999999999</v>
      </c>
      <c r="J989" t="str">
        <f t="shared" si="75"/>
        <v>44.964</v>
      </c>
      <c r="M989">
        <f>_xlfn.IFNA(VLOOKUP(H989,centro_costo_id_2!$A$2:$B$108,2,0),107)</f>
        <v>79</v>
      </c>
      <c r="N989">
        <f>_xlfn.IFNA(VLOOKUP(TRIM(D989),dominio_correos!$A$1:$B$31,2,0),29)</f>
        <v>15</v>
      </c>
      <c r="O989" t="str">
        <f>Hoja13!J988</f>
        <v>2022-12-05</v>
      </c>
      <c r="P989" t="str">
        <f t="shared" si="76"/>
        <v>null</v>
      </c>
      <c r="Q989" t="str">
        <f t="shared" si="77"/>
        <v>['nombre' =&gt; 'Paulo', 'apellido' =&gt; 'Perdomo', 'correo' =&gt; 'paulo.perdomo@linktic.com', 'dominio' =&gt; 15, 'estado' =&gt; 'Activo', 'ticket' =&gt; '10550',</v>
      </c>
      <c r="R989" t="str">
        <f t="shared" si="78"/>
        <v xml:space="preserve"> 'fecha_de_creacion' =&gt; '2022-12-05', 'centro_costos_id' =&gt; 79, 'costo_dolares' =&gt; 44.964, 'costo_pesos' =&gt; 0, 'trm' =&gt; 0, 'fecha_de_eliminacion' =&gt; null, 'comentarios'  =&gt; ''],</v>
      </c>
      <c r="S989" t="str">
        <f t="shared" si="79"/>
        <v>['nombre' =&gt; 'Paulo', 'apellido' =&gt; 'Perdomo', 'correo' =&gt; 'paulo.perdomo@linktic.com', 'dominio' =&gt; 15, 'estado' =&gt; 'Activo', 'ticket' =&gt; '10550', 'fecha_de_creacion' =&gt; '2022-12-05', 'centro_costos_id' =&gt; 79, 'costo_dolares' =&gt; 44.964, 'costo_pesos' =&gt; 0, 'trm' =&gt; 0, 'fecha_de_eliminacion' =&gt; null, 'comentarios'  =&gt; ''],</v>
      </c>
    </row>
    <row r="990" spans="1:19" x14ac:dyDescent="0.25">
      <c r="A990" t="s">
        <v>2985</v>
      </c>
      <c r="B990" t="s">
        <v>1600</v>
      </c>
      <c r="C990" t="s">
        <v>2986</v>
      </c>
      <c r="D990" t="s">
        <v>1006</v>
      </c>
      <c r="E990" t="s">
        <v>974</v>
      </c>
      <c r="F990">
        <v>11047</v>
      </c>
      <c r="G990" s="1">
        <v>44901</v>
      </c>
      <c r="H990">
        <v>326</v>
      </c>
      <c r="I990">
        <v>44.686</v>
      </c>
      <c r="J990" t="str">
        <f t="shared" si="75"/>
        <v>44.686</v>
      </c>
      <c r="M990">
        <f>_xlfn.IFNA(VLOOKUP(H990,centro_costo_id_2!$A$2:$B$108,2,0),107)</f>
        <v>71</v>
      </c>
      <c r="N990">
        <f>_xlfn.IFNA(VLOOKUP(TRIM(D990),dominio_correos!$A$1:$B$31,2,0),29)</f>
        <v>15</v>
      </c>
      <c r="O990" t="str">
        <f>Hoja13!J989</f>
        <v>2022-12-06</v>
      </c>
      <c r="P990" t="str">
        <f t="shared" si="76"/>
        <v>null</v>
      </c>
      <c r="Q990" t="str">
        <f t="shared" si="77"/>
        <v>['nombre' =&gt; 'Orlando ', 'apellido' =&gt; 'Perez', 'correo' =&gt; 'orlando.perez@linktic.com', 'dominio' =&gt; 15, 'estado' =&gt; 'Activo', 'ticket' =&gt; '11047',</v>
      </c>
      <c r="R990" t="str">
        <f t="shared" si="78"/>
        <v xml:space="preserve"> 'fecha_de_creacion' =&gt; '2022-12-06', 'centro_costos_id' =&gt; 71, 'costo_dolares' =&gt; 44.686, 'costo_pesos' =&gt; 0, 'trm' =&gt; 0, 'fecha_de_eliminacion' =&gt; null, 'comentarios'  =&gt; ''],</v>
      </c>
      <c r="S990" t="str">
        <f t="shared" si="79"/>
        <v>['nombre' =&gt; 'Orlando ', 'apellido' =&gt; 'Perez', 'correo' =&gt; 'orlando.perez@linktic.com', 'dominio' =&gt; 15, 'estado' =&gt; 'Activo', 'ticket' =&gt; '11047', 'fecha_de_creacion' =&gt; '2022-12-06', 'centro_costos_id' =&gt; 71, 'costo_dolares' =&gt; 44.686, 'costo_pesos' =&gt; 0, 'trm' =&gt; 0, 'fecha_de_eliminacion' =&gt; null, 'comentarios'  =&gt; ''],</v>
      </c>
    </row>
    <row r="991" spans="1:19" x14ac:dyDescent="0.25">
      <c r="A991" t="s">
        <v>2987</v>
      </c>
      <c r="B991" t="s">
        <v>932</v>
      </c>
      <c r="C991" t="s">
        <v>2988</v>
      </c>
      <c r="D991" t="s">
        <v>1006</v>
      </c>
      <c r="E991" t="s">
        <v>974</v>
      </c>
      <c r="F991">
        <v>9503</v>
      </c>
      <c r="G991" s="1">
        <v>44902</v>
      </c>
      <c r="H991">
        <v>318</v>
      </c>
      <c r="I991">
        <v>44.686</v>
      </c>
      <c r="J991" t="str">
        <f t="shared" si="75"/>
        <v>44.686</v>
      </c>
      <c r="M991">
        <f>_xlfn.IFNA(VLOOKUP(H991,centro_costo_id_2!$A$2:$B$108,2,0),107)</f>
        <v>63</v>
      </c>
      <c r="N991">
        <f>_xlfn.IFNA(VLOOKUP(TRIM(D991),dominio_correos!$A$1:$B$31,2,0),29)</f>
        <v>15</v>
      </c>
      <c r="O991" t="str">
        <f>Hoja13!J990</f>
        <v>2022-12-07</v>
      </c>
      <c r="P991" t="str">
        <f t="shared" si="76"/>
        <v>null</v>
      </c>
      <c r="Q991" t="str">
        <f t="shared" si="77"/>
        <v>['nombre' =&gt; 'Valentina ', 'apellido' =&gt; 'Diaz', 'correo' =&gt; 'valentina.diaz@linktic.com', 'dominio' =&gt; 15, 'estado' =&gt; 'Activo', 'ticket' =&gt; '9503',</v>
      </c>
      <c r="R991" t="str">
        <f t="shared" si="78"/>
        <v xml:space="preserve"> 'fecha_de_creacion' =&gt; '2022-12-07', 'centro_costos_id' =&gt; 63, 'costo_dolares' =&gt; 44.686, 'costo_pesos' =&gt; 0, 'trm' =&gt; 0, 'fecha_de_eliminacion' =&gt; null, 'comentarios'  =&gt; ''],</v>
      </c>
      <c r="S991" t="str">
        <f t="shared" si="79"/>
        <v>['nombre' =&gt; 'Valentina ', 'apellido' =&gt; 'Diaz', 'correo' =&gt; 'valentina.diaz@linktic.com', 'dominio' =&gt; 15, 'estado' =&gt; 'Activo', 'ticket' =&gt; '9503', 'fecha_de_creacion' =&gt; '2022-12-07', 'centro_costos_id' =&gt; 63, 'costo_dolares' =&gt; 44.686, 'costo_pesos' =&gt; 0, 'trm' =&gt; 0, 'fecha_de_eliminacion' =&gt; null, 'comentarios'  =&gt; ''],</v>
      </c>
    </row>
    <row r="992" spans="1:19" x14ac:dyDescent="0.25">
      <c r="A992" t="s">
        <v>2989</v>
      </c>
      <c r="B992" t="s">
        <v>2990</v>
      </c>
      <c r="C992" t="s">
        <v>2991</v>
      </c>
      <c r="D992" t="s">
        <v>1006</v>
      </c>
      <c r="E992" t="s">
        <v>974</v>
      </c>
      <c r="F992">
        <v>10878</v>
      </c>
      <c r="G992" s="1">
        <v>44902</v>
      </c>
      <c r="H992">
        <v>342</v>
      </c>
      <c r="I992">
        <v>44.686</v>
      </c>
      <c r="J992" t="str">
        <f t="shared" si="75"/>
        <v>44.686</v>
      </c>
      <c r="M992">
        <f>_xlfn.IFNA(VLOOKUP(H992,centro_costo_id_2!$A$2:$B$108,2,0),107)</f>
        <v>89</v>
      </c>
      <c r="N992">
        <f>_xlfn.IFNA(VLOOKUP(TRIM(D992),dominio_correos!$A$1:$B$31,2,0),29)</f>
        <v>15</v>
      </c>
      <c r="O992" t="str">
        <f>Hoja13!J991</f>
        <v>2022-12-07</v>
      </c>
      <c r="P992" t="str">
        <f t="shared" si="76"/>
        <v>null</v>
      </c>
      <c r="Q992" t="str">
        <f t="shared" si="77"/>
        <v>['nombre' =&gt; 'Israel', 'apellido' =&gt; 'Pardo', 'correo' =&gt; 'israel.pardo@linktic.com', 'dominio' =&gt; 15, 'estado' =&gt; 'Activo', 'ticket' =&gt; '10878',</v>
      </c>
      <c r="R992" t="str">
        <f t="shared" si="78"/>
        <v xml:space="preserve"> 'fecha_de_creacion' =&gt; '2022-12-07', 'centro_costos_id' =&gt; 89, 'costo_dolares' =&gt; 44.686, 'costo_pesos' =&gt; 0, 'trm' =&gt; 0, 'fecha_de_eliminacion' =&gt; null, 'comentarios'  =&gt; ''],</v>
      </c>
      <c r="S992" t="str">
        <f t="shared" si="79"/>
        <v>['nombre' =&gt; 'Israel', 'apellido' =&gt; 'Pardo', 'correo' =&gt; 'israel.pardo@linktic.com', 'dominio' =&gt; 15, 'estado' =&gt; 'Activo', 'ticket' =&gt; '10878', 'fecha_de_creacion' =&gt; '2022-12-07', 'centro_costos_id' =&gt; 89, 'costo_dolares' =&gt; 44.686, 'costo_pesos' =&gt; 0, 'trm' =&gt; 0, 'fecha_de_eliminacion' =&gt; null, 'comentarios'  =&gt; ''],</v>
      </c>
    </row>
    <row r="993" spans="1:19" x14ac:dyDescent="0.25">
      <c r="A993" t="s">
        <v>2992</v>
      </c>
      <c r="B993" t="s">
        <v>2889</v>
      </c>
      <c r="C993" t="s">
        <v>2993</v>
      </c>
      <c r="D993" t="s">
        <v>1006</v>
      </c>
      <c r="E993" t="s">
        <v>845</v>
      </c>
      <c r="F993">
        <v>10548</v>
      </c>
      <c r="G993" s="1">
        <v>44904</v>
      </c>
      <c r="H993">
        <v>335</v>
      </c>
      <c r="I993">
        <v>44.686</v>
      </c>
      <c r="J993" t="str">
        <f t="shared" si="75"/>
        <v>44.686</v>
      </c>
      <c r="K993">
        <v>44959</v>
      </c>
      <c r="M993">
        <f>_xlfn.IFNA(VLOOKUP(H993,centro_costo_id_2!$A$2:$B$108,2,0),107)</f>
        <v>79</v>
      </c>
      <c r="N993">
        <f>_xlfn.IFNA(VLOOKUP(TRIM(D993),dominio_correos!$A$1:$B$31,2,0),29)</f>
        <v>15</v>
      </c>
      <c r="O993" t="str">
        <f>Hoja13!J992</f>
        <v>2022-12-09</v>
      </c>
      <c r="P993" t="str">
        <f t="shared" si="76"/>
        <v>2023-02-02</v>
      </c>
      <c r="Q993" t="str">
        <f t="shared" si="77"/>
        <v>['nombre' =&gt; 'Margarita ', 'apellido' =&gt; 'Londoño', 'correo' =&gt; 'margarita.londono@linktic.com', 'dominio' =&gt; 15, 'estado' =&gt; 'Eliminado', 'ticket' =&gt; '10548',</v>
      </c>
      <c r="R993" t="str">
        <f t="shared" si="78"/>
        <v xml:space="preserve"> 'fecha_de_creacion' =&gt; '2022-12-09', 'centro_costos_id' =&gt; 79, 'costo_dolares' =&gt; 44.686, 'costo_pesos' =&gt; 0, 'trm' =&gt; 0, 'fecha_de_eliminacion' =&gt; '2023-02-02', 'comentarios'  =&gt; ''],</v>
      </c>
      <c r="S993" t="str">
        <f t="shared" si="79"/>
        <v>['nombre' =&gt; 'Margarita ', 'apellido' =&gt; 'Londoño', 'correo' =&gt; 'margarita.londono@linktic.com', 'dominio' =&gt; 15, 'estado' =&gt; 'Eliminado', 'ticket' =&gt; '10548', 'fecha_de_creacion' =&gt; '2022-12-09', 'centro_costos_id' =&gt; 79, 'costo_dolares' =&gt; 44.686, 'costo_pesos' =&gt; 0, 'trm' =&gt; 0, 'fecha_de_eliminacion' =&gt; '2023-02-02', 'comentarios'  =&gt; ''],</v>
      </c>
    </row>
    <row r="994" spans="1:19" x14ac:dyDescent="0.25">
      <c r="A994" t="s">
        <v>1000</v>
      </c>
      <c r="B994" t="s">
        <v>1322</v>
      </c>
      <c r="C994" t="s">
        <v>2994</v>
      </c>
      <c r="D994" t="s">
        <v>1006</v>
      </c>
      <c r="E994" t="s">
        <v>974</v>
      </c>
      <c r="F994">
        <v>10732</v>
      </c>
      <c r="G994" s="1">
        <v>44904</v>
      </c>
      <c r="H994" t="s">
        <v>2995</v>
      </c>
      <c r="I994">
        <v>44.686</v>
      </c>
      <c r="J994" t="str">
        <f t="shared" si="75"/>
        <v>44.686</v>
      </c>
      <c r="M994">
        <f>_xlfn.IFNA(VLOOKUP(H994,centro_costo_id_2!$A$2:$B$108,2,0),107)</f>
        <v>107</v>
      </c>
      <c r="N994">
        <f>_xlfn.IFNA(VLOOKUP(TRIM(D994),dominio_correos!$A$1:$B$31,2,0),29)</f>
        <v>15</v>
      </c>
      <c r="O994" t="str">
        <f>Hoja13!J993</f>
        <v>2022-12-09</v>
      </c>
      <c r="P994" t="str">
        <f t="shared" si="76"/>
        <v>null</v>
      </c>
      <c r="Q994" t="str">
        <f t="shared" si="77"/>
        <v>['nombre' =&gt; 'Maria', 'apellido' =&gt; 'Gonzalez', 'correo' =&gt; 'maria.gonzalez@linktic.com', 'dominio' =&gt; 15, 'estado' =&gt; 'Activo', 'ticket' =&gt; '10732',</v>
      </c>
      <c r="R994" t="str">
        <f t="shared" si="78"/>
        <v xml:space="preserve"> 'fecha_de_creacion' =&gt; '2022-12-09', 'centro_costos_id' =&gt; 107, 'costo_dolares' =&gt; 44.686, 'costo_pesos' =&gt; 0, 'trm' =&gt; 0, 'fecha_de_eliminacion' =&gt; null, 'comentarios'  =&gt; ''],</v>
      </c>
      <c r="S994" t="str">
        <f t="shared" si="79"/>
        <v>['nombre' =&gt; 'Maria', 'apellido' =&gt; 'Gonzalez', 'correo' =&gt; 'maria.gonzalez@linktic.com', 'dominio' =&gt; 15, 'estado' =&gt; 'Activo', 'ticket' =&gt; '10732', 'fecha_de_creacion' =&gt; '2022-12-09', 'centro_costos_id' =&gt; 107, 'costo_dolares' =&gt; 44.686, 'costo_pesos' =&gt; 0, 'trm' =&gt; 0, 'fecha_de_eliminacion' =&gt; null, 'comentarios'  =&gt; ''],</v>
      </c>
    </row>
    <row r="995" spans="1:19" x14ac:dyDescent="0.25">
      <c r="A995" t="s">
        <v>2996</v>
      </c>
      <c r="B995" t="s">
        <v>2997</v>
      </c>
      <c r="C995" t="s">
        <v>2998</v>
      </c>
      <c r="D995" t="s">
        <v>1006</v>
      </c>
      <c r="E995" t="s">
        <v>974</v>
      </c>
      <c r="F995">
        <v>11061</v>
      </c>
      <c r="G995" s="1">
        <v>44904</v>
      </c>
      <c r="H995">
        <v>291</v>
      </c>
      <c r="I995">
        <v>44.963999999999999</v>
      </c>
      <c r="J995" t="str">
        <f t="shared" si="75"/>
        <v>44.964</v>
      </c>
      <c r="M995">
        <f>_xlfn.IFNA(VLOOKUP(H995,centro_costo_id_2!$A$2:$B$108,2,0),107)</f>
        <v>37</v>
      </c>
      <c r="N995">
        <f>_xlfn.IFNA(VLOOKUP(TRIM(D995),dominio_correos!$A$1:$B$31,2,0),29)</f>
        <v>15</v>
      </c>
      <c r="O995" t="str">
        <f>Hoja13!J994</f>
        <v>2022-12-09</v>
      </c>
      <c r="P995" t="str">
        <f t="shared" si="76"/>
        <v>null</v>
      </c>
      <c r="Q995" t="str">
        <f t="shared" si="77"/>
        <v>['nombre' =&gt; 'Richard', 'apellido' =&gt; 'Valderrama', 'correo' =&gt; 'richard.valderrama@linktic.com', 'dominio' =&gt; 15, 'estado' =&gt; 'Activo', 'ticket' =&gt; '11061',</v>
      </c>
      <c r="R995" t="str">
        <f t="shared" si="78"/>
        <v xml:space="preserve"> 'fecha_de_creacion' =&gt; '2022-12-09', 'centro_costos_id' =&gt; 37, 'costo_dolares' =&gt; 44.964, 'costo_pesos' =&gt; 0, 'trm' =&gt; 0, 'fecha_de_eliminacion' =&gt; null, 'comentarios'  =&gt; ''],</v>
      </c>
      <c r="S995" t="str">
        <f t="shared" si="79"/>
        <v>['nombre' =&gt; 'Richard', 'apellido' =&gt; 'Valderrama', 'correo' =&gt; 'richard.valderrama@linktic.com', 'dominio' =&gt; 15, 'estado' =&gt; 'Activo', 'ticket' =&gt; '11061', 'fecha_de_creacion' =&gt; '2022-12-09', 'centro_costos_id' =&gt; 37, 'costo_dolares' =&gt; 44.964, 'costo_pesos' =&gt; 0, 'trm' =&gt; 0, 'fecha_de_eliminacion' =&gt; null, 'comentarios'  =&gt; ''],</v>
      </c>
    </row>
    <row r="996" spans="1:19" x14ac:dyDescent="0.25">
      <c r="A996" t="s">
        <v>2999</v>
      </c>
      <c r="B996" t="s">
        <v>2221</v>
      </c>
      <c r="C996" t="s">
        <v>3000</v>
      </c>
      <c r="D996" t="s">
        <v>1006</v>
      </c>
      <c r="E996" t="s">
        <v>845</v>
      </c>
      <c r="F996">
        <v>11062</v>
      </c>
      <c r="G996" s="1">
        <v>44904</v>
      </c>
      <c r="H996">
        <v>291</v>
      </c>
      <c r="I996">
        <v>44.963999999999999</v>
      </c>
      <c r="J996" t="str">
        <f t="shared" si="75"/>
        <v>44.964</v>
      </c>
      <c r="K996">
        <v>45037</v>
      </c>
      <c r="M996">
        <f>_xlfn.IFNA(VLOOKUP(H996,centro_costo_id_2!$A$2:$B$108,2,0),107)</f>
        <v>37</v>
      </c>
      <c r="N996">
        <f>_xlfn.IFNA(VLOOKUP(TRIM(D996),dominio_correos!$A$1:$B$31,2,0),29)</f>
        <v>15</v>
      </c>
      <c r="O996" t="str">
        <f>Hoja13!J995</f>
        <v>2022-12-09</v>
      </c>
      <c r="P996" t="str">
        <f t="shared" si="76"/>
        <v>2023-04-21</v>
      </c>
      <c r="Q996" t="str">
        <f t="shared" si="77"/>
        <v>['nombre' =&gt; 'julieth', 'apellido' =&gt; 'Valencia', 'correo' =&gt; 'julieth.valencia@linktic.com', 'dominio' =&gt; 15, 'estado' =&gt; 'Eliminado', 'ticket' =&gt; '11062',</v>
      </c>
      <c r="R996" t="str">
        <f t="shared" si="78"/>
        <v xml:space="preserve"> 'fecha_de_creacion' =&gt; '2022-12-09', 'centro_costos_id' =&gt; 37, 'costo_dolares' =&gt; 44.964, 'costo_pesos' =&gt; 0, 'trm' =&gt; 0, 'fecha_de_eliminacion' =&gt; '2023-04-21', 'comentarios'  =&gt; ''],</v>
      </c>
      <c r="S996" t="str">
        <f t="shared" si="79"/>
        <v>['nombre' =&gt; 'julieth', 'apellido' =&gt; 'Valencia', 'correo' =&gt; 'julieth.valencia@linktic.com', 'dominio' =&gt; 15, 'estado' =&gt; 'Eliminado', 'ticket' =&gt; '11062', 'fecha_de_creacion' =&gt; '2022-12-09', 'centro_costos_id' =&gt; 37, 'costo_dolares' =&gt; 44.964, 'costo_pesos' =&gt; 0, 'trm' =&gt; 0, 'fecha_de_eliminacion' =&gt; '2023-04-21', 'comentarios'  =&gt; ''],</v>
      </c>
    </row>
    <row r="997" spans="1:19" x14ac:dyDescent="0.25">
      <c r="A997" t="s">
        <v>3001</v>
      </c>
      <c r="B997" t="s">
        <v>914</v>
      </c>
      <c r="C997" t="s">
        <v>3002</v>
      </c>
      <c r="D997" t="s">
        <v>1006</v>
      </c>
      <c r="E997" t="s">
        <v>974</v>
      </c>
      <c r="F997">
        <v>11040</v>
      </c>
      <c r="G997" s="1">
        <v>44904</v>
      </c>
      <c r="H997">
        <v>206</v>
      </c>
      <c r="I997">
        <v>44.963999999999999</v>
      </c>
      <c r="J997" t="str">
        <f t="shared" si="75"/>
        <v>44.964</v>
      </c>
      <c r="M997">
        <f>_xlfn.IFNA(VLOOKUP(H997,centro_costo_id_2!$A$2:$B$108,2,0),107)</f>
        <v>107</v>
      </c>
      <c r="N997">
        <f>_xlfn.IFNA(VLOOKUP(TRIM(D997),dominio_correos!$A$1:$B$31,2,0),29)</f>
        <v>15</v>
      </c>
      <c r="O997" t="str">
        <f>Hoja13!J996</f>
        <v>2022-12-09</v>
      </c>
      <c r="P997" t="str">
        <f t="shared" si="76"/>
        <v>null</v>
      </c>
      <c r="Q997" t="str">
        <f t="shared" si="77"/>
        <v>['nombre' =&gt; 'Adriana ', 'apellido' =&gt; 'Niño', 'correo' =&gt; 'seleccion@linktic.com', 'dominio' =&gt; 15, 'estado' =&gt; 'Activo', 'ticket' =&gt; '11040',</v>
      </c>
      <c r="R997" t="str">
        <f t="shared" si="78"/>
        <v xml:space="preserve"> 'fecha_de_creacion' =&gt; '2022-12-09', 'centro_costos_id' =&gt; 107, 'costo_dolares' =&gt; 44.964, 'costo_pesos' =&gt; 0, 'trm' =&gt; 0, 'fecha_de_eliminacion' =&gt; null, 'comentarios'  =&gt; ''],</v>
      </c>
      <c r="S997" t="str">
        <f t="shared" si="79"/>
        <v>['nombre' =&gt; 'Adriana ', 'apellido' =&gt; 'Niño', 'correo' =&gt; 'seleccion@linktic.com', 'dominio' =&gt; 15, 'estado' =&gt; 'Activo', 'ticket' =&gt; '11040', 'fecha_de_creacion' =&gt; '2022-12-09', 'centro_costos_id' =&gt; 107, 'costo_dolares' =&gt; 44.964, 'costo_pesos' =&gt; 0, 'trm' =&gt; 0, 'fecha_de_eliminacion' =&gt; null, 'comentarios'  =&gt; ''],</v>
      </c>
    </row>
    <row r="998" spans="1:19" x14ac:dyDescent="0.25">
      <c r="A998" t="s">
        <v>3003</v>
      </c>
      <c r="B998" t="s">
        <v>3004</v>
      </c>
      <c r="C998" t="s">
        <v>3005</v>
      </c>
      <c r="D998" t="s">
        <v>1006</v>
      </c>
      <c r="E998" t="s">
        <v>974</v>
      </c>
      <c r="F998">
        <v>10963</v>
      </c>
      <c r="G998" s="1">
        <v>44904</v>
      </c>
      <c r="H998">
        <v>339</v>
      </c>
      <c r="I998">
        <v>44.686</v>
      </c>
      <c r="J998" t="str">
        <f t="shared" si="75"/>
        <v>44.686</v>
      </c>
      <c r="M998">
        <f>_xlfn.IFNA(VLOOKUP(H998,centro_costo_id_2!$A$2:$B$108,2,0),107)</f>
        <v>85</v>
      </c>
      <c r="N998">
        <f>_xlfn.IFNA(VLOOKUP(TRIM(D998),dominio_correos!$A$1:$B$31,2,0),29)</f>
        <v>15</v>
      </c>
      <c r="O998" t="str">
        <f>Hoja13!J997</f>
        <v>2022-12-09</v>
      </c>
      <c r="P998" t="str">
        <f t="shared" si="76"/>
        <v>null</v>
      </c>
      <c r="Q998" t="str">
        <f t="shared" si="77"/>
        <v>['nombre' =&gt; 'Yurleidy', 'apellido' =&gt; 'Alonso', 'correo' =&gt; 'yurleidy.alonso@linktic.com', 'dominio' =&gt; 15, 'estado' =&gt; 'Activo', 'ticket' =&gt; '10963',</v>
      </c>
      <c r="R998" t="str">
        <f t="shared" si="78"/>
        <v xml:space="preserve"> 'fecha_de_creacion' =&gt; '2022-12-09', 'centro_costos_id' =&gt; 85, 'costo_dolares' =&gt; 44.686, 'costo_pesos' =&gt; 0, 'trm' =&gt; 0, 'fecha_de_eliminacion' =&gt; null, 'comentarios'  =&gt; ''],</v>
      </c>
      <c r="S998" t="str">
        <f t="shared" si="79"/>
        <v>['nombre' =&gt; 'Yurleidy', 'apellido' =&gt; 'Alonso', 'correo' =&gt; 'yurleidy.alonso@linktic.com', 'dominio' =&gt; 15, 'estado' =&gt; 'Activo', 'ticket' =&gt; '10963', 'fecha_de_creacion' =&gt; '2022-12-09', 'centro_costos_id' =&gt; 85, 'costo_dolares' =&gt; 44.686, 'costo_pesos' =&gt; 0, 'trm' =&gt; 0, 'fecha_de_eliminacion' =&gt; null, 'comentarios'  =&gt; ''],</v>
      </c>
    </row>
    <row r="999" spans="1:19" x14ac:dyDescent="0.25">
      <c r="A999" t="s">
        <v>3006</v>
      </c>
      <c r="B999" t="s">
        <v>1779</v>
      </c>
      <c r="C999" t="s">
        <v>3007</v>
      </c>
      <c r="D999" t="s">
        <v>1006</v>
      </c>
      <c r="E999" t="s">
        <v>974</v>
      </c>
      <c r="F999">
        <v>10975</v>
      </c>
      <c r="G999" s="1">
        <v>44908</v>
      </c>
      <c r="H999">
        <v>342</v>
      </c>
      <c r="I999">
        <v>44.963999999999999</v>
      </c>
      <c r="J999" t="str">
        <f t="shared" si="75"/>
        <v>44.964</v>
      </c>
      <c r="M999">
        <f>_xlfn.IFNA(VLOOKUP(H999,centro_costo_id_2!$A$2:$B$108,2,0),107)</f>
        <v>89</v>
      </c>
      <c r="N999">
        <f>_xlfn.IFNA(VLOOKUP(TRIM(D999),dominio_correos!$A$1:$B$31,2,0),29)</f>
        <v>15</v>
      </c>
      <c r="O999" t="str">
        <f>Hoja13!J998</f>
        <v>2022-12-13</v>
      </c>
      <c r="P999" t="str">
        <f t="shared" si="76"/>
        <v>null</v>
      </c>
      <c r="Q999" t="str">
        <f t="shared" si="77"/>
        <v>['nombre' =&gt; 'Anderson ', 'apellido' =&gt; 'Cardenas', 'correo' =&gt; 'anderson.cardenas@linktic.com', 'dominio' =&gt; 15, 'estado' =&gt; 'Activo', 'ticket' =&gt; '10975',</v>
      </c>
      <c r="R999" t="str">
        <f t="shared" si="78"/>
        <v xml:space="preserve"> 'fecha_de_creacion' =&gt; '2022-12-13', 'centro_costos_id' =&gt; 89, 'costo_dolares' =&gt; 44.964, 'costo_pesos' =&gt; 0, 'trm' =&gt; 0, 'fecha_de_eliminacion' =&gt; null, 'comentarios'  =&gt; ''],</v>
      </c>
      <c r="S999" t="str">
        <f t="shared" si="79"/>
        <v>['nombre' =&gt; 'Anderson ', 'apellido' =&gt; 'Cardenas', 'correo' =&gt; 'anderson.cardenas@linktic.com', 'dominio' =&gt; 15, 'estado' =&gt; 'Activo', 'ticket' =&gt; '10975', 'fecha_de_creacion' =&gt; '2022-12-13', 'centro_costos_id' =&gt; 89, 'costo_dolares' =&gt; 44.964, 'costo_pesos' =&gt; 0, 'trm' =&gt; 0, 'fecha_de_eliminacion' =&gt; null, 'comentarios'  =&gt; ''],</v>
      </c>
    </row>
    <row r="1000" spans="1:19" x14ac:dyDescent="0.25">
      <c r="A1000" t="s">
        <v>3008</v>
      </c>
      <c r="B1000" t="s">
        <v>1515</v>
      </c>
      <c r="C1000" t="s">
        <v>3009</v>
      </c>
      <c r="D1000" t="s">
        <v>1006</v>
      </c>
      <c r="E1000" t="s">
        <v>845</v>
      </c>
      <c r="F1000">
        <v>11006</v>
      </c>
      <c r="G1000" s="1">
        <v>44908</v>
      </c>
      <c r="H1000">
        <v>342</v>
      </c>
      <c r="I1000">
        <v>44.686</v>
      </c>
      <c r="J1000" t="str">
        <f t="shared" si="75"/>
        <v>44.686</v>
      </c>
      <c r="K1000">
        <v>45084</v>
      </c>
      <c r="M1000">
        <f>_xlfn.IFNA(VLOOKUP(H1000,centro_costo_id_2!$A$2:$B$108,2,0),107)</f>
        <v>89</v>
      </c>
      <c r="N1000">
        <f>_xlfn.IFNA(VLOOKUP(TRIM(D1000),dominio_correos!$A$1:$B$31,2,0),29)</f>
        <v>15</v>
      </c>
      <c r="O1000" t="str">
        <f>Hoja13!J999</f>
        <v>2022-12-13</v>
      </c>
      <c r="P1000" t="str">
        <f t="shared" si="76"/>
        <v>2023-06-07</v>
      </c>
      <c r="Q1000" t="str">
        <f t="shared" si="77"/>
        <v>['nombre' =&gt; 'Cindy', 'apellido' =&gt; 'Sanchez', 'correo' =&gt; 'cindy.sanchez@linktic.com', 'dominio' =&gt; 15, 'estado' =&gt; 'Eliminado', 'ticket' =&gt; '11006',</v>
      </c>
      <c r="R1000" t="str">
        <f t="shared" si="78"/>
        <v xml:space="preserve"> 'fecha_de_creacion' =&gt; '2022-12-13', 'centro_costos_id' =&gt; 89, 'costo_dolares' =&gt; 44.686, 'costo_pesos' =&gt; 0, 'trm' =&gt; 0, 'fecha_de_eliminacion' =&gt; '2023-06-07', 'comentarios'  =&gt; ''],</v>
      </c>
      <c r="S1000" t="str">
        <f t="shared" si="79"/>
        <v>['nombre' =&gt; 'Cindy', 'apellido' =&gt; 'Sanchez', 'correo' =&gt; 'cindy.sanchez@linktic.com', 'dominio' =&gt; 15, 'estado' =&gt; 'Eliminado', 'ticket' =&gt; '11006', 'fecha_de_creacion' =&gt; '2022-12-13', 'centro_costos_id' =&gt; 89, 'costo_dolares' =&gt; 44.686, 'costo_pesos' =&gt; 0, 'trm' =&gt; 0, 'fecha_de_eliminacion' =&gt; '2023-06-07', 'comentarios'  =&gt; ''],</v>
      </c>
    </row>
    <row r="1001" spans="1:19" x14ac:dyDescent="0.25">
      <c r="A1001" t="s">
        <v>1798</v>
      </c>
      <c r="B1001" t="s">
        <v>1993</v>
      </c>
      <c r="C1001" t="s">
        <v>3010</v>
      </c>
      <c r="D1001" t="s">
        <v>1006</v>
      </c>
      <c r="E1001" t="s">
        <v>974</v>
      </c>
      <c r="F1001">
        <v>10835</v>
      </c>
      <c r="G1001" s="1">
        <v>44909</v>
      </c>
      <c r="H1001">
        <v>291</v>
      </c>
      <c r="I1001">
        <v>44.686</v>
      </c>
      <c r="J1001" t="str">
        <f t="shared" si="75"/>
        <v>44.686</v>
      </c>
      <c r="M1001">
        <f>_xlfn.IFNA(VLOOKUP(H1001,centro_costo_id_2!$A$2:$B$108,2,0),107)</f>
        <v>37</v>
      </c>
      <c r="N1001">
        <f>_xlfn.IFNA(VLOOKUP(TRIM(D1001),dominio_correos!$A$1:$B$31,2,0),29)</f>
        <v>15</v>
      </c>
      <c r="O1001" t="str">
        <f>Hoja13!J1000</f>
        <v>2022-12-14</v>
      </c>
      <c r="P1001" t="str">
        <f t="shared" si="76"/>
        <v>null</v>
      </c>
      <c r="Q1001" t="str">
        <f t="shared" si="77"/>
        <v>['nombre' =&gt; 'Luis ', 'apellido' =&gt; 'Hernandez', 'correo' =&gt; 'luis.hernandez@linktic.com', 'dominio' =&gt; 15, 'estado' =&gt; 'Activo', 'ticket' =&gt; '10835',</v>
      </c>
      <c r="R1001" t="str">
        <f t="shared" si="78"/>
        <v xml:space="preserve"> 'fecha_de_creacion' =&gt; '2022-12-14', 'centro_costos_id' =&gt; 37, 'costo_dolares' =&gt; 44.686, 'costo_pesos' =&gt; 0, 'trm' =&gt; 0, 'fecha_de_eliminacion' =&gt; null, 'comentarios'  =&gt; ''],</v>
      </c>
      <c r="S1001" t="str">
        <f t="shared" si="79"/>
        <v>['nombre' =&gt; 'Luis ', 'apellido' =&gt; 'Hernandez', 'correo' =&gt; 'luis.hernandez@linktic.com', 'dominio' =&gt; 15, 'estado' =&gt; 'Activo', 'ticket' =&gt; '10835', 'fecha_de_creacion' =&gt; '2022-12-14', 'centro_costos_id' =&gt; 37, 'costo_dolares' =&gt; 44.686, 'costo_pesos' =&gt; 0, 'trm' =&gt; 0, 'fecha_de_eliminacion' =&gt; null, 'comentarios'  =&gt; ''],</v>
      </c>
    </row>
    <row r="1002" spans="1:19" x14ac:dyDescent="0.25">
      <c r="A1002" t="s">
        <v>3011</v>
      </c>
      <c r="B1002" t="s">
        <v>1143</v>
      </c>
      <c r="C1002" t="s">
        <v>3012</v>
      </c>
      <c r="D1002" t="s">
        <v>1006</v>
      </c>
      <c r="E1002" t="s">
        <v>974</v>
      </c>
      <c r="F1002">
        <v>11074</v>
      </c>
      <c r="G1002" s="1">
        <v>44909</v>
      </c>
      <c r="H1002">
        <v>291</v>
      </c>
      <c r="I1002">
        <v>44.963999999999999</v>
      </c>
      <c r="J1002" t="str">
        <f t="shared" si="75"/>
        <v>44.964</v>
      </c>
      <c r="M1002">
        <f>_xlfn.IFNA(VLOOKUP(H1002,centro_costo_id_2!$A$2:$B$108,2,0),107)</f>
        <v>37</v>
      </c>
      <c r="N1002">
        <f>_xlfn.IFNA(VLOOKUP(TRIM(D1002),dominio_correos!$A$1:$B$31,2,0),29)</f>
        <v>15</v>
      </c>
      <c r="O1002" t="str">
        <f>Hoja13!J1001</f>
        <v>2022-12-14</v>
      </c>
      <c r="P1002" t="str">
        <f t="shared" si="76"/>
        <v>null</v>
      </c>
      <c r="Q1002" t="str">
        <f t="shared" si="77"/>
        <v>['nombre' =&gt; 'Hernando', 'apellido' =&gt; 'Rios', 'correo' =&gt; 'hernando.rios@linktic.com', 'dominio' =&gt; 15, 'estado' =&gt; 'Activo', 'ticket' =&gt; '11074',</v>
      </c>
      <c r="R1002" t="str">
        <f t="shared" si="78"/>
        <v xml:space="preserve"> 'fecha_de_creacion' =&gt; '2022-12-14', 'centro_costos_id' =&gt; 37, 'costo_dolares' =&gt; 44.964, 'costo_pesos' =&gt; 0, 'trm' =&gt; 0, 'fecha_de_eliminacion' =&gt; null, 'comentarios'  =&gt; ''],</v>
      </c>
      <c r="S1002" t="str">
        <f t="shared" si="79"/>
        <v>['nombre' =&gt; 'Hernando', 'apellido' =&gt; 'Rios', 'correo' =&gt; 'hernando.rios@linktic.com', 'dominio' =&gt; 15, 'estado' =&gt; 'Activo', 'ticket' =&gt; '11074', 'fecha_de_creacion' =&gt; '2022-12-14', 'centro_costos_id' =&gt; 37, 'costo_dolares' =&gt; 44.964, 'costo_pesos' =&gt; 0, 'trm' =&gt; 0, 'fecha_de_eliminacion' =&gt; null, 'comentarios'  =&gt; ''],</v>
      </c>
    </row>
    <row r="1003" spans="1:19" x14ac:dyDescent="0.25">
      <c r="A1003" t="s">
        <v>1220</v>
      </c>
      <c r="B1003" t="s">
        <v>1515</v>
      </c>
      <c r="C1003" t="s">
        <v>3013</v>
      </c>
      <c r="D1003" t="s">
        <v>1006</v>
      </c>
      <c r="E1003" t="s">
        <v>974</v>
      </c>
      <c r="F1003">
        <v>11008</v>
      </c>
      <c r="G1003" s="1">
        <v>44909</v>
      </c>
      <c r="H1003">
        <v>342</v>
      </c>
      <c r="I1003">
        <v>44.686</v>
      </c>
      <c r="J1003" t="str">
        <f t="shared" si="75"/>
        <v>44.686</v>
      </c>
      <c r="M1003">
        <f>_xlfn.IFNA(VLOOKUP(H1003,centro_costo_id_2!$A$2:$B$108,2,0),107)</f>
        <v>89</v>
      </c>
      <c r="N1003">
        <f>_xlfn.IFNA(VLOOKUP(TRIM(D1003),dominio_correos!$A$1:$B$31,2,0),29)</f>
        <v>15</v>
      </c>
      <c r="O1003" t="str">
        <f>Hoja13!J1002</f>
        <v>2022-12-14</v>
      </c>
      <c r="P1003" t="str">
        <f t="shared" si="76"/>
        <v>null</v>
      </c>
      <c r="Q1003" t="str">
        <f t="shared" si="77"/>
        <v>['nombre' =&gt; 'Christian', 'apellido' =&gt; 'Sanchez', 'correo' =&gt; 'christian.sanchez@linktic.com', 'dominio' =&gt; 15, 'estado' =&gt; 'Activo', 'ticket' =&gt; '11008',</v>
      </c>
      <c r="R1003" t="str">
        <f t="shared" si="78"/>
        <v xml:space="preserve"> 'fecha_de_creacion' =&gt; '2022-12-14', 'centro_costos_id' =&gt; 89, 'costo_dolares' =&gt; 44.686, 'costo_pesos' =&gt; 0, 'trm' =&gt; 0, 'fecha_de_eliminacion' =&gt; null, 'comentarios'  =&gt; ''],</v>
      </c>
      <c r="S1003" t="str">
        <f t="shared" si="79"/>
        <v>['nombre' =&gt; 'Christian', 'apellido' =&gt; 'Sanchez', 'correo' =&gt; 'christian.sanchez@linktic.com', 'dominio' =&gt; 15, 'estado' =&gt; 'Activo', 'ticket' =&gt; '11008', 'fecha_de_creacion' =&gt; '2022-12-14', 'centro_costos_id' =&gt; 89, 'costo_dolares' =&gt; 44.686, 'costo_pesos' =&gt; 0, 'trm' =&gt; 0, 'fecha_de_eliminacion' =&gt; null, 'comentarios'  =&gt; ''],</v>
      </c>
    </row>
    <row r="1004" spans="1:19" x14ac:dyDescent="0.25">
      <c r="A1004" t="s">
        <v>3014</v>
      </c>
      <c r="B1004" t="s">
        <v>1354</v>
      </c>
      <c r="C1004" t="s">
        <v>3015</v>
      </c>
      <c r="D1004" t="s">
        <v>977</v>
      </c>
      <c r="E1004" t="s">
        <v>974</v>
      </c>
      <c r="F1004" t="s">
        <v>805</v>
      </c>
      <c r="G1004" s="1">
        <v>44909</v>
      </c>
      <c r="H1004">
        <v>316</v>
      </c>
      <c r="I1004">
        <v>10.8</v>
      </c>
      <c r="J1004" t="str">
        <f t="shared" si="75"/>
        <v>10.800</v>
      </c>
      <c r="M1004">
        <f>_xlfn.IFNA(VLOOKUP(H1004,centro_costo_id_2!$A$2:$B$108,2,0),107)</f>
        <v>61</v>
      </c>
      <c r="N1004">
        <f>_xlfn.IFNA(VLOOKUP(TRIM(D1004),dominio_correos!$A$1:$B$31,2,0),29)</f>
        <v>21</v>
      </c>
      <c r="O1004" t="str">
        <f>Hoja13!J1003</f>
        <v>2022-12-14</v>
      </c>
      <c r="P1004" t="str">
        <f t="shared" si="76"/>
        <v>null</v>
      </c>
      <c r="Q1004" t="str">
        <f t="shared" si="77"/>
        <v>['nombre' =&gt; 'Fabian ', 'apellido' =&gt; 'Echeverria', 'correo' =&gt; 'backup.ceco316@quierovenderenlinea.co', 'dominio' =&gt; 21, 'estado' =&gt; 'Activo', 'ticket' =&gt; 'N/A',</v>
      </c>
      <c r="R1004" t="str">
        <f t="shared" si="78"/>
        <v xml:space="preserve"> 'fecha_de_creacion' =&gt; '2022-12-14', 'centro_costos_id' =&gt; 61, 'costo_dolares' =&gt; 10.800, 'costo_pesos' =&gt; 0, 'trm' =&gt; 0, 'fecha_de_eliminacion' =&gt; null, 'comentarios'  =&gt; ''],</v>
      </c>
      <c r="S1004" t="str">
        <f t="shared" si="79"/>
        <v>['nombre' =&gt; 'Fabian ', 'apellido' =&gt; 'Echeverria', 'correo' =&gt; 'backup.ceco316@quierovenderenlinea.co', 'dominio' =&gt; 21, 'estado' =&gt; 'Activo', 'ticket' =&gt; 'N/A', 'fecha_de_creacion' =&gt; '2022-12-14', 'centro_costos_id' =&gt; 61, 'costo_dolares' =&gt; 10.800, 'costo_pesos' =&gt; 0, 'trm' =&gt; 0, 'fecha_de_eliminacion' =&gt; null, 'comentarios'  =&gt; ''],</v>
      </c>
    </row>
    <row r="1005" spans="1:19" x14ac:dyDescent="0.25">
      <c r="A1005" t="s">
        <v>3014</v>
      </c>
      <c r="B1005" t="s">
        <v>1354</v>
      </c>
      <c r="C1005" t="s">
        <v>3016</v>
      </c>
      <c r="D1005" t="s">
        <v>912</v>
      </c>
      <c r="E1005" t="s">
        <v>974</v>
      </c>
      <c r="F1005" t="s">
        <v>805</v>
      </c>
      <c r="G1005" s="1">
        <v>44909</v>
      </c>
      <c r="H1005">
        <v>314</v>
      </c>
      <c r="I1005">
        <v>44.658999999999999</v>
      </c>
      <c r="J1005" t="str">
        <f t="shared" si="75"/>
        <v>44.659</v>
      </c>
      <c r="M1005">
        <f>_xlfn.IFNA(VLOOKUP(H1005,centro_costo_id_2!$A$2:$B$108,2,0),107)</f>
        <v>59</v>
      </c>
      <c r="N1005">
        <f>_xlfn.IFNA(VLOOKUP(TRIM(D1005),dominio_correos!$A$1:$B$31,2,0),29)</f>
        <v>10</v>
      </c>
      <c r="O1005" t="str">
        <f>Hoja13!J1004</f>
        <v>2022-12-14</v>
      </c>
      <c r="P1005" t="str">
        <f t="shared" si="76"/>
        <v>null</v>
      </c>
      <c r="Q1005" t="str">
        <f t="shared" si="77"/>
        <v>['nombre' =&gt; 'Fabian ', 'apellido' =&gt; 'Echeverria', 'correo' =&gt; 'backup.ceco314@hicome.co', 'dominio' =&gt; 10, 'estado' =&gt; 'Activo', 'ticket' =&gt; 'N/A',</v>
      </c>
      <c r="R1005" t="str">
        <f t="shared" si="78"/>
        <v xml:space="preserve"> 'fecha_de_creacion' =&gt; '2022-12-14', 'centro_costos_id' =&gt; 59, 'costo_dolares' =&gt; 44.659, 'costo_pesos' =&gt; 0, 'trm' =&gt; 0, 'fecha_de_eliminacion' =&gt; null, 'comentarios'  =&gt; ''],</v>
      </c>
      <c r="S1005" t="str">
        <f t="shared" si="79"/>
        <v>['nombre' =&gt; 'Fabian ', 'apellido' =&gt; 'Echeverria', 'correo' =&gt; 'backup.ceco314@hicome.co', 'dominio' =&gt; 10, 'estado' =&gt; 'Activo', 'ticket' =&gt; 'N/A', 'fecha_de_creacion' =&gt; '2022-12-14', 'centro_costos_id' =&gt; 59, 'costo_dolares' =&gt; 44.659, 'costo_pesos' =&gt; 0, 'trm' =&gt; 0, 'fecha_de_eliminacion' =&gt; null, 'comentarios'  =&gt; ''],</v>
      </c>
    </row>
    <row r="1006" spans="1:19" x14ac:dyDescent="0.25">
      <c r="A1006" t="s">
        <v>1494</v>
      </c>
      <c r="B1006" t="s">
        <v>1589</v>
      </c>
      <c r="C1006" t="s">
        <v>3017</v>
      </c>
      <c r="D1006" t="s">
        <v>1813</v>
      </c>
      <c r="E1006" t="s">
        <v>974</v>
      </c>
      <c r="G1006" s="1">
        <v>44725</v>
      </c>
      <c r="H1006">
        <v>315</v>
      </c>
      <c r="I1006">
        <v>12</v>
      </c>
      <c r="J1006" t="str">
        <f t="shared" si="75"/>
        <v>12.000</v>
      </c>
      <c r="M1006">
        <f>_xlfn.IFNA(VLOOKUP(H1006,centro_costo_id_2!$A$2:$B$108,2,0),107)</f>
        <v>60</v>
      </c>
      <c r="N1006">
        <f>_xlfn.IFNA(VLOOKUP(TRIM(D1006),dominio_correos!$A$1:$B$31,2,0),29)</f>
        <v>8</v>
      </c>
      <c r="O1006" t="str">
        <f>Hoja13!J1005</f>
        <v>2022-06-13</v>
      </c>
      <c r="P1006" t="str">
        <f t="shared" si="76"/>
        <v>null</v>
      </c>
      <c r="Q1006" t="str">
        <f t="shared" si="77"/>
        <v>['nombre' =&gt; 'Johanna', 'apellido' =&gt; 'Russi', 'correo' =&gt; 'coordinadortutores@expone.co', 'dominio' =&gt; 8, 'estado' =&gt; 'Activo', 'ticket' =&gt; '',</v>
      </c>
      <c r="R1006" t="str">
        <f t="shared" si="78"/>
        <v xml:space="preserve"> 'fecha_de_creacion' =&gt; '2022-06-13', 'centro_costos_id' =&gt; 60, 'costo_dolares' =&gt; 12.000, 'costo_pesos' =&gt; 0, 'trm' =&gt; 0, 'fecha_de_eliminacion' =&gt; null, 'comentarios'  =&gt; ''],</v>
      </c>
      <c r="S1006" t="str">
        <f t="shared" si="79"/>
        <v>['nombre' =&gt; 'Johanna', 'apellido' =&gt; 'Russi', 'correo' =&gt; 'coordinadortutores@expone.co', 'dominio' =&gt; 8, 'estado' =&gt; 'Activo', 'ticket' =&gt; '', 'fecha_de_creacion' =&gt; '2022-06-13', 'centro_costos_id' =&gt; 60, 'costo_dolares' =&gt; 12.000, 'costo_pesos' =&gt; 0, 'trm' =&gt; 0, 'fecha_de_eliminacion' =&gt; null, 'comentarios'  =&gt; ''],</v>
      </c>
    </row>
    <row r="1007" spans="1:19" x14ac:dyDescent="0.25">
      <c r="A1007" t="s">
        <v>3018</v>
      </c>
      <c r="B1007" t="s">
        <v>1143</v>
      </c>
      <c r="C1007" t="s">
        <v>3019</v>
      </c>
      <c r="D1007" t="s">
        <v>1006</v>
      </c>
      <c r="E1007" t="s">
        <v>974</v>
      </c>
      <c r="F1007">
        <v>10943</v>
      </c>
      <c r="G1007" s="1">
        <v>44911</v>
      </c>
      <c r="H1007">
        <v>342</v>
      </c>
      <c r="I1007">
        <v>44.963999999999999</v>
      </c>
      <c r="J1007" t="str">
        <f t="shared" si="75"/>
        <v>44.964</v>
      </c>
      <c r="M1007">
        <f>_xlfn.IFNA(VLOOKUP(H1007,centro_costo_id_2!$A$2:$B$108,2,0),107)</f>
        <v>89</v>
      </c>
      <c r="N1007">
        <f>_xlfn.IFNA(VLOOKUP(TRIM(D1007),dominio_correos!$A$1:$B$31,2,0),29)</f>
        <v>15</v>
      </c>
      <c r="O1007" t="str">
        <f>Hoja13!J1006</f>
        <v>2022-12-16</v>
      </c>
      <c r="P1007" t="str">
        <f t="shared" si="76"/>
        <v>null</v>
      </c>
      <c r="Q1007" t="str">
        <f t="shared" si="77"/>
        <v>['nombre' =&gt; 'Guillermo ', 'apellido' =&gt; 'Rios', 'correo' =&gt; 'guillermo.rios@linktic.com', 'dominio' =&gt; 15, 'estado' =&gt; 'Activo', 'ticket' =&gt; '10943',</v>
      </c>
      <c r="R1007" t="str">
        <f t="shared" si="78"/>
        <v xml:space="preserve"> 'fecha_de_creacion' =&gt; '2022-12-16', 'centro_costos_id' =&gt; 89, 'costo_dolares' =&gt; 44.964, 'costo_pesos' =&gt; 0, 'trm' =&gt; 0, 'fecha_de_eliminacion' =&gt; null, 'comentarios'  =&gt; ''],</v>
      </c>
      <c r="S1007" t="str">
        <f t="shared" si="79"/>
        <v>['nombre' =&gt; 'Guillermo ', 'apellido' =&gt; 'Rios', 'correo' =&gt; 'guillermo.rios@linktic.com', 'dominio' =&gt; 15, 'estado' =&gt; 'Activo', 'ticket' =&gt; '10943', 'fecha_de_creacion' =&gt; '2022-12-16', 'centro_costos_id' =&gt; 89, 'costo_dolares' =&gt; 44.964, 'costo_pesos' =&gt; 0, 'trm' =&gt; 0, 'fecha_de_eliminacion' =&gt; null, 'comentarios'  =&gt; ''],</v>
      </c>
    </row>
    <row r="1008" spans="1:19" x14ac:dyDescent="0.25">
      <c r="A1008" t="s">
        <v>1029</v>
      </c>
      <c r="B1008" t="s">
        <v>1146</v>
      </c>
      <c r="C1008" t="s">
        <v>3020</v>
      </c>
      <c r="D1008" t="s">
        <v>1006</v>
      </c>
      <c r="E1008" t="s">
        <v>974</v>
      </c>
      <c r="F1008">
        <v>10956</v>
      </c>
      <c r="G1008" s="1">
        <v>44914</v>
      </c>
      <c r="H1008">
        <v>339</v>
      </c>
      <c r="I1008">
        <v>44.686</v>
      </c>
      <c r="J1008" t="str">
        <f t="shared" si="75"/>
        <v>44.686</v>
      </c>
      <c r="M1008">
        <f>_xlfn.IFNA(VLOOKUP(H1008,centro_costo_id_2!$A$2:$B$108,2,0),107)</f>
        <v>85</v>
      </c>
      <c r="N1008">
        <f>_xlfn.IFNA(VLOOKUP(TRIM(D1008),dominio_correos!$A$1:$B$31,2,0),29)</f>
        <v>15</v>
      </c>
      <c r="O1008" t="str">
        <f>Hoja13!J1007</f>
        <v>2022-12-19</v>
      </c>
      <c r="P1008" t="str">
        <f t="shared" si="76"/>
        <v>null</v>
      </c>
      <c r="Q1008" t="str">
        <f t="shared" si="77"/>
        <v>['nombre' =&gt; 'Carlos', 'apellido' =&gt; 'Luna', 'correo' =&gt; 'carlos.luna@linktic.com', 'dominio' =&gt; 15, 'estado' =&gt; 'Activo', 'ticket' =&gt; '10956',</v>
      </c>
      <c r="R1008" t="str">
        <f t="shared" si="78"/>
        <v xml:space="preserve"> 'fecha_de_creacion' =&gt; '2022-12-19', 'centro_costos_id' =&gt; 85, 'costo_dolares' =&gt; 44.686, 'costo_pesos' =&gt; 0, 'trm' =&gt; 0, 'fecha_de_eliminacion' =&gt; null, 'comentarios'  =&gt; ''],</v>
      </c>
      <c r="S1008" t="str">
        <f t="shared" si="79"/>
        <v>['nombre' =&gt; 'Carlos', 'apellido' =&gt; 'Luna', 'correo' =&gt; 'carlos.luna@linktic.com', 'dominio' =&gt; 15, 'estado' =&gt; 'Activo', 'ticket' =&gt; '10956', 'fecha_de_creacion' =&gt; '2022-12-19', 'centro_costos_id' =&gt; 85, 'costo_dolares' =&gt; 44.686, 'costo_pesos' =&gt; 0, 'trm' =&gt; 0, 'fecha_de_eliminacion' =&gt; null, 'comentarios'  =&gt; ''],</v>
      </c>
    </row>
    <row r="1009" spans="1:19" x14ac:dyDescent="0.25">
      <c r="A1009" t="s">
        <v>934</v>
      </c>
      <c r="B1009" t="s">
        <v>3021</v>
      </c>
      <c r="C1009" t="s">
        <v>3022</v>
      </c>
      <c r="D1009" t="s">
        <v>1006</v>
      </c>
      <c r="E1009" t="s">
        <v>845</v>
      </c>
      <c r="F1009">
        <v>11066</v>
      </c>
      <c r="G1009" s="1">
        <v>44914</v>
      </c>
      <c r="H1009">
        <v>343</v>
      </c>
      <c r="I1009">
        <v>5.5</v>
      </c>
      <c r="J1009" t="str">
        <f t="shared" si="75"/>
        <v>5.500</v>
      </c>
      <c r="K1009">
        <v>44916</v>
      </c>
      <c r="M1009">
        <f>_xlfn.IFNA(VLOOKUP(H1009,centro_costo_id_2!$A$2:$B$108,2,0),107)</f>
        <v>90</v>
      </c>
      <c r="N1009">
        <f>_xlfn.IFNA(VLOOKUP(TRIM(D1009),dominio_correos!$A$1:$B$31,2,0),29)</f>
        <v>15</v>
      </c>
      <c r="O1009" t="str">
        <f>Hoja13!J1008</f>
        <v>2022-12-19</v>
      </c>
      <c r="P1009" t="str">
        <f t="shared" si="76"/>
        <v>2022-12-21</v>
      </c>
      <c r="Q1009" t="str">
        <f t="shared" si="77"/>
        <v>['nombre' =&gt; 'Diego', 'apellido' =&gt; 'Artunduaga', 'correo' =&gt; 'diego.artunduaga@linktic.com', 'dominio' =&gt; 15, 'estado' =&gt; 'Eliminado', 'ticket' =&gt; '11066',</v>
      </c>
      <c r="R1009" t="str">
        <f t="shared" si="78"/>
        <v xml:space="preserve"> 'fecha_de_creacion' =&gt; '2022-12-19', 'centro_costos_id' =&gt; 90, 'costo_dolares' =&gt; 5.500, 'costo_pesos' =&gt; 0, 'trm' =&gt; 0, 'fecha_de_eliminacion' =&gt; '2022-12-21', 'comentarios'  =&gt; ''],</v>
      </c>
      <c r="S1009" t="str">
        <f t="shared" si="79"/>
        <v>['nombre' =&gt; 'Diego', 'apellido' =&gt; 'Artunduaga', 'correo' =&gt; 'diego.artunduaga@linktic.com', 'dominio' =&gt; 15, 'estado' =&gt; 'Eliminado', 'ticket' =&gt; '11066', 'fecha_de_creacion' =&gt; '2022-12-19', 'centro_costos_id' =&gt; 90, 'costo_dolares' =&gt; 5.500, 'costo_pesos' =&gt; 0, 'trm' =&gt; 0, 'fecha_de_eliminacion' =&gt; '2022-12-21', 'comentarios'  =&gt; ''],</v>
      </c>
    </row>
    <row r="1010" spans="1:19" x14ac:dyDescent="0.25">
      <c r="A1010" t="s">
        <v>3023</v>
      </c>
      <c r="B1010" t="s">
        <v>3024</v>
      </c>
      <c r="C1010" t="s">
        <v>3025</v>
      </c>
      <c r="D1010" t="s">
        <v>1006</v>
      </c>
      <c r="E1010" t="s">
        <v>974</v>
      </c>
      <c r="F1010">
        <v>10983</v>
      </c>
      <c r="G1010" s="1">
        <v>44916</v>
      </c>
      <c r="H1010">
        <v>242</v>
      </c>
      <c r="I1010">
        <v>44.963999999999999</v>
      </c>
      <c r="J1010" t="str">
        <f t="shared" si="75"/>
        <v>44.964</v>
      </c>
      <c r="M1010">
        <f>_xlfn.IFNA(VLOOKUP(H1010,centro_costo_id_2!$A$2:$B$108,2,0),107)</f>
        <v>107</v>
      </c>
      <c r="N1010">
        <f>_xlfn.IFNA(VLOOKUP(TRIM(D1010),dominio_correos!$A$1:$B$31,2,0),29)</f>
        <v>15</v>
      </c>
      <c r="O1010" t="str">
        <f>Hoja13!J1009</f>
        <v>2022-12-21</v>
      </c>
      <c r="P1010" t="str">
        <f t="shared" si="76"/>
        <v>null</v>
      </c>
      <c r="Q1010" t="str">
        <f t="shared" si="77"/>
        <v>['nombre' =&gt; 'Joan', 'apellido' =&gt; 'Baquero', 'correo' =&gt; 'joan.baquero@linktic.com', 'dominio' =&gt; 15, 'estado' =&gt; 'Activo', 'ticket' =&gt; '10983',</v>
      </c>
      <c r="R1010" t="str">
        <f t="shared" si="78"/>
        <v xml:space="preserve"> 'fecha_de_creacion' =&gt; '2022-12-21', 'centro_costos_id' =&gt; 107, 'costo_dolares' =&gt; 44.964, 'costo_pesos' =&gt; 0, 'trm' =&gt; 0, 'fecha_de_eliminacion' =&gt; null, 'comentarios'  =&gt; ''],</v>
      </c>
      <c r="S1010" t="str">
        <f t="shared" si="79"/>
        <v>['nombre' =&gt; 'Joan', 'apellido' =&gt; 'Baquero', 'correo' =&gt; 'joan.baquero@linktic.com', 'dominio' =&gt; 15, 'estado' =&gt; 'Activo', 'ticket' =&gt; '10983', 'fecha_de_creacion' =&gt; '2022-12-21', 'centro_costos_id' =&gt; 107, 'costo_dolares' =&gt; 44.964, 'costo_pesos' =&gt; 0, 'trm' =&gt; 0, 'fecha_de_eliminacion' =&gt; null, 'comentarios'  =&gt; ''],</v>
      </c>
    </row>
    <row r="1011" spans="1:19" x14ac:dyDescent="0.25">
      <c r="A1011" t="s">
        <v>2201</v>
      </c>
      <c r="B1011" t="s">
        <v>1557</v>
      </c>
      <c r="C1011" t="s">
        <v>3026</v>
      </c>
      <c r="D1011" t="s">
        <v>1813</v>
      </c>
      <c r="E1011" t="s">
        <v>845</v>
      </c>
      <c r="F1011">
        <v>11138</v>
      </c>
      <c r="G1011" s="1">
        <v>44917</v>
      </c>
      <c r="H1011">
        <v>315</v>
      </c>
      <c r="I1011">
        <v>12</v>
      </c>
      <c r="J1011" t="str">
        <f t="shared" si="75"/>
        <v>12.000</v>
      </c>
      <c r="K1011">
        <v>44987</v>
      </c>
      <c r="M1011">
        <f>_xlfn.IFNA(VLOOKUP(H1011,centro_costo_id_2!$A$2:$B$108,2,0),107)</f>
        <v>60</v>
      </c>
      <c r="N1011">
        <f>_xlfn.IFNA(VLOOKUP(TRIM(D1011),dominio_correos!$A$1:$B$31,2,0),29)</f>
        <v>8</v>
      </c>
      <c r="O1011" t="str">
        <f>Hoja13!J1010</f>
        <v>2022-12-22</v>
      </c>
      <c r="P1011" t="str">
        <f t="shared" si="76"/>
        <v>2023-03-02</v>
      </c>
      <c r="Q1011" t="str">
        <f t="shared" si="77"/>
        <v>['nombre' =&gt; 'Jeferson', 'apellido' =&gt; 'Beltran', 'correo' =&gt; 'analistaQA4@expone.co', 'dominio' =&gt; 8, 'estado' =&gt; 'Eliminado', 'ticket' =&gt; '11138',</v>
      </c>
      <c r="R1011" t="str">
        <f t="shared" si="78"/>
        <v xml:space="preserve"> 'fecha_de_creacion' =&gt; '2022-12-22', 'centro_costos_id' =&gt; 60, 'costo_dolares' =&gt; 12.000, 'costo_pesos' =&gt; 0, 'trm' =&gt; 0, 'fecha_de_eliminacion' =&gt; '2023-03-02', 'comentarios'  =&gt; ''],</v>
      </c>
      <c r="S1011" t="str">
        <f t="shared" si="79"/>
        <v>['nombre' =&gt; 'Jeferson', 'apellido' =&gt; 'Beltran', 'correo' =&gt; 'analistaQA4@expone.co', 'dominio' =&gt; 8, 'estado' =&gt; 'Eliminado', 'ticket' =&gt; '11138', 'fecha_de_creacion' =&gt; '2022-12-22', 'centro_costos_id' =&gt; 60, 'costo_dolares' =&gt; 12.000, 'costo_pesos' =&gt; 0, 'trm' =&gt; 0, 'fecha_de_eliminacion' =&gt; '2023-03-02', 'comentarios'  =&gt; ''],</v>
      </c>
    </row>
    <row r="1012" spans="1:19" x14ac:dyDescent="0.25">
      <c r="A1012" t="s">
        <v>2751</v>
      </c>
      <c r="B1012" t="s">
        <v>3027</v>
      </c>
      <c r="C1012" t="s">
        <v>3028</v>
      </c>
      <c r="D1012" t="s">
        <v>1813</v>
      </c>
      <c r="E1012" t="s">
        <v>845</v>
      </c>
      <c r="F1012">
        <v>11111</v>
      </c>
      <c r="G1012" s="1">
        <v>44917</v>
      </c>
      <c r="H1012">
        <v>315</v>
      </c>
      <c r="I1012">
        <v>12</v>
      </c>
      <c r="J1012" t="str">
        <f t="shared" si="75"/>
        <v>12.000</v>
      </c>
      <c r="K1012">
        <v>44987</v>
      </c>
      <c r="M1012">
        <f>_xlfn.IFNA(VLOOKUP(H1012,centro_costo_id_2!$A$2:$B$108,2,0),107)</f>
        <v>60</v>
      </c>
      <c r="N1012">
        <f>_xlfn.IFNA(VLOOKUP(TRIM(D1012),dominio_correos!$A$1:$B$31,2,0),29)</f>
        <v>8</v>
      </c>
      <c r="O1012" t="str">
        <f>Hoja13!J1011</f>
        <v>2022-12-22</v>
      </c>
      <c r="P1012" t="str">
        <f t="shared" si="76"/>
        <v>2023-03-02</v>
      </c>
      <c r="Q1012" t="str">
        <f t="shared" si="77"/>
        <v>['nombre' =&gt; 'Laura ', 'apellido' =&gt; 'Deaza', 'correo' =&gt; 'agente47@expone.co', 'dominio' =&gt; 8, 'estado' =&gt; 'Eliminado', 'ticket' =&gt; '11111',</v>
      </c>
      <c r="R1012" t="str">
        <f t="shared" si="78"/>
        <v xml:space="preserve"> 'fecha_de_creacion' =&gt; '2022-12-22', 'centro_costos_id' =&gt; 60, 'costo_dolares' =&gt; 12.000, 'costo_pesos' =&gt; 0, 'trm' =&gt; 0, 'fecha_de_eliminacion' =&gt; '2023-03-02', 'comentarios'  =&gt; ''],</v>
      </c>
      <c r="S1012" t="str">
        <f t="shared" si="79"/>
        <v>['nombre' =&gt; 'Laura ', 'apellido' =&gt; 'Deaza', 'correo' =&gt; 'agente47@expone.co', 'dominio' =&gt; 8, 'estado' =&gt; 'Eliminado', 'ticket' =&gt; '11111', 'fecha_de_creacion' =&gt; '2022-12-22', 'centro_costos_id' =&gt; 60, 'costo_dolares' =&gt; 12.000, 'costo_pesos' =&gt; 0, 'trm' =&gt; 0, 'fecha_de_eliminacion' =&gt; '2023-03-02', 'comentarios'  =&gt; ''],</v>
      </c>
    </row>
    <row r="1013" spans="1:19" x14ac:dyDescent="0.25">
      <c r="A1013" t="s">
        <v>2434</v>
      </c>
      <c r="B1013" t="s">
        <v>932</v>
      </c>
      <c r="C1013" t="s">
        <v>3029</v>
      </c>
      <c r="D1013" t="s">
        <v>1006</v>
      </c>
      <c r="E1013" t="s">
        <v>974</v>
      </c>
      <c r="F1013">
        <v>10959</v>
      </c>
      <c r="G1013" s="1">
        <v>44921</v>
      </c>
      <c r="H1013">
        <v>339</v>
      </c>
      <c r="I1013">
        <v>44.686</v>
      </c>
      <c r="J1013" t="str">
        <f t="shared" si="75"/>
        <v>44.686</v>
      </c>
      <c r="M1013">
        <f>_xlfn.IFNA(VLOOKUP(H1013,centro_costo_id_2!$A$2:$B$108,2,0),107)</f>
        <v>85</v>
      </c>
      <c r="N1013">
        <f>_xlfn.IFNA(VLOOKUP(TRIM(D1013),dominio_correos!$A$1:$B$31,2,0),29)</f>
        <v>15</v>
      </c>
      <c r="O1013" t="str">
        <f>Hoja13!J1012</f>
        <v>2022-12-26</v>
      </c>
      <c r="P1013" t="str">
        <f t="shared" si="76"/>
        <v>null</v>
      </c>
      <c r="Q1013" t="str">
        <f t="shared" si="77"/>
        <v>['nombre' =&gt; 'Monica ', 'apellido' =&gt; 'Diaz', 'correo' =&gt; 'monica.diaz@linktic.com', 'dominio' =&gt; 15, 'estado' =&gt; 'Activo', 'ticket' =&gt; '10959',</v>
      </c>
      <c r="R1013" t="str">
        <f t="shared" si="78"/>
        <v xml:space="preserve"> 'fecha_de_creacion' =&gt; '2022-12-26', 'centro_costos_id' =&gt; 85, 'costo_dolares' =&gt; 44.686, 'costo_pesos' =&gt; 0, 'trm' =&gt; 0, 'fecha_de_eliminacion' =&gt; null, 'comentarios'  =&gt; ''],</v>
      </c>
      <c r="S1013" t="str">
        <f t="shared" si="79"/>
        <v>['nombre' =&gt; 'Monica ', 'apellido' =&gt; 'Diaz', 'correo' =&gt; 'monica.diaz@linktic.com', 'dominio' =&gt; 15, 'estado' =&gt; 'Activo', 'ticket' =&gt; '10959', 'fecha_de_creacion' =&gt; '2022-12-26', 'centro_costos_id' =&gt; 85, 'costo_dolares' =&gt; 44.686, 'costo_pesos' =&gt; 0, 'trm' =&gt; 0, 'fecha_de_eliminacion' =&gt; null, 'comentarios'  =&gt; ''],</v>
      </c>
    </row>
    <row r="1014" spans="1:19" x14ac:dyDescent="0.25">
      <c r="A1014" t="s">
        <v>3030</v>
      </c>
      <c r="B1014" t="s">
        <v>1249</v>
      </c>
      <c r="C1014" t="s">
        <v>3031</v>
      </c>
      <c r="D1014" t="s">
        <v>1006</v>
      </c>
      <c r="E1014" t="s">
        <v>974</v>
      </c>
      <c r="F1014">
        <v>11027</v>
      </c>
      <c r="G1014" s="1">
        <v>44921</v>
      </c>
      <c r="H1014">
        <v>201</v>
      </c>
      <c r="I1014">
        <v>44.686</v>
      </c>
      <c r="J1014" t="str">
        <f t="shared" si="75"/>
        <v>44.686</v>
      </c>
      <c r="M1014">
        <f>_xlfn.IFNA(VLOOKUP(H1014,centro_costo_id_2!$A$2:$B$108,2,0),107)</f>
        <v>107</v>
      </c>
      <c r="N1014">
        <f>_xlfn.IFNA(VLOOKUP(TRIM(D1014),dominio_correos!$A$1:$B$31,2,0),29)</f>
        <v>15</v>
      </c>
      <c r="O1014" t="str">
        <f>Hoja13!J1013</f>
        <v>2022-12-26</v>
      </c>
      <c r="P1014" t="str">
        <f t="shared" si="76"/>
        <v>null</v>
      </c>
      <c r="Q1014" t="str">
        <f t="shared" si="77"/>
        <v>['nombre' =&gt; 'Jerson ', 'apellido' =&gt; 'Martinez', 'correo' =&gt; 'jerson.martinez@linktic.com', 'dominio' =&gt; 15, 'estado' =&gt; 'Activo', 'ticket' =&gt; '11027',</v>
      </c>
      <c r="R1014" t="str">
        <f t="shared" si="78"/>
        <v xml:space="preserve"> 'fecha_de_creacion' =&gt; '2022-12-26', 'centro_costos_id' =&gt; 107, 'costo_dolares' =&gt; 44.686, 'costo_pesos' =&gt; 0, 'trm' =&gt; 0, 'fecha_de_eliminacion' =&gt; null, 'comentarios'  =&gt; ''],</v>
      </c>
      <c r="S1014" t="str">
        <f t="shared" si="79"/>
        <v>['nombre' =&gt; 'Jerson ', 'apellido' =&gt; 'Martinez', 'correo' =&gt; 'jerson.martinez@linktic.com', 'dominio' =&gt; 15, 'estado' =&gt; 'Activo', 'ticket' =&gt; '11027', 'fecha_de_creacion' =&gt; '2022-12-26', 'centro_costos_id' =&gt; 107, 'costo_dolares' =&gt; 44.686, 'costo_pesos' =&gt; 0, 'trm' =&gt; 0, 'fecha_de_eliminacion' =&gt; null, 'comentarios'  =&gt; ''],</v>
      </c>
    </row>
    <row r="1015" spans="1:19" x14ac:dyDescent="0.25">
      <c r="A1015" t="s">
        <v>3032</v>
      </c>
      <c r="B1015" t="s">
        <v>1829</v>
      </c>
      <c r="C1015" t="s">
        <v>3033</v>
      </c>
      <c r="D1015" t="s">
        <v>966</v>
      </c>
      <c r="E1015" t="s">
        <v>974</v>
      </c>
      <c r="G1015" s="1">
        <v>44693</v>
      </c>
      <c r="H1015">
        <v>295</v>
      </c>
      <c r="I1015">
        <v>6</v>
      </c>
      <c r="J1015" t="str">
        <f t="shared" si="75"/>
        <v>6.000</v>
      </c>
      <c r="M1015">
        <f>_xlfn.IFNA(VLOOKUP(H1015,centro_costo_id_2!$A$2:$B$108,2,0),107)</f>
        <v>107</v>
      </c>
      <c r="N1015">
        <f>_xlfn.IFNA(VLOOKUP(TRIM(D1015),dominio_correos!$A$1:$B$31,2,0),29)</f>
        <v>1</v>
      </c>
      <c r="O1015" t="str">
        <f>Hoja13!J1014</f>
        <v>2022-05-12</v>
      </c>
      <c r="P1015" t="str">
        <f t="shared" si="76"/>
        <v>null</v>
      </c>
      <c r="Q1015" t="str">
        <f t="shared" si="77"/>
        <v>['nombre' =&gt; 'Requerimientos', 'apellido' =&gt; '3tcapital', 'correo' =&gt; 'requerimientos@3tcapital.co
', 'dominio' =&gt; 1, 'estado' =&gt; 'Activo', 'ticket' =&gt; '',</v>
      </c>
      <c r="R1015" t="str">
        <f t="shared" si="78"/>
        <v xml:space="preserve"> 'fecha_de_creacion' =&gt; '2022-05-12', 'centro_costos_id' =&gt; 107, 'costo_dolares' =&gt; 6.000, 'costo_pesos' =&gt; 0, 'trm' =&gt; 0, 'fecha_de_eliminacion' =&gt; null, 'comentarios'  =&gt; ''],</v>
      </c>
      <c r="S1015" t="str">
        <f t="shared" si="79"/>
        <v>['nombre' =&gt; 'Requerimientos', 'apellido' =&gt; '3tcapital', 'correo' =&gt; 'requerimientos@3tcapital.co
', 'dominio' =&gt; 1, 'estado' =&gt; 'Activo', 'ticket' =&gt; '', 'fecha_de_creacion' =&gt; '2022-05-12', 'centro_costos_id' =&gt; 107, 'costo_dolares' =&gt; 6.000, 'costo_pesos' =&gt; 0, 'trm' =&gt; 0, 'fecha_de_eliminacion' =&gt; null, 'comentarios'  =&gt; ''],</v>
      </c>
    </row>
    <row r="1016" spans="1:19" x14ac:dyDescent="0.25">
      <c r="A1016" t="s">
        <v>3034</v>
      </c>
      <c r="B1016" t="s">
        <v>3035</v>
      </c>
      <c r="C1016" t="s">
        <v>3036</v>
      </c>
      <c r="D1016" t="s">
        <v>966</v>
      </c>
      <c r="E1016" t="s">
        <v>974</v>
      </c>
      <c r="G1016" s="1">
        <v>44708</v>
      </c>
      <c r="H1016">
        <v>295</v>
      </c>
      <c r="I1016">
        <v>6</v>
      </c>
      <c r="J1016" t="str">
        <f t="shared" si="75"/>
        <v>6.000</v>
      </c>
      <c r="M1016">
        <f>_xlfn.IFNA(VLOOKUP(H1016,centro_costo_id_2!$A$2:$B$108,2,0),107)</f>
        <v>107</v>
      </c>
      <c r="N1016">
        <f>_xlfn.IFNA(VLOOKUP(TRIM(D1016),dominio_correos!$A$1:$B$31,2,0),29)</f>
        <v>1</v>
      </c>
      <c r="O1016" t="str">
        <f>Hoja13!J1015</f>
        <v>2022-05-27</v>
      </c>
      <c r="P1016" t="str">
        <f t="shared" si="76"/>
        <v>null</v>
      </c>
      <c r="Q1016" t="str">
        <f t="shared" si="77"/>
        <v>['nombre' =&gt; 'soporte', 'apellido' =&gt; 'delegados', 'correo' =&gt; 'soporte.delegados@3tcapital.co', 'dominio' =&gt; 1, 'estado' =&gt; 'Activo', 'ticket' =&gt; '',</v>
      </c>
      <c r="R1016" t="str">
        <f t="shared" si="78"/>
        <v xml:space="preserve"> 'fecha_de_creacion' =&gt; '2022-05-27', 'centro_costos_id' =&gt; 107, 'costo_dolares' =&gt; 6.000, 'costo_pesos' =&gt; 0, 'trm' =&gt; 0, 'fecha_de_eliminacion' =&gt; null, 'comentarios'  =&gt; ''],</v>
      </c>
      <c r="S1016" t="str">
        <f t="shared" si="79"/>
        <v>['nombre' =&gt; 'soporte', 'apellido' =&gt; 'delegados', 'correo' =&gt; 'soporte.delegados@3tcapital.co', 'dominio' =&gt; 1, 'estado' =&gt; 'Activo', 'ticket' =&gt; '', 'fecha_de_creacion' =&gt; '2022-05-27', 'centro_costos_id' =&gt; 107, 'costo_dolares' =&gt; 6.000, 'costo_pesos' =&gt; 0, 'trm' =&gt; 0, 'fecha_de_eliminacion' =&gt; null, 'comentarios'  =&gt; ''],</v>
      </c>
    </row>
    <row r="1017" spans="1:19" x14ac:dyDescent="0.25">
      <c r="A1017" t="s">
        <v>1088</v>
      </c>
      <c r="B1017" t="s">
        <v>3037</v>
      </c>
      <c r="C1017" t="s">
        <v>3038</v>
      </c>
      <c r="D1017" t="s">
        <v>3039</v>
      </c>
      <c r="E1017" t="s">
        <v>845</v>
      </c>
      <c r="G1017" s="1">
        <v>44706</v>
      </c>
      <c r="H1017">
        <v>280</v>
      </c>
      <c r="I1017">
        <v>6</v>
      </c>
      <c r="J1017" t="str">
        <f t="shared" si="75"/>
        <v>6.000</v>
      </c>
      <c r="K1017">
        <v>44999</v>
      </c>
      <c r="M1017">
        <f>_xlfn.IFNA(VLOOKUP(H1017,centro_costo_id_2!$A$2:$B$108,2,0),107)</f>
        <v>27</v>
      </c>
      <c r="N1017">
        <f>_xlfn.IFNA(VLOOKUP(TRIM(D1017),dominio_correos!$A$1:$B$31,2,0),29)</f>
        <v>7</v>
      </c>
      <c r="O1017" t="str">
        <f>Hoja13!J1016</f>
        <v>2022-05-25</v>
      </c>
      <c r="P1017" t="str">
        <f t="shared" si="76"/>
        <v>2023-03-14</v>
      </c>
      <c r="Q1017" t="str">
        <f t="shared" si="77"/>
        <v>['nombre' =&gt; 'info', 'apellido' =&gt; 'Eduklab', 'correo' =&gt; 'info@eduklab2022.com', 'dominio' =&gt; 7, 'estado' =&gt; 'Eliminado', 'ticket' =&gt; '',</v>
      </c>
      <c r="R1017" t="str">
        <f t="shared" si="78"/>
        <v xml:space="preserve"> 'fecha_de_creacion' =&gt; '2022-05-25', 'centro_costos_id' =&gt; 27, 'costo_dolares' =&gt; 6.000, 'costo_pesos' =&gt; 0, 'trm' =&gt; 0, 'fecha_de_eliminacion' =&gt; '2023-03-14', 'comentarios'  =&gt; ''],</v>
      </c>
      <c r="S1017" t="str">
        <f t="shared" si="79"/>
        <v>['nombre' =&gt; 'info', 'apellido' =&gt; 'Eduklab', 'correo' =&gt; 'info@eduklab2022.com', 'dominio' =&gt; 7, 'estado' =&gt; 'Eliminado', 'ticket' =&gt; '', 'fecha_de_creacion' =&gt; '2022-05-25', 'centro_costos_id' =&gt; 27, 'costo_dolares' =&gt; 6.000, 'costo_pesos' =&gt; 0, 'trm' =&gt; 0, 'fecha_de_eliminacion' =&gt; '2023-03-14', 'comentarios'  =&gt; ''],</v>
      </c>
    </row>
    <row r="1018" spans="1:19" x14ac:dyDescent="0.25">
      <c r="A1018" t="s">
        <v>3040</v>
      </c>
      <c r="B1018" t="s">
        <v>942</v>
      </c>
      <c r="C1018" t="s">
        <v>3041</v>
      </c>
      <c r="D1018" t="s">
        <v>944</v>
      </c>
      <c r="E1018" t="s">
        <v>974</v>
      </c>
      <c r="G1018" s="1">
        <v>44671</v>
      </c>
      <c r="I1018">
        <v>12</v>
      </c>
      <c r="J1018" t="str">
        <f t="shared" si="75"/>
        <v>12.000</v>
      </c>
      <c r="M1018">
        <f>_xlfn.IFNA(VLOOKUP(H1018,centro_costo_id_2!$A$2:$B$108,2,0),107)</f>
        <v>107</v>
      </c>
      <c r="N1018">
        <f>_xlfn.IFNA(VLOOKUP(TRIM(D1018),dominio_correos!$A$1:$B$31,2,0),29)</f>
        <v>27</v>
      </c>
      <c r="O1018" t="str">
        <f>Hoja13!J1017</f>
        <v>2022-04-20</v>
      </c>
      <c r="P1018" t="str">
        <f t="shared" si="76"/>
        <v>null</v>
      </c>
      <c r="Q1018" t="str">
        <f t="shared" si="77"/>
        <v>['nombre' =&gt; 'Contratacion', 'apellido' =&gt; 'Wimbu', 'correo' =&gt; 'contratacion@wimbu.co', 'dominio' =&gt; 27, 'estado' =&gt; 'Activo', 'ticket' =&gt; '',</v>
      </c>
      <c r="R1018" t="str">
        <f t="shared" si="78"/>
        <v xml:space="preserve"> 'fecha_de_creacion' =&gt; '2022-04-20', 'centro_costos_id' =&gt; 107, 'costo_dolares' =&gt; 12.000, 'costo_pesos' =&gt; 0, 'trm' =&gt; 0, 'fecha_de_eliminacion' =&gt; null, 'comentarios'  =&gt; ''],</v>
      </c>
      <c r="S1018" t="str">
        <f t="shared" si="79"/>
        <v>['nombre' =&gt; 'Contratacion', 'apellido' =&gt; 'Wimbu', 'correo' =&gt; 'contratacion@wimbu.co', 'dominio' =&gt; 27, 'estado' =&gt; 'Activo', 'ticket' =&gt; '', 'fecha_de_creacion' =&gt; '2022-04-20', 'centro_costos_id' =&gt; 107, 'costo_dolares' =&gt; 12.000, 'costo_pesos' =&gt; 0, 'trm' =&gt; 0, 'fecha_de_eliminacion' =&gt; null, 'comentarios'  =&gt; ''],</v>
      </c>
    </row>
    <row r="1019" spans="1:19" x14ac:dyDescent="0.25">
      <c r="A1019" t="s">
        <v>1256</v>
      </c>
      <c r="B1019" t="s">
        <v>3042</v>
      </c>
      <c r="C1019" t="s">
        <v>3043</v>
      </c>
      <c r="D1019" t="s">
        <v>3039</v>
      </c>
      <c r="E1019" t="s">
        <v>845</v>
      </c>
      <c r="G1019" s="1">
        <v>44686</v>
      </c>
      <c r="H1019">
        <v>280</v>
      </c>
      <c r="I1019">
        <v>6</v>
      </c>
      <c r="J1019" t="str">
        <f t="shared" si="75"/>
        <v>6.000</v>
      </c>
      <c r="K1019">
        <v>44999</v>
      </c>
      <c r="M1019">
        <f>_xlfn.IFNA(VLOOKUP(H1019,centro_costo_id_2!$A$2:$B$108,2,0),107)</f>
        <v>27</v>
      </c>
      <c r="N1019">
        <f>_xlfn.IFNA(VLOOKUP(TRIM(D1019),dominio_correos!$A$1:$B$31,2,0),29)</f>
        <v>7</v>
      </c>
      <c r="O1019" t="str">
        <f>Hoja13!J1018</f>
        <v>2022-05-05</v>
      </c>
      <c r="P1019" t="str">
        <f t="shared" si="76"/>
        <v>2023-03-14</v>
      </c>
      <c r="Q1019" t="str">
        <f t="shared" si="77"/>
        <v>['nombre' =&gt; 'Soporte', 'apellido' =&gt; 'Eduklab2022', 'correo' =&gt; 'soporte@eduklab2022.com', 'dominio' =&gt; 7, 'estado' =&gt; 'Eliminado', 'ticket' =&gt; '',</v>
      </c>
      <c r="R1019" t="str">
        <f t="shared" si="78"/>
        <v xml:space="preserve"> 'fecha_de_creacion' =&gt; '2022-05-05', 'centro_costos_id' =&gt; 27, 'costo_dolares' =&gt; 6.000, 'costo_pesos' =&gt; 0, 'trm' =&gt; 0, 'fecha_de_eliminacion' =&gt; '2023-03-14', 'comentarios'  =&gt; ''],</v>
      </c>
      <c r="S1019" t="str">
        <f t="shared" si="79"/>
        <v>['nombre' =&gt; 'Soporte', 'apellido' =&gt; 'Eduklab2022', 'correo' =&gt; 'soporte@eduklab2022.com', 'dominio' =&gt; 7, 'estado' =&gt; 'Eliminado', 'ticket' =&gt; '', 'fecha_de_creacion' =&gt; '2022-05-05', 'centro_costos_id' =&gt; 27, 'costo_dolares' =&gt; 6.000, 'costo_pesos' =&gt; 0, 'trm' =&gt; 0, 'fecha_de_eliminacion' =&gt; '2023-03-14', 'comentarios'  =&gt; ''],</v>
      </c>
    </row>
    <row r="1020" spans="1:19" x14ac:dyDescent="0.25">
      <c r="A1020" t="s">
        <v>3044</v>
      </c>
      <c r="B1020" t="s">
        <v>975</v>
      </c>
      <c r="C1020" t="s">
        <v>3045</v>
      </c>
      <c r="D1020" t="s">
        <v>977</v>
      </c>
      <c r="E1020" t="s">
        <v>845</v>
      </c>
      <c r="G1020" s="1">
        <v>44700</v>
      </c>
      <c r="I1020">
        <v>10.8</v>
      </c>
      <c r="J1020" t="str">
        <f t="shared" si="75"/>
        <v>10.800</v>
      </c>
      <c r="K1020">
        <v>45029</v>
      </c>
      <c r="M1020">
        <f>_xlfn.IFNA(VLOOKUP(H1020,centro_costo_id_2!$A$2:$B$108,2,0),107)</f>
        <v>107</v>
      </c>
      <c r="N1020">
        <f>_xlfn.IFNA(VLOOKUP(TRIM(D1020),dominio_correos!$A$1:$B$31,2,0),29)</f>
        <v>21</v>
      </c>
      <c r="O1020" t="str">
        <f>Hoja13!J1019</f>
        <v>2022-05-19</v>
      </c>
      <c r="P1020" t="str">
        <f t="shared" si="76"/>
        <v>2023-04-13</v>
      </c>
      <c r="Q1020" t="str">
        <f t="shared" si="77"/>
        <v>['nombre' =&gt; 'Cymetria', 'apellido' =&gt; 'quierovenderenlinea', 'correo' =&gt; 'cymetria@quierovenderenlinea.co', 'dominio' =&gt; 21, 'estado' =&gt; 'Eliminado', 'ticket' =&gt; '',</v>
      </c>
      <c r="R1020" t="str">
        <f t="shared" si="78"/>
        <v xml:space="preserve"> 'fecha_de_creacion' =&gt; '2022-05-19', 'centro_costos_id' =&gt; 107, 'costo_dolares' =&gt; 10.800, 'costo_pesos' =&gt; 0, 'trm' =&gt; 0, 'fecha_de_eliminacion' =&gt; '2023-04-13', 'comentarios'  =&gt; ''],</v>
      </c>
      <c r="S1020" t="str">
        <f t="shared" si="79"/>
        <v>['nombre' =&gt; 'Cymetria', 'apellido' =&gt; 'quierovenderenlinea', 'correo' =&gt; 'cymetria@quierovenderenlinea.co', 'dominio' =&gt; 21, 'estado' =&gt; 'Eliminado', 'ticket' =&gt; '', 'fecha_de_creacion' =&gt; '2022-05-19', 'centro_costos_id' =&gt; 107, 'costo_dolares' =&gt; 10.800, 'costo_pesos' =&gt; 0, 'trm' =&gt; 0, 'fecha_de_eliminacion' =&gt; '2023-04-13', 'comentarios'  =&gt; ''],</v>
      </c>
    </row>
    <row r="1021" spans="1:19" x14ac:dyDescent="0.25">
      <c r="A1021" t="s">
        <v>1088</v>
      </c>
      <c r="B1021" t="s">
        <v>1040</v>
      </c>
      <c r="C1021" t="s">
        <v>3046</v>
      </c>
      <c r="D1021" t="s">
        <v>977</v>
      </c>
      <c r="E1021" t="s">
        <v>845</v>
      </c>
      <c r="G1021" s="1">
        <v>44753</v>
      </c>
      <c r="I1021">
        <v>10.8</v>
      </c>
      <c r="J1021" t="str">
        <f t="shared" si="75"/>
        <v>10.800</v>
      </c>
      <c r="K1021">
        <v>45029</v>
      </c>
      <c r="M1021">
        <f>_xlfn.IFNA(VLOOKUP(H1021,centro_costo_id_2!$A$2:$B$108,2,0),107)</f>
        <v>107</v>
      </c>
      <c r="N1021">
        <f>_xlfn.IFNA(VLOOKUP(TRIM(D1021),dominio_correos!$A$1:$B$31,2,0),29)</f>
        <v>21</v>
      </c>
      <c r="O1021" t="str">
        <f>Hoja13!J1020</f>
        <v>2022-07-11</v>
      </c>
      <c r="P1021" t="str">
        <f t="shared" si="76"/>
        <v>2023-04-13</v>
      </c>
      <c r="Q1021" t="str">
        <f t="shared" si="77"/>
        <v>['nombre' =&gt; 'info', 'apellido' =&gt; 'Tutores', 'correo' =&gt; 'infotutores@quierovenderenlinea.co', 'dominio' =&gt; 21, 'estado' =&gt; 'Eliminado', 'ticket' =&gt; '',</v>
      </c>
      <c r="R1021" t="str">
        <f t="shared" si="78"/>
        <v xml:space="preserve"> 'fecha_de_creacion' =&gt; '2022-07-11', 'centro_costos_id' =&gt; 107, 'costo_dolares' =&gt; 10.800, 'costo_pesos' =&gt; 0, 'trm' =&gt; 0, 'fecha_de_eliminacion' =&gt; '2023-04-13', 'comentarios'  =&gt; ''],</v>
      </c>
      <c r="S1021" t="str">
        <f t="shared" si="79"/>
        <v>['nombre' =&gt; 'info', 'apellido' =&gt; 'Tutores', 'correo' =&gt; 'infotutores@quierovenderenlinea.co', 'dominio' =&gt; 21, 'estado' =&gt; 'Eliminado', 'ticket' =&gt; '', 'fecha_de_creacion' =&gt; '2022-07-11', 'centro_costos_id' =&gt; 107, 'costo_dolares' =&gt; 10.800, 'costo_pesos' =&gt; 0, 'trm' =&gt; 0, 'fecha_de_eliminacion' =&gt; '2023-04-13', 'comentarios'  =&gt; ''],</v>
      </c>
    </row>
    <row r="1022" spans="1:19" x14ac:dyDescent="0.25">
      <c r="A1022" t="s">
        <v>1088</v>
      </c>
      <c r="B1022" t="s">
        <v>1040</v>
      </c>
      <c r="C1022" t="s">
        <v>3047</v>
      </c>
      <c r="D1022" t="s">
        <v>3048</v>
      </c>
      <c r="E1022" t="s">
        <v>845</v>
      </c>
      <c r="G1022" s="1">
        <v>44756</v>
      </c>
      <c r="I1022">
        <v>10.8</v>
      </c>
      <c r="J1022" t="str">
        <f t="shared" si="75"/>
        <v>10.800</v>
      </c>
      <c r="K1022">
        <v>45029</v>
      </c>
      <c r="M1022">
        <f>_xlfn.IFNA(VLOOKUP(H1022,centro_costo_id_2!$A$2:$B$108,2,0),107)</f>
        <v>107</v>
      </c>
      <c r="N1022">
        <f>_xlfn.IFNA(VLOOKUP(TRIM(D1022),dominio_correos!$A$1:$B$31,2,0),29)</f>
        <v>25</v>
      </c>
      <c r="O1022" t="str">
        <f>Hoja13!J1021</f>
        <v>2022-07-14</v>
      </c>
      <c r="P1022" t="str">
        <f t="shared" si="76"/>
        <v>2023-04-13</v>
      </c>
      <c r="Q1022" t="str">
        <f t="shared" si="77"/>
        <v>['nombre' =&gt; 'info', 'apellido' =&gt; 'Tutores', 'correo' =&gt; 'infotutores@vendeenlinea.com.co', 'dominio' =&gt; 25, 'estado' =&gt; 'Eliminado', 'ticket' =&gt; '',</v>
      </c>
      <c r="R1022" t="str">
        <f t="shared" si="78"/>
        <v xml:space="preserve"> 'fecha_de_creacion' =&gt; '2022-07-14', 'centro_costos_id' =&gt; 107, 'costo_dolares' =&gt; 10.800, 'costo_pesos' =&gt; 0, 'trm' =&gt; 0, 'fecha_de_eliminacion' =&gt; '2023-04-13', 'comentarios'  =&gt; ''],</v>
      </c>
      <c r="S1022" t="str">
        <f t="shared" si="79"/>
        <v>['nombre' =&gt; 'info', 'apellido' =&gt; 'Tutores', 'correo' =&gt; 'infotutores@vendeenlinea.com.co', 'dominio' =&gt; 25, 'estado' =&gt; 'Eliminado', 'ticket' =&gt; '', 'fecha_de_creacion' =&gt; '2022-07-14', 'centro_costos_id' =&gt; 107, 'costo_dolares' =&gt; 10.800, 'costo_pesos' =&gt; 0, 'trm' =&gt; 0, 'fecha_de_eliminacion' =&gt; '2023-04-13', 'comentarios'  =&gt; ''],</v>
      </c>
    </row>
    <row r="1023" spans="1:19" x14ac:dyDescent="0.25">
      <c r="A1023" t="s">
        <v>1175</v>
      </c>
      <c r="B1023" t="s">
        <v>975</v>
      </c>
      <c r="C1023" t="s">
        <v>3049</v>
      </c>
      <c r="D1023" t="s">
        <v>977</v>
      </c>
      <c r="E1023" t="s">
        <v>845</v>
      </c>
      <c r="G1023" s="1">
        <v>44700</v>
      </c>
      <c r="I1023">
        <v>10.8</v>
      </c>
      <c r="J1023" t="str">
        <f t="shared" si="75"/>
        <v>10.800</v>
      </c>
      <c r="K1023">
        <v>45029</v>
      </c>
      <c r="M1023">
        <f>_xlfn.IFNA(VLOOKUP(H1023,centro_costo_id_2!$A$2:$B$108,2,0),107)</f>
        <v>107</v>
      </c>
      <c r="N1023">
        <f>_xlfn.IFNA(VLOOKUP(TRIM(D1023),dominio_correos!$A$1:$B$31,2,0),29)</f>
        <v>21</v>
      </c>
      <c r="O1023" t="str">
        <f>Hoja13!J1022</f>
        <v>2022-05-19</v>
      </c>
      <c r="P1023" t="str">
        <f t="shared" si="76"/>
        <v>2023-04-13</v>
      </c>
      <c r="Q1023" t="str">
        <f t="shared" si="77"/>
        <v>['nombre' =&gt; 'Linktic', 'apellido' =&gt; 'quierovenderenlinea', 'correo' =&gt; 'linktic@quierovenderenlinea.co', 'dominio' =&gt; 21, 'estado' =&gt; 'Eliminado', 'ticket' =&gt; '',</v>
      </c>
      <c r="R1023" t="str">
        <f t="shared" si="78"/>
        <v xml:space="preserve"> 'fecha_de_creacion' =&gt; '2022-05-19', 'centro_costos_id' =&gt; 107, 'costo_dolares' =&gt; 10.800, 'costo_pesos' =&gt; 0, 'trm' =&gt; 0, 'fecha_de_eliminacion' =&gt; '2023-04-13', 'comentarios'  =&gt; ''],</v>
      </c>
      <c r="S1023" t="str">
        <f t="shared" si="79"/>
        <v>['nombre' =&gt; 'Linktic', 'apellido' =&gt; 'quierovenderenlinea', 'correo' =&gt; 'linktic@quierovenderenlinea.co', 'dominio' =&gt; 21, 'estado' =&gt; 'Eliminado', 'ticket' =&gt; '', 'fecha_de_creacion' =&gt; '2022-05-19', 'centro_costos_id' =&gt; 107, 'costo_dolares' =&gt; 10.800, 'costo_pesos' =&gt; 0, 'trm' =&gt; 0, 'fecha_de_eliminacion' =&gt; '2023-04-13', 'comentarios'  =&gt; ''],</v>
      </c>
    </row>
    <row r="1024" spans="1:19" x14ac:dyDescent="0.25">
      <c r="A1024" t="s">
        <v>1080</v>
      </c>
      <c r="B1024" t="s">
        <v>3034</v>
      </c>
      <c r="C1024" t="s">
        <v>3050</v>
      </c>
      <c r="D1024" t="s">
        <v>977</v>
      </c>
      <c r="E1024" t="s">
        <v>974</v>
      </c>
      <c r="G1024" s="1">
        <v>44700</v>
      </c>
      <c r="I1024">
        <v>10.8</v>
      </c>
      <c r="J1024" t="str">
        <f t="shared" si="75"/>
        <v>10.800</v>
      </c>
      <c r="M1024">
        <f>_xlfn.IFNA(VLOOKUP(H1024,centro_costo_id_2!$A$2:$B$108,2,0),107)</f>
        <v>107</v>
      </c>
      <c r="N1024">
        <f>_xlfn.IFNA(VLOOKUP(TRIM(D1024),dominio_correos!$A$1:$B$31,2,0),29)</f>
        <v>21</v>
      </c>
      <c r="O1024" t="str">
        <f>Hoja13!J1023</f>
        <v>2022-05-19</v>
      </c>
      <c r="P1024" t="str">
        <f t="shared" si="76"/>
        <v>null</v>
      </c>
      <c r="Q1024" t="str">
        <f t="shared" si="77"/>
        <v>['nombre' =&gt; 'Admin', 'apellido' =&gt; 'soporte', 'correo' =&gt; 'admin@quierovenderenlinea.co', 'dominio' =&gt; 21, 'estado' =&gt; 'Activo', 'ticket' =&gt; '',</v>
      </c>
      <c r="R1024" t="str">
        <f t="shared" si="78"/>
        <v xml:space="preserve"> 'fecha_de_creacion' =&gt; '2022-05-19', 'centro_costos_id' =&gt; 107, 'costo_dolares' =&gt; 10.800, 'costo_pesos' =&gt; 0, 'trm' =&gt; 0, 'fecha_de_eliminacion' =&gt; null, 'comentarios'  =&gt; ''],</v>
      </c>
      <c r="S1024" t="str">
        <f t="shared" si="79"/>
        <v>['nombre' =&gt; 'Admin', 'apellido' =&gt; 'soporte', 'correo' =&gt; 'admin@quierovenderenlinea.co', 'dominio' =&gt; 21, 'estado' =&gt; 'Activo', 'ticket' =&gt; '', 'fecha_de_creacion' =&gt; '2022-05-19', 'centro_costos_id' =&gt; 107, 'costo_dolares' =&gt; 10.800, 'costo_pesos' =&gt; 0, 'trm' =&gt; 0, 'fecha_de_eliminacion' =&gt; null, 'comentarios'  =&gt; ''],</v>
      </c>
    </row>
    <row r="1025" spans="1:19" x14ac:dyDescent="0.25">
      <c r="A1025" t="s">
        <v>1256</v>
      </c>
      <c r="B1025" t="s">
        <v>1040</v>
      </c>
      <c r="C1025" t="s">
        <v>3051</v>
      </c>
      <c r="D1025" t="s">
        <v>912</v>
      </c>
      <c r="E1025" t="s">
        <v>974</v>
      </c>
      <c r="G1025" s="1">
        <v>44750</v>
      </c>
      <c r="H1025">
        <v>314</v>
      </c>
      <c r="I1025">
        <v>44.658999999999999</v>
      </c>
      <c r="J1025" t="str">
        <f t="shared" si="75"/>
        <v>44.659</v>
      </c>
      <c r="M1025">
        <f>_xlfn.IFNA(VLOOKUP(H1025,centro_costo_id_2!$A$2:$B$108,2,0),107)</f>
        <v>59</v>
      </c>
      <c r="N1025">
        <f>_xlfn.IFNA(VLOOKUP(TRIM(D1025),dominio_correos!$A$1:$B$31,2,0),29)</f>
        <v>10</v>
      </c>
      <c r="O1025" t="str">
        <f>Hoja13!J1024</f>
        <v>2022-07-08</v>
      </c>
      <c r="P1025" t="str">
        <f t="shared" si="76"/>
        <v>null</v>
      </c>
      <c r="Q1025" t="str">
        <f t="shared" si="77"/>
        <v>['nombre' =&gt; 'Soporte', 'apellido' =&gt; 'Tutores', 'correo' =&gt; 'infotutores@hicome.co', 'dominio' =&gt; 10, 'estado' =&gt; 'Activo', 'ticket' =&gt; '',</v>
      </c>
      <c r="R1025" t="str">
        <f t="shared" si="78"/>
        <v xml:space="preserve"> 'fecha_de_creacion' =&gt; '2022-07-08', 'centro_costos_id' =&gt; 59, 'costo_dolares' =&gt; 44.659, 'costo_pesos' =&gt; 0, 'trm' =&gt; 0, 'fecha_de_eliminacion' =&gt; null, 'comentarios'  =&gt; ''],</v>
      </c>
      <c r="S1025" t="str">
        <f t="shared" si="79"/>
        <v>['nombre' =&gt; 'Soporte', 'apellido' =&gt; 'Tutores', 'correo' =&gt; 'infotutores@hicome.co', 'dominio' =&gt; 10, 'estado' =&gt; 'Activo', 'ticket' =&gt; '', 'fecha_de_creacion' =&gt; '2022-07-08', 'centro_costos_id' =&gt; 59, 'costo_dolares' =&gt; 44.659, 'costo_pesos' =&gt; 0, 'trm' =&gt; 0, 'fecha_de_eliminacion' =&gt; null, 'comentarios'  =&gt; ''],</v>
      </c>
    </row>
    <row r="1026" spans="1:19" x14ac:dyDescent="0.25">
      <c r="A1026" t="s">
        <v>2463</v>
      </c>
      <c r="B1026" t="s">
        <v>1636</v>
      </c>
      <c r="C1026" t="s">
        <v>3052</v>
      </c>
      <c r="D1026" t="s">
        <v>912</v>
      </c>
      <c r="E1026" t="s">
        <v>974</v>
      </c>
      <c r="G1026" s="1">
        <v>44753</v>
      </c>
      <c r="H1026">
        <v>314</v>
      </c>
      <c r="I1026">
        <v>44.658999999999999</v>
      </c>
      <c r="J1026" t="str">
        <f t="shared" si="75"/>
        <v>44.659</v>
      </c>
      <c r="M1026">
        <f>_xlfn.IFNA(VLOOKUP(H1026,centro_costo_id_2!$A$2:$B$108,2,0),107)</f>
        <v>59</v>
      </c>
      <c r="N1026">
        <f>_xlfn.IFNA(VLOOKUP(TRIM(D1026),dominio_correos!$A$1:$B$31,2,0),29)</f>
        <v>10</v>
      </c>
      <c r="O1026" t="str">
        <f>Hoja13!J1025</f>
        <v>2022-07-11</v>
      </c>
      <c r="P1026" t="str">
        <f t="shared" si="76"/>
        <v>null</v>
      </c>
      <c r="Q1026" t="str">
        <f t="shared" si="77"/>
        <v>['nombre' =&gt; 'Tomas', 'apellido' =&gt; 'Ocampo', 'correo' =&gt; 'tomas.ocampo@hicome.co', 'dominio' =&gt; 10, 'estado' =&gt; 'Activo', 'ticket' =&gt; '',</v>
      </c>
      <c r="R1026" t="str">
        <f t="shared" si="78"/>
        <v xml:space="preserve"> 'fecha_de_creacion' =&gt; '2022-07-11', 'centro_costos_id' =&gt; 59, 'costo_dolares' =&gt; 44.659, 'costo_pesos' =&gt; 0, 'trm' =&gt; 0, 'fecha_de_eliminacion' =&gt; null, 'comentarios'  =&gt; ''],</v>
      </c>
      <c r="S1026" t="str">
        <f t="shared" si="79"/>
        <v>['nombre' =&gt; 'Tomas', 'apellido' =&gt; 'Ocampo', 'correo' =&gt; 'tomas.ocampo@hicome.co', 'dominio' =&gt; 10, 'estado' =&gt; 'Activo', 'ticket' =&gt; '', 'fecha_de_creacion' =&gt; '2022-07-11', 'centro_costos_id' =&gt; 59, 'costo_dolares' =&gt; 44.659, 'costo_pesos' =&gt; 0, 'trm' =&gt; 0, 'fecha_de_eliminacion' =&gt; null, 'comentarios'  =&gt; ''],</v>
      </c>
    </row>
    <row r="1027" spans="1:19" x14ac:dyDescent="0.25">
      <c r="A1027" t="s">
        <v>1083</v>
      </c>
      <c r="B1027" t="s">
        <v>1946</v>
      </c>
      <c r="C1027" t="s">
        <v>3053</v>
      </c>
      <c r="D1027" t="s">
        <v>1948</v>
      </c>
      <c r="E1027" t="s">
        <v>974</v>
      </c>
      <c r="G1027" s="1">
        <v>44398</v>
      </c>
      <c r="I1027">
        <v>6</v>
      </c>
      <c r="J1027" t="str">
        <f t="shared" ref="J1027:J1090" si="80">REPLACE(TEXT(I1027,"#,000"),FIND(",",TEXT(I1027,"#,000"),1),1,".")</f>
        <v>6.000</v>
      </c>
      <c r="M1027">
        <f>_xlfn.IFNA(VLOOKUP(H1027,centro_costo_id_2!$A$2:$B$108,2,0),107)</f>
        <v>107</v>
      </c>
      <c r="N1027">
        <f>_xlfn.IFNA(VLOOKUP(TRIM(D1027),dominio_correos!$A$1:$B$31,2,0),29)</f>
        <v>13</v>
      </c>
      <c r="O1027" t="str">
        <f>Hoja13!J1026</f>
        <v>2021-07-21</v>
      </c>
      <c r="P1027" t="str">
        <f t="shared" ref="P1027:P1090" si="81">IF(K1027="","null",YEAR(K1027)&amp;"-"&amp;IF(VALUE(MONTH(K1027))&lt;10,0&amp;VALUE(MONTH(K1027)),VALUE(MONTH(K1027)))&amp;"-"&amp;IF(VALUE(DAY(K1027))&lt;10,0&amp;VALUE(DAY(K1027)),VALUE(DAY(K1027))))</f>
        <v>null</v>
      </c>
      <c r="Q1027" t="str">
        <f t="shared" ref="Q1027:Q1090" si="82">"['nombre' =&gt; '"&amp;A1027&amp;"', 'apellido' =&gt; '"&amp;B1027&amp;"', 'correo' =&gt; '"&amp;C1027&amp;"', 'dominio' =&gt; "&amp;N1027&amp;", 'estado' =&gt; '"&amp;E1027&amp;"', 'ticket' =&gt; '"&amp;F1027&amp;"',"</f>
        <v>['nombre' =&gt; 'admin', 'apellido' =&gt; 'Keepsalud', 'correo' =&gt; 'admin@keepsalud.co', 'dominio' =&gt; 13, 'estado' =&gt; 'Activo', 'ticket' =&gt; '',</v>
      </c>
      <c r="R1027" t="str">
        <f t="shared" ref="R1027:R1090" si="83">" 'fecha_de_creacion' =&gt; '"&amp;O1027&amp;"', 'centro_costos_id' =&gt; "&amp;M1027&amp;", 'costo_dolares' =&gt; "&amp;J1027&amp;", 'costo_pesos' =&gt; 0, 'trm' =&gt; 0, 'fecha_de_eliminacion' =&gt; "&amp;IF(P1027="null","null","'"&amp;P1027&amp;"'")&amp;", 'comentarios'  =&gt; '"&amp;L1027&amp;"'],"</f>
        <v xml:space="preserve"> 'fecha_de_creacion' =&gt; '2021-07-21', 'centro_costos_id' =&gt; 107, 'costo_dolares' =&gt; 6.000, 'costo_pesos' =&gt; 0, 'trm' =&gt; 0, 'fecha_de_eliminacion' =&gt; null, 'comentarios'  =&gt; ''],</v>
      </c>
      <c r="S1027" t="str">
        <f t="shared" ref="S1027:S1090" si="84">Q1027&amp;R1027</f>
        <v>['nombre' =&gt; 'admin', 'apellido' =&gt; 'Keepsalud', 'correo' =&gt; 'admin@keepsalud.co', 'dominio' =&gt; 13, 'estado' =&gt; 'Activo', 'ticket' =&gt; '', 'fecha_de_creacion' =&gt; '2021-07-21', 'centro_costos_id' =&gt; 107, 'costo_dolares' =&gt; 6.000, 'costo_pesos' =&gt; 0, 'trm' =&gt; 0, 'fecha_de_eliminacion' =&gt; null, 'comentarios'  =&gt; ''],</v>
      </c>
    </row>
    <row r="1028" spans="1:19" x14ac:dyDescent="0.25">
      <c r="A1028" t="s">
        <v>3054</v>
      </c>
      <c r="B1028" t="s">
        <v>1557</v>
      </c>
      <c r="C1028" t="s">
        <v>3055</v>
      </c>
      <c r="D1028" t="s">
        <v>1948</v>
      </c>
      <c r="E1028" t="s">
        <v>974</v>
      </c>
      <c r="G1028" s="1">
        <v>44398</v>
      </c>
      <c r="I1028">
        <v>6</v>
      </c>
      <c r="J1028" t="str">
        <f t="shared" si="80"/>
        <v>6.000</v>
      </c>
      <c r="M1028">
        <f>_xlfn.IFNA(VLOOKUP(H1028,centro_costo_id_2!$A$2:$B$108,2,0),107)</f>
        <v>107</v>
      </c>
      <c r="N1028">
        <f>_xlfn.IFNA(VLOOKUP(TRIM(D1028),dominio_correos!$A$1:$B$31,2,0),29)</f>
        <v>13</v>
      </c>
      <c r="O1028" t="str">
        <f>Hoja13!J1027</f>
        <v>2021-07-21</v>
      </c>
      <c r="P1028" t="str">
        <f t="shared" si="81"/>
        <v>null</v>
      </c>
      <c r="Q1028" t="str">
        <f t="shared" si="82"/>
        <v>['nombre' =&gt; 'Marcela ', 'apellido' =&gt; 'Beltran', 'correo' =&gt; 'gerencia@keepsalud.co', 'dominio' =&gt; 13, 'estado' =&gt; 'Activo', 'ticket' =&gt; '',</v>
      </c>
      <c r="R1028" t="str">
        <f t="shared" si="83"/>
        <v xml:space="preserve"> 'fecha_de_creacion' =&gt; '2021-07-21', 'centro_costos_id' =&gt; 107, 'costo_dolares' =&gt; 6.000, 'costo_pesos' =&gt; 0, 'trm' =&gt; 0, 'fecha_de_eliminacion' =&gt; null, 'comentarios'  =&gt; ''],</v>
      </c>
      <c r="S1028" t="str">
        <f t="shared" si="84"/>
        <v>['nombre' =&gt; 'Marcela ', 'apellido' =&gt; 'Beltran', 'correo' =&gt; 'gerencia@keepsalud.co', 'dominio' =&gt; 13, 'estado' =&gt; 'Activo', 'ticket' =&gt; '', 'fecha_de_creacion' =&gt; '2021-07-21', 'centro_costos_id' =&gt; 107, 'costo_dolares' =&gt; 6.000, 'costo_pesos' =&gt; 0, 'trm' =&gt; 0, 'fecha_de_eliminacion' =&gt; null, 'comentarios'  =&gt; ''],</v>
      </c>
    </row>
    <row r="1029" spans="1:19" x14ac:dyDescent="0.25">
      <c r="A1029" t="s">
        <v>3056</v>
      </c>
      <c r="B1029" t="s">
        <v>3057</v>
      </c>
      <c r="C1029" t="s">
        <v>3058</v>
      </c>
      <c r="D1029" t="s">
        <v>1006</v>
      </c>
      <c r="E1029" t="s">
        <v>845</v>
      </c>
      <c r="F1029">
        <v>11009</v>
      </c>
      <c r="G1029" s="1">
        <v>44923</v>
      </c>
      <c r="H1029">
        <v>342</v>
      </c>
      <c r="I1029">
        <v>5.5</v>
      </c>
      <c r="J1029" t="str">
        <f t="shared" si="80"/>
        <v>5.500</v>
      </c>
      <c r="K1029">
        <v>44963</v>
      </c>
      <c r="M1029">
        <f>_xlfn.IFNA(VLOOKUP(H1029,centro_costo_id_2!$A$2:$B$108,2,0),107)</f>
        <v>89</v>
      </c>
      <c r="N1029">
        <f>_xlfn.IFNA(VLOOKUP(TRIM(D1029),dominio_correos!$A$1:$B$31,2,0),29)</f>
        <v>15</v>
      </c>
      <c r="O1029" t="str">
        <f>Hoja13!J1028</f>
        <v>2022-12-28</v>
      </c>
      <c r="P1029" t="str">
        <f t="shared" si="81"/>
        <v>2023-02-06</v>
      </c>
      <c r="Q1029" t="str">
        <f t="shared" si="82"/>
        <v>['nombre' =&gt; 'Jean', 'apellido' =&gt; 'Carrero', 'correo' =&gt; 'jean.carrero@linktic.com', 'dominio' =&gt; 15, 'estado' =&gt; 'Eliminado', 'ticket' =&gt; '11009',</v>
      </c>
      <c r="R1029" t="str">
        <f t="shared" si="83"/>
        <v xml:space="preserve"> 'fecha_de_creacion' =&gt; '2022-12-28', 'centro_costos_id' =&gt; 89, 'costo_dolares' =&gt; 5.500, 'costo_pesos' =&gt; 0, 'trm' =&gt; 0, 'fecha_de_eliminacion' =&gt; '2023-02-06', 'comentarios'  =&gt; ''],</v>
      </c>
      <c r="S1029" t="str">
        <f t="shared" si="84"/>
        <v>['nombre' =&gt; 'Jean', 'apellido' =&gt; 'Carrero', 'correo' =&gt; 'jean.carrero@linktic.com', 'dominio' =&gt; 15, 'estado' =&gt; 'Eliminado', 'ticket' =&gt; '11009', 'fecha_de_creacion' =&gt; '2022-12-28', 'centro_costos_id' =&gt; 89, 'costo_dolares' =&gt; 5.500, 'costo_pesos' =&gt; 0, 'trm' =&gt; 0, 'fecha_de_eliminacion' =&gt; '2023-02-06', 'comentarios'  =&gt; ''],</v>
      </c>
    </row>
    <row r="1030" spans="1:19" x14ac:dyDescent="0.25">
      <c r="A1030" t="s">
        <v>905</v>
      </c>
      <c r="B1030" t="s">
        <v>906</v>
      </c>
      <c r="C1030" t="s">
        <v>3059</v>
      </c>
      <c r="D1030" t="s">
        <v>1006</v>
      </c>
      <c r="E1030" t="s">
        <v>974</v>
      </c>
      <c r="F1030" t="s">
        <v>1238</v>
      </c>
      <c r="G1030" s="1">
        <v>44923</v>
      </c>
      <c r="H1030">
        <v>8</v>
      </c>
      <c r="I1030">
        <v>5.5</v>
      </c>
      <c r="J1030" t="str">
        <f t="shared" si="80"/>
        <v>5.500</v>
      </c>
      <c r="M1030">
        <f>_xlfn.IFNA(VLOOKUP(H1030,centro_costo_id_2!$A$2:$B$108,2,0),107)</f>
        <v>86</v>
      </c>
      <c r="N1030">
        <f>_xlfn.IFNA(VLOOKUP(TRIM(D1030),dominio_correos!$A$1:$B$31,2,0),29)</f>
        <v>15</v>
      </c>
      <c r="O1030" t="str">
        <f>Hoja13!J1029</f>
        <v>2022-12-28</v>
      </c>
      <c r="P1030" t="str">
        <f t="shared" si="81"/>
        <v>null</v>
      </c>
      <c r="Q1030" t="str">
        <f t="shared" si="82"/>
        <v>['nombre' =&gt; 'Andres', 'apellido' =&gt; 'Vanegas', 'correo' =&gt; 'andres.vanegas@linktic.com', 'dominio' =&gt; 15, 'estado' =&gt; 'Activo', 'ticket' =&gt; 'correo',</v>
      </c>
      <c r="R1030" t="str">
        <f t="shared" si="83"/>
        <v xml:space="preserve"> 'fecha_de_creacion' =&gt; '2022-12-28', 'centro_costos_id' =&gt; 86, 'costo_dolares' =&gt; 5.500, 'costo_pesos' =&gt; 0, 'trm' =&gt; 0, 'fecha_de_eliminacion' =&gt; null, 'comentarios'  =&gt; ''],</v>
      </c>
      <c r="S1030" t="str">
        <f t="shared" si="84"/>
        <v>['nombre' =&gt; 'Andres', 'apellido' =&gt; 'Vanegas', 'correo' =&gt; 'andres.vanegas@linktic.com', 'dominio' =&gt; 15, 'estado' =&gt; 'Activo', 'ticket' =&gt; 'correo', 'fecha_de_creacion' =&gt; '2022-12-28', 'centro_costos_id' =&gt; 86, 'costo_dolares' =&gt; 5.500, 'costo_pesos' =&gt; 0, 'trm' =&gt; 0, 'fecha_de_eliminacion' =&gt; null, 'comentarios'  =&gt; ''],</v>
      </c>
    </row>
    <row r="1031" spans="1:19" x14ac:dyDescent="0.25">
      <c r="A1031" t="s">
        <v>2512</v>
      </c>
      <c r="B1031" t="s">
        <v>3060</v>
      </c>
      <c r="C1031" t="s">
        <v>3061</v>
      </c>
      <c r="D1031" t="s">
        <v>1006</v>
      </c>
      <c r="E1031" t="s">
        <v>845</v>
      </c>
      <c r="F1031">
        <v>10957</v>
      </c>
      <c r="G1031" s="1">
        <v>44565</v>
      </c>
      <c r="H1031">
        <v>339</v>
      </c>
      <c r="I1031">
        <v>5.5</v>
      </c>
      <c r="J1031" t="str">
        <f t="shared" si="80"/>
        <v>5.500</v>
      </c>
      <c r="K1031">
        <v>44959</v>
      </c>
      <c r="M1031">
        <f>_xlfn.IFNA(VLOOKUP(H1031,centro_costo_id_2!$A$2:$B$108,2,0),107)</f>
        <v>85</v>
      </c>
      <c r="N1031">
        <f>_xlfn.IFNA(VLOOKUP(TRIM(D1031),dominio_correos!$A$1:$B$31,2,0),29)</f>
        <v>15</v>
      </c>
      <c r="O1031" t="str">
        <f>Hoja13!J1030</f>
        <v>2022-01-04</v>
      </c>
      <c r="P1031" t="str">
        <f t="shared" si="81"/>
        <v>2023-02-02</v>
      </c>
      <c r="Q1031" t="str">
        <f t="shared" si="82"/>
        <v>['nombre' =&gt; 'Diego ', 'apellido' =&gt; 'Berdugo', 'correo' =&gt; 'diego.berdugo@linktic.com', 'dominio' =&gt; 15, 'estado' =&gt; 'Eliminado', 'ticket' =&gt; '10957',</v>
      </c>
      <c r="R1031" t="str">
        <f t="shared" si="83"/>
        <v xml:space="preserve"> 'fecha_de_creacion' =&gt; '2022-01-04', 'centro_costos_id' =&gt; 85, 'costo_dolares' =&gt; 5.500, 'costo_pesos' =&gt; 0, 'trm' =&gt; 0, 'fecha_de_eliminacion' =&gt; '2023-02-02', 'comentarios'  =&gt; ''],</v>
      </c>
      <c r="S1031" t="str">
        <f t="shared" si="84"/>
        <v>['nombre' =&gt; 'Diego ', 'apellido' =&gt; 'Berdugo', 'correo' =&gt; 'diego.berdugo@linktic.com', 'dominio' =&gt; 15, 'estado' =&gt; 'Eliminado', 'ticket' =&gt; '10957', 'fecha_de_creacion' =&gt; '2022-01-04', 'centro_costos_id' =&gt; 85, 'costo_dolares' =&gt; 5.500, 'costo_pesos' =&gt; 0, 'trm' =&gt; 0, 'fecha_de_eliminacion' =&gt; '2023-02-02', 'comentarios'  =&gt; ''],</v>
      </c>
    </row>
    <row r="1032" spans="1:19" x14ac:dyDescent="0.25">
      <c r="A1032" t="s">
        <v>3062</v>
      </c>
      <c r="B1032" t="s">
        <v>3063</v>
      </c>
      <c r="C1032" t="s">
        <v>3064</v>
      </c>
      <c r="D1032" t="s">
        <v>1006</v>
      </c>
      <c r="E1032" t="s">
        <v>845</v>
      </c>
      <c r="F1032">
        <v>11179</v>
      </c>
      <c r="G1032" s="1">
        <v>44809</v>
      </c>
      <c r="H1032">
        <v>203</v>
      </c>
      <c r="I1032">
        <v>44.963999999999999</v>
      </c>
      <c r="J1032" t="str">
        <f t="shared" si="80"/>
        <v>44.964</v>
      </c>
      <c r="K1032">
        <v>45062</v>
      </c>
      <c r="M1032">
        <f>_xlfn.IFNA(VLOOKUP(H1032,centro_costo_id_2!$A$2:$B$108,2,0),107)</f>
        <v>107</v>
      </c>
      <c r="N1032">
        <f>_xlfn.IFNA(VLOOKUP(TRIM(D1032),dominio_correos!$A$1:$B$31,2,0),29)</f>
        <v>15</v>
      </c>
      <c r="O1032" t="str">
        <f>Hoja13!J1031</f>
        <v>2022-09-05</v>
      </c>
      <c r="P1032" t="str">
        <f t="shared" si="81"/>
        <v>2023-05-16</v>
      </c>
      <c r="Q1032" t="str">
        <f t="shared" si="82"/>
        <v>['nombre' =&gt; 'Elkin Damian', 'apellido' =&gt; 'Guzman Quintin', 'correo' =&gt; 'auxiliarcontable2@linktic.com', 'dominio' =&gt; 15, 'estado' =&gt; 'Eliminado', 'ticket' =&gt; '11179',</v>
      </c>
      <c r="R1032" t="str">
        <f t="shared" si="83"/>
        <v xml:space="preserve"> 'fecha_de_creacion' =&gt; '2022-09-05', 'centro_costos_id' =&gt; 107, 'costo_dolares' =&gt; 44.964, 'costo_pesos' =&gt; 0, 'trm' =&gt; 0, 'fecha_de_eliminacion' =&gt; '2023-05-16', 'comentarios'  =&gt; ''],</v>
      </c>
      <c r="S1032" t="str">
        <f t="shared" si="84"/>
        <v>['nombre' =&gt; 'Elkin Damian', 'apellido' =&gt; 'Guzman Quintin', 'correo' =&gt; 'auxiliarcontable2@linktic.com', 'dominio' =&gt; 15, 'estado' =&gt; 'Eliminado', 'ticket' =&gt; '11179', 'fecha_de_creacion' =&gt; '2022-09-05', 'centro_costos_id' =&gt; 107, 'costo_dolares' =&gt; 44.964, 'costo_pesos' =&gt; 0, 'trm' =&gt; 0, 'fecha_de_eliminacion' =&gt; '2023-05-16', 'comentarios'  =&gt; ''],</v>
      </c>
    </row>
    <row r="1033" spans="1:19" x14ac:dyDescent="0.25">
      <c r="A1033" t="s">
        <v>3065</v>
      </c>
      <c r="B1033" t="s">
        <v>3066</v>
      </c>
      <c r="C1033" t="s">
        <v>3067</v>
      </c>
      <c r="D1033" t="s">
        <v>1006</v>
      </c>
      <c r="E1033" t="s">
        <v>974</v>
      </c>
      <c r="F1033">
        <v>11090</v>
      </c>
      <c r="G1033" s="1">
        <v>44571</v>
      </c>
      <c r="H1033">
        <v>295</v>
      </c>
      <c r="I1033">
        <v>44.963999999999999</v>
      </c>
      <c r="J1033" t="str">
        <f t="shared" si="80"/>
        <v>44.964</v>
      </c>
      <c r="M1033">
        <f>_xlfn.IFNA(VLOOKUP(H1033,centro_costo_id_2!$A$2:$B$108,2,0),107)</f>
        <v>107</v>
      </c>
      <c r="N1033">
        <f>_xlfn.IFNA(VLOOKUP(TRIM(D1033),dominio_correos!$A$1:$B$31,2,0),29)</f>
        <v>15</v>
      </c>
      <c r="O1033" t="str">
        <f>Hoja13!J1032</f>
        <v>2022-01-10</v>
      </c>
      <c r="P1033" t="str">
        <f t="shared" si="81"/>
        <v>null</v>
      </c>
      <c r="Q1033" t="str">
        <f t="shared" si="82"/>
        <v>['nombre' =&gt; 'Angela Camila', 'apellido' =&gt; 'Cardona Patiño', 'correo' =&gt; 'angela.cardona@linktic.com', 'dominio' =&gt; 15, 'estado' =&gt; 'Activo', 'ticket' =&gt; '11090',</v>
      </c>
      <c r="R1033" t="str">
        <f t="shared" si="83"/>
        <v xml:space="preserve"> 'fecha_de_creacion' =&gt; '2022-01-10', 'centro_costos_id' =&gt; 107, 'costo_dolares' =&gt; 44.964, 'costo_pesos' =&gt; 0, 'trm' =&gt; 0, 'fecha_de_eliminacion' =&gt; null, 'comentarios'  =&gt; ''],</v>
      </c>
      <c r="S1033" t="str">
        <f t="shared" si="84"/>
        <v>['nombre' =&gt; 'Angela Camila', 'apellido' =&gt; 'Cardona Patiño', 'correo' =&gt; 'angela.cardona@linktic.com', 'dominio' =&gt; 15, 'estado' =&gt; 'Activo', 'ticket' =&gt; '11090', 'fecha_de_creacion' =&gt; '2022-01-10', 'centro_costos_id' =&gt; 107, 'costo_dolares' =&gt; 44.964, 'costo_pesos' =&gt; 0, 'trm' =&gt; 0, 'fecha_de_eliminacion' =&gt; null, 'comentarios'  =&gt; ''],</v>
      </c>
    </row>
    <row r="1034" spans="1:19" x14ac:dyDescent="0.25">
      <c r="A1034" t="s">
        <v>3068</v>
      </c>
      <c r="B1034" t="s">
        <v>3069</v>
      </c>
      <c r="C1034" t="s">
        <v>3070</v>
      </c>
      <c r="D1034" t="s">
        <v>1006</v>
      </c>
      <c r="E1034" t="s">
        <v>974</v>
      </c>
      <c r="F1034">
        <v>11196</v>
      </c>
      <c r="G1034" s="1">
        <v>44571</v>
      </c>
      <c r="H1034">
        <v>291</v>
      </c>
      <c r="I1034">
        <v>44.963999999999999</v>
      </c>
      <c r="J1034" t="str">
        <f t="shared" si="80"/>
        <v>44.964</v>
      </c>
      <c r="M1034">
        <f>_xlfn.IFNA(VLOOKUP(H1034,centro_costo_id_2!$A$2:$B$108,2,0),107)</f>
        <v>37</v>
      </c>
      <c r="N1034">
        <f>_xlfn.IFNA(VLOOKUP(TRIM(D1034),dominio_correos!$A$1:$B$31,2,0),29)</f>
        <v>15</v>
      </c>
      <c r="O1034" t="str">
        <f>Hoja13!J1033</f>
        <v>2022-01-10</v>
      </c>
      <c r="P1034" t="str">
        <f t="shared" si="81"/>
        <v>null</v>
      </c>
      <c r="Q1034" t="str">
        <f t="shared" si="82"/>
        <v>['nombre' =&gt; 'Ducan Javier', 'apellido' =&gt; 'Estrada Urbina', 'correo' =&gt; 'duncan.estrada@linktic.com', 'dominio' =&gt; 15, 'estado' =&gt; 'Activo', 'ticket' =&gt; '11196',</v>
      </c>
      <c r="R1034" t="str">
        <f t="shared" si="83"/>
        <v xml:space="preserve"> 'fecha_de_creacion' =&gt; '2022-01-10', 'centro_costos_id' =&gt; 37, 'costo_dolares' =&gt; 44.964, 'costo_pesos' =&gt; 0, 'trm' =&gt; 0, 'fecha_de_eliminacion' =&gt; null, 'comentarios'  =&gt; ''],</v>
      </c>
      <c r="S1034" t="str">
        <f t="shared" si="84"/>
        <v>['nombre' =&gt; 'Ducan Javier', 'apellido' =&gt; 'Estrada Urbina', 'correo' =&gt; 'duncan.estrada@linktic.com', 'dominio' =&gt; 15, 'estado' =&gt; 'Activo', 'ticket' =&gt; '11196', 'fecha_de_creacion' =&gt; '2022-01-10', 'centro_costos_id' =&gt; 37, 'costo_dolares' =&gt; 44.964, 'costo_pesos' =&gt; 0, 'trm' =&gt; 0, 'fecha_de_eliminacion' =&gt; null, 'comentarios'  =&gt; ''],</v>
      </c>
    </row>
    <row r="1035" spans="1:19" x14ac:dyDescent="0.25">
      <c r="A1035" t="s">
        <v>3071</v>
      </c>
      <c r="B1035" t="s">
        <v>3072</v>
      </c>
      <c r="C1035" t="s">
        <v>3073</v>
      </c>
      <c r="D1035" t="s">
        <v>1006</v>
      </c>
      <c r="E1035" t="s">
        <v>974</v>
      </c>
      <c r="F1035">
        <v>11022</v>
      </c>
      <c r="G1035" s="1">
        <v>44571</v>
      </c>
      <c r="H1035">
        <v>291</v>
      </c>
      <c r="I1035">
        <v>45.051000000000002</v>
      </c>
      <c r="J1035" t="str">
        <f t="shared" si="80"/>
        <v>45.051</v>
      </c>
      <c r="M1035">
        <f>_xlfn.IFNA(VLOOKUP(H1035,centro_costo_id_2!$A$2:$B$108,2,0),107)</f>
        <v>37</v>
      </c>
      <c r="N1035">
        <f>_xlfn.IFNA(VLOOKUP(TRIM(D1035),dominio_correos!$A$1:$B$31,2,0),29)</f>
        <v>15</v>
      </c>
      <c r="O1035" t="str">
        <f>Hoja13!J1034</f>
        <v>2022-01-10</v>
      </c>
      <c r="P1035" t="str">
        <f t="shared" si="81"/>
        <v>null</v>
      </c>
      <c r="Q1035" t="str">
        <f t="shared" si="82"/>
        <v>['nombre' =&gt; 'Luis Fernando', 'apellido' =&gt; 'Pacheco Bertel', 'correo' =&gt; 'luis.pacheco@linktic.com', 'dominio' =&gt; 15, 'estado' =&gt; 'Activo', 'ticket' =&gt; '11022',</v>
      </c>
      <c r="R1035" t="str">
        <f t="shared" si="83"/>
        <v xml:space="preserve"> 'fecha_de_creacion' =&gt; '2022-01-10', 'centro_costos_id' =&gt; 37, 'costo_dolares' =&gt; 45.051, 'costo_pesos' =&gt; 0, 'trm' =&gt; 0, 'fecha_de_eliminacion' =&gt; null, 'comentarios'  =&gt; ''],</v>
      </c>
      <c r="S1035" t="str">
        <f t="shared" si="84"/>
        <v>['nombre' =&gt; 'Luis Fernando', 'apellido' =&gt; 'Pacheco Bertel', 'correo' =&gt; 'luis.pacheco@linktic.com', 'dominio' =&gt; 15, 'estado' =&gt; 'Activo', 'ticket' =&gt; '11022', 'fecha_de_creacion' =&gt; '2022-01-10', 'centro_costos_id' =&gt; 37, 'costo_dolares' =&gt; 45.051, 'costo_pesos' =&gt; 0, 'trm' =&gt; 0, 'fecha_de_eliminacion' =&gt; null, 'comentarios'  =&gt; ''],</v>
      </c>
    </row>
    <row r="1036" spans="1:19" x14ac:dyDescent="0.25">
      <c r="A1036" t="s">
        <v>3074</v>
      </c>
      <c r="B1036" t="s">
        <v>3075</v>
      </c>
      <c r="C1036" t="s">
        <v>3076</v>
      </c>
      <c r="D1036" t="s">
        <v>1006</v>
      </c>
      <c r="E1036" t="s">
        <v>845</v>
      </c>
      <c r="F1036">
        <v>11190</v>
      </c>
      <c r="G1036" s="1">
        <v>44571</v>
      </c>
      <c r="H1036">
        <v>291</v>
      </c>
      <c r="I1036">
        <v>45.051000000000002</v>
      </c>
      <c r="J1036" t="str">
        <f t="shared" si="80"/>
        <v>45.051</v>
      </c>
      <c r="K1036">
        <v>45015</v>
      </c>
      <c r="M1036">
        <f>_xlfn.IFNA(VLOOKUP(H1036,centro_costo_id_2!$A$2:$B$108,2,0),107)</f>
        <v>37</v>
      </c>
      <c r="N1036">
        <f>_xlfn.IFNA(VLOOKUP(TRIM(D1036),dominio_correos!$A$1:$B$31,2,0),29)</f>
        <v>15</v>
      </c>
      <c r="O1036" t="str">
        <f>Hoja13!J1035</f>
        <v>2022-01-10</v>
      </c>
      <c r="P1036" t="str">
        <f t="shared" si="81"/>
        <v>2023-03-30</v>
      </c>
      <c r="Q1036" t="str">
        <f t="shared" si="82"/>
        <v>['nombre' =&gt; 'Jaime Andres', 'apellido' =&gt; 'Guevara Garavito', 'correo' =&gt; 'jaime.guevara@linktic.com', 'dominio' =&gt; 15, 'estado' =&gt; 'Eliminado', 'ticket' =&gt; '11190',</v>
      </c>
      <c r="R1036" t="str">
        <f t="shared" si="83"/>
        <v xml:space="preserve"> 'fecha_de_creacion' =&gt; '2022-01-10', 'centro_costos_id' =&gt; 37, 'costo_dolares' =&gt; 45.051, 'costo_pesos' =&gt; 0, 'trm' =&gt; 0, 'fecha_de_eliminacion' =&gt; '2023-03-30', 'comentarios'  =&gt; ''],</v>
      </c>
      <c r="S1036" t="str">
        <f t="shared" si="84"/>
        <v>['nombre' =&gt; 'Jaime Andres', 'apellido' =&gt; 'Guevara Garavito', 'correo' =&gt; 'jaime.guevara@linktic.com', 'dominio' =&gt; 15, 'estado' =&gt; 'Eliminado', 'ticket' =&gt; '11190', 'fecha_de_creacion' =&gt; '2022-01-10', 'centro_costos_id' =&gt; 37, 'costo_dolares' =&gt; 45.051, 'costo_pesos' =&gt; 0, 'trm' =&gt; 0, 'fecha_de_eliminacion' =&gt; '2023-03-30', 'comentarios'  =&gt; ''],</v>
      </c>
    </row>
    <row r="1037" spans="1:19" x14ac:dyDescent="0.25">
      <c r="A1037" t="s">
        <v>3077</v>
      </c>
      <c r="B1037" t="s">
        <v>3078</v>
      </c>
      <c r="C1037" t="s">
        <v>3079</v>
      </c>
      <c r="D1037" t="s">
        <v>1006</v>
      </c>
      <c r="E1037" t="s">
        <v>845</v>
      </c>
      <c r="F1037">
        <v>10883</v>
      </c>
      <c r="G1037" s="1">
        <v>44571</v>
      </c>
      <c r="H1037">
        <v>2</v>
      </c>
      <c r="I1037">
        <v>45.051000000000002</v>
      </c>
      <c r="J1037" t="str">
        <f t="shared" si="80"/>
        <v>45.051</v>
      </c>
      <c r="K1037">
        <v>44970</v>
      </c>
      <c r="M1037">
        <f>_xlfn.IFNA(VLOOKUP(H1037,centro_costo_id_2!$A$2:$B$108,2,0),107)</f>
        <v>107</v>
      </c>
      <c r="N1037">
        <f>_xlfn.IFNA(VLOOKUP(TRIM(D1037),dominio_correos!$A$1:$B$31,2,0),29)</f>
        <v>15</v>
      </c>
      <c r="O1037" t="str">
        <f>Hoja13!J1036</f>
        <v>2022-01-10</v>
      </c>
      <c r="P1037" t="str">
        <f t="shared" si="81"/>
        <v>2023-02-13</v>
      </c>
      <c r="Q1037" t="str">
        <f t="shared" si="82"/>
        <v>['nombre' =&gt; 'Cesar Fabian', 'apellido' =&gt; 'Muñoz Lopez', 'correo' =&gt; 'cesar.munoz@linktic.com', 'dominio' =&gt; 15, 'estado' =&gt; 'Eliminado', 'ticket' =&gt; '10883',</v>
      </c>
      <c r="R1037" t="str">
        <f t="shared" si="83"/>
        <v xml:space="preserve"> 'fecha_de_creacion' =&gt; '2022-01-10', 'centro_costos_id' =&gt; 107, 'costo_dolares' =&gt; 45.051, 'costo_pesos' =&gt; 0, 'trm' =&gt; 0, 'fecha_de_eliminacion' =&gt; '2023-02-13', 'comentarios'  =&gt; ''],</v>
      </c>
      <c r="S1037" t="str">
        <f t="shared" si="84"/>
        <v>['nombre' =&gt; 'Cesar Fabian', 'apellido' =&gt; 'Muñoz Lopez', 'correo' =&gt; 'cesar.munoz@linktic.com', 'dominio' =&gt; 15, 'estado' =&gt; 'Eliminado', 'ticket' =&gt; '10883', 'fecha_de_creacion' =&gt; '2022-01-10', 'centro_costos_id' =&gt; 107, 'costo_dolares' =&gt; 45.051, 'costo_pesos' =&gt; 0, 'trm' =&gt; 0, 'fecha_de_eliminacion' =&gt; '2023-02-13', 'comentarios'  =&gt; ''],</v>
      </c>
    </row>
    <row r="1038" spans="1:19" x14ac:dyDescent="0.25">
      <c r="A1038" t="s">
        <v>3080</v>
      </c>
      <c r="B1038" t="s">
        <v>1566</v>
      </c>
      <c r="C1038" t="s">
        <v>3081</v>
      </c>
      <c r="D1038" t="s">
        <v>1006</v>
      </c>
      <c r="E1038" t="s">
        <v>974</v>
      </c>
      <c r="F1038">
        <v>11200</v>
      </c>
      <c r="G1038" s="1">
        <v>44937</v>
      </c>
      <c r="H1038">
        <v>307</v>
      </c>
      <c r="I1038">
        <v>45.051000000000002</v>
      </c>
      <c r="J1038" t="str">
        <f t="shared" si="80"/>
        <v>45.051</v>
      </c>
      <c r="M1038">
        <f>_xlfn.IFNA(VLOOKUP(H1038,centro_costo_id_2!$A$2:$B$108,2,0),107)</f>
        <v>49</v>
      </c>
      <c r="N1038">
        <f>_xlfn.IFNA(VLOOKUP(TRIM(D1038),dominio_correos!$A$1:$B$31,2,0),29)</f>
        <v>15</v>
      </c>
      <c r="O1038" t="str">
        <f>Hoja13!J1037</f>
        <v>2023-01-11</v>
      </c>
      <c r="P1038" t="str">
        <f t="shared" si="81"/>
        <v>null</v>
      </c>
      <c r="Q1038" t="str">
        <f t="shared" si="82"/>
        <v>['nombre' =&gt; 'maria elena', 'apellido' =&gt; 'Velez', 'correo' =&gt; 'Maria.velez@linktic.com', 'dominio' =&gt; 15, 'estado' =&gt; 'Activo', 'ticket' =&gt; '11200',</v>
      </c>
      <c r="R1038" t="str">
        <f t="shared" si="83"/>
        <v xml:space="preserve"> 'fecha_de_creacion' =&gt; '2023-01-11', 'centro_costos_id' =&gt; 49, 'costo_dolares' =&gt; 45.051, 'costo_pesos' =&gt; 0, 'trm' =&gt; 0, 'fecha_de_eliminacion' =&gt; null, 'comentarios'  =&gt; ''],</v>
      </c>
      <c r="S1038" t="str">
        <f t="shared" si="84"/>
        <v>['nombre' =&gt; 'maria elena', 'apellido' =&gt; 'Velez', 'correo' =&gt; 'Maria.velez@linktic.com', 'dominio' =&gt; 15, 'estado' =&gt; 'Activo', 'ticket' =&gt; '11200', 'fecha_de_creacion' =&gt; '2023-01-11', 'centro_costos_id' =&gt; 49, 'costo_dolares' =&gt; 45.051, 'costo_pesos' =&gt; 0, 'trm' =&gt; 0, 'fecha_de_eliminacion' =&gt; null, 'comentarios'  =&gt; ''],</v>
      </c>
    </row>
    <row r="1039" spans="1:19" x14ac:dyDescent="0.25">
      <c r="A1039" t="s">
        <v>3082</v>
      </c>
      <c r="B1039" t="s">
        <v>3083</v>
      </c>
      <c r="C1039" t="s">
        <v>3084</v>
      </c>
      <c r="D1039" t="s">
        <v>1006</v>
      </c>
      <c r="E1039" t="s">
        <v>974</v>
      </c>
      <c r="F1039">
        <v>11153</v>
      </c>
      <c r="G1039" s="1">
        <v>44939</v>
      </c>
      <c r="H1039">
        <v>349</v>
      </c>
      <c r="I1039">
        <v>45.051000000000002</v>
      </c>
      <c r="J1039" t="str">
        <f t="shared" si="80"/>
        <v>45.051</v>
      </c>
      <c r="M1039">
        <f>_xlfn.IFNA(VLOOKUP(H1039,centro_costo_id_2!$A$2:$B$108,2,0),107)</f>
        <v>93</v>
      </c>
      <c r="N1039">
        <f>_xlfn.IFNA(VLOOKUP(TRIM(D1039),dominio_correos!$A$1:$B$31,2,0),29)</f>
        <v>15</v>
      </c>
      <c r="O1039" t="str">
        <f>Hoja13!J1038</f>
        <v>2023-01-13</v>
      </c>
      <c r="P1039" t="str">
        <f t="shared" si="81"/>
        <v>null</v>
      </c>
      <c r="Q1039" t="str">
        <f t="shared" si="82"/>
        <v>['nombre' =&gt; 'Juan Carlos', 'apellido' =&gt; 'Ruiz Mercado', 'correo' =&gt; 'juan.ruiz@linktic.com', 'dominio' =&gt; 15, 'estado' =&gt; 'Activo', 'ticket' =&gt; '11153',</v>
      </c>
      <c r="R1039" t="str">
        <f t="shared" si="83"/>
        <v xml:space="preserve"> 'fecha_de_creacion' =&gt; '2023-01-13', 'centro_costos_id' =&gt; 93, 'costo_dolares' =&gt; 45.051, 'costo_pesos' =&gt; 0, 'trm' =&gt; 0, 'fecha_de_eliminacion' =&gt; null, 'comentarios'  =&gt; ''],</v>
      </c>
      <c r="S1039" t="str">
        <f t="shared" si="84"/>
        <v>['nombre' =&gt; 'Juan Carlos', 'apellido' =&gt; 'Ruiz Mercado', 'correo' =&gt; 'juan.ruiz@linktic.com', 'dominio' =&gt; 15, 'estado' =&gt; 'Activo', 'ticket' =&gt; '11153', 'fecha_de_creacion' =&gt; '2023-01-13', 'centro_costos_id' =&gt; 93, 'costo_dolares' =&gt; 45.051, 'costo_pesos' =&gt; 0, 'trm' =&gt; 0, 'fecha_de_eliminacion' =&gt; null, 'comentarios'  =&gt; ''],</v>
      </c>
    </row>
    <row r="1040" spans="1:19" x14ac:dyDescent="0.25">
      <c r="A1040" t="s">
        <v>3085</v>
      </c>
      <c r="B1040" t="s">
        <v>3086</v>
      </c>
      <c r="C1040" t="s">
        <v>3087</v>
      </c>
      <c r="D1040" t="s">
        <v>1006</v>
      </c>
      <c r="E1040" t="s">
        <v>974</v>
      </c>
      <c r="F1040">
        <v>11091</v>
      </c>
      <c r="G1040" s="1">
        <v>44939</v>
      </c>
      <c r="H1040">
        <v>297</v>
      </c>
      <c r="I1040">
        <v>45.051000000000002</v>
      </c>
      <c r="J1040" t="str">
        <f t="shared" si="80"/>
        <v>45.051</v>
      </c>
      <c r="M1040">
        <f>_xlfn.IFNA(VLOOKUP(H1040,centro_costo_id_2!$A$2:$B$108,2,0),107)</f>
        <v>43</v>
      </c>
      <c r="N1040">
        <f>_xlfn.IFNA(VLOOKUP(TRIM(D1040),dominio_correos!$A$1:$B$31,2,0),29)</f>
        <v>15</v>
      </c>
      <c r="O1040" t="str">
        <f>Hoja13!J1039</f>
        <v>2023-01-13</v>
      </c>
      <c r="P1040" t="str">
        <f t="shared" si="81"/>
        <v>null</v>
      </c>
      <c r="Q1040" t="str">
        <f t="shared" si="82"/>
        <v>['nombre' =&gt; 'Andrea del Carmen', 'apellido' =&gt; 'Munive Beltran', 'correo' =&gt; 'andrea.munive@linktic.com', 'dominio' =&gt; 15, 'estado' =&gt; 'Activo', 'ticket' =&gt; '11091',</v>
      </c>
      <c r="R1040" t="str">
        <f t="shared" si="83"/>
        <v xml:space="preserve"> 'fecha_de_creacion' =&gt; '2023-01-13', 'centro_costos_id' =&gt; 43, 'costo_dolares' =&gt; 45.051, 'costo_pesos' =&gt; 0, 'trm' =&gt; 0, 'fecha_de_eliminacion' =&gt; null, 'comentarios'  =&gt; ''],</v>
      </c>
      <c r="S1040" t="str">
        <f t="shared" si="84"/>
        <v>['nombre' =&gt; 'Andrea del Carmen', 'apellido' =&gt; 'Munive Beltran', 'correo' =&gt; 'andrea.munive@linktic.com', 'dominio' =&gt; 15, 'estado' =&gt; 'Activo', 'ticket' =&gt; '11091', 'fecha_de_creacion' =&gt; '2023-01-13', 'centro_costos_id' =&gt; 43, 'costo_dolares' =&gt; 45.051, 'costo_pesos' =&gt; 0, 'trm' =&gt; 0, 'fecha_de_eliminacion' =&gt; null, 'comentarios'  =&gt; ''],</v>
      </c>
    </row>
    <row r="1041" spans="1:19" x14ac:dyDescent="0.25">
      <c r="A1041" t="s">
        <v>3088</v>
      </c>
      <c r="B1041" t="s">
        <v>3089</v>
      </c>
      <c r="C1041" t="s">
        <v>3090</v>
      </c>
      <c r="D1041" t="s">
        <v>1006</v>
      </c>
      <c r="E1041" t="s">
        <v>974</v>
      </c>
      <c r="F1041">
        <v>11046</v>
      </c>
      <c r="G1041" s="1">
        <v>44939</v>
      </c>
      <c r="H1041">
        <v>291</v>
      </c>
      <c r="I1041">
        <v>45.051000000000002</v>
      </c>
      <c r="J1041" t="str">
        <f t="shared" si="80"/>
        <v>45.051</v>
      </c>
      <c r="M1041">
        <f>_xlfn.IFNA(VLOOKUP(H1041,centro_costo_id_2!$A$2:$B$108,2,0),107)</f>
        <v>37</v>
      </c>
      <c r="N1041">
        <f>_xlfn.IFNA(VLOOKUP(TRIM(D1041),dominio_correos!$A$1:$B$31,2,0),29)</f>
        <v>15</v>
      </c>
      <c r="O1041" t="str">
        <f>Hoja13!J1040</f>
        <v>2023-01-13</v>
      </c>
      <c r="P1041" t="str">
        <f t="shared" si="81"/>
        <v>null</v>
      </c>
      <c r="Q1041" t="str">
        <f t="shared" si="82"/>
        <v>['nombre' =&gt; 'Stefania', 'apellido' =&gt; 'Piedrahita Orozco', 'correo' =&gt; 'stefania.piedrahita@linktic.com', 'dominio' =&gt; 15, 'estado' =&gt; 'Activo', 'ticket' =&gt; '11046',</v>
      </c>
      <c r="R1041" t="str">
        <f t="shared" si="83"/>
        <v xml:space="preserve"> 'fecha_de_creacion' =&gt; '2023-01-13', 'centro_costos_id' =&gt; 37, 'costo_dolares' =&gt; 45.051, 'costo_pesos' =&gt; 0, 'trm' =&gt; 0, 'fecha_de_eliminacion' =&gt; null, 'comentarios'  =&gt; ''],</v>
      </c>
      <c r="S1041" t="str">
        <f t="shared" si="84"/>
        <v>['nombre' =&gt; 'Stefania', 'apellido' =&gt; 'Piedrahita Orozco', 'correo' =&gt; 'stefania.piedrahita@linktic.com', 'dominio' =&gt; 15, 'estado' =&gt; 'Activo', 'ticket' =&gt; '11046', 'fecha_de_creacion' =&gt; '2023-01-13', 'centro_costos_id' =&gt; 37, 'costo_dolares' =&gt; 45.051, 'costo_pesos' =&gt; 0, 'trm' =&gt; 0, 'fecha_de_eliminacion' =&gt; null, 'comentarios'  =&gt; ''],</v>
      </c>
    </row>
    <row r="1042" spans="1:19" x14ac:dyDescent="0.25">
      <c r="A1042" t="s">
        <v>3091</v>
      </c>
      <c r="B1042" t="s">
        <v>3092</v>
      </c>
      <c r="C1042" t="s">
        <v>3093</v>
      </c>
      <c r="D1042" t="s">
        <v>1006</v>
      </c>
      <c r="E1042" t="s">
        <v>845</v>
      </c>
      <c r="F1042">
        <v>10979</v>
      </c>
      <c r="G1042" s="1">
        <v>44942</v>
      </c>
      <c r="H1042">
        <v>242</v>
      </c>
      <c r="I1042">
        <v>45.051000000000002</v>
      </c>
      <c r="J1042" t="str">
        <f t="shared" si="80"/>
        <v>45.051</v>
      </c>
      <c r="K1042">
        <v>45055</v>
      </c>
      <c r="M1042">
        <f>_xlfn.IFNA(VLOOKUP(H1042,centro_costo_id_2!$A$2:$B$108,2,0),107)</f>
        <v>107</v>
      </c>
      <c r="N1042">
        <f>_xlfn.IFNA(VLOOKUP(TRIM(D1042),dominio_correos!$A$1:$B$31,2,0),29)</f>
        <v>15</v>
      </c>
      <c r="O1042" t="str">
        <f>Hoja13!J1041</f>
        <v>2023-01-16</v>
      </c>
      <c r="P1042" t="str">
        <f t="shared" si="81"/>
        <v>2023-05-09</v>
      </c>
      <c r="Q1042" t="str">
        <f t="shared" si="82"/>
        <v>['nombre' =&gt; 'Julio Cesar', 'apellido' =&gt; 'Cortes Restrepo', 'correo' =&gt; 'julio.cortes@linktic.com', 'dominio' =&gt; 15, 'estado' =&gt; 'Eliminado', 'ticket' =&gt; '10979',</v>
      </c>
      <c r="R1042" t="str">
        <f t="shared" si="83"/>
        <v xml:space="preserve"> 'fecha_de_creacion' =&gt; '2023-01-16', 'centro_costos_id' =&gt; 107, 'costo_dolares' =&gt; 45.051, 'costo_pesos' =&gt; 0, 'trm' =&gt; 0, 'fecha_de_eliminacion' =&gt; '2023-05-09', 'comentarios'  =&gt; ''],</v>
      </c>
      <c r="S1042" t="str">
        <f t="shared" si="84"/>
        <v>['nombre' =&gt; 'Julio Cesar', 'apellido' =&gt; 'Cortes Restrepo', 'correo' =&gt; 'julio.cortes@linktic.com', 'dominio' =&gt; 15, 'estado' =&gt; 'Eliminado', 'ticket' =&gt; '10979', 'fecha_de_creacion' =&gt; '2023-01-16', 'centro_costos_id' =&gt; 107, 'costo_dolares' =&gt; 45.051, 'costo_pesos' =&gt; 0, 'trm' =&gt; 0, 'fecha_de_eliminacion' =&gt; '2023-05-09', 'comentarios'  =&gt; ''],</v>
      </c>
    </row>
    <row r="1043" spans="1:19" x14ac:dyDescent="0.25">
      <c r="A1043" t="s">
        <v>2050</v>
      </c>
      <c r="B1043" t="s">
        <v>1027</v>
      </c>
      <c r="C1043" t="s">
        <v>3094</v>
      </c>
      <c r="D1043" t="s">
        <v>1006</v>
      </c>
      <c r="E1043" t="s">
        <v>974</v>
      </c>
      <c r="F1043">
        <v>11201</v>
      </c>
      <c r="G1043" s="1">
        <v>44942</v>
      </c>
      <c r="H1043">
        <v>203</v>
      </c>
      <c r="I1043">
        <v>45.051000000000002</v>
      </c>
      <c r="J1043" t="str">
        <f t="shared" si="80"/>
        <v>45.051</v>
      </c>
      <c r="M1043">
        <f>_xlfn.IFNA(VLOOKUP(H1043,centro_costo_id_2!$A$2:$B$108,2,0),107)</f>
        <v>107</v>
      </c>
      <c r="N1043">
        <f>_xlfn.IFNA(VLOOKUP(TRIM(D1043),dominio_correos!$A$1:$B$31,2,0),29)</f>
        <v>15</v>
      </c>
      <c r="O1043" t="str">
        <f>Hoja13!J1042</f>
        <v>2023-01-16</v>
      </c>
      <c r="P1043" t="str">
        <f t="shared" si="81"/>
        <v>null</v>
      </c>
      <c r="Q1043" t="str">
        <f t="shared" si="82"/>
        <v>['nombre' =&gt; 'Alejandra ', 'apellido' =&gt; 'Rojas', 'correo' =&gt; 'nomina@linktic.com', 'dominio' =&gt; 15, 'estado' =&gt; 'Activo', 'ticket' =&gt; '11201',</v>
      </c>
      <c r="R1043" t="str">
        <f t="shared" si="83"/>
        <v xml:space="preserve"> 'fecha_de_creacion' =&gt; '2023-01-16', 'centro_costos_id' =&gt; 107, 'costo_dolares' =&gt; 45.051, 'costo_pesos' =&gt; 0, 'trm' =&gt; 0, 'fecha_de_eliminacion' =&gt; null, 'comentarios'  =&gt; ''],</v>
      </c>
      <c r="S1043" t="str">
        <f t="shared" si="84"/>
        <v>['nombre' =&gt; 'Alejandra ', 'apellido' =&gt; 'Rojas', 'correo' =&gt; 'nomina@linktic.com', 'dominio' =&gt; 15, 'estado' =&gt; 'Activo', 'ticket' =&gt; '11201', 'fecha_de_creacion' =&gt; '2023-01-16', 'centro_costos_id' =&gt; 107, 'costo_dolares' =&gt; 45.051, 'costo_pesos' =&gt; 0, 'trm' =&gt; 0, 'fecha_de_eliminacion' =&gt; null, 'comentarios'  =&gt; ''],</v>
      </c>
    </row>
    <row r="1044" spans="1:19" x14ac:dyDescent="0.25">
      <c r="A1044" t="s">
        <v>3095</v>
      </c>
      <c r="B1044" t="s">
        <v>3096</v>
      </c>
      <c r="C1044" t="s">
        <v>3097</v>
      </c>
      <c r="D1044" t="s">
        <v>1006</v>
      </c>
      <c r="E1044" t="s">
        <v>845</v>
      </c>
      <c r="F1044">
        <v>11053</v>
      </c>
      <c r="G1044" s="1">
        <v>44942</v>
      </c>
      <c r="H1044">
        <v>291</v>
      </c>
      <c r="I1044">
        <v>45.051000000000002</v>
      </c>
      <c r="J1044" t="str">
        <f t="shared" si="80"/>
        <v>45.051</v>
      </c>
      <c r="K1044">
        <v>44943</v>
      </c>
      <c r="M1044">
        <f>_xlfn.IFNA(VLOOKUP(H1044,centro_costo_id_2!$A$2:$B$108,2,0),107)</f>
        <v>37</v>
      </c>
      <c r="N1044">
        <f>_xlfn.IFNA(VLOOKUP(TRIM(D1044),dominio_correos!$A$1:$B$31,2,0),29)</f>
        <v>15</v>
      </c>
      <c r="O1044" t="str">
        <f>Hoja13!J1043</f>
        <v>2023-01-16</v>
      </c>
      <c r="P1044" t="str">
        <f t="shared" si="81"/>
        <v>2023-01-17</v>
      </c>
      <c r="Q1044" t="str">
        <f t="shared" si="82"/>
        <v>['nombre' =&gt; 'Ana Cecilia', 'apellido' =&gt; 'Redondo Ramirez', 'correo' =&gt; 'ana.redondo@linktic.com', 'dominio' =&gt; 15, 'estado' =&gt; 'Eliminado', 'ticket' =&gt; '11053',</v>
      </c>
      <c r="R1044" t="str">
        <f t="shared" si="83"/>
        <v xml:space="preserve"> 'fecha_de_creacion' =&gt; '2023-01-16', 'centro_costos_id' =&gt; 37, 'costo_dolares' =&gt; 45.051, 'costo_pesos' =&gt; 0, 'trm' =&gt; 0, 'fecha_de_eliminacion' =&gt; '2023-01-17', 'comentarios'  =&gt; ''],</v>
      </c>
      <c r="S1044" t="str">
        <f t="shared" si="84"/>
        <v>['nombre' =&gt; 'Ana Cecilia', 'apellido' =&gt; 'Redondo Ramirez', 'correo' =&gt; 'ana.redondo@linktic.com', 'dominio' =&gt; 15, 'estado' =&gt; 'Eliminado', 'ticket' =&gt; '11053', 'fecha_de_creacion' =&gt; '2023-01-16', 'centro_costos_id' =&gt; 37, 'costo_dolares' =&gt; 45.051, 'costo_pesos' =&gt; 0, 'trm' =&gt; 0, 'fecha_de_eliminacion' =&gt; '2023-01-17', 'comentarios'  =&gt; ''],</v>
      </c>
    </row>
    <row r="1045" spans="1:19" x14ac:dyDescent="0.25">
      <c r="A1045" t="s">
        <v>3098</v>
      </c>
      <c r="B1045" t="s">
        <v>3099</v>
      </c>
      <c r="C1045" t="s">
        <v>3100</v>
      </c>
      <c r="D1045" t="s">
        <v>1006</v>
      </c>
      <c r="E1045" t="s">
        <v>974</v>
      </c>
      <c r="F1045">
        <v>11175</v>
      </c>
      <c r="G1045" s="1">
        <v>44943</v>
      </c>
      <c r="H1045">
        <v>348</v>
      </c>
      <c r="I1045">
        <v>45.051000000000002</v>
      </c>
      <c r="J1045" t="str">
        <f t="shared" si="80"/>
        <v>45.051</v>
      </c>
      <c r="M1045">
        <f>_xlfn.IFNA(VLOOKUP(H1045,centro_costo_id_2!$A$2:$B$108,2,0),107)</f>
        <v>92</v>
      </c>
      <c r="N1045">
        <f>_xlfn.IFNA(VLOOKUP(TRIM(D1045),dominio_correos!$A$1:$B$31,2,0),29)</f>
        <v>15</v>
      </c>
      <c r="O1045" t="str">
        <f>Hoja13!J1044</f>
        <v>2023-01-17</v>
      </c>
      <c r="P1045" t="str">
        <f t="shared" si="81"/>
        <v>null</v>
      </c>
      <c r="Q1045" t="str">
        <f t="shared" si="82"/>
        <v>['nombre' =&gt; 'Luis Guillermo', 'apellido' =&gt; 'Venegas Bernal', 'correo' =&gt; 'luis.venegas@linktic.com', 'dominio' =&gt; 15, 'estado' =&gt; 'Activo', 'ticket' =&gt; '11175',</v>
      </c>
      <c r="R1045" t="str">
        <f t="shared" si="83"/>
        <v xml:space="preserve"> 'fecha_de_creacion' =&gt; '2023-01-17', 'centro_costos_id' =&gt; 92, 'costo_dolares' =&gt; 45.051, 'costo_pesos' =&gt; 0, 'trm' =&gt; 0, 'fecha_de_eliminacion' =&gt; null, 'comentarios'  =&gt; ''],</v>
      </c>
      <c r="S1045" t="str">
        <f t="shared" si="84"/>
        <v>['nombre' =&gt; 'Luis Guillermo', 'apellido' =&gt; 'Venegas Bernal', 'correo' =&gt; 'luis.venegas@linktic.com', 'dominio' =&gt; 15, 'estado' =&gt; 'Activo', 'ticket' =&gt; '11175', 'fecha_de_creacion' =&gt; '2023-01-17', 'centro_costos_id' =&gt; 92, 'costo_dolares' =&gt; 45.051, 'costo_pesos' =&gt; 0, 'trm' =&gt; 0, 'fecha_de_eliminacion' =&gt; null, 'comentarios'  =&gt; ''],</v>
      </c>
    </row>
    <row r="1046" spans="1:19" x14ac:dyDescent="0.25">
      <c r="A1046" t="s">
        <v>2955</v>
      </c>
      <c r="B1046" t="s">
        <v>3101</v>
      </c>
      <c r="C1046" t="s">
        <v>3102</v>
      </c>
      <c r="D1046" t="s">
        <v>1006</v>
      </c>
      <c r="E1046" t="s">
        <v>845</v>
      </c>
      <c r="F1046">
        <v>11194</v>
      </c>
      <c r="G1046" s="1">
        <v>44943</v>
      </c>
      <c r="H1046">
        <v>342</v>
      </c>
      <c r="I1046">
        <v>45.051000000000002</v>
      </c>
      <c r="J1046" t="str">
        <f t="shared" si="80"/>
        <v>45.051</v>
      </c>
      <c r="K1046">
        <v>45040</v>
      </c>
      <c r="M1046">
        <f>_xlfn.IFNA(VLOOKUP(H1046,centro_costo_id_2!$A$2:$B$108,2,0),107)</f>
        <v>89</v>
      </c>
      <c r="N1046">
        <f>_xlfn.IFNA(VLOOKUP(TRIM(D1046),dominio_correos!$A$1:$B$31,2,0),29)</f>
        <v>15</v>
      </c>
      <c r="O1046" t="str">
        <f>Hoja13!J1045</f>
        <v>2023-01-17</v>
      </c>
      <c r="P1046" t="str">
        <f t="shared" si="81"/>
        <v>2023-04-24</v>
      </c>
      <c r="Q1046" t="str">
        <f t="shared" si="82"/>
        <v>['nombre' =&gt; 'Leonardo ', 'apellido' =&gt; 'Chaves Chaves', 'correo' =&gt; 'leonardo.chaves@linktic.com', 'dominio' =&gt; 15, 'estado' =&gt; 'Eliminado', 'ticket' =&gt; '11194',</v>
      </c>
      <c r="R1046" t="str">
        <f t="shared" si="83"/>
        <v xml:space="preserve"> 'fecha_de_creacion' =&gt; '2023-01-17', 'centro_costos_id' =&gt; 89, 'costo_dolares' =&gt; 45.051, 'costo_pesos' =&gt; 0, 'trm' =&gt; 0, 'fecha_de_eliminacion' =&gt; '2023-04-24', 'comentarios'  =&gt; ''],</v>
      </c>
      <c r="S1046" t="str">
        <f t="shared" si="84"/>
        <v>['nombre' =&gt; 'Leonardo ', 'apellido' =&gt; 'Chaves Chaves', 'correo' =&gt; 'leonardo.chaves@linktic.com', 'dominio' =&gt; 15, 'estado' =&gt; 'Eliminado', 'ticket' =&gt; '11194', 'fecha_de_creacion' =&gt; '2023-01-17', 'centro_costos_id' =&gt; 89, 'costo_dolares' =&gt; 45.051, 'costo_pesos' =&gt; 0, 'trm' =&gt; 0, 'fecha_de_eliminacion' =&gt; '2023-04-24', 'comentarios'  =&gt; ''],</v>
      </c>
    </row>
    <row r="1047" spans="1:19" x14ac:dyDescent="0.25">
      <c r="A1047" t="s">
        <v>3103</v>
      </c>
      <c r="B1047" t="s">
        <v>3104</v>
      </c>
      <c r="C1047" t="s">
        <v>3105</v>
      </c>
      <c r="D1047" t="s">
        <v>1006</v>
      </c>
      <c r="E1047" t="s">
        <v>845</v>
      </c>
      <c r="F1047">
        <v>11010</v>
      </c>
      <c r="G1047" s="1">
        <v>44943</v>
      </c>
      <c r="H1047">
        <v>342</v>
      </c>
      <c r="I1047">
        <v>45.051000000000002</v>
      </c>
      <c r="J1047" t="str">
        <f t="shared" si="80"/>
        <v>45.051</v>
      </c>
      <c r="K1047">
        <v>45016</v>
      </c>
      <c r="M1047">
        <f>_xlfn.IFNA(VLOOKUP(H1047,centro_costo_id_2!$A$2:$B$108,2,0),107)</f>
        <v>89</v>
      </c>
      <c r="N1047">
        <f>_xlfn.IFNA(VLOOKUP(TRIM(D1047),dominio_correos!$A$1:$B$31,2,0),29)</f>
        <v>15</v>
      </c>
      <c r="O1047" t="str">
        <f>Hoja13!J1046</f>
        <v>2023-01-17</v>
      </c>
      <c r="P1047" t="str">
        <f t="shared" si="81"/>
        <v>2023-03-31</v>
      </c>
      <c r="Q1047" t="str">
        <f t="shared" si="82"/>
        <v>['nombre' =&gt; 'Jaime Alberto', 'apellido' =&gt; 'Gutierrez Mejia', 'correo' =&gt; 'jaime.gutierrez@linktic.com', 'dominio' =&gt; 15, 'estado' =&gt; 'Eliminado', 'ticket' =&gt; '11010',</v>
      </c>
      <c r="R1047" t="str">
        <f t="shared" si="83"/>
        <v xml:space="preserve"> 'fecha_de_creacion' =&gt; '2023-01-17', 'centro_costos_id' =&gt; 89, 'costo_dolares' =&gt; 45.051, 'costo_pesos' =&gt; 0, 'trm' =&gt; 0, 'fecha_de_eliminacion' =&gt; '2023-03-31', 'comentarios'  =&gt; ''],</v>
      </c>
      <c r="S1047" t="str">
        <f t="shared" si="84"/>
        <v>['nombre' =&gt; 'Jaime Alberto', 'apellido' =&gt; 'Gutierrez Mejia', 'correo' =&gt; 'jaime.gutierrez@linktic.com', 'dominio' =&gt; 15, 'estado' =&gt; 'Eliminado', 'ticket' =&gt; '11010', 'fecha_de_creacion' =&gt; '2023-01-17', 'centro_costos_id' =&gt; 89, 'costo_dolares' =&gt; 45.051, 'costo_pesos' =&gt; 0, 'trm' =&gt; 0, 'fecha_de_eliminacion' =&gt; '2023-03-31', 'comentarios'  =&gt; ''],</v>
      </c>
    </row>
    <row r="1048" spans="1:19" x14ac:dyDescent="0.25">
      <c r="A1048" t="s">
        <v>2785</v>
      </c>
      <c r="B1048" t="s">
        <v>3106</v>
      </c>
      <c r="C1048" t="s">
        <v>3107</v>
      </c>
      <c r="D1048" t="s">
        <v>1006</v>
      </c>
      <c r="E1048" t="s">
        <v>974</v>
      </c>
      <c r="F1048">
        <v>11198</v>
      </c>
      <c r="G1048" s="1">
        <v>44944</v>
      </c>
      <c r="H1048">
        <v>302</v>
      </c>
      <c r="I1048">
        <v>45.051000000000002</v>
      </c>
      <c r="J1048" t="str">
        <f t="shared" si="80"/>
        <v>45.051</v>
      </c>
      <c r="M1048">
        <f>_xlfn.IFNA(VLOOKUP(H1048,centro_costo_id_2!$A$2:$B$108,2,0),107)</f>
        <v>107</v>
      </c>
      <c r="N1048">
        <f>_xlfn.IFNA(VLOOKUP(TRIM(D1048),dominio_correos!$A$1:$B$31,2,0),29)</f>
        <v>15</v>
      </c>
      <c r="O1048" t="str">
        <f>Hoja13!J1047</f>
        <v>2023-01-18</v>
      </c>
      <c r="P1048" t="str">
        <f t="shared" si="81"/>
        <v>null</v>
      </c>
      <c r="Q1048" t="str">
        <f t="shared" si="82"/>
        <v>['nombre' =&gt; 'Andres Felipe', 'apellido' =&gt; 'Zambrano Saenz', 'correo' =&gt; 'andres.zambrano@linktic.com', 'dominio' =&gt; 15, 'estado' =&gt; 'Activo', 'ticket' =&gt; '11198',</v>
      </c>
      <c r="R1048" t="str">
        <f t="shared" si="83"/>
        <v xml:space="preserve"> 'fecha_de_creacion' =&gt; '2023-01-18', 'centro_costos_id' =&gt; 107, 'costo_dolares' =&gt; 45.051, 'costo_pesos' =&gt; 0, 'trm' =&gt; 0, 'fecha_de_eliminacion' =&gt; null, 'comentarios'  =&gt; ''],</v>
      </c>
      <c r="S1048" t="str">
        <f t="shared" si="84"/>
        <v>['nombre' =&gt; 'Andres Felipe', 'apellido' =&gt; 'Zambrano Saenz', 'correo' =&gt; 'andres.zambrano@linktic.com', 'dominio' =&gt; 15, 'estado' =&gt; 'Activo', 'ticket' =&gt; '11198', 'fecha_de_creacion' =&gt; '2023-01-18', 'centro_costos_id' =&gt; 107, 'costo_dolares' =&gt; 45.051, 'costo_pesos' =&gt; 0, 'trm' =&gt; 0, 'fecha_de_eliminacion' =&gt; null, 'comentarios'  =&gt; ''],</v>
      </c>
    </row>
    <row r="1049" spans="1:19" x14ac:dyDescent="0.25">
      <c r="A1049" t="s">
        <v>3108</v>
      </c>
      <c r="B1049" t="s">
        <v>3109</v>
      </c>
      <c r="C1049" t="s">
        <v>2818</v>
      </c>
      <c r="D1049" t="s">
        <v>1006</v>
      </c>
      <c r="E1049" t="s">
        <v>845</v>
      </c>
      <c r="F1049">
        <v>11212</v>
      </c>
      <c r="G1049" s="1">
        <v>44944</v>
      </c>
      <c r="H1049">
        <v>324</v>
      </c>
      <c r="I1049">
        <v>44.963999999999999</v>
      </c>
      <c r="J1049" t="str">
        <f t="shared" si="80"/>
        <v>44.964</v>
      </c>
      <c r="K1049">
        <v>45012</v>
      </c>
      <c r="M1049">
        <f>_xlfn.IFNA(VLOOKUP(H1049,centro_costo_id_2!$A$2:$B$108,2,0),107)</f>
        <v>69</v>
      </c>
      <c r="N1049">
        <f>_xlfn.IFNA(VLOOKUP(TRIM(D1049),dominio_correos!$A$1:$B$31,2,0),29)</f>
        <v>15</v>
      </c>
      <c r="O1049" t="str">
        <f>Hoja13!J1048</f>
        <v>2023-01-18</v>
      </c>
      <c r="P1049" t="str">
        <f t="shared" si="81"/>
        <v>2023-03-27</v>
      </c>
      <c r="Q1049" t="str">
        <f t="shared" si="82"/>
        <v>['nombre' =&gt; 'Carlos Alberto', 'apellido' =&gt; 'Barrero Cantor', 'correo' =&gt; 'carlos.barrero@linktic.com', 'dominio' =&gt; 15, 'estado' =&gt; 'Eliminado', 'ticket' =&gt; '11212',</v>
      </c>
      <c r="R1049" t="str">
        <f t="shared" si="83"/>
        <v xml:space="preserve"> 'fecha_de_creacion' =&gt; '2023-01-18', 'centro_costos_id' =&gt; 69, 'costo_dolares' =&gt; 44.964, 'costo_pesos' =&gt; 0, 'trm' =&gt; 0, 'fecha_de_eliminacion' =&gt; '2023-03-27', 'comentarios'  =&gt; ''],</v>
      </c>
      <c r="S1049" t="str">
        <f t="shared" si="84"/>
        <v>['nombre' =&gt; 'Carlos Alberto', 'apellido' =&gt; 'Barrero Cantor', 'correo' =&gt; 'carlos.barrero@linktic.com', 'dominio' =&gt; 15, 'estado' =&gt; 'Eliminado', 'ticket' =&gt; '11212', 'fecha_de_creacion' =&gt; '2023-01-18', 'centro_costos_id' =&gt; 69, 'costo_dolares' =&gt; 44.964, 'costo_pesos' =&gt; 0, 'trm' =&gt; 0, 'fecha_de_eliminacion' =&gt; '2023-03-27', 'comentarios'  =&gt; ''],</v>
      </c>
    </row>
    <row r="1050" spans="1:19" x14ac:dyDescent="0.25">
      <c r="A1050" t="s">
        <v>3110</v>
      </c>
      <c r="B1050" t="s">
        <v>3111</v>
      </c>
      <c r="C1050" t="s">
        <v>3112</v>
      </c>
      <c r="D1050" t="s">
        <v>1006</v>
      </c>
      <c r="E1050" t="s">
        <v>974</v>
      </c>
      <c r="F1050">
        <v>11197</v>
      </c>
      <c r="G1050" s="1">
        <v>44944</v>
      </c>
      <c r="H1050">
        <v>204</v>
      </c>
      <c r="I1050">
        <v>45.051000000000002</v>
      </c>
      <c r="J1050" t="str">
        <f t="shared" si="80"/>
        <v>45.051</v>
      </c>
      <c r="M1050">
        <f>_xlfn.IFNA(VLOOKUP(H1050,centro_costo_id_2!$A$2:$B$108,2,0),107)</f>
        <v>107</v>
      </c>
      <c r="N1050">
        <f>_xlfn.IFNA(VLOOKUP(TRIM(D1050),dominio_correos!$A$1:$B$31,2,0),29)</f>
        <v>15</v>
      </c>
      <c r="O1050" t="str">
        <f>Hoja13!J1049</f>
        <v>2023-01-18</v>
      </c>
      <c r="P1050" t="str">
        <f t="shared" si="81"/>
        <v>null</v>
      </c>
      <c r="Q1050" t="str">
        <f t="shared" si="82"/>
        <v>['nombre' =&gt; 'Wilmer Javier', 'apellido' =&gt; 'Castellanos Martinez', 'correo' =&gt; 'wilmer.castellanos@linktic.com', 'dominio' =&gt; 15, 'estado' =&gt; 'Activo', 'ticket' =&gt; '11197',</v>
      </c>
      <c r="R1050" t="str">
        <f t="shared" si="83"/>
        <v xml:space="preserve"> 'fecha_de_creacion' =&gt; '2023-01-18', 'centro_costos_id' =&gt; 107, 'costo_dolares' =&gt; 45.051, 'costo_pesos' =&gt; 0, 'trm' =&gt; 0, 'fecha_de_eliminacion' =&gt; null, 'comentarios'  =&gt; ''],</v>
      </c>
      <c r="S1050" t="str">
        <f t="shared" si="84"/>
        <v>['nombre' =&gt; 'Wilmer Javier', 'apellido' =&gt; 'Castellanos Martinez', 'correo' =&gt; 'wilmer.castellanos@linktic.com', 'dominio' =&gt; 15, 'estado' =&gt; 'Activo', 'ticket' =&gt; '11197', 'fecha_de_creacion' =&gt; '2023-01-18', 'centro_costos_id' =&gt; 107, 'costo_dolares' =&gt; 45.051, 'costo_pesos' =&gt; 0, 'trm' =&gt; 0, 'fecha_de_eliminacion' =&gt; null, 'comentarios'  =&gt; ''],</v>
      </c>
    </row>
    <row r="1051" spans="1:19" x14ac:dyDescent="0.25">
      <c r="A1051" t="s">
        <v>3113</v>
      </c>
      <c r="B1051" t="s">
        <v>3114</v>
      </c>
      <c r="C1051" t="s">
        <v>3115</v>
      </c>
      <c r="D1051" t="s">
        <v>1006</v>
      </c>
      <c r="E1051" t="s">
        <v>974</v>
      </c>
      <c r="F1051">
        <v>11226</v>
      </c>
      <c r="G1051" s="1">
        <v>44946</v>
      </c>
      <c r="H1051">
        <v>291</v>
      </c>
      <c r="I1051">
        <v>44.963999999999999</v>
      </c>
      <c r="J1051" t="str">
        <f t="shared" si="80"/>
        <v>44.964</v>
      </c>
      <c r="M1051">
        <f>_xlfn.IFNA(VLOOKUP(H1051,centro_costo_id_2!$A$2:$B$108,2,0),107)</f>
        <v>37</v>
      </c>
      <c r="N1051">
        <f>_xlfn.IFNA(VLOOKUP(TRIM(D1051),dominio_correos!$A$1:$B$31,2,0),29)</f>
        <v>15</v>
      </c>
      <c r="O1051" t="str">
        <f>Hoja13!J1050</f>
        <v>2023-01-20</v>
      </c>
      <c r="P1051" t="str">
        <f t="shared" si="81"/>
        <v>null</v>
      </c>
      <c r="Q1051" t="str">
        <f t="shared" si="82"/>
        <v>['nombre' =&gt; 'Maria Patricia', 'apellido' =&gt; 'Gil Chaparro', 'correo' =&gt; 'maria.gil@linktic.com', 'dominio' =&gt; 15, 'estado' =&gt; 'Activo', 'ticket' =&gt; '11226',</v>
      </c>
      <c r="R1051" t="str">
        <f t="shared" si="83"/>
        <v xml:space="preserve"> 'fecha_de_creacion' =&gt; '2023-01-20', 'centro_costos_id' =&gt; 37, 'costo_dolares' =&gt; 44.964, 'costo_pesos' =&gt; 0, 'trm' =&gt; 0, 'fecha_de_eliminacion' =&gt; null, 'comentarios'  =&gt; ''],</v>
      </c>
      <c r="S1051" t="str">
        <f t="shared" si="84"/>
        <v>['nombre' =&gt; 'Maria Patricia', 'apellido' =&gt; 'Gil Chaparro', 'correo' =&gt; 'maria.gil@linktic.com', 'dominio' =&gt; 15, 'estado' =&gt; 'Activo', 'ticket' =&gt; '11226', 'fecha_de_creacion' =&gt; '2023-01-20', 'centro_costos_id' =&gt; 37, 'costo_dolares' =&gt; 44.964, 'costo_pesos' =&gt; 0, 'trm' =&gt; 0, 'fecha_de_eliminacion' =&gt; null, 'comentarios'  =&gt; ''],</v>
      </c>
    </row>
    <row r="1052" spans="1:19" x14ac:dyDescent="0.25">
      <c r="A1052" t="s">
        <v>3116</v>
      </c>
      <c r="B1052" t="s">
        <v>3117</v>
      </c>
      <c r="C1052" t="s">
        <v>3118</v>
      </c>
      <c r="D1052" t="s">
        <v>1006</v>
      </c>
      <c r="E1052" t="s">
        <v>845</v>
      </c>
      <c r="F1052">
        <v>11193</v>
      </c>
      <c r="G1052" s="1">
        <v>44946</v>
      </c>
      <c r="H1052">
        <v>342</v>
      </c>
      <c r="I1052">
        <v>45.051000000000002</v>
      </c>
      <c r="J1052" t="str">
        <f t="shared" si="80"/>
        <v>45.051</v>
      </c>
      <c r="K1052">
        <v>45016</v>
      </c>
      <c r="M1052">
        <f>_xlfn.IFNA(VLOOKUP(H1052,centro_costo_id_2!$A$2:$B$108,2,0),107)</f>
        <v>89</v>
      </c>
      <c r="N1052">
        <f>_xlfn.IFNA(VLOOKUP(TRIM(D1052),dominio_correos!$A$1:$B$31,2,0),29)</f>
        <v>15</v>
      </c>
      <c r="O1052" t="str">
        <f>Hoja13!J1051</f>
        <v>2023-01-20</v>
      </c>
      <c r="P1052" t="str">
        <f t="shared" si="81"/>
        <v>2023-03-31</v>
      </c>
      <c r="Q1052" t="str">
        <f t="shared" si="82"/>
        <v>['nombre' =&gt; 'Juan David', 'apellido' =&gt; 'Parroquiano Vargas', 'correo' =&gt; 'juan.parroquiano@linktic.com', 'dominio' =&gt; 15, 'estado' =&gt; 'Eliminado', 'ticket' =&gt; '11193',</v>
      </c>
      <c r="R1052" t="str">
        <f t="shared" si="83"/>
        <v xml:space="preserve"> 'fecha_de_creacion' =&gt; '2023-01-20', 'centro_costos_id' =&gt; 89, 'costo_dolares' =&gt; 45.051, 'costo_pesos' =&gt; 0, 'trm' =&gt; 0, 'fecha_de_eliminacion' =&gt; '2023-03-31', 'comentarios'  =&gt; ''],</v>
      </c>
      <c r="S1052" t="str">
        <f t="shared" si="84"/>
        <v>['nombre' =&gt; 'Juan David', 'apellido' =&gt; 'Parroquiano Vargas', 'correo' =&gt; 'juan.parroquiano@linktic.com', 'dominio' =&gt; 15, 'estado' =&gt; 'Eliminado', 'ticket' =&gt; '11193', 'fecha_de_creacion' =&gt; '2023-01-20', 'centro_costos_id' =&gt; 89, 'costo_dolares' =&gt; 45.051, 'costo_pesos' =&gt; 0, 'trm' =&gt; 0, 'fecha_de_eliminacion' =&gt; '2023-03-31', 'comentarios'  =&gt; ''],</v>
      </c>
    </row>
    <row r="1053" spans="1:19" x14ac:dyDescent="0.25">
      <c r="A1053" t="s">
        <v>3119</v>
      </c>
      <c r="B1053" t="s">
        <v>3120</v>
      </c>
      <c r="C1053" t="s">
        <v>3121</v>
      </c>
      <c r="D1053" t="s">
        <v>1006</v>
      </c>
      <c r="E1053" t="s">
        <v>974</v>
      </c>
      <c r="F1053">
        <v>11114</v>
      </c>
      <c r="G1053" s="1">
        <v>44946</v>
      </c>
      <c r="H1053">
        <v>242</v>
      </c>
      <c r="I1053">
        <v>45.051000000000002</v>
      </c>
      <c r="J1053" t="str">
        <f t="shared" si="80"/>
        <v>45.051</v>
      </c>
      <c r="M1053">
        <f>_xlfn.IFNA(VLOOKUP(H1053,centro_costo_id_2!$A$2:$B$108,2,0),107)</f>
        <v>107</v>
      </c>
      <c r="N1053">
        <f>_xlfn.IFNA(VLOOKUP(TRIM(D1053),dominio_correos!$A$1:$B$31,2,0),29)</f>
        <v>15</v>
      </c>
      <c r="O1053" t="str">
        <f>Hoja13!J1052</f>
        <v>2023-01-20</v>
      </c>
      <c r="P1053" t="str">
        <f t="shared" si="81"/>
        <v>null</v>
      </c>
      <c r="Q1053" t="str">
        <f t="shared" si="82"/>
        <v>['nombre' =&gt; 'Cristian Alejandro', 'apellido' =&gt; 'Neira Lopez', 'correo' =&gt; 'cristian.neira@linktic.com', 'dominio' =&gt; 15, 'estado' =&gt; 'Activo', 'ticket' =&gt; '11114',</v>
      </c>
      <c r="R1053" t="str">
        <f t="shared" si="83"/>
        <v xml:space="preserve"> 'fecha_de_creacion' =&gt; '2023-01-20', 'centro_costos_id' =&gt; 107, 'costo_dolares' =&gt; 45.051, 'costo_pesos' =&gt; 0, 'trm' =&gt; 0, 'fecha_de_eliminacion' =&gt; null, 'comentarios'  =&gt; ''],</v>
      </c>
      <c r="S1053" t="str">
        <f t="shared" si="84"/>
        <v>['nombre' =&gt; 'Cristian Alejandro', 'apellido' =&gt; 'Neira Lopez', 'correo' =&gt; 'cristian.neira@linktic.com', 'dominio' =&gt; 15, 'estado' =&gt; 'Activo', 'ticket' =&gt; '11114', 'fecha_de_creacion' =&gt; '2023-01-20', 'centro_costos_id' =&gt; 107, 'costo_dolares' =&gt; 45.051, 'costo_pesos' =&gt; 0, 'trm' =&gt; 0, 'fecha_de_eliminacion' =&gt; null, 'comentarios'  =&gt; ''],</v>
      </c>
    </row>
    <row r="1054" spans="1:19" x14ac:dyDescent="0.25">
      <c r="A1054" t="s">
        <v>3122</v>
      </c>
      <c r="B1054" t="s">
        <v>3123</v>
      </c>
      <c r="C1054" t="s">
        <v>3124</v>
      </c>
      <c r="D1054" t="s">
        <v>1006</v>
      </c>
      <c r="E1054" t="s">
        <v>974</v>
      </c>
      <c r="F1054">
        <v>11199</v>
      </c>
      <c r="G1054" s="1">
        <v>44946</v>
      </c>
      <c r="H1054">
        <v>302</v>
      </c>
      <c r="I1054">
        <v>45.051000000000002</v>
      </c>
      <c r="J1054" t="str">
        <f t="shared" si="80"/>
        <v>45.051</v>
      </c>
      <c r="M1054">
        <f>_xlfn.IFNA(VLOOKUP(H1054,centro_costo_id_2!$A$2:$B$108,2,0),107)</f>
        <v>107</v>
      </c>
      <c r="N1054">
        <f>_xlfn.IFNA(VLOOKUP(TRIM(D1054),dominio_correos!$A$1:$B$31,2,0),29)</f>
        <v>15</v>
      </c>
      <c r="O1054" t="str">
        <f>Hoja13!J1053</f>
        <v>2023-01-20</v>
      </c>
      <c r="P1054" t="str">
        <f t="shared" si="81"/>
        <v>null</v>
      </c>
      <c r="Q1054" t="str">
        <f t="shared" si="82"/>
        <v>['nombre' =&gt; 'Angelica Lucia', 'apellido' =&gt; 'Tello Solano', 'correo' =&gt; 'angelica.tello@linktic.com', 'dominio' =&gt; 15, 'estado' =&gt; 'Activo', 'ticket' =&gt; '11199',</v>
      </c>
      <c r="R1054" t="str">
        <f t="shared" si="83"/>
        <v xml:space="preserve"> 'fecha_de_creacion' =&gt; '2023-01-20', 'centro_costos_id' =&gt; 107, 'costo_dolares' =&gt; 45.051, 'costo_pesos' =&gt; 0, 'trm' =&gt; 0, 'fecha_de_eliminacion' =&gt; null, 'comentarios'  =&gt; ''],</v>
      </c>
      <c r="S1054" t="str">
        <f t="shared" si="84"/>
        <v>['nombre' =&gt; 'Angelica Lucia', 'apellido' =&gt; 'Tello Solano', 'correo' =&gt; 'angelica.tello@linktic.com', 'dominio' =&gt; 15, 'estado' =&gt; 'Activo', 'ticket' =&gt; '11199', 'fecha_de_creacion' =&gt; '2023-01-20', 'centro_costos_id' =&gt; 107, 'costo_dolares' =&gt; 45.051, 'costo_pesos' =&gt; 0, 'trm' =&gt; 0, 'fecha_de_eliminacion' =&gt; null, 'comentarios'  =&gt; ''],</v>
      </c>
    </row>
    <row r="1055" spans="1:19" x14ac:dyDescent="0.25">
      <c r="A1055" t="s">
        <v>3125</v>
      </c>
      <c r="B1055" t="s">
        <v>3126</v>
      </c>
      <c r="C1055" t="s">
        <v>3127</v>
      </c>
      <c r="D1055" t="s">
        <v>1006</v>
      </c>
      <c r="E1055" t="s">
        <v>974</v>
      </c>
      <c r="F1055">
        <v>11180</v>
      </c>
      <c r="G1055" s="1">
        <v>44946</v>
      </c>
      <c r="H1055">
        <v>335</v>
      </c>
      <c r="I1055">
        <v>45.051000000000002</v>
      </c>
      <c r="J1055" t="str">
        <f t="shared" si="80"/>
        <v>45.051</v>
      </c>
      <c r="M1055">
        <f>_xlfn.IFNA(VLOOKUP(H1055,centro_costo_id_2!$A$2:$B$108,2,0),107)</f>
        <v>79</v>
      </c>
      <c r="N1055">
        <f>_xlfn.IFNA(VLOOKUP(TRIM(D1055),dominio_correos!$A$1:$B$31,2,0),29)</f>
        <v>15</v>
      </c>
      <c r="O1055" t="str">
        <f>Hoja13!J1054</f>
        <v>2023-01-20</v>
      </c>
      <c r="P1055" t="str">
        <f t="shared" si="81"/>
        <v>null</v>
      </c>
      <c r="Q1055" t="str">
        <f t="shared" si="82"/>
        <v>['nombre' =&gt; 'Diego Andres', 'apellido' =&gt; 'Gomez Chavarro', 'correo' =&gt; 'diego.gomez@linktic.com', 'dominio' =&gt; 15, 'estado' =&gt; 'Activo', 'ticket' =&gt; '11180',</v>
      </c>
      <c r="R1055" t="str">
        <f t="shared" si="83"/>
        <v xml:space="preserve"> 'fecha_de_creacion' =&gt; '2023-01-20', 'centro_costos_id' =&gt; 79, 'costo_dolares' =&gt; 45.051, 'costo_pesos' =&gt; 0, 'trm' =&gt; 0, 'fecha_de_eliminacion' =&gt; null, 'comentarios'  =&gt; ''],</v>
      </c>
      <c r="S1055" t="str">
        <f t="shared" si="84"/>
        <v>['nombre' =&gt; 'Diego Andres', 'apellido' =&gt; 'Gomez Chavarro', 'correo' =&gt; 'diego.gomez@linktic.com', 'dominio' =&gt; 15, 'estado' =&gt; 'Activo', 'ticket' =&gt; '11180', 'fecha_de_creacion' =&gt; '2023-01-20', 'centro_costos_id' =&gt; 79, 'costo_dolares' =&gt; 45.051, 'costo_pesos' =&gt; 0, 'trm' =&gt; 0, 'fecha_de_eliminacion' =&gt; null, 'comentarios'  =&gt; ''],</v>
      </c>
    </row>
    <row r="1056" spans="1:19" x14ac:dyDescent="0.25">
      <c r="A1056" t="s">
        <v>1370</v>
      </c>
      <c r="B1056" t="s">
        <v>3128</v>
      </c>
      <c r="C1056" t="s">
        <v>3129</v>
      </c>
      <c r="D1056" t="s">
        <v>1006</v>
      </c>
      <c r="E1056" t="s">
        <v>974</v>
      </c>
      <c r="F1056">
        <v>10976</v>
      </c>
      <c r="G1056" s="1">
        <v>44946</v>
      </c>
      <c r="H1056">
        <v>339</v>
      </c>
      <c r="I1056">
        <v>45.051000000000002</v>
      </c>
      <c r="J1056" t="str">
        <f t="shared" si="80"/>
        <v>45.051</v>
      </c>
      <c r="M1056">
        <f>_xlfn.IFNA(VLOOKUP(H1056,centro_costo_id_2!$A$2:$B$108,2,0),107)</f>
        <v>85</v>
      </c>
      <c r="N1056">
        <f>_xlfn.IFNA(VLOOKUP(TRIM(D1056),dominio_correos!$A$1:$B$31,2,0),29)</f>
        <v>15</v>
      </c>
      <c r="O1056" t="str">
        <f>Hoja13!J1055</f>
        <v>2023-01-20</v>
      </c>
      <c r="P1056" t="str">
        <f t="shared" si="81"/>
        <v>null</v>
      </c>
      <c r="Q1056" t="str">
        <f t="shared" si="82"/>
        <v>['nombre' =&gt; 'Gerardo', 'apellido' =&gt; 'Lopez Molina', 'correo' =&gt; 'gerardo.lopez@linktic.com', 'dominio' =&gt; 15, 'estado' =&gt; 'Activo', 'ticket' =&gt; '10976',</v>
      </c>
      <c r="R1056" t="str">
        <f t="shared" si="83"/>
        <v xml:space="preserve"> 'fecha_de_creacion' =&gt; '2023-01-20', 'centro_costos_id' =&gt; 85, 'costo_dolares' =&gt; 45.051, 'costo_pesos' =&gt; 0, 'trm' =&gt; 0, 'fecha_de_eliminacion' =&gt; null, 'comentarios'  =&gt; ''],</v>
      </c>
      <c r="S1056" t="str">
        <f t="shared" si="84"/>
        <v>['nombre' =&gt; 'Gerardo', 'apellido' =&gt; 'Lopez Molina', 'correo' =&gt; 'gerardo.lopez@linktic.com', 'dominio' =&gt; 15, 'estado' =&gt; 'Activo', 'ticket' =&gt; '10976', 'fecha_de_creacion' =&gt; '2023-01-20', 'centro_costos_id' =&gt; 85, 'costo_dolares' =&gt; 45.051, 'costo_pesos' =&gt; 0, 'trm' =&gt; 0, 'fecha_de_eliminacion' =&gt; null, 'comentarios'  =&gt; ''],</v>
      </c>
    </row>
    <row r="1057" spans="1:19" x14ac:dyDescent="0.25">
      <c r="A1057" t="s">
        <v>1083</v>
      </c>
      <c r="C1057" t="s">
        <v>3130</v>
      </c>
      <c r="D1057" t="s">
        <v>3131</v>
      </c>
      <c r="E1057" t="s">
        <v>974</v>
      </c>
      <c r="F1057" t="s">
        <v>3132</v>
      </c>
      <c r="G1057" s="1">
        <v>44949</v>
      </c>
      <c r="H1057">
        <v>210</v>
      </c>
      <c r="I1057">
        <v>45.051000000000002</v>
      </c>
      <c r="J1057" t="str">
        <f t="shared" si="80"/>
        <v>45.051</v>
      </c>
      <c r="M1057">
        <f>_xlfn.IFNA(VLOOKUP(H1057,centro_costo_id_2!$A$2:$B$108,2,0),107)</f>
        <v>107</v>
      </c>
      <c r="N1057">
        <f>_xlfn.IFNA(VLOOKUP(TRIM(D1057),dominio_correos!$A$1:$B$31,2,0),29)</f>
        <v>5</v>
      </c>
      <c r="O1057" t="str">
        <f>Hoja13!J1056</f>
        <v>2023-01-23</v>
      </c>
      <c r="P1057" t="str">
        <f t="shared" si="81"/>
        <v>null</v>
      </c>
      <c r="Q1057" t="str">
        <f t="shared" si="82"/>
        <v>['nombre' =&gt; 'admin', 'apellido' =&gt; '', 'correo' =&gt; 'admin@dantepet.co', 'dominio' =&gt; 5, 'estado' =&gt; 'Activo', 'ticket' =&gt; 'n/a',</v>
      </c>
      <c r="R1057" t="str">
        <f t="shared" si="83"/>
        <v xml:space="preserve"> 'fecha_de_creacion' =&gt; '2023-01-23', 'centro_costos_id' =&gt; 107, 'costo_dolares' =&gt; 45.051, 'costo_pesos' =&gt; 0, 'trm' =&gt; 0, 'fecha_de_eliminacion' =&gt; null, 'comentarios'  =&gt; ''],</v>
      </c>
      <c r="S1057" t="str">
        <f t="shared" si="84"/>
        <v>['nombre' =&gt; 'admin', 'apellido' =&gt; '', 'correo' =&gt; 'admin@dantepet.co', 'dominio' =&gt; 5, 'estado' =&gt; 'Activo', 'ticket' =&gt; 'n/a', 'fecha_de_creacion' =&gt; '2023-01-23', 'centro_costos_id' =&gt; 107, 'costo_dolares' =&gt; 45.051, 'costo_pesos' =&gt; 0, 'trm' =&gt; 0, 'fecha_de_eliminacion' =&gt; null, 'comentarios'  =&gt; ''],</v>
      </c>
    </row>
    <row r="1058" spans="1:19" x14ac:dyDescent="0.25">
      <c r="A1058" t="s">
        <v>2801</v>
      </c>
      <c r="B1058" t="s">
        <v>3133</v>
      </c>
      <c r="C1058" t="s">
        <v>3134</v>
      </c>
      <c r="D1058" t="s">
        <v>1006</v>
      </c>
      <c r="E1058" t="s">
        <v>974</v>
      </c>
      <c r="F1058">
        <v>11140</v>
      </c>
      <c r="G1058" s="1">
        <v>44950</v>
      </c>
      <c r="H1058">
        <v>206</v>
      </c>
      <c r="I1058">
        <v>45.051000000000002</v>
      </c>
      <c r="J1058" t="str">
        <f t="shared" si="80"/>
        <v>45.051</v>
      </c>
      <c r="M1058">
        <f>_xlfn.IFNA(VLOOKUP(H1058,centro_costo_id_2!$A$2:$B$108,2,0),107)</f>
        <v>107</v>
      </c>
      <c r="N1058">
        <f>_xlfn.IFNA(VLOOKUP(TRIM(D1058),dominio_correos!$A$1:$B$31,2,0),29)</f>
        <v>15</v>
      </c>
      <c r="O1058" t="str">
        <f>Hoja13!J1057</f>
        <v>2023-01-24</v>
      </c>
      <c r="P1058" t="str">
        <f t="shared" si="81"/>
        <v>null</v>
      </c>
      <c r="Q1058" t="str">
        <f t="shared" si="82"/>
        <v>['nombre' =&gt; 'Miguel ', 'apellido' =&gt; 'Cifuentes ', 'correo' =&gt; 'miguel.cifuentes@linktic.com', 'dominio' =&gt; 15, 'estado' =&gt; 'Activo', 'ticket' =&gt; '11140',</v>
      </c>
      <c r="R1058" t="str">
        <f t="shared" si="83"/>
        <v xml:space="preserve"> 'fecha_de_creacion' =&gt; '2023-01-24', 'centro_costos_id' =&gt; 107, 'costo_dolares' =&gt; 45.051, 'costo_pesos' =&gt; 0, 'trm' =&gt; 0, 'fecha_de_eliminacion' =&gt; null, 'comentarios'  =&gt; ''],</v>
      </c>
      <c r="S1058" t="str">
        <f t="shared" si="84"/>
        <v>['nombre' =&gt; 'Miguel ', 'apellido' =&gt; 'Cifuentes ', 'correo' =&gt; 'miguel.cifuentes@linktic.com', 'dominio' =&gt; 15, 'estado' =&gt; 'Activo', 'ticket' =&gt; '11140', 'fecha_de_creacion' =&gt; '2023-01-24', 'centro_costos_id' =&gt; 107, 'costo_dolares' =&gt; 45.051, 'costo_pesos' =&gt; 0, 'trm' =&gt; 0, 'fecha_de_eliminacion' =&gt; null, 'comentarios'  =&gt; ''],</v>
      </c>
    </row>
    <row r="1059" spans="1:19" x14ac:dyDescent="0.25">
      <c r="A1059" t="s">
        <v>2934</v>
      </c>
      <c r="B1059" t="s">
        <v>3135</v>
      </c>
      <c r="C1059" t="s">
        <v>3136</v>
      </c>
      <c r="D1059" t="s">
        <v>3131</v>
      </c>
      <c r="E1059" t="s">
        <v>974</v>
      </c>
      <c r="F1059" t="s">
        <v>1238</v>
      </c>
      <c r="G1059" s="1">
        <v>44951</v>
      </c>
      <c r="H1059">
        <v>210</v>
      </c>
      <c r="I1059">
        <v>45.051000000000002</v>
      </c>
      <c r="J1059" t="str">
        <f t="shared" si="80"/>
        <v>45.051</v>
      </c>
      <c r="M1059">
        <f>_xlfn.IFNA(VLOOKUP(H1059,centro_costo_id_2!$A$2:$B$108,2,0),107)</f>
        <v>107</v>
      </c>
      <c r="N1059">
        <f>_xlfn.IFNA(VLOOKUP(TRIM(D1059),dominio_correos!$A$1:$B$31,2,0),29)</f>
        <v>5</v>
      </c>
      <c r="O1059" t="str">
        <f>Hoja13!J1058</f>
        <v>2023-01-25</v>
      </c>
      <c r="P1059" t="str">
        <f t="shared" si="81"/>
        <v>null</v>
      </c>
      <c r="Q1059" t="str">
        <f t="shared" si="82"/>
        <v>['nombre' =&gt; 'Sergio', 'apellido' =&gt; 'Monsalve', 'correo' =&gt; 'facturacion@dantepet.co', 'dominio' =&gt; 5, 'estado' =&gt; 'Activo', 'ticket' =&gt; 'correo',</v>
      </c>
      <c r="R1059" t="str">
        <f t="shared" si="83"/>
        <v xml:space="preserve"> 'fecha_de_creacion' =&gt; '2023-01-25', 'centro_costos_id' =&gt; 107, 'costo_dolares' =&gt; 45.051, 'costo_pesos' =&gt; 0, 'trm' =&gt; 0, 'fecha_de_eliminacion' =&gt; null, 'comentarios'  =&gt; ''],</v>
      </c>
      <c r="S1059" t="str">
        <f t="shared" si="84"/>
        <v>['nombre' =&gt; 'Sergio', 'apellido' =&gt; 'Monsalve', 'correo' =&gt; 'facturacion@dantepet.co', 'dominio' =&gt; 5, 'estado' =&gt; 'Activo', 'ticket' =&gt; 'correo', 'fecha_de_creacion' =&gt; '2023-01-25', 'centro_costos_id' =&gt; 107, 'costo_dolares' =&gt; 45.051, 'costo_pesos' =&gt; 0, 'trm' =&gt; 0, 'fecha_de_eliminacion' =&gt; null, 'comentarios'  =&gt; ''],</v>
      </c>
    </row>
    <row r="1060" spans="1:19" x14ac:dyDescent="0.25">
      <c r="A1060" t="s">
        <v>2934</v>
      </c>
      <c r="B1060" t="s">
        <v>3135</v>
      </c>
      <c r="C1060" t="s">
        <v>3137</v>
      </c>
      <c r="D1060" t="s">
        <v>3131</v>
      </c>
      <c r="E1060" t="s">
        <v>974</v>
      </c>
      <c r="F1060" t="s">
        <v>1238</v>
      </c>
      <c r="G1060" s="1">
        <v>44951</v>
      </c>
      <c r="H1060">
        <v>210</v>
      </c>
      <c r="I1060">
        <v>45.051000000000002</v>
      </c>
      <c r="J1060" t="str">
        <f t="shared" si="80"/>
        <v>45.051</v>
      </c>
      <c r="M1060">
        <f>_xlfn.IFNA(VLOOKUP(H1060,centro_costo_id_2!$A$2:$B$108,2,0),107)</f>
        <v>107</v>
      </c>
      <c r="N1060">
        <f>_xlfn.IFNA(VLOOKUP(TRIM(D1060),dominio_correos!$A$1:$B$31,2,0),29)</f>
        <v>5</v>
      </c>
      <c r="O1060" t="str">
        <f>Hoja13!J1059</f>
        <v>2023-01-25</v>
      </c>
      <c r="P1060" t="str">
        <f t="shared" si="81"/>
        <v>null</v>
      </c>
      <c r="Q1060" t="str">
        <f t="shared" si="82"/>
        <v>['nombre' =&gt; 'Sergio', 'apellido' =&gt; 'Monsalve', 'correo' =&gt; 'contabilidad@dantepet.co', 'dominio' =&gt; 5, 'estado' =&gt; 'Activo', 'ticket' =&gt; 'correo',</v>
      </c>
      <c r="R1060" t="str">
        <f t="shared" si="83"/>
        <v xml:space="preserve"> 'fecha_de_creacion' =&gt; '2023-01-25', 'centro_costos_id' =&gt; 107, 'costo_dolares' =&gt; 45.051, 'costo_pesos' =&gt; 0, 'trm' =&gt; 0, 'fecha_de_eliminacion' =&gt; null, 'comentarios'  =&gt; ''],</v>
      </c>
      <c r="S1060" t="str">
        <f t="shared" si="84"/>
        <v>['nombre' =&gt; 'Sergio', 'apellido' =&gt; 'Monsalve', 'correo' =&gt; 'contabilidad@dantepet.co', 'dominio' =&gt; 5, 'estado' =&gt; 'Activo', 'ticket' =&gt; 'correo', 'fecha_de_creacion' =&gt; '2023-01-25', 'centro_costos_id' =&gt; 107, 'costo_dolares' =&gt; 45.051, 'costo_pesos' =&gt; 0, 'trm' =&gt; 0, 'fecha_de_eliminacion' =&gt; null, 'comentarios'  =&gt; ''],</v>
      </c>
    </row>
    <row r="1061" spans="1:19" x14ac:dyDescent="0.25">
      <c r="A1061" t="s">
        <v>3138</v>
      </c>
      <c r="B1061" t="s">
        <v>1245</v>
      </c>
      <c r="C1061" t="s">
        <v>3139</v>
      </c>
      <c r="D1061" t="s">
        <v>3131</v>
      </c>
      <c r="E1061" t="s">
        <v>974</v>
      </c>
      <c r="F1061" t="s">
        <v>1238</v>
      </c>
      <c r="G1061" s="1">
        <v>44951</v>
      </c>
      <c r="H1061">
        <v>210</v>
      </c>
      <c r="I1061">
        <v>45.051000000000002</v>
      </c>
      <c r="J1061" t="str">
        <f t="shared" si="80"/>
        <v>45.051</v>
      </c>
      <c r="M1061">
        <f>_xlfn.IFNA(VLOOKUP(H1061,centro_costo_id_2!$A$2:$B$108,2,0),107)</f>
        <v>107</v>
      </c>
      <c r="N1061">
        <f>_xlfn.IFNA(VLOOKUP(TRIM(D1061),dominio_correos!$A$1:$B$31,2,0),29)</f>
        <v>5</v>
      </c>
      <c r="O1061" t="str">
        <f>Hoja13!J1060</f>
        <v>2023-01-25</v>
      </c>
      <c r="P1061" t="str">
        <f t="shared" si="81"/>
        <v>null</v>
      </c>
      <c r="Q1061" t="str">
        <f t="shared" si="82"/>
        <v>['nombre' =&gt; 'Ana Milena', 'apellido' =&gt; 'Aguilera', 'correo' =&gt; 'rlegal@dantepet.co', 'dominio' =&gt; 5, 'estado' =&gt; 'Activo', 'ticket' =&gt; 'correo',</v>
      </c>
      <c r="R1061" t="str">
        <f t="shared" si="83"/>
        <v xml:space="preserve"> 'fecha_de_creacion' =&gt; '2023-01-25', 'centro_costos_id' =&gt; 107, 'costo_dolares' =&gt; 45.051, 'costo_pesos' =&gt; 0, 'trm' =&gt; 0, 'fecha_de_eliminacion' =&gt; null, 'comentarios'  =&gt; ''],</v>
      </c>
      <c r="S1061" t="str">
        <f t="shared" si="84"/>
        <v>['nombre' =&gt; 'Ana Milena', 'apellido' =&gt; 'Aguilera', 'correo' =&gt; 'rlegal@dantepet.co', 'dominio' =&gt; 5, 'estado' =&gt; 'Activo', 'ticket' =&gt; 'correo', 'fecha_de_creacion' =&gt; '2023-01-25', 'centro_costos_id' =&gt; 107, 'costo_dolares' =&gt; 45.051, 'costo_pesos' =&gt; 0, 'trm' =&gt; 0, 'fecha_de_eliminacion' =&gt; null, 'comentarios'  =&gt; ''],</v>
      </c>
    </row>
    <row r="1062" spans="1:19" x14ac:dyDescent="0.25">
      <c r="A1062" t="s">
        <v>2803</v>
      </c>
      <c r="B1062" t="s">
        <v>932</v>
      </c>
      <c r="C1062" t="s">
        <v>3140</v>
      </c>
      <c r="D1062" t="s">
        <v>3131</v>
      </c>
      <c r="E1062" t="s">
        <v>974</v>
      </c>
      <c r="F1062" t="s">
        <v>1238</v>
      </c>
      <c r="G1062" s="1">
        <v>44951</v>
      </c>
      <c r="H1062">
        <v>210</v>
      </c>
      <c r="I1062">
        <v>45.051000000000002</v>
      </c>
      <c r="J1062" t="str">
        <f t="shared" si="80"/>
        <v>45.051</v>
      </c>
      <c r="M1062">
        <f>_xlfn.IFNA(VLOOKUP(H1062,centro_costo_id_2!$A$2:$B$108,2,0),107)</f>
        <v>107</v>
      </c>
      <c r="N1062">
        <f>_xlfn.IFNA(VLOOKUP(TRIM(D1062),dominio_correos!$A$1:$B$31,2,0),29)</f>
        <v>5</v>
      </c>
      <c r="O1062" t="str">
        <f>Hoja13!J1061</f>
        <v>2023-01-25</v>
      </c>
      <c r="P1062" t="str">
        <f t="shared" si="81"/>
        <v>null</v>
      </c>
      <c r="Q1062" t="str">
        <f t="shared" si="82"/>
        <v>['nombre' =&gt; 'Jose  ', 'apellido' =&gt; 'Diaz', 'correo' =&gt; 'Gerencia@dantepet.co', 'dominio' =&gt; 5, 'estado' =&gt; 'Activo', 'ticket' =&gt; 'correo',</v>
      </c>
      <c r="R1062" t="str">
        <f t="shared" si="83"/>
        <v xml:space="preserve"> 'fecha_de_creacion' =&gt; '2023-01-25', 'centro_costos_id' =&gt; 107, 'costo_dolares' =&gt; 45.051, 'costo_pesos' =&gt; 0, 'trm' =&gt; 0, 'fecha_de_eliminacion' =&gt; null, 'comentarios'  =&gt; ''],</v>
      </c>
      <c r="S1062" t="str">
        <f t="shared" si="84"/>
        <v>['nombre' =&gt; 'Jose  ', 'apellido' =&gt; 'Diaz', 'correo' =&gt; 'Gerencia@dantepet.co', 'dominio' =&gt; 5, 'estado' =&gt; 'Activo', 'ticket' =&gt; 'correo', 'fecha_de_creacion' =&gt; '2023-01-25', 'centro_costos_id' =&gt; 107, 'costo_dolares' =&gt; 45.051, 'costo_pesos' =&gt; 0, 'trm' =&gt; 0, 'fecha_de_eliminacion' =&gt; null, 'comentarios'  =&gt; ''],</v>
      </c>
    </row>
    <row r="1063" spans="1:19" x14ac:dyDescent="0.25">
      <c r="A1063" t="s">
        <v>2785</v>
      </c>
      <c r="B1063" t="s">
        <v>3141</v>
      </c>
      <c r="C1063" t="s">
        <v>3142</v>
      </c>
      <c r="D1063" t="s">
        <v>1006</v>
      </c>
      <c r="E1063" t="s">
        <v>845</v>
      </c>
      <c r="F1063">
        <v>11112</v>
      </c>
      <c r="G1063" s="1">
        <v>44951</v>
      </c>
      <c r="H1063">
        <v>348</v>
      </c>
      <c r="I1063">
        <v>44.963999999999999</v>
      </c>
      <c r="J1063" t="str">
        <f t="shared" si="80"/>
        <v>44.964</v>
      </c>
      <c r="K1063">
        <v>44959</v>
      </c>
      <c r="M1063">
        <f>_xlfn.IFNA(VLOOKUP(H1063,centro_costo_id_2!$A$2:$B$108,2,0),107)</f>
        <v>92</v>
      </c>
      <c r="N1063">
        <f>_xlfn.IFNA(VLOOKUP(TRIM(D1063),dominio_correos!$A$1:$B$31,2,0),29)</f>
        <v>15</v>
      </c>
      <c r="O1063" t="str">
        <f>Hoja13!J1062</f>
        <v>2023-01-25</v>
      </c>
      <c r="P1063" t="str">
        <f t="shared" si="81"/>
        <v>2023-02-02</v>
      </c>
      <c r="Q1063" t="str">
        <f t="shared" si="82"/>
        <v>['nombre' =&gt; 'Andres Felipe', 'apellido' =&gt; 'Rincon Valencia', 'correo' =&gt; 'andres.rincon@linktic.com', 'dominio' =&gt; 15, 'estado' =&gt; 'Eliminado', 'ticket' =&gt; '11112',</v>
      </c>
      <c r="R1063" t="str">
        <f t="shared" si="83"/>
        <v xml:space="preserve"> 'fecha_de_creacion' =&gt; '2023-01-25', 'centro_costos_id' =&gt; 92, 'costo_dolares' =&gt; 44.964, 'costo_pesos' =&gt; 0, 'trm' =&gt; 0, 'fecha_de_eliminacion' =&gt; '2023-02-02', 'comentarios'  =&gt; ''],</v>
      </c>
      <c r="S1063" t="str">
        <f t="shared" si="84"/>
        <v>['nombre' =&gt; 'Andres Felipe', 'apellido' =&gt; 'Rincon Valencia', 'correo' =&gt; 'andres.rincon@linktic.com', 'dominio' =&gt; 15, 'estado' =&gt; 'Eliminado', 'ticket' =&gt; '11112', 'fecha_de_creacion' =&gt; '2023-01-25', 'centro_costos_id' =&gt; 92, 'costo_dolares' =&gt; 44.964, 'costo_pesos' =&gt; 0, 'trm' =&gt; 0, 'fecha_de_eliminacion' =&gt; '2023-02-02', 'comentarios'  =&gt; ''],</v>
      </c>
    </row>
    <row r="1064" spans="1:19" x14ac:dyDescent="0.25">
      <c r="A1064" t="s">
        <v>3143</v>
      </c>
      <c r="B1064" t="s">
        <v>3144</v>
      </c>
      <c r="C1064" t="s">
        <v>3145</v>
      </c>
      <c r="D1064" t="s">
        <v>1006</v>
      </c>
      <c r="E1064" t="s">
        <v>974</v>
      </c>
      <c r="F1064">
        <v>11028</v>
      </c>
      <c r="G1064" s="1">
        <v>44953</v>
      </c>
      <c r="H1064">
        <v>345</v>
      </c>
      <c r="I1064">
        <v>44.963999999999999</v>
      </c>
      <c r="J1064" t="str">
        <f t="shared" si="80"/>
        <v>44.964</v>
      </c>
      <c r="M1064">
        <f>_xlfn.IFNA(VLOOKUP(H1064,centro_costo_id_2!$A$2:$B$108,2,0),107)</f>
        <v>91</v>
      </c>
      <c r="N1064">
        <f>_xlfn.IFNA(VLOOKUP(TRIM(D1064),dominio_correos!$A$1:$B$31,2,0),29)</f>
        <v>15</v>
      </c>
      <c r="O1064" t="str">
        <f>Hoja13!J1063</f>
        <v>2023-01-27</v>
      </c>
      <c r="P1064" t="str">
        <f t="shared" si="81"/>
        <v>null</v>
      </c>
      <c r="Q1064" t="str">
        <f t="shared" si="82"/>
        <v>['nombre' =&gt; 'Henrry Francisco', 'apellido' =&gt; 'Bourgeot Silva', 'correo' =&gt; 'henrry.bourgeot@linktic.com', 'dominio' =&gt; 15, 'estado' =&gt; 'Activo', 'ticket' =&gt; '11028',</v>
      </c>
      <c r="R1064" t="str">
        <f t="shared" si="83"/>
        <v xml:space="preserve"> 'fecha_de_creacion' =&gt; '2023-01-27', 'centro_costos_id' =&gt; 91, 'costo_dolares' =&gt; 44.964, 'costo_pesos' =&gt; 0, 'trm' =&gt; 0, 'fecha_de_eliminacion' =&gt; null, 'comentarios'  =&gt; ''],</v>
      </c>
      <c r="S1064" t="str">
        <f t="shared" si="84"/>
        <v>['nombre' =&gt; 'Henrry Francisco', 'apellido' =&gt; 'Bourgeot Silva', 'correo' =&gt; 'henrry.bourgeot@linktic.com', 'dominio' =&gt; 15, 'estado' =&gt; 'Activo', 'ticket' =&gt; '11028', 'fecha_de_creacion' =&gt; '2023-01-27', 'centro_costos_id' =&gt; 91, 'costo_dolares' =&gt; 44.964, 'costo_pesos' =&gt; 0, 'trm' =&gt; 0, 'fecha_de_eliminacion' =&gt; null, 'comentarios'  =&gt; ''],</v>
      </c>
    </row>
    <row r="1065" spans="1:19" x14ac:dyDescent="0.25">
      <c r="A1065" t="s">
        <v>3146</v>
      </c>
      <c r="B1065" t="s">
        <v>3147</v>
      </c>
      <c r="C1065" t="s">
        <v>3148</v>
      </c>
      <c r="D1065" t="s">
        <v>1006</v>
      </c>
      <c r="E1065" t="s">
        <v>974</v>
      </c>
      <c r="F1065">
        <v>10618</v>
      </c>
      <c r="G1065" s="1">
        <v>44953</v>
      </c>
      <c r="H1065">
        <v>332</v>
      </c>
      <c r="I1065">
        <v>44.963999999999999</v>
      </c>
      <c r="J1065" t="str">
        <f t="shared" si="80"/>
        <v>44.964</v>
      </c>
      <c r="M1065">
        <f>_xlfn.IFNA(VLOOKUP(H1065,centro_costo_id_2!$A$2:$B$108,2,0),107)</f>
        <v>76</v>
      </c>
      <c r="N1065">
        <f>_xlfn.IFNA(VLOOKUP(TRIM(D1065),dominio_correos!$A$1:$B$31,2,0),29)</f>
        <v>15</v>
      </c>
      <c r="O1065" t="str">
        <f>Hoja13!J1064</f>
        <v>2023-01-27</v>
      </c>
      <c r="P1065" t="str">
        <f t="shared" si="81"/>
        <v>null</v>
      </c>
      <c r="Q1065" t="str">
        <f t="shared" si="82"/>
        <v>['nombre' =&gt; 'Aleinny Chesire', 'apellido' =&gt; 'Rivero Gonzales', 'correo' =&gt; 'aleinny.rivero@linktic.com', 'dominio' =&gt; 15, 'estado' =&gt; 'Activo', 'ticket' =&gt; '10618',</v>
      </c>
      <c r="R1065" t="str">
        <f t="shared" si="83"/>
        <v xml:space="preserve"> 'fecha_de_creacion' =&gt; '2023-01-27', 'centro_costos_id' =&gt; 76, 'costo_dolares' =&gt; 44.964, 'costo_pesos' =&gt; 0, 'trm' =&gt; 0, 'fecha_de_eliminacion' =&gt; null, 'comentarios'  =&gt; ''],</v>
      </c>
      <c r="S1065" t="str">
        <f t="shared" si="84"/>
        <v>['nombre' =&gt; 'Aleinny Chesire', 'apellido' =&gt; 'Rivero Gonzales', 'correo' =&gt; 'aleinny.rivero@linktic.com', 'dominio' =&gt; 15, 'estado' =&gt; 'Activo', 'ticket' =&gt; '10618', 'fecha_de_creacion' =&gt; '2023-01-27', 'centro_costos_id' =&gt; 76, 'costo_dolares' =&gt; 44.964, 'costo_pesos' =&gt; 0, 'trm' =&gt; 0, 'fecha_de_eliminacion' =&gt; null, 'comentarios'  =&gt; ''],</v>
      </c>
    </row>
    <row r="1066" spans="1:19" x14ac:dyDescent="0.25">
      <c r="A1066" t="s">
        <v>3149</v>
      </c>
      <c r="B1066" t="s">
        <v>3150</v>
      </c>
      <c r="C1066" t="s">
        <v>3151</v>
      </c>
      <c r="D1066" t="s">
        <v>1006</v>
      </c>
      <c r="E1066" t="s">
        <v>974</v>
      </c>
      <c r="F1066">
        <v>11256</v>
      </c>
      <c r="G1066" s="1">
        <v>44953</v>
      </c>
      <c r="H1066">
        <v>291</v>
      </c>
      <c r="I1066">
        <v>44.963999999999999</v>
      </c>
      <c r="J1066" t="str">
        <f t="shared" si="80"/>
        <v>44.964</v>
      </c>
      <c r="M1066">
        <f>_xlfn.IFNA(VLOOKUP(H1066,centro_costo_id_2!$A$2:$B$108,2,0),107)</f>
        <v>37</v>
      </c>
      <c r="N1066">
        <f>_xlfn.IFNA(VLOOKUP(TRIM(D1066),dominio_correos!$A$1:$B$31,2,0),29)</f>
        <v>15</v>
      </c>
      <c r="O1066" t="str">
        <f>Hoja13!J1065</f>
        <v>2023-01-27</v>
      </c>
      <c r="P1066" t="str">
        <f t="shared" si="81"/>
        <v>null</v>
      </c>
      <c r="Q1066" t="str">
        <f t="shared" si="82"/>
        <v>['nombre' =&gt; 'Kevin ', 'apellido' =&gt; 'Marquez', 'correo' =&gt; 'kevin.marquez@linktic.com', 'dominio' =&gt; 15, 'estado' =&gt; 'Activo', 'ticket' =&gt; '11256',</v>
      </c>
      <c r="R1066" t="str">
        <f t="shared" si="83"/>
        <v xml:space="preserve"> 'fecha_de_creacion' =&gt; '2023-01-27', 'centro_costos_id' =&gt; 37, 'costo_dolares' =&gt; 44.964, 'costo_pesos' =&gt; 0, 'trm' =&gt; 0, 'fecha_de_eliminacion' =&gt; null, 'comentarios'  =&gt; ''],</v>
      </c>
      <c r="S1066" t="str">
        <f t="shared" si="84"/>
        <v>['nombre' =&gt; 'Kevin ', 'apellido' =&gt; 'Marquez', 'correo' =&gt; 'kevin.marquez@linktic.com', 'dominio' =&gt; 15, 'estado' =&gt; 'Activo', 'ticket' =&gt; '11256', 'fecha_de_creacion' =&gt; '2023-01-27', 'centro_costos_id' =&gt; 37, 'costo_dolares' =&gt; 44.964, 'costo_pesos' =&gt; 0, 'trm' =&gt; 0, 'fecha_de_eliminacion' =&gt; null, 'comentarios'  =&gt; ''],</v>
      </c>
    </row>
    <row r="1067" spans="1:19" x14ac:dyDescent="0.25">
      <c r="A1067" t="s">
        <v>3152</v>
      </c>
      <c r="B1067" t="s">
        <v>3153</v>
      </c>
      <c r="C1067" t="s">
        <v>3154</v>
      </c>
      <c r="D1067" t="s">
        <v>1006</v>
      </c>
      <c r="E1067" t="s">
        <v>974</v>
      </c>
      <c r="F1067">
        <v>11029</v>
      </c>
      <c r="G1067" s="1">
        <v>44953</v>
      </c>
      <c r="H1067">
        <v>345</v>
      </c>
      <c r="I1067">
        <v>44.963999999999999</v>
      </c>
      <c r="J1067" t="str">
        <f t="shared" si="80"/>
        <v>44.964</v>
      </c>
      <c r="M1067">
        <f>_xlfn.IFNA(VLOOKUP(H1067,centro_costo_id_2!$A$2:$B$108,2,0),107)</f>
        <v>91</v>
      </c>
      <c r="N1067">
        <f>_xlfn.IFNA(VLOOKUP(TRIM(D1067),dominio_correos!$A$1:$B$31,2,0),29)</f>
        <v>15</v>
      </c>
      <c r="O1067" t="str">
        <f>Hoja13!J1066</f>
        <v>2023-01-27</v>
      </c>
      <c r="P1067" t="str">
        <f t="shared" si="81"/>
        <v>null</v>
      </c>
      <c r="Q1067" t="str">
        <f t="shared" si="82"/>
        <v>['nombre' =&gt; 'Jose Manuel', 'apellido' =&gt; 'Martinez Mendez', 'correo' =&gt; 'jose.martinez@linktic.com', 'dominio' =&gt; 15, 'estado' =&gt; 'Activo', 'ticket' =&gt; '11029',</v>
      </c>
      <c r="R1067" t="str">
        <f t="shared" si="83"/>
        <v xml:space="preserve"> 'fecha_de_creacion' =&gt; '2023-01-27', 'centro_costos_id' =&gt; 91, 'costo_dolares' =&gt; 44.964, 'costo_pesos' =&gt; 0, 'trm' =&gt; 0, 'fecha_de_eliminacion' =&gt; null, 'comentarios'  =&gt; ''],</v>
      </c>
      <c r="S1067" t="str">
        <f t="shared" si="84"/>
        <v>['nombre' =&gt; 'Jose Manuel', 'apellido' =&gt; 'Martinez Mendez', 'correo' =&gt; 'jose.martinez@linktic.com', 'dominio' =&gt; 15, 'estado' =&gt; 'Activo', 'ticket' =&gt; '11029', 'fecha_de_creacion' =&gt; '2023-01-27', 'centro_costos_id' =&gt; 91, 'costo_dolares' =&gt; 44.964, 'costo_pesos' =&gt; 0, 'trm' =&gt; 0, 'fecha_de_eliminacion' =&gt; null, 'comentarios'  =&gt; ''],</v>
      </c>
    </row>
    <row r="1068" spans="1:19" x14ac:dyDescent="0.25">
      <c r="A1068" t="s">
        <v>3155</v>
      </c>
      <c r="B1068" t="s">
        <v>3156</v>
      </c>
      <c r="C1068" t="s">
        <v>3157</v>
      </c>
      <c r="D1068" t="s">
        <v>1006</v>
      </c>
      <c r="E1068" t="s">
        <v>845</v>
      </c>
      <c r="F1068">
        <v>11213</v>
      </c>
      <c r="G1068" s="1">
        <v>44956</v>
      </c>
      <c r="H1068">
        <v>324</v>
      </c>
      <c r="I1068">
        <v>44.963999999999999</v>
      </c>
      <c r="J1068" t="str">
        <f t="shared" si="80"/>
        <v>44.964</v>
      </c>
      <c r="K1068">
        <v>45016</v>
      </c>
      <c r="M1068">
        <f>_xlfn.IFNA(VLOOKUP(H1068,centro_costo_id_2!$A$2:$B$108,2,0),107)</f>
        <v>69</v>
      </c>
      <c r="N1068">
        <f>_xlfn.IFNA(VLOOKUP(TRIM(D1068),dominio_correos!$A$1:$B$31,2,0),29)</f>
        <v>15</v>
      </c>
      <c r="O1068" t="str">
        <f>Hoja13!J1067</f>
        <v>2023-01-30</v>
      </c>
      <c r="P1068" t="str">
        <f t="shared" si="81"/>
        <v>2023-03-31</v>
      </c>
      <c r="Q1068" t="str">
        <f t="shared" si="82"/>
        <v>['nombre' =&gt; 'Johnnatan', 'apellido' =&gt; 'Rodriguez Pinto', 'correo' =&gt; 'johnnatan.rodriguez@linktic.com', 'dominio' =&gt; 15, 'estado' =&gt; 'Eliminado', 'ticket' =&gt; '11213',</v>
      </c>
      <c r="R1068" t="str">
        <f t="shared" si="83"/>
        <v xml:space="preserve"> 'fecha_de_creacion' =&gt; '2023-01-30', 'centro_costos_id' =&gt; 69, 'costo_dolares' =&gt; 44.964, 'costo_pesos' =&gt; 0, 'trm' =&gt; 0, 'fecha_de_eliminacion' =&gt; '2023-03-31', 'comentarios'  =&gt; ''],</v>
      </c>
      <c r="S1068" t="str">
        <f t="shared" si="84"/>
        <v>['nombre' =&gt; 'Johnnatan', 'apellido' =&gt; 'Rodriguez Pinto', 'correo' =&gt; 'johnnatan.rodriguez@linktic.com', 'dominio' =&gt; 15, 'estado' =&gt; 'Eliminado', 'ticket' =&gt; '11213', 'fecha_de_creacion' =&gt; '2023-01-30', 'centro_costos_id' =&gt; 69, 'costo_dolares' =&gt; 44.964, 'costo_pesos' =&gt; 0, 'trm' =&gt; 0, 'fecha_de_eliminacion' =&gt; '2023-03-31', 'comentarios'  =&gt; ''],</v>
      </c>
    </row>
    <row r="1069" spans="1:19" x14ac:dyDescent="0.25">
      <c r="A1069" t="s">
        <v>3158</v>
      </c>
      <c r="B1069" t="s">
        <v>3159</v>
      </c>
      <c r="C1069" t="s">
        <v>3160</v>
      </c>
      <c r="D1069" t="s">
        <v>1006</v>
      </c>
      <c r="E1069" t="s">
        <v>974</v>
      </c>
      <c r="F1069">
        <v>11191</v>
      </c>
      <c r="G1069" s="1">
        <v>44592</v>
      </c>
      <c r="H1069">
        <v>348</v>
      </c>
      <c r="I1069">
        <v>44.963999999999999</v>
      </c>
      <c r="J1069" t="str">
        <f t="shared" si="80"/>
        <v>44.964</v>
      </c>
      <c r="M1069">
        <f>_xlfn.IFNA(VLOOKUP(H1069,centro_costo_id_2!$A$2:$B$108,2,0),107)</f>
        <v>92</v>
      </c>
      <c r="N1069">
        <f>_xlfn.IFNA(VLOOKUP(TRIM(D1069),dominio_correos!$A$1:$B$31,2,0),29)</f>
        <v>15</v>
      </c>
      <c r="O1069" t="str">
        <f>Hoja13!J1068</f>
        <v>2022-01-31</v>
      </c>
      <c r="P1069" t="str">
        <f t="shared" si="81"/>
        <v>null</v>
      </c>
      <c r="Q1069" t="str">
        <f t="shared" si="82"/>
        <v>['nombre' =&gt; 'Elias Reinaldo', 'apellido' =&gt; 'Gámez Pinilla', 'correo' =&gt; 'elias.gamez@linktic.com', 'dominio' =&gt; 15, 'estado' =&gt; 'Activo', 'ticket' =&gt; '11191',</v>
      </c>
      <c r="R1069" t="str">
        <f t="shared" si="83"/>
        <v xml:space="preserve"> 'fecha_de_creacion' =&gt; '2022-01-31', 'centro_costos_id' =&gt; 92, 'costo_dolares' =&gt; 44.964, 'costo_pesos' =&gt; 0, 'trm' =&gt; 0, 'fecha_de_eliminacion' =&gt; null, 'comentarios'  =&gt; ''],</v>
      </c>
      <c r="S1069" t="str">
        <f t="shared" si="84"/>
        <v>['nombre' =&gt; 'Elias Reinaldo', 'apellido' =&gt; 'Gámez Pinilla', 'correo' =&gt; 'elias.gamez@linktic.com', 'dominio' =&gt; 15, 'estado' =&gt; 'Activo', 'ticket' =&gt; '11191', 'fecha_de_creacion' =&gt; '2022-01-31', 'centro_costos_id' =&gt; 92, 'costo_dolares' =&gt; 44.964, 'costo_pesos' =&gt; 0, 'trm' =&gt; 0, 'fecha_de_eliminacion' =&gt; null, 'comentarios'  =&gt; ''],</v>
      </c>
    </row>
    <row r="1070" spans="1:19" x14ac:dyDescent="0.25">
      <c r="A1070" t="s">
        <v>3161</v>
      </c>
      <c r="B1070" t="s">
        <v>3162</v>
      </c>
      <c r="C1070" t="s">
        <v>3163</v>
      </c>
      <c r="D1070" t="s">
        <v>1006</v>
      </c>
      <c r="E1070" t="s">
        <v>845</v>
      </c>
      <c r="F1070">
        <v>10154</v>
      </c>
      <c r="G1070" s="1">
        <v>44592</v>
      </c>
      <c r="H1070">
        <v>291</v>
      </c>
      <c r="I1070">
        <v>44.963999999999999</v>
      </c>
      <c r="J1070" t="str">
        <f t="shared" si="80"/>
        <v>44.964</v>
      </c>
      <c r="K1070">
        <v>45007</v>
      </c>
      <c r="M1070">
        <f>_xlfn.IFNA(VLOOKUP(H1070,centro_costo_id_2!$A$2:$B$108,2,0),107)</f>
        <v>37</v>
      </c>
      <c r="N1070">
        <f>_xlfn.IFNA(VLOOKUP(TRIM(D1070),dominio_correos!$A$1:$B$31,2,0),29)</f>
        <v>15</v>
      </c>
      <c r="O1070" t="str">
        <f>Hoja13!J1069</f>
        <v>2022-01-31</v>
      </c>
      <c r="P1070" t="str">
        <f t="shared" si="81"/>
        <v>2023-03-22</v>
      </c>
      <c r="Q1070" t="str">
        <f t="shared" si="82"/>
        <v>['nombre' =&gt; 'Camilo Andres', 'apellido' =&gt; 'Ramirez Obando', 'correo' =&gt; 'camilo.ramirez@linktic.com', 'dominio' =&gt; 15, 'estado' =&gt; 'Eliminado', 'ticket' =&gt; '10154',</v>
      </c>
      <c r="R1070" t="str">
        <f t="shared" si="83"/>
        <v xml:space="preserve"> 'fecha_de_creacion' =&gt; '2022-01-31', 'centro_costos_id' =&gt; 37, 'costo_dolares' =&gt; 44.964, 'costo_pesos' =&gt; 0, 'trm' =&gt; 0, 'fecha_de_eliminacion' =&gt; '2023-03-22', 'comentarios'  =&gt; ''],</v>
      </c>
      <c r="S1070" t="str">
        <f t="shared" si="84"/>
        <v>['nombre' =&gt; 'Camilo Andres', 'apellido' =&gt; 'Ramirez Obando', 'correo' =&gt; 'camilo.ramirez@linktic.com', 'dominio' =&gt; 15, 'estado' =&gt; 'Eliminado', 'ticket' =&gt; '10154', 'fecha_de_creacion' =&gt; '2022-01-31', 'centro_costos_id' =&gt; 37, 'costo_dolares' =&gt; 44.964, 'costo_pesos' =&gt; 0, 'trm' =&gt; 0, 'fecha_de_eliminacion' =&gt; '2023-03-22', 'comentarios'  =&gt; ''],</v>
      </c>
    </row>
    <row r="1071" spans="1:19" x14ac:dyDescent="0.25">
      <c r="A1071" t="s">
        <v>3164</v>
      </c>
      <c r="B1071" t="s">
        <v>3165</v>
      </c>
      <c r="C1071" t="s">
        <v>3166</v>
      </c>
      <c r="D1071" t="s">
        <v>1006</v>
      </c>
      <c r="E1071" t="s">
        <v>974</v>
      </c>
      <c r="F1071">
        <v>11252</v>
      </c>
      <c r="G1071" s="1">
        <v>44959</v>
      </c>
      <c r="H1071">
        <v>344</v>
      </c>
      <c r="I1071">
        <v>45.051000000000002</v>
      </c>
      <c r="J1071" t="str">
        <f t="shared" si="80"/>
        <v>45.051</v>
      </c>
      <c r="M1071">
        <f>_xlfn.IFNA(VLOOKUP(H1071,centro_costo_id_2!$A$2:$B$108,2,0),107)</f>
        <v>107</v>
      </c>
      <c r="N1071">
        <f>_xlfn.IFNA(VLOOKUP(TRIM(D1071),dominio_correos!$A$1:$B$31,2,0),29)</f>
        <v>15</v>
      </c>
      <c r="O1071" t="str">
        <f>Hoja13!J1070</f>
        <v>2023-02-02</v>
      </c>
      <c r="P1071" t="str">
        <f t="shared" si="81"/>
        <v>null</v>
      </c>
      <c r="Q1071" t="str">
        <f t="shared" si="82"/>
        <v>['nombre' =&gt; 'Claudia Ximena', 'apellido' =&gt; 'Motta Hernandez', 'correo' =&gt; 'ximena.motta@linktic.com', 'dominio' =&gt; 15, 'estado' =&gt; 'Activo', 'ticket' =&gt; '11252',</v>
      </c>
      <c r="R1071" t="str">
        <f t="shared" si="83"/>
        <v xml:space="preserve"> 'fecha_de_creacion' =&gt; '2023-02-02', 'centro_costos_id' =&gt; 107, 'costo_dolares' =&gt; 45.051, 'costo_pesos' =&gt; 0, 'trm' =&gt; 0, 'fecha_de_eliminacion' =&gt; null, 'comentarios'  =&gt; ''],</v>
      </c>
      <c r="S1071" t="str">
        <f t="shared" si="84"/>
        <v>['nombre' =&gt; 'Claudia Ximena', 'apellido' =&gt; 'Motta Hernandez', 'correo' =&gt; 'ximena.motta@linktic.com', 'dominio' =&gt; 15, 'estado' =&gt; 'Activo', 'ticket' =&gt; '11252', 'fecha_de_creacion' =&gt; '2023-02-02', 'centro_costos_id' =&gt; 107, 'costo_dolares' =&gt; 45.051, 'costo_pesos' =&gt; 0, 'trm' =&gt; 0, 'fecha_de_eliminacion' =&gt; null, 'comentarios'  =&gt; ''],</v>
      </c>
    </row>
    <row r="1072" spans="1:19" x14ac:dyDescent="0.25">
      <c r="A1072" t="s">
        <v>3167</v>
      </c>
      <c r="B1072" t="s">
        <v>3168</v>
      </c>
      <c r="C1072" t="s">
        <v>3169</v>
      </c>
      <c r="D1072" t="s">
        <v>1006</v>
      </c>
      <c r="E1072" t="s">
        <v>974</v>
      </c>
      <c r="F1072">
        <v>11258</v>
      </c>
      <c r="G1072" s="1">
        <v>44959</v>
      </c>
      <c r="H1072">
        <v>291</v>
      </c>
      <c r="I1072">
        <v>44.963999999999999</v>
      </c>
      <c r="J1072" t="str">
        <f t="shared" si="80"/>
        <v>44.964</v>
      </c>
      <c r="M1072">
        <f>_xlfn.IFNA(VLOOKUP(H1072,centro_costo_id_2!$A$2:$B$108,2,0),107)</f>
        <v>37</v>
      </c>
      <c r="N1072">
        <f>_xlfn.IFNA(VLOOKUP(TRIM(D1072),dominio_correos!$A$1:$B$31,2,0),29)</f>
        <v>15</v>
      </c>
      <c r="O1072" t="str">
        <f>Hoja13!J1071</f>
        <v>2023-02-02</v>
      </c>
      <c r="P1072" t="str">
        <f t="shared" si="81"/>
        <v>null</v>
      </c>
      <c r="Q1072" t="str">
        <f t="shared" si="82"/>
        <v>['nombre' =&gt; 'Hernan Mauricio', 'apellido' =&gt; 'Marquez Marulanda', 'correo' =&gt; 'hernan.marquez@linktic.com', 'dominio' =&gt; 15, 'estado' =&gt; 'Activo', 'ticket' =&gt; '11258',</v>
      </c>
      <c r="R1072" t="str">
        <f t="shared" si="83"/>
        <v xml:space="preserve"> 'fecha_de_creacion' =&gt; '2023-02-02', 'centro_costos_id' =&gt; 37, 'costo_dolares' =&gt; 44.964, 'costo_pesos' =&gt; 0, 'trm' =&gt; 0, 'fecha_de_eliminacion' =&gt; null, 'comentarios'  =&gt; ''],</v>
      </c>
      <c r="S1072" t="str">
        <f t="shared" si="84"/>
        <v>['nombre' =&gt; 'Hernan Mauricio', 'apellido' =&gt; 'Marquez Marulanda', 'correo' =&gt; 'hernan.marquez@linktic.com', 'dominio' =&gt; 15, 'estado' =&gt; 'Activo', 'ticket' =&gt; '11258', 'fecha_de_creacion' =&gt; '2023-02-02', 'centro_costos_id' =&gt; 37, 'costo_dolares' =&gt; 44.964, 'costo_pesos' =&gt; 0, 'trm' =&gt; 0, 'fecha_de_eliminacion' =&gt; null, 'comentarios'  =&gt; ''],</v>
      </c>
    </row>
    <row r="1073" spans="1:19" x14ac:dyDescent="0.25">
      <c r="A1073" t="s">
        <v>3170</v>
      </c>
      <c r="B1073" t="s">
        <v>3171</v>
      </c>
      <c r="C1073" t="s">
        <v>3172</v>
      </c>
      <c r="D1073" t="s">
        <v>1006</v>
      </c>
      <c r="E1073" t="s">
        <v>974</v>
      </c>
      <c r="F1073">
        <v>11250</v>
      </c>
      <c r="G1073" s="1">
        <v>44959</v>
      </c>
      <c r="H1073">
        <v>291</v>
      </c>
      <c r="I1073">
        <v>44.963999999999999</v>
      </c>
      <c r="J1073" t="str">
        <f t="shared" si="80"/>
        <v>44.964</v>
      </c>
      <c r="M1073">
        <f>_xlfn.IFNA(VLOOKUP(H1073,centro_costo_id_2!$A$2:$B$108,2,0),107)</f>
        <v>37</v>
      </c>
      <c r="N1073">
        <f>_xlfn.IFNA(VLOOKUP(TRIM(D1073),dominio_correos!$A$1:$B$31,2,0),29)</f>
        <v>15</v>
      </c>
      <c r="O1073" t="str">
        <f>Hoja13!J1072</f>
        <v>2023-02-02</v>
      </c>
      <c r="P1073" t="str">
        <f t="shared" si="81"/>
        <v>null</v>
      </c>
      <c r="Q1073" t="str">
        <f t="shared" si="82"/>
        <v>['nombre' =&gt; 'Graciela', 'apellido' =&gt; 'Monroy Calvo', 'correo' =&gt; 'graciela.monroy@linktic.com', 'dominio' =&gt; 15, 'estado' =&gt; 'Activo', 'ticket' =&gt; '11250',</v>
      </c>
      <c r="R1073" t="str">
        <f t="shared" si="83"/>
        <v xml:space="preserve"> 'fecha_de_creacion' =&gt; '2023-02-02', 'centro_costos_id' =&gt; 37, 'costo_dolares' =&gt; 44.964, 'costo_pesos' =&gt; 0, 'trm' =&gt; 0, 'fecha_de_eliminacion' =&gt; null, 'comentarios'  =&gt; ''],</v>
      </c>
      <c r="S1073" t="str">
        <f t="shared" si="84"/>
        <v>['nombre' =&gt; 'Graciela', 'apellido' =&gt; 'Monroy Calvo', 'correo' =&gt; 'graciela.monroy@linktic.com', 'dominio' =&gt; 15, 'estado' =&gt; 'Activo', 'ticket' =&gt; '11250', 'fecha_de_creacion' =&gt; '2023-02-02', 'centro_costos_id' =&gt; 37, 'costo_dolares' =&gt; 44.964, 'costo_pesos' =&gt; 0, 'trm' =&gt; 0, 'fecha_de_eliminacion' =&gt; null, 'comentarios'  =&gt; ''],</v>
      </c>
    </row>
    <row r="1074" spans="1:19" x14ac:dyDescent="0.25">
      <c r="A1074" t="s">
        <v>3173</v>
      </c>
      <c r="B1074" t="s">
        <v>3174</v>
      </c>
      <c r="C1074" t="s">
        <v>3175</v>
      </c>
      <c r="D1074" t="s">
        <v>1006</v>
      </c>
      <c r="E1074" t="s">
        <v>974</v>
      </c>
      <c r="F1074">
        <v>11251</v>
      </c>
      <c r="G1074" s="1">
        <v>44959</v>
      </c>
      <c r="H1074">
        <v>291</v>
      </c>
      <c r="I1074">
        <v>44.963999999999999</v>
      </c>
      <c r="J1074" t="str">
        <f t="shared" si="80"/>
        <v>44.964</v>
      </c>
      <c r="M1074">
        <f>_xlfn.IFNA(VLOOKUP(H1074,centro_costo_id_2!$A$2:$B$108,2,0),107)</f>
        <v>37</v>
      </c>
      <c r="N1074">
        <f>_xlfn.IFNA(VLOOKUP(TRIM(D1074),dominio_correos!$A$1:$B$31,2,0),29)</f>
        <v>15</v>
      </c>
      <c r="O1074" t="str">
        <f>Hoja13!J1073</f>
        <v>2023-02-02</v>
      </c>
      <c r="P1074" t="str">
        <f t="shared" si="81"/>
        <v>null</v>
      </c>
      <c r="Q1074" t="str">
        <f t="shared" si="82"/>
        <v>['nombre' =&gt; 'Jose Mario', 'apellido' =&gt; 'Mier Rivera', 'correo' =&gt; 'jose.mier@linktic.com', 'dominio' =&gt; 15, 'estado' =&gt; 'Activo', 'ticket' =&gt; '11251',</v>
      </c>
      <c r="R1074" t="str">
        <f t="shared" si="83"/>
        <v xml:space="preserve"> 'fecha_de_creacion' =&gt; '2023-02-02', 'centro_costos_id' =&gt; 37, 'costo_dolares' =&gt; 44.964, 'costo_pesos' =&gt; 0, 'trm' =&gt; 0, 'fecha_de_eliminacion' =&gt; null, 'comentarios'  =&gt; ''],</v>
      </c>
      <c r="S1074" t="str">
        <f t="shared" si="84"/>
        <v>['nombre' =&gt; 'Jose Mario', 'apellido' =&gt; 'Mier Rivera', 'correo' =&gt; 'jose.mier@linktic.com', 'dominio' =&gt; 15, 'estado' =&gt; 'Activo', 'ticket' =&gt; '11251', 'fecha_de_creacion' =&gt; '2023-02-02', 'centro_costos_id' =&gt; 37, 'costo_dolares' =&gt; 44.964, 'costo_pesos' =&gt; 0, 'trm' =&gt; 0, 'fecha_de_eliminacion' =&gt; null, 'comentarios'  =&gt; ''],</v>
      </c>
    </row>
    <row r="1075" spans="1:19" x14ac:dyDescent="0.25">
      <c r="A1075" t="s">
        <v>899</v>
      </c>
      <c r="B1075" t="s">
        <v>1322</v>
      </c>
      <c r="C1075" t="s">
        <v>3176</v>
      </c>
      <c r="D1075" t="s">
        <v>1813</v>
      </c>
      <c r="E1075" t="s">
        <v>845</v>
      </c>
      <c r="F1075">
        <v>11266</v>
      </c>
      <c r="G1075" s="1">
        <v>44959</v>
      </c>
      <c r="H1075">
        <v>315</v>
      </c>
      <c r="I1075">
        <v>12</v>
      </c>
      <c r="J1075" t="str">
        <f t="shared" si="80"/>
        <v>12.000</v>
      </c>
      <c r="K1075">
        <v>45026</v>
      </c>
      <c r="M1075">
        <f>_xlfn.IFNA(VLOOKUP(H1075,centro_costo_id_2!$A$2:$B$108,2,0),107)</f>
        <v>60</v>
      </c>
      <c r="N1075">
        <f>_xlfn.IFNA(VLOOKUP(TRIM(D1075),dominio_correos!$A$1:$B$31,2,0),29)</f>
        <v>8</v>
      </c>
      <c r="O1075" t="str">
        <f>Hoja13!J1074</f>
        <v>2023-02-02</v>
      </c>
      <c r="P1075" t="str">
        <f t="shared" si="81"/>
        <v>2023-04-10</v>
      </c>
      <c r="Q1075" t="str">
        <f t="shared" si="82"/>
        <v>['nombre' =&gt; 'Alexander', 'apellido' =&gt; 'Gonzalez', 'correo' =&gt; 'apoyoventas@expone.co', 'dominio' =&gt; 8, 'estado' =&gt; 'Eliminado', 'ticket' =&gt; '11266',</v>
      </c>
      <c r="R1075" t="str">
        <f t="shared" si="83"/>
        <v xml:space="preserve"> 'fecha_de_creacion' =&gt; '2023-02-02', 'centro_costos_id' =&gt; 60, 'costo_dolares' =&gt; 12.000, 'costo_pesos' =&gt; 0, 'trm' =&gt; 0, 'fecha_de_eliminacion' =&gt; '2023-04-10', 'comentarios'  =&gt; ''],</v>
      </c>
      <c r="S1075" t="str">
        <f t="shared" si="84"/>
        <v>['nombre' =&gt; 'Alexander', 'apellido' =&gt; 'Gonzalez', 'correo' =&gt; 'apoyoventas@expone.co', 'dominio' =&gt; 8, 'estado' =&gt; 'Eliminado', 'ticket' =&gt; '11266', 'fecha_de_creacion' =&gt; '2023-02-02', 'centro_costos_id' =&gt; 60, 'costo_dolares' =&gt; 12.000, 'costo_pesos' =&gt; 0, 'trm' =&gt; 0, 'fecha_de_eliminacion' =&gt; '2023-04-10', 'comentarios'  =&gt; ''],</v>
      </c>
    </row>
    <row r="1076" spans="1:19" x14ac:dyDescent="0.25">
      <c r="A1076" t="s">
        <v>3177</v>
      </c>
      <c r="B1076" t="s">
        <v>3178</v>
      </c>
      <c r="C1076" t="s">
        <v>2660</v>
      </c>
      <c r="D1076" t="s">
        <v>1006</v>
      </c>
      <c r="E1076" t="s">
        <v>974</v>
      </c>
      <c r="F1076">
        <v>10064</v>
      </c>
      <c r="G1076" s="1">
        <v>44959</v>
      </c>
      <c r="H1076">
        <v>335</v>
      </c>
      <c r="I1076">
        <v>44.963999999999999</v>
      </c>
      <c r="J1076" t="str">
        <f t="shared" si="80"/>
        <v>44.964</v>
      </c>
      <c r="M1076">
        <f>_xlfn.IFNA(VLOOKUP(H1076,centro_costo_id_2!$A$2:$B$108,2,0),107)</f>
        <v>79</v>
      </c>
      <c r="N1076">
        <f>_xlfn.IFNA(VLOOKUP(TRIM(D1076),dominio_correos!$A$1:$B$31,2,0),29)</f>
        <v>15</v>
      </c>
      <c r="O1076" t="str">
        <f>Hoja13!J1075</f>
        <v>2023-02-02</v>
      </c>
      <c r="P1076" t="str">
        <f t="shared" si="81"/>
        <v>null</v>
      </c>
      <c r="Q1076" t="str">
        <f t="shared" si="82"/>
        <v>['nombre' =&gt; 'Ivan Dario', 'apellido' =&gt; 'Murcia Moreno', 'correo' =&gt; 'ivan.murcia@linktic.com', 'dominio' =&gt; 15, 'estado' =&gt; 'Activo', 'ticket' =&gt; '10064',</v>
      </c>
      <c r="R1076" t="str">
        <f t="shared" si="83"/>
        <v xml:space="preserve"> 'fecha_de_creacion' =&gt; '2023-02-02', 'centro_costos_id' =&gt; 79, 'costo_dolares' =&gt; 44.964, 'costo_pesos' =&gt; 0, 'trm' =&gt; 0, 'fecha_de_eliminacion' =&gt; null, 'comentarios'  =&gt; ''],</v>
      </c>
      <c r="S1076" t="str">
        <f t="shared" si="84"/>
        <v>['nombre' =&gt; 'Ivan Dario', 'apellido' =&gt; 'Murcia Moreno', 'correo' =&gt; 'ivan.murcia@linktic.com', 'dominio' =&gt; 15, 'estado' =&gt; 'Activo', 'ticket' =&gt; '10064', 'fecha_de_creacion' =&gt; '2023-02-02', 'centro_costos_id' =&gt; 79, 'costo_dolares' =&gt; 44.964, 'costo_pesos' =&gt; 0, 'trm' =&gt; 0, 'fecha_de_eliminacion' =&gt; null, 'comentarios'  =&gt; ''],</v>
      </c>
    </row>
    <row r="1077" spans="1:19" x14ac:dyDescent="0.25">
      <c r="A1077" t="s">
        <v>3179</v>
      </c>
      <c r="B1077" t="s">
        <v>3180</v>
      </c>
      <c r="C1077" t="s">
        <v>3181</v>
      </c>
      <c r="D1077" t="s">
        <v>1006</v>
      </c>
      <c r="E1077" t="s">
        <v>974</v>
      </c>
      <c r="F1077">
        <v>11155</v>
      </c>
      <c r="G1077" s="1">
        <v>44960</v>
      </c>
      <c r="H1077">
        <v>329</v>
      </c>
      <c r="I1077">
        <v>44.963999999999999</v>
      </c>
      <c r="J1077" t="str">
        <f t="shared" si="80"/>
        <v>44.964</v>
      </c>
      <c r="M1077">
        <f>_xlfn.IFNA(VLOOKUP(H1077,centro_costo_id_2!$A$2:$B$108,2,0),107)</f>
        <v>74</v>
      </c>
      <c r="N1077">
        <f>_xlfn.IFNA(VLOOKUP(TRIM(D1077),dominio_correos!$A$1:$B$31,2,0),29)</f>
        <v>15</v>
      </c>
      <c r="O1077" t="str">
        <f>Hoja13!J1076</f>
        <v>2023-02-03</v>
      </c>
      <c r="P1077" t="str">
        <f t="shared" si="81"/>
        <v>null</v>
      </c>
      <c r="Q1077" t="str">
        <f t="shared" si="82"/>
        <v>['nombre' =&gt; 'Omar Orlando', 'apellido' =&gt; 'Amaya Rojas', 'correo' =&gt; 'omar.amaya@linktic.com', 'dominio' =&gt; 15, 'estado' =&gt; 'Activo', 'ticket' =&gt; '11155',</v>
      </c>
      <c r="R1077" t="str">
        <f t="shared" si="83"/>
        <v xml:space="preserve"> 'fecha_de_creacion' =&gt; '2023-02-03', 'centro_costos_id' =&gt; 74, 'costo_dolares' =&gt; 44.964, 'costo_pesos' =&gt; 0, 'trm' =&gt; 0, 'fecha_de_eliminacion' =&gt; null, 'comentarios'  =&gt; ''],</v>
      </c>
      <c r="S1077" t="str">
        <f t="shared" si="84"/>
        <v>['nombre' =&gt; 'Omar Orlando', 'apellido' =&gt; 'Amaya Rojas', 'correo' =&gt; 'omar.amaya@linktic.com', 'dominio' =&gt; 15, 'estado' =&gt; 'Activo', 'ticket' =&gt; '11155', 'fecha_de_creacion' =&gt; '2023-02-03', 'centro_costos_id' =&gt; 74, 'costo_dolares' =&gt; 44.964, 'costo_pesos' =&gt; 0, 'trm' =&gt; 0, 'fecha_de_eliminacion' =&gt; null, 'comentarios'  =&gt; ''],</v>
      </c>
    </row>
    <row r="1078" spans="1:19" x14ac:dyDescent="0.25">
      <c r="A1078" t="s">
        <v>3182</v>
      </c>
      <c r="B1078" t="s">
        <v>3183</v>
      </c>
      <c r="C1078" t="s">
        <v>3184</v>
      </c>
      <c r="D1078" t="s">
        <v>1006</v>
      </c>
      <c r="E1078" t="s">
        <v>974</v>
      </c>
      <c r="F1078">
        <v>10898</v>
      </c>
      <c r="G1078" s="1">
        <v>44963</v>
      </c>
      <c r="H1078">
        <v>299</v>
      </c>
      <c r="I1078">
        <v>44.963999999999999</v>
      </c>
      <c r="J1078" t="str">
        <f t="shared" si="80"/>
        <v>44.964</v>
      </c>
      <c r="M1078">
        <f>_xlfn.IFNA(VLOOKUP(H1078,centro_costo_id_2!$A$2:$B$108,2,0),107)</f>
        <v>45</v>
      </c>
      <c r="N1078">
        <f>_xlfn.IFNA(VLOOKUP(TRIM(D1078),dominio_correos!$A$1:$B$31,2,0),29)</f>
        <v>15</v>
      </c>
      <c r="O1078" t="str">
        <f>Hoja13!J1077</f>
        <v>2023-02-06</v>
      </c>
      <c r="P1078" t="str">
        <f t="shared" si="81"/>
        <v>null</v>
      </c>
      <c r="Q1078" t="str">
        <f t="shared" si="82"/>
        <v>['nombre' =&gt; 'Paula Alejandra', 'apellido' =&gt; 'Rendon Pineda', 'correo' =&gt; 'paula.rendon@linktic.com', 'dominio' =&gt; 15, 'estado' =&gt; 'Activo', 'ticket' =&gt; '10898',</v>
      </c>
      <c r="R1078" t="str">
        <f t="shared" si="83"/>
        <v xml:space="preserve"> 'fecha_de_creacion' =&gt; '2023-02-06', 'centro_costos_id' =&gt; 45, 'costo_dolares' =&gt; 44.964, 'costo_pesos' =&gt; 0, 'trm' =&gt; 0, 'fecha_de_eliminacion' =&gt; null, 'comentarios'  =&gt; ''],</v>
      </c>
      <c r="S1078" t="str">
        <f t="shared" si="84"/>
        <v>['nombre' =&gt; 'Paula Alejandra', 'apellido' =&gt; 'Rendon Pineda', 'correo' =&gt; 'paula.rendon@linktic.com', 'dominio' =&gt; 15, 'estado' =&gt; 'Activo', 'ticket' =&gt; '10898', 'fecha_de_creacion' =&gt; '2023-02-06', 'centro_costos_id' =&gt; 45, 'costo_dolares' =&gt; 44.964, 'costo_pesos' =&gt; 0, 'trm' =&gt; 0, 'fecha_de_eliminacion' =&gt; null, 'comentarios'  =&gt; ''],</v>
      </c>
    </row>
    <row r="1079" spans="1:19" x14ac:dyDescent="0.25">
      <c r="A1079" t="s">
        <v>3185</v>
      </c>
      <c r="B1079" t="s">
        <v>3186</v>
      </c>
      <c r="C1079" t="s">
        <v>3187</v>
      </c>
      <c r="D1079" t="s">
        <v>1006</v>
      </c>
      <c r="E1079" t="s">
        <v>845</v>
      </c>
      <c r="F1079">
        <v>11311</v>
      </c>
      <c r="G1079" s="1">
        <v>44963</v>
      </c>
      <c r="H1079">
        <v>348</v>
      </c>
      <c r="I1079">
        <v>44.963999999999999</v>
      </c>
      <c r="J1079" t="str">
        <f t="shared" si="80"/>
        <v>44.964</v>
      </c>
      <c r="K1079">
        <v>45065</v>
      </c>
      <c r="L1079" t="s">
        <v>3188</v>
      </c>
      <c r="M1079">
        <f>_xlfn.IFNA(VLOOKUP(H1079,centro_costo_id_2!$A$2:$B$108,2,0),107)</f>
        <v>92</v>
      </c>
      <c r="N1079">
        <f>_xlfn.IFNA(VLOOKUP(TRIM(D1079),dominio_correos!$A$1:$B$31,2,0),29)</f>
        <v>15</v>
      </c>
      <c r="O1079" t="str">
        <f>Hoja13!J1078</f>
        <v>2023-02-06</v>
      </c>
      <c r="P1079" t="str">
        <f t="shared" si="81"/>
        <v>2023-05-19</v>
      </c>
      <c r="Q1079" t="str">
        <f t="shared" si="82"/>
        <v>['nombre' =&gt; 'Juan Pablo ', 'apellido' =&gt; 'Ortiz Garzon ', 'correo' =&gt; 'juan.ortiz@linktic.com (gerencia.acueducto@linktic.com)', 'dominio' =&gt; 15, 'estado' =&gt; 'Eliminado', 'ticket' =&gt; '11311',</v>
      </c>
      <c r="R1079" t="str">
        <f t="shared" si="83"/>
        <v xml:space="preserve"> 'fecha_de_creacion' =&gt; '2023-02-06', 'centro_costos_id' =&gt; 92, 'costo_dolares' =&gt; 44.964, 'costo_pesos' =&gt; 0, 'trm' =&gt; 0, 'fecha_de_eliminacion' =&gt; '2023-05-19', 'comentarios'  =&gt; 'Se renombra correo (gerencia.acueducto)y se asigna a Andres Rincon '],</v>
      </c>
      <c r="S1079" t="str">
        <f t="shared" si="84"/>
        <v>['nombre' =&gt; 'Juan Pablo ', 'apellido' =&gt; 'Ortiz Garzon ', 'correo' =&gt; 'juan.ortiz@linktic.com (gerencia.acueducto@linktic.com)', 'dominio' =&gt; 15, 'estado' =&gt; 'Eliminado', 'ticket' =&gt; '11311', 'fecha_de_creacion' =&gt; '2023-02-06', 'centro_costos_id' =&gt; 92, 'costo_dolares' =&gt; 44.964, 'costo_pesos' =&gt; 0, 'trm' =&gt; 0, 'fecha_de_eliminacion' =&gt; '2023-05-19', 'comentarios'  =&gt; 'Se renombra correo (gerencia.acueducto)y se asigna a Andres Rincon '],</v>
      </c>
    </row>
    <row r="1080" spans="1:19" x14ac:dyDescent="0.25">
      <c r="A1080" t="s">
        <v>2509</v>
      </c>
      <c r="B1080" t="s">
        <v>3189</v>
      </c>
      <c r="C1080" t="s">
        <v>2510</v>
      </c>
      <c r="D1080" t="s">
        <v>1006</v>
      </c>
      <c r="E1080" t="s">
        <v>974</v>
      </c>
      <c r="F1080">
        <v>9511</v>
      </c>
      <c r="G1080" s="1">
        <v>44964</v>
      </c>
      <c r="H1080">
        <v>335</v>
      </c>
      <c r="I1080">
        <v>44.963999999999999</v>
      </c>
      <c r="J1080" t="str">
        <f t="shared" si="80"/>
        <v>44.964</v>
      </c>
      <c r="M1080">
        <f>_xlfn.IFNA(VLOOKUP(H1080,centro_costo_id_2!$A$2:$B$108,2,0),107)</f>
        <v>79</v>
      </c>
      <c r="N1080">
        <f>_xlfn.IFNA(VLOOKUP(TRIM(D1080),dominio_correos!$A$1:$B$31,2,0),29)</f>
        <v>15</v>
      </c>
      <c r="O1080" t="str">
        <f>Hoja13!J1079</f>
        <v>2023-02-07</v>
      </c>
      <c r="P1080" t="str">
        <f t="shared" si="81"/>
        <v>null</v>
      </c>
      <c r="Q1080" t="str">
        <f t="shared" si="82"/>
        <v>['nombre' =&gt; 'Euclides', 'apellido' =&gt; 'Rodriguez Gaitan', 'correo' =&gt; 'euclides.rodriguez@linktic.com', 'dominio' =&gt; 15, 'estado' =&gt; 'Activo', 'ticket' =&gt; '9511',</v>
      </c>
      <c r="R1080" t="str">
        <f t="shared" si="83"/>
        <v xml:space="preserve"> 'fecha_de_creacion' =&gt; '2023-02-07', 'centro_costos_id' =&gt; 79, 'costo_dolares' =&gt; 44.964, 'costo_pesos' =&gt; 0, 'trm' =&gt; 0, 'fecha_de_eliminacion' =&gt; null, 'comentarios'  =&gt; ''],</v>
      </c>
      <c r="S1080" t="str">
        <f t="shared" si="84"/>
        <v>['nombre' =&gt; 'Euclides', 'apellido' =&gt; 'Rodriguez Gaitan', 'correo' =&gt; 'euclides.rodriguez@linktic.com', 'dominio' =&gt; 15, 'estado' =&gt; 'Activo', 'ticket' =&gt; '9511', 'fecha_de_creacion' =&gt; '2023-02-07', 'centro_costos_id' =&gt; 79, 'costo_dolares' =&gt; 44.964, 'costo_pesos' =&gt; 0, 'trm' =&gt; 0, 'fecha_de_eliminacion' =&gt; null, 'comentarios'  =&gt; ''],</v>
      </c>
    </row>
    <row r="1081" spans="1:19" x14ac:dyDescent="0.25">
      <c r="A1081" t="s">
        <v>3190</v>
      </c>
      <c r="B1081" t="s">
        <v>3191</v>
      </c>
      <c r="C1081" t="s">
        <v>3192</v>
      </c>
      <c r="D1081" t="s">
        <v>1006</v>
      </c>
      <c r="E1081" t="s">
        <v>974</v>
      </c>
      <c r="F1081">
        <v>11302</v>
      </c>
      <c r="G1081" s="1">
        <v>44964</v>
      </c>
      <c r="H1081">
        <v>354</v>
      </c>
      <c r="I1081">
        <v>44.963999999999999</v>
      </c>
      <c r="J1081" t="str">
        <f t="shared" si="80"/>
        <v>44.964</v>
      </c>
      <c r="M1081">
        <f>_xlfn.IFNA(VLOOKUP(H1081,centro_costo_id_2!$A$2:$B$108,2,0),107)</f>
        <v>107</v>
      </c>
      <c r="N1081">
        <f>_xlfn.IFNA(VLOOKUP(TRIM(D1081),dominio_correos!$A$1:$B$31,2,0),29)</f>
        <v>15</v>
      </c>
      <c r="O1081" t="str">
        <f>Hoja13!J1080</f>
        <v>2023-02-07</v>
      </c>
      <c r="P1081" t="str">
        <f t="shared" si="81"/>
        <v>null</v>
      </c>
      <c r="Q1081" t="str">
        <f t="shared" si="82"/>
        <v>['nombre' =&gt; 'Henry santiago', 'apellido' =&gt; 'mendez Molina', 'correo' =&gt; 'henry.mendez@linktic.com', 'dominio' =&gt; 15, 'estado' =&gt; 'Activo', 'ticket' =&gt; '11302',</v>
      </c>
      <c r="R1081" t="str">
        <f t="shared" si="83"/>
        <v xml:space="preserve"> 'fecha_de_creacion' =&gt; '2023-02-07', 'centro_costos_id' =&gt; 107, 'costo_dolares' =&gt; 44.964, 'costo_pesos' =&gt; 0, 'trm' =&gt; 0, 'fecha_de_eliminacion' =&gt; null, 'comentarios'  =&gt; ''],</v>
      </c>
      <c r="S1081" t="str">
        <f t="shared" si="84"/>
        <v>['nombre' =&gt; 'Henry santiago', 'apellido' =&gt; 'mendez Molina', 'correo' =&gt; 'henry.mendez@linktic.com', 'dominio' =&gt; 15, 'estado' =&gt; 'Activo', 'ticket' =&gt; '11302', 'fecha_de_creacion' =&gt; '2023-02-07', 'centro_costos_id' =&gt; 107, 'costo_dolares' =&gt; 44.964, 'costo_pesos' =&gt; 0, 'trm' =&gt; 0, 'fecha_de_eliminacion' =&gt; null, 'comentarios'  =&gt; ''],</v>
      </c>
    </row>
    <row r="1082" spans="1:19" x14ac:dyDescent="0.25">
      <c r="A1082" t="s">
        <v>3193</v>
      </c>
      <c r="B1082" t="s">
        <v>3194</v>
      </c>
      <c r="C1082" t="s">
        <v>3195</v>
      </c>
      <c r="D1082" t="s">
        <v>1006</v>
      </c>
      <c r="E1082" t="s">
        <v>974</v>
      </c>
      <c r="F1082">
        <v>11192</v>
      </c>
      <c r="G1082" s="1">
        <v>44967</v>
      </c>
      <c r="H1082">
        <v>348</v>
      </c>
      <c r="I1082">
        <v>44.963999999999999</v>
      </c>
      <c r="J1082" t="str">
        <f t="shared" si="80"/>
        <v>44.964</v>
      </c>
      <c r="M1082">
        <f>_xlfn.IFNA(VLOOKUP(H1082,centro_costo_id_2!$A$2:$B$108,2,0),107)</f>
        <v>92</v>
      </c>
      <c r="N1082">
        <f>_xlfn.IFNA(VLOOKUP(TRIM(D1082),dominio_correos!$A$1:$B$31,2,0),29)</f>
        <v>15</v>
      </c>
      <c r="O1082" t="str">
        <f>Hoja13!J1081</f>
        <v>2023-02-10</v>
      </c>
      <c r="P1082" t="str">
        <f t="shared" si="81"/>
        <v>null</v>
      </c>
      <c r="Q1082" t="str">
        <f t="shared" si="82"/>
        <v>['nombre' =&gt; 'Esteban ', 'apellido' =&gt; 'Carrascal Jimenez', 'correo' =&gt; 'esteban.carrascal@linktic.com', 'dominio' =&gt; 15, 'estado' =&gt; 'Activo', 'ticket' =&gt; '11192',</v>
      </c>
      <c r="R1082" t="str">
        <f t="shared" si="83"/>
        <v xml:space="preserve"> 'fecha_de_creacion' =&gt; '2023-02-10', 'centro_costos_id' =&gt; 92, 'costo_dolares' =&gt; 44.964, 'costo_pesos' =&gt; 0, 'trm' =&gt; 0, 'fecha_de_eliminacion' =&gt; null, 'comentarios'  =&gt; ''],</v>
      </c>
      <c r="S1082" t="str">
        <f t="shared" si="84"/>
        <v>['nombre' =&gt; 'Esteban ', 'apellido' =&gt; 'Carrascal Jimenez', 'correo' =&gt; 'esteban.carrascal@linktic.com', 'dominio' =&gt; 15, 'estado' =&gt; 'Activo', 'ticket' =&gt; '11192', 'fecha_de_creacion' =&gt; '2023-02-10', 'centro_costos_id' =&gt; 92, 'costo_dolares' =&gt; 44.964, 'costo_pesos' =&gt; 0, 'trm' =&gt; 0, 'fecha_de_eliminacion' =&gt; null, 'comentarios'  =&gt; ''],</v>
      </c>
    </row>
    <row r="1083" spans="1:19" x14ac:dyDescent="0.25">
      <c r="A1083" t="s">
        <v>3196</v>
      </c>
      <c r="B1083" t="s">
        <v>3197</v>
      </c>
      <c r="C1083" t="s">
        <v>3198</v>
      </c>
      <c r="D1083" t="s">
        <v>1006</v>
      </c>
      <c r="E1083" t="s">
        <v>845</v>
      </c>
      <c r="F1083">
        <v>11249</v>
      </c>
      <c r="G1083" s="1">
        <v>44967</v>
      </c>
      <c r="H1083">
        <v>291</v>
      </c>
      <c r="I1083">
        <v>44.963999999999999</v>
      </c>
      <c r="J1083" t="str">
        <f t="shared" si="80"/>
        <v>44.964</v>
      </c>
      <c r="K1083">
        <v>45106</v>
      </c>
      <c r="M1083">
        <f>_xlfn.IFNA(VLOOKUP(H1083,centro_costo_id_2!$A$2:$B$108,2,0),107)</f>
        <v>37</v>
      </c>
      <c r="N1083">
        <f>_xlfn.IFNA(VLOOKUP(TRIM(D1083),dominio_correos!$A$1:$B$31,2,0),29)</f>
        <v>15</v>
      </c>
      <c r="O1083" t="str">
        <f>Hoja13!J1082</f>
        <v>2023-02-10</v>
      </c>
      <c r="P1083" t="str">
        <f t="shared" si="81"/>
        <v>2023-06-29</v>
      </c>
      <c r="Q1083" t="str">
        <f t="shared" si="82"/>
        <v>['nombre' =&gt; 'Julian Mauricio', 'apellido' =&gt; ' Londoño Giraldo', 'correo' =&gt; 'julian.londono@linktic.com', 'dominio' =&gt; 15, 'estado' =&gt; 'Eliminado', 'ticket' =&gt; '11249',</v>
      </c>
      <c r="R1083" t="str">
        <f t="shared" si="83"/>
        <v xml:space="preserve"> 'fecha_de_creacion' =&gt; '2023-02-10', 'centro_costos_id' =&gt; 37, 'costo_dolares' =&gt; 44.964, 'costo_pesos' =&gt; 0, 'trm' =&gt; 0, 'fecha_de_eliminacion' =&gt; '2023-06-29', 'comentarios'  =&gt; ''],</v>
      </c>
      <c r="S1083" t="str">
        <f t="shared" si="84"/>
        <v>['nombre' =&gt; 'Julian Mauricio', 'apellido' =&gt; ' Londoño Giraldo', 'correo' =&gt; 'julian.londono@linktic.com', 'dominio' =&gt; 15, 'estado' =&gt; 'Eliminado', 'ticket' =&gt; '11249', 'fecha_de_creacion' =&gt; '2023-02-10', 'centro_costos_id' =&gt; 37, 'costo_dolares' =&gt; 44.964, 'costo_pesos' =&gt; 0, 'trm' =&gt; 0, 'fecha_de_eliminacion' =&gt; '2023-06-29', 'comentarios'  =&gt; ''],</v>
      </c>
    </row>
    <row r="1084" spans="1:19" x14ac:dyDescent="0.25">
      <c r="A1084" t="s">
        <v>3199</v>
      </c>
      <c r="B1084" t="s">
        <v>3200</v>
      </c>
      <c r="C1084" t="s">
        <v>3201</v>
      </c>
      <c r="D1084" t="s">
        <v>1006</v>
      </c>
      <c r="E1084" t="s">
        <v>974</v>
      </c>
      <c r="F1084">
        <v>11248</v>
      </c>
      <c r="G1084" s="1">
        <v>44967</v>
      </c>
      <c r="H1084">
        <v>291</v>
      </c>
      <c r="I1084">
        <v>44.963999999999999</v>
      </c>
      <c r="J1084" t="str">
        <f t="shared" si="80"/>
        <v>44.964</v>
      </c>
      <c r="M1084">
        <f>_xlfn.IFNA(VLOOKUP(H1084,centro_costo_id_2!$A$2:$B$108,2,0),107)</f>
        <v>37</v>
      </c>
      <c r="N1084">
        <f>_xlfn.IFNA(VLOOKUP(TRIM(D1084),dominio_correos!$A$1:$B$31,2,0),29)</f>
        <v>15</v>
      </c>
      <c r="O1084" t="str">
        <f>Hoja13!J1083</f>
        <v>2023-02-10</v>
      </c>
      <c r="P1084" t="str">
        <f t="shared" si="81"/>
        <v>null</v>
      </c>
      <c r="Q1084" t="str">
        <f t="shared" si="82"/>
        <v>['nombre' =&gt; 'Mauricio ', 'apellido' =&gt; 'Marin Orozco', 'correo' =&gt; 'mauricio.marin@linktic.com', 'dominio' =&gt; 15, 'estado' =&gt; 'Activo', 'ticket' =&gt; '11248',</v>
      </c>
      <c r="R1084" t="str">
        <f t="shared" si="83"/>
        <v xml:space="preserve"> 'fecha_de_creacion' =&gt; '2023-02-10', 'centro_costos_id' =&gt; 37, 'costo_dolares' =&gt; 44.964, 'costo_pesos' =&gt; 0, 'trm' =&gt; 0, 'fecha_de_eliminacion' =&gt; null, 'comentarios'  =&gt; ''],</v>
      </c>
      <c r="S1084" t="str">
        <f t="shared" si="84"/>
        <v>['nombre' =&gt; 'Mauricio ', 'apellido' =&gt; 'Marin Orozco', 'correo' =&gt; 'mauricio.marin@linktic.com', 'dominio' =&gt; 15, 'estado' =&gt; 'Activo', 'ticket' =&gt; '11248', 'fecha_de_creacion' =&gt; '2023-02-10', 'centro_costos_id' =&gt; 37, 'costo_dolares' =&gt; 44.964, 'costo_pesos' =&gt; 0, 'trm' =&gt; 0, 'fecha_de_eliminacion' =&gt; null, 'comentarios'  =&gt; ''],</v>
      </c>
    </row>
    <row r="1085" spans="1:19" x14ac:dyDescent="0.25">
      <c r="A1085" t="s">
        <v>3202</v>
      </c>
      <c r="B1085" t="s">
        <v>3203</v>
      </c>
      <c r="C1085" t="s">
        <v>3204</v>
      </c>
      <c r="D1085" t="s">
        <v>1006</v>
      </c>
      <c r="E1085" t="s">
        <v>974</v>
      </c>
      <c r="F1085">
        <v>11340</v>
      </c>
      <c r="G1085" s="1">
        <v>44967</v>
      </c>
      <c r="H1085">
        <v>335</v>
      </c>
      <c r="I1085">
        <v>44.963999999999999</v>
      </c>
      <c r="J1085" t="str">
        <f t="shared" si="80"/>
        <v>44.964</v>
      </c>
      <c r="M1085">
        <f>_xlfn.IFNA(VLOOKUP(H1085,centro_costo_id_2!$A$2:$B$108,2,0),107)</f>
        <v>79</v>
      </c>
      <c r="N1085">
        <f>_xlfn.IFNA(VLOOKUP(TRIM(D1085),dominio_correos!$A$1:$B$31,2,0),29)</f>
        <v>15</v>
      </c>
      <c r="O1085" t="str">
        <f>Hoja13!J1084</f>
        <v>2023-02-10</v>
      </c>
      <c r="P1085" t="str">
        <f t="shared" si="81"/>
        <v>null</v>
      </c>
      <c r="Q1085" t="str">
        <f t="shared" si="82"/>
        <v>['nombre' =&gt; 'Cristian Camilo', 'apellido' =&gt; 'Aya Alvarez', 'correo' =&gt; 'cristian.aya@linktic.com', 'dominio' =&gt; 15, 'estado' =&gt; 'Activo', 'ticket' =&gt; '11340',</v>
      </c>
      <c r="R1085" t="str">
        <f t="shared" si="83"/>
        <v xml:space="preserve"> 'fecha_de_creacion' =&gt; '2023-02-10', 'centro_costos_id' =&gt; 79, 'costo_dolares' =&gt; 44.964, 'costo_pesos' =&gt; 0, 'trm' =&gt; 0, 'fecha_de_eliminacion' =&gt; null, 'comentarios'  =&gt; ''],</v>
      </c>
      <c r="S1085" t="str">
        <f t="shared" si="84"/>
        <v>['nombre' =&gt; 'Cristian Camilo', 'apellido' =&gt; 'Aya Alvarez', 'correo' =&gt; 'cristian.aya@linktic.com', 'dominio' =&gt; 15, 'estado' =&gt; 'Activo', 'ticket' =&gt; '11340', 'fecha_de_creacion' =&gt; '2023-02-10', 'centro_costos_id' =&gt; 79, 'costo_dolares' =&gt; 44.964, 'costo_pesos' =&gt; 0, 'trm' =&gt; 0, 'fecha_de_eliminacion' =&gt; null, 'comentarios'  =&gt; ''],</v>
      </c>
    </row>
    <row r="1086" spans="1:19" x14ac:dyDescent="0.25">
      <c r="A1086" t="s">
        <v>2219</v>
      </c>
      <c r="B1086" t="s">
        <v>1432</v>
      </c>
      <c r="C1086" t="s">
        <v>3205</v>
      </c>
      <c r="D1086" t="s">
        <v>1006</v>
      </c>
      <c r="E1086" t="s">
        <v>845</v>
      </c>
      <c r="F1086">
        <v>11162</v>
      </c>
      <c r="G1086" s="1">
        <v>44937</v>
      </c>
      <c r="H1086">
        <v>348</v>
      </c>
      <c r="I1086">
        <v>44.963999999999999</v>
      </c>
      <c r="J1086" t="str">
        <f t="shared" si="80"/>
        <v>44.964</v>
      </c>
      <c r="K1086">
        <v>45090</v>
      </c>
      <c r="M1086">
        <f>_xlfn.IFNA(VLOOKUP(H1086,centro_costo_id_2!$A$2:$B$108,2,0),107)</f>
        <v>92</v>
      </c>
      <c r="N1086">
        <f>_xlfn.IFNA(VLOOKUP(TRIM(D1086),dominio_correos!$A$1:$B$31,2,0),29)</f>
        <v>15</v>
      </c>
      <c r="O1086" t="str">
        <f>Hoja13!J1085</f>
        <v>2023-01-11</v>
      </c>
      <c r="P1086" t="str">
        <f t="shared" si="81"/>
        <v>2023-06-13</v>
      </c>
      <c r="Q1086" t="str">
        <f t="shared" si="82"/>
        <v>['nombre' =&gt; 'Karol ', 'apellido' =&gt; 'Castillo', 'correo' =&gt; 'karol.castillo@linktic.com', 'dominio' =&gt; 15, 'estado' =&gt; 'Eliminado', 'ticket' =&gt; '11162',</v>
      </c>
      <c r="R1086" t="str">
        <f t="shared" si="83"/>
        <v xml:space="preserve"> 'fecha_de_creacion' =&gt; '2023-01-11', 'centro_costos_id' =&gt; 92, 'costo_dolares' =&gt; 44.964, 'costo_pesos' =&gt; 0, 'trm' =&gt; 0, 'fecha_de_eliminacion' =&gt; '2023-06-13', 'comentarios'  =&gt; ''],</v>
      </c>
      <c r="S1086" t="str">
        <f t="shared" si="84"/>
        <v>['nombre' =&gt; 'Karol ', 'apellido' =&gt; 'Castillo', 'correo' =&gt; 'karol.castillo@linktic.com', 'dominio' =&gt; 15, 'estado' =&gt; 'Eliminado', 'ticket' =&gt; '11162', 'fecha_de_creacion' =&gt; '2023-01-11', 'centro_costos_id' =&gt; 92, 'costo_dolares' =&gt; 44.964, 'costo_pesos' =&gt; 0, 'trm' =&gt; 0, 'fecha_de_eliminacion' =&gt; '2023-06-13', 'comentarios'  =&gt; ''],</v>
      </c>
    </row>
    <row r="1087" spans="1:19" x14ac:dyDescent="0.25">
      <c r="A1087" t="s">
        <v>1256</v>
      </c>
      <c r="B1087" t="s">
        <v>3206</v>
      </c>
      <c r="C1087" t="s">
        <v>3207</v>
      </c>
      <c r="D1087" t="s">
        <v>1006</v>
      </c>
      <c r="E1087" t="s">
        <v>974</v>
      </c>
      <c r="F1087">
        <v>9549</v>
      </c>
      <c r="G1087" s="1">
        <v>44963</v>
      </c>
      <c r="H1087">
        <v>200</v>
      </c>
      <c r="I1087">
        <v>44.963999999999999</v>
      </c>
      <c r="J1087" t="str">
        <f t="shared" si="80"/>
        <v>44.964</v>
      </c>
      <c r="M1087">
        <f>_xlfn.IFNA(VLOOKUP(H1087,centro_costo_id_2!$A$2:$B$108,2,0),107)</f>
        <v>107</v>
      </c>
      <c r="N1087">
        <f>_xlfn.IFNA(VLOOKUP(TRIM(D1087),dominio_correos!$A$1:$B$31,2,0),29)</f>
        <v>15</v>
      </c>
      <c r="O1087" t="str">
        <f>Hoja13!J1086</f>
        <v>2023-02-06</v>
      </c>
      <c r="P1087" t="str">
        <f t="shared" si="81"/>
        <v>null</v>
      </c>
      <c r="Q1087" t="str">
        <f t="shared" si="82"/>
        <v>['nombre' =&gt; 'Soporte', 'apellido' =&gt; 'NocSoc', 'correo' =&gt; 'soporte.nocsoc@linktic.com', 'dominio' =&gt; 15, 'estado' =&gt; 'Activo', 'ticket' =&gt; '9549',</v>
      </c>
      <c r="R1087" t="str">
        <f t="shared" si="83"/>
        <v xml:space="preserve"> 'fecha_de_creacion' =&gt; '2023-02-06', 'centro_costos_id' =&gt; 107, 'costo_dolares' =&gt; 44.964, 'costo_pesos' =&gt; 0, 'trm' =&gt; 0, 'fecha_de_eliminacion' =&gt; null, 'comentarios'  =&gt; ''],</v>
      </c>
      <c r="S1087" t="str">
        <f t="shared" si="84"/>
        <v>['nombre' =&gt; 'Soporte', 'apellido' =&gt; 'NocSoc', 'correo' =&gt; 'soporte.nocsoc@linktic.com', 'dominio' =&gt; 15, 'estado' =&gt; 'Activo', 'ticket' =&gt; '9549', 'fecha_de_creacion' =&gt; '2023-02-06', 'centro_costos_id' =&gt; 107, 'costo_dolares' =&gt; 44.964, 'costo_pesos' =&gt; 0, 'trm' =&gt; 0, 'fecha_de_eliminacion' =&gt; null, 'comentarios'  =&gt; ''],</v>
      </c>
    </row>
    <row r="1088" spans="1:19" x14ac:dyDescent="0.25">
      <c r="A1088" t="s">
        <v>3208</v>
      </c>
      <c r="B1088" t="s">
        <v>3209</v>
      </c>
      <c r="C1088" t="s">
        <v>3210</v>
      </c>
      <c r="D1088" t="s">
        <v>1006</v>
      </c>
      <c r="E1088" t="s">
        <v>974</v>
      </c>
      <c r="F1088">
        <v>10860</v>
      </c>
      <c r="G1088" s="1">
        <v>44937</v>
      </c>
      <c r="H1088">
        <v>342</v>
      </c>
      <c r="I1088">
        <v>45.051000000000002</v>
      </c>
      <c r="J1088" t="str">
        <f t="shared" si="80"/>
        <v>45.051</v>
      </c>
      <c r="M1088">
        <f>_xlfn.IFNA(VLOOKUP(H1088,centro_costo_id_2!$A$2:$B$108,2,0),107)</f>
        <v>89</v>
      </c>
      <c r="N1088">
        <f>_xlfn.IFNA(VLOOKUP(TRIM(D1088),dominio_correos!$A$1:$B$31,2,0),29)</f>
        <v>15</v>
      </c>
      <c r="O1088" t="str">
        <f>Hoja13!J1087</f>
        <v>2023-01-11</v>
      </c>
      <c r="P1088" t="str">
        <f t="shared" si="81"/>
        <v>null</v>
      </c>
      <c r="Q1088" t="str">
        <f t="shared" si="82"/>
        <v>['nombre' =&gt; 'Carlos Guillermo', 'apellido' =&gt; 'Prada Fuentes', 'correo' =&gt; 'carlos.prada@linktic.com', 'dominio' =&gt; 15, 'estado' =&gt; 'Activo', 'ticket' =&gt; '10860',</v>
      </c>
      <c r="R1088" t="str">
        <f t="shared" si="83"/>
        <v xml:space="preserve"> 'fecha_de_creacion' =&gt; '2023-01-11', 'centro_costos_id' =&gt; 89, 'costo_dolares' =&gt; 45.051, 'costo_pesos' =&gt; 0, 'trm' =&gt; 0, 'fecha_de_eliminacion' =&gt; null, 'comentarios'  =&gt; ''],</v>
      </c>
      <c r="S1088" t="str">
        <f t="shared" si="84"/>
        <v>['nombre' =&gt; 'Carlos Guillermo', 'apellido' =&gt; 'Prada Fuentes', 'correo' =&gt; 'carlos.prada@linktic.com', 'dominio' =&gt; 15, 'estado' =&gt; 'Activo', 'ticket' =&gt; '10860', 'fecha_de_creacion' =&gt; '2023-01-11', 'centro_costos_id' =&gt; 89, 'costo_dolares' =&gt; 45.051, 'costo_pesos' =&gt; 0, 'trm' =&gt; 0, 'fecha_de_eliminacion' =&gt; null, 'comentarios'  =&gt; ''],</v>
      </c>
    </row>
    <row r="1089" spans="1:19" x14ac:dyDescent="0.25">
      <c r="A1089" t="s">
        <v>3211</v>
      </c>
      <c r="B1089" t="s">
        <v>3212</v>
      </c>
      <c r="C1089" t="s">
        <v>3213</v>
      </c>
      <c r="D1089" t="s">
        <v>1006</v>
      </c>
      <c r="E1089" t="s">
        <v>845</v>
      </c>
      <c r="F1089">
        <v>11309</v>
      </c>
      <c r="G1089" s="1">
        <v>44939</v>
      </c>
      <c r="H1089">
        <v>354</v>
      </c>
      <c r="I1089">
        <v>44.963999999999999</v>
      </c>
      <c r="J1089" t="str">
        <f t="shared" si="80"/>
        <v>44.964</v>
      </c>
      <c r="K1089">
        <v>45034</v>
      </c>
      <c r="M1089">
        <f>_xlfn.IFNA(VLOOKUP(H1089,centro_costo_id_2!$A$2:$B$108,2,0),107)</f>
        <v>107</v>
      </c>
      <c r="N1089">
        <f>_xlfn.IFNA(VLOOKUP(TRIM(D1089),dominio_correos!$A$1:$B$31,2,0),29)</f>
        <v>15</v>
      </c>
      <c r="O1089" t="str">
        <f>Hoja13!J1088</f>
        <v>2023-01-13</v>
      </c>
      <c r="P1089" t="str">
        <f t="shared" si="81"/>
        <v>2023-04-18</v>
      </c>
      <c r="Q1089" t="str">
        <f t="shared" si="82"/>
        <v>['nombre' =&gt; 'Sara Estefania ', 'apellido' =&gt; 'Camacho Albarracin ', 'correo' =&gt; 'sara.camacho@linktic.com', 'dominio' =&gt; 15, 'estado' =&gt; 'Eliminado', 'ticket' =&gt; '11309',</v>
      </c>
      <c r="R1089" t="str">
        <f t="shared" si="83"/>
        <v xml:space="preserve"> 'fecha_de_creacion' =&gt; '2023-01-13', 'centro_costos_id' =&gt; 107, 'costo_dolares' =&gt; 44.964, 'costo_pesos' =&gt; 0, 'trm' =&gt; 0, 'fecha_de_eliminacion' =&gt; '2023-04-18', 'comentarios'  =&gt; ''],</v>
      </c>
      <c r="S1089" t="str">
        <f t="shared" si="84"/>
        <v>['nombre' =&gt; 'Sara Estefania ', 'apellido' =&gt; 'Camacho Albarracin ', 'correo' =&gt; 'sara.camacho@linktic.com', 'dominio' =&gt; 15, 'estado' =&gt; 'Eliminado', 'ticket' =&gt; '11309', 'fecha_de_creacion' =&gt; '2023-01-13', 'centro_costos_id' =&gt; 107, 'costo_dolares' =&gt; 44.964, 'costo_pesos' =&gt; 0, 'trm' =&gt; 0, 'fecha_de_eliminacion' =&gt; '2023-04-18', 'comentarios'  =&gt; ''],</v>
      </c>
    </row>
    <row r="1090" spans="1:19" x14ac:dyDescent="0.25">
      <c r="A1090" t="s">
        <v>3214</v>
      </c>
      <c r="B1090" t="s">
        <v>3215</v>
      </c>
      <c r="C1090" t="s">
        <v>3216</v>
      </c>
      <c r="D1090" t="s">
        <v>1006</v>
      </c>
      <c r="E1090" t="s">
        <v>974</v>
      </c>
      <c r="F1090">
        <v>11372</v>
      </c>
      <c r="G1090" s="1">
        <v>44940</v>
      </c>
      <c r="H1090">
        <v>346</v>
      </c>
      <c r="I1090">
        <v>44.963999999999999</v>
      </c>
      <c r="J1090" t="str">
        <f t="shared" si="80"/>
        <v>44.964</v>
      </c>
      <c r="M1090">
        <f>_xlfn.IFNA(VLOOKUP(H1090,centro_costo_id_2!$A$2:$B$108,2,0),107)</f>
        <v>107</v>
      </c>
      <c r="N1090">
        <f>_xlfn.IFNA(VLOOKUP(TRIM(D1090),dominio_correos!$A$1:$B$31,2,0),29)</f>
        <v>15</v>
      </c>
      <c r="O1090" t="str">
        <f>Hoja13!J1089</f>
        <v>2023-01-14</v>
      </c>
      <c r="P1090" t="str">
        <f t="shared" si="81"/>
        <v>null</v>
      </c>
      <c r="Q1090" t="str">
        <f t="shared" si="82"/>
        <v>['nombre' =&gt; 'Paula Andrea', 'apellido' =&gt; 'Sanchez Gutierrez', 'correo' =&gt; 'paula.sanchez@linktic.com', 'dominio' =&gt; 15, 'estado' =&gt; 'Activo', 'ticket' =&gt; '11372',</v>
      </c>
      <c r="R1090" t="str">
        <f t="shared" si="83"/>
        <v xml:space="preserve"> 'fecha_de_creacion' =&gt; '2023-01-14', 'centro_costos_id' =&gt; 107, 'costo_dolares' =&gt; 44.964, 'costo_pesos' =&gt; 0, 'trm' =&gt; 0, 'fecha_de_eliminacion' =&gt; null, 'comentarios'  =&gt; ''],</v>
      </c>
      <c r="S1090" t="str">
        <f t="shared" si="84"/>
        <v>['nombre' =&gt; 'Paula Andrea', 'apellido' =&gt; 'Sanchez Gutierrez', 'correo' =&gt; 'paula.sanchez@linktic.com', 'dominio' =&gt; 15, 'estado' =&gt; 'Activo', 'ticket' =&gt; '11372', 'fecha_de_creacion' =&gt; '2023-01-14', 'centro_costos_id' =&gt; 107, 'costo_dolares' =&gt; 44.964, 'costo_pesos' =&gt; 0, 'trm' =&gt; 0, 'fecha_de_eliminacion' =&gt; null, 'comentarios'  =&gt; ''],</v>
      </c>
    </row>
    <row r="1091" spans="1:19" x14ac:dyDescent="0.25">
      <c r="A1091" t="s">
        <v>3161</v>
      </c>
      <c r="B1091" t="s">
        <v>3217</v>
      </c>
      <c r="C1091" t="s">
        <v>3218</v>
      </c>
      <c r="D1091" t="s">
        <v>966</v>
      </c>
      <c r="E1091" t="s">
        <v>845</v>
      </c>
      <c r="F1091">
        <v>11310</v>
      </c>
      <c r="G1091" s="1">
        <v>44940</v>
      </c>
      <c r="H1091">
        <v>354</v>
      </c>
      <c r="I1091">
        <v>5.4</v>
      </c>
      <c r="J1091" t="str">
        <f t="shared" ref="J1091:J1154" si="85">REPLACE(TEXT(I1091,"#,000"),FIND(",",TEXT(I1091,"#,000"),1),1,".")</f>
        <v>5.400</v>
      </c>
      <c r="K1091">
        <v>44972</v>
      </c>
      <c r="M1091">
        <f>_xlfn.IFNA(VLOOKUP(H1091,centro_costo_id_2!$A$2:$B$108,2,0),107)</f>
        <v>107</v>
      </c>
      <c r="N1091">
        <f>_xlfn.IFNA(VLOOKUP(TRIM(D1091),dominio_correos!$A$1:$B$31,2,0),29)</f>
        <v>1</v>
      </c>
      <c r="O1091" t="str">
        <f>Hoja13!J1090</f>
        <v>2023-01-14</v>
      </c>
      <c r="P1091" t="str">
        <f t="shared" ref="P1091:P1154" si="86">IF(K1091="","null",YEAR(K1091)&amp;"-"&amp;IF(VALUE(MONTH(K1091))&lt;10,0&amp;VALUE(MONTH(K1091)),VALUE(MONTH(K1091)))&amp;"-"&amp;IF(VALUE(DAY(K1091))&lt;10,0&amp;VALUE(DAY(K1091)),VALUE(DAY(K1091))))</f>
        <v>2023-02-15</v>
      </c>
      <c r="Q1091" t="str">
        <f t="shared" ref="Q1091:Q1154" si="87">"['nombre' =&gt; '"&amp;A1091&amp;"', 'apellido' =&gt; '"&amp;B1091&amp;"', 'correo' =&gt; '"&amp;C1091&amp;"', 'dominio' =&gt; "&amp;N1091&amp;", 'estado' =&gt; '"&amp;E1091&amp;"', 'ticket' =&gt; '"&amp;F1091&amp;"',"</f>
        <v>['nombre' =&gt; 'Camilo Andres', 'apellido' =&gt; 'Gil Ballen', 'correo' =&gt; 'camilo.gil@3tcapital.co', 'dominio' =&gt; 1, 'estado' =&gt; 'Eliminado', 'ticket' =&gt; '11310',</v>
      </c>
      <c r="R1091" t="str">
        <f t="shared" ref="R1091:R1154" si="88">" 'fecha_de_creacion' =&gt; '"&amp;O1091&amp;"', 'centro_costos_id' =&gt; "&amp;M1091&amp;", 'costo_dolares' =&gt; "&amp;J1091&amp;", 'costo_pesos' =&gt; 0, 'trm' =&gt; 0, 'fecha_de_eliminacion' =&gt; "&amp;IF(P1091="null","null","'"&amp;P1091&amp;"'")&amp;", 'comentarios'  =&gt; '"&amp;L1091&amp;"'],"</f>
        <v xml:space="preserve"> 'fecha_de_creacion' =&gt; '2023-01-14', 'centro_costos_id' =&gt; 107, 'costo_dolares' =&gt; 5.400, 'costo_pesos' =&gt; 0, 'trm' =&gt; 0, 'fecha_de_eliminacion' =&gt; '2023-02-15', 'comentarios'  =&gt; ''],</v>
      </c>
      <c r="S1091" t="str">
        <f t="shared" ref="S1091:S1154" si="89">Q1091&amp;R1091</f>
        <v>['nombre' =&gt; 'Camilo Andres', 'apellido' =&gt; 'Gil Ballen', 'correo' =&gt; 'camilo.gil@3tcapital.co', 'dominio' =&gt; 1, 'estado' =&gt; 'Eliminado', 'ticket' =&gt; '11310', 'fecha_de_creacion' =&gt; '2023-01-14', 'centro_costos_id' =&gt; 107, 'costo_dolares' =&gt; 5.400, 'costo_pesos' =&gt; 0, 'trm' =&gt; 0, 'fecha_de_eliminacion' =&gt; '2023-02-15', 'comentarios'  =&gt; ''],</v>
      </c>
    </row>
    <row r="1092" spans="1:19" x14ac:dyDescent="0.25">
      <c r="A1092" t="s">
        <v>3219</v>
      </c>
      <c r="B1092" t="s">
        <v>3220</v>
      </c>
      <c r="C1092" t="s">
        <v>3221</v>
      </c>
      <c r="D1092" t="s">
        <v>1006</v>
      </c>
      <c r="E1092" t="s">
        <v>845</v>
      </c>
      <c r="F1092">
        <v>11345</v>
      </c>
      <c r="G1092" s="1">
        <v>44940</v>
      </c>
      <c r="H1092">
        <v>324</v>
      </c>
      <c r="I1092">
        <v>44.963999999999999</v>
      </c>
      <c r="J1092" t="str">
        <f t="shared" si="85"/>
        <v>44.964</v>
      </c>
      <c r="K1092">
        <v>45050</v>
      </c>
      <c r="M1092">
        <f>_xlfn.IFNA(VLOOKUP(H1092,centro_costo_id_2!$A$2:$B$108,2,0),107)</f>
        <v>69</v>
      </c>
      <c r="N1092">
        <f>_xlfn.IFNA(VLOOKUP(TRIM(D1092),dominio_correos!$A$1:$B$31,2,0),29)</f>
        <v>15</v>
      </c>
      <c r="O1092" t="str">
        <f>Hoja13!J1091</f>
        <v>2023-01-14</v>
      </c>
      <c r="P1092" t="str">
        <f t="shared" si="86"/>
        <v>2023-05-04</v>
      </c>
      <c r="Q1092" t="str">
        <f t="shared" si="87"/>
        <v>['nombre' =&gt; 'Ivan Dario ', 'apellido' =&gt; 'Solarte Bastidas', 'correo' =&gt; 'ivan.solarte@linktic.com', 'dominio' =&gt; 15, 'estado' =&gt; 'Eliminado', 'ticket' =&gt; '11345',</v>
      </c>
      <c r="R1092" t="str">
        <f t="shared" si="88"/>
        <v xml:space="preserve"> 'fecha_de_creacion' =&gt; '2023-01-14', 'centro_costos_id' =&gt; 69, 'costo_dolares' =&gt; 44.964, 'costo_pesos' =&gt; 0, 'trm' =&gt; 0, 'fecha_de_eliminacion' =&gt; '2023-05-04', 'comentarios'  =&gt; ''],</v>
      </c>
      <c r="S1092" t="str">
        <f t="shared" si="89"/>
        <v>['nombre' =&gt; 'Ivan Dario ', 'apellido' =&gt; 'Solarte Bastidas', 'correo' =&gt; 'ivan.solarte@linktic.com', 'dominio' =&gt; 15, 'estado' =&gt; 'Eliminado', 'ticket' =&gt; '11345', 'fecha_de_creacion' =&gt; '2023-01-14', 'centro_costos_id' =&gt; 69, 'costo_dolares' =&gt; 44.964, 'costo_pesos' =&gt; 0, 'trm' =&gt; 0, 'fecha_de_eliminacion' =&gt; '2023-05-04', 'comentarios'  =&gt; ''],</v>
      </c>
    </row>
    <row r="1093" spans="1:19" x14ac:dyDescent="0.25">
      <c r="A1093" t="s">
        <v>3222</v>
      </c>
      <c r="B1093" t="s">
        <v>3223</v>
      </c>
      <c r="C1093" t="s">
        <v>3224</v>
      </c>
      <c r="D1093" t="s">
        <v>1006</v>
      </c>
      <c r="E1093" t="s">
        <v>974</v>
      </c>
      <c r="F1093">
        <v>11342</v>
      </c>
      <c r="G1093" s="1">
        <v>44940</v>
      </c>
      <c r="H1093" t="s">
        <v>3225</v>
      </c>
      <c r="I1093">
        <v>44.963999999999999</v>
      </c>
      <c r="J1093" t="str">
        <f t="shared" si="85"/>
        <v>44.964</v>
      </c>
      <c r="M1093">
        <f>_xlfn.IFNA(VLOOKUP(H1093,centro_costo_id_2!$A$2:$B$108,2,0),107)</f>
        <v>107</v>
      </c>
      <c r="N1093">
        <f>_xlfn.IFNA(VLOOKUP(TRIM(D1093),dominio_correos!$A$1:$B$31,2,0),29)</f>
        <v>15</v>
      </c>
      <c r="O1093" t="str">
        <f>Hoja13!J1092</f>
        <v>2023-01-14</v>
      </c>
      <c r="P1093" t="str">
        <f t="shared" si="86"/>
        <v>null</v>
      </c>
      <c r="Q1093" t="str">
        <f t="shared" si="87"/>
        <v>['nombre' =&gt; 'Estefania ', 'apellido' =&gt; 'Gutierrez Rodriguez', 'correo' =&gt; 'estefania.gutierrez@linktic.com', 'dominio' =&gt; 15, 'estado' =&gt; 'Activo', 'ticket' =&gt; '11342',</v>
      </c>
      <c r="R1093" t="str">
        <f t="shared" si="88"/>
        <v xml:space="preserve"> 'fecha_de_creacion' =&gt; '2023-01-14', 'centro_costos_id' =&gt; 107, 'costo_dolares' =&gt; 44.964, 'costo_pesos' =&gt; 0, 'trm' =&gt; 0, 'fecha_de_eliminacion' =&gt; null, 'comentarios'  =&gt; ''],</v>
      </c>
      <c r="S1093" t="str">
        <f t="shared" si="89"/>
        <v>['nombre' =&gt; 'Estefania ', 'apellido' =&gt; 'Gutierrez Rodriguez', 'correo' =&gt; 'estefania.gutierrez@linktic.com', 'dominio' =&gt; 15, 'estado' =&gt; 'Activo', 'ticket' =&gt; '11342', 'fecha_de_creacion' =&gt; '2023-01-14', 'centro_costos_id' =&gt; 107, 'costo_dolares' =&gt; 44.964, 'costo_pesos' =&gt; 0, 'trm' =&gt; 0, 'fecha_de_eliminacion' =&gt; null, 'comentarios'  =&gt; ''],</v>
      </c>
    </row>
    <row r="1094" spans="1:19" x14ac:dyDescent="0.25">
      <c r="A1094" t="s">
        <v>3226</v>
      </c>
      <c r="B1094" t="s">
        <v>3227</v>
      </c>
      <c r="C1094" t="s">
        <v>3228</v>
      </c>
      <c r="D1094" t="s">
        <v>1006</v>
      </c>
      <c r="E1094" t="s">
        <v>974</v>
      </c>
      <c r="F1094">
        <v>11064</v>
      </c>
      <c r="G1094" s="1">
        <v>44940</v>
      </c>
      <c r="H1094">
        <v>291</v>
      </c>
      <c r="I1094">
        <v>44.963999999999999</v>
      </c>
      <c r="J1094" t="str">
        <f t="shared" si="85"/>
        <v>44.964</v>
      </c>
      <c r="M1094">
        <f>_xlfn.IFNA(VLOOKUP(H1094,centro_costo_id_2!$A$2:$B$108,2,0),107)</f>
        <v>37</v>
      </c>
      <c r="N1094">
        <f>_xlfn.IFNA(VLOOKUP(TRIM(D1094),dominio_correos!$A$1:$B$31,2,0),29)</f>
        <v>15</v>
      </c>
      <c r="O1094" t="str">
        <f>Hoja13!J1093</f>
        <v>2023-01-14</v>
      </c>
      <c r="P1094" t="str">
        <f t="shared" si="86"/>
        <v>null</v>
      </c>
      <c r="Q1094" t="str">
        <f t="shared" si="87"/>
        <v>['nombre' =&gt; 'Gerardo Augusto', 'apellido' =&gt; 'Arce Arias', 'correo' =&gt; 'gerardo.arce@linktic.com', 'dominio' =&gt; 15, 'estado' =&gt; 'Activo', 'ticket' =&gt; '11064',</v>
      </c>
      <c r="R1094" t="str">
        <f t="shared" si="88"/>
        <v xml:space="preserve"> 'fecha_de_creacion' =&gt; '2023-01-14', 'centro_costos_id' =&gt; 37, 'costo_dolares' =&gt; 44.964, 'costo_pesos' =&gt; 0, 'trm' =&gt; 0, 'fecha_de_eliminacion' =&gt; null, 'comentarios'  =&gt; ''],</v>
      </c>
      <c r="S1094" t="str">
        <f t="shared" si="89"/>
        <v>['nombre' =&gt; 'Gerardo Augusto', 'apellido' =&gt; 'Arce Arias', 'correo' =&gt; 'gerardo.arce@linktic.com', 'dominio' =&gt; 15, 'estado' =&gt; 'Activo', 'ticket' =&gt; '11064', 'fecha_de_creacion' =&gt; '2023-01-14', 'centro_costos_id' =&gt; 37, 'costo_dolares' =&gt; 44.964, 'costo_pesos' =&gt; 0, 'trm' =&gt; 0, 'fecha_de_eliminacion' =&gt; null, 'comentarios'  =&gt; ''],</v>
      </c>
    </row>
    <row r="1095" spans="1:19" x14ac:dyDescent="0.25">
      <c r="A1095" t="s">
        <v>1442</v>
      </c>
      <c r="B1095" t="s">
        <v>3229</v>
      </c>
      <c r="C1095" t="s">
        <v>3230</v>
      </c>
      <c r="D1095" t="s">
        <v>1006</v>
      </c>
      <c r="E1095" t="s">
        <v>974</v>
      </c>
      <c r="F1095">
        <v>11373</v>
      </c>
      <c r="G1095" s="1">
        <v>44941</v>
      </c>
      <c r="H1095">
        <v>291</v>
      </c>
      <c r="I1095">
        <v>44.963999999999999</v>
      </c>
      <c r="J1095" t="str">
        <f t="shared" si="85"/>
        <v>44.964</v>
      </c>
      <c r="M1095">
        <f>_xlfn.IFNA(VLOOKUP(H1095,centro_costo_id_2!$A$2:$B$108,2,0),107)</f>
        <v>37</v>
      </c>
      <c r="N1095">
        <f>_xlfn.IFNA(VLOOKUP(TRIM(D1095),dominio_correos!$A$1:$B$31,2,0),29)</f>
        <v>15</v>
      </c>
      <c r="O1095" t="str">
        <f>Hoja13!J1094</f>
        <v>2023-01-15</v>
      </c>
      <c r="P1095" t="str">
        <f t="shared" si="86"/>
        <v>null</v>
      </c>
      <c r="Q1095" t="str">
        <f t="shared" si="87"/>
        <v>['nombre' =&gt; 'Ivan', 'apellido' =&gt; 'Pabon', 'correo' =&gt; 'awsramajudicialcapacitaciones@linktic.com', 'dominio' =&gt; 15, 'estado' =&gt; 'Activo', 'ticket' =&gt; '11373',</v>
      </c>
      <c r="R1095" t="str">
        <f t="shared" si="88"/>
        <v xml:space="preserve"> 'fecha_de_creacion' =&gt; '2023-01-15', 'centro_costos_id' =&gt; 37, 'costo_dolares' =&gt; 44.964, 'costo_pesos' =&gt; 0, 'trm' =&gt; 0, 'fecha_de_eliminacion' =&gt; null, 'comentarios'  =&gt; ''],</v>
      </c>
      <c r="S1095" t="str">
        <f t="shared" si="89"/>
        <v>['nombre' =&gt; 'Ivan', 'apellido' =&gt; 'Pabon', 'correo' =&gt; 'awsramajudicialcapacitaciones@linktic.com', 'dominio' =&gt; 15, 'estado' =&gt; 'Activo', 'ticket' =&gt; '11373', 'fecha_de_creacion' =&gt; '2023-01-15', 'centro_costos_id' =&gt; 37, 'costo_dolares' =&gt; 44.964, 'costo_pesos' =&gt; 0, 'trm' =&gt; 0, 'fecha_de_eliminacion' =&gt; null, 'comentarios'  =&gt; ''],</v>
      </c>
    </row>
    <row r="1096" spans="1:19" x14ac:dyDescent="0.25">
      <c r="A1096" t="s">
        <v>3161</v>
      </c>
      <c r="B1096" t="s">
        <v>3217</v>
      </c>
      <c r="C1096" t="s">
        <v>3231</v>
      </c>
      <c r="D1096" t="s">
        <v>1006</v>
      </c>
      <c r="E1096" t="s">
        <v>845</v>
      </c>
      <c r="F1096">
        <v>11310</v>
      </c>
      <c r="G1096" s="1">
        <v>44941</v>
      </c>
      <c r="H1096">
        <v>354</v>
      </c>
      <c r="I1096">
        <v>44.963999999999999</v>
      </c>
      <c r="J1096" t="str">
        <f t="shared" si="85"/>
        <v>44.964</v>
      </c>
      <c r="K1096">
        <v>44981</v>
      </c>
      <c r="M1096">
        <f>_xlfn.IFNA(VLOOKUP(H1096,centro_costo_id_2!$A$2:$B$108,2,0),107)</f>
        <v>107</v>
      </c>
      <c r="N1096">
        <f>_xlfn.IFNA(VLOOKUP(TRIM(D1096),dominio_correos!$A$1:$B$31,2,0),29)</f>
        <v>15</v>
      </c>
      <c r="O1096" t="str">
        <f>Hoja13!J1095</f>
        <v>2023-01-15</v>
      </c>
      <c r="P1096" t="str">
        <f t="shared" si="86"/>
        <v>2023-02-24</v>
      </c>
      <c r="Q1096" t="str">
        <f t="shared" si="87"/>
        <v>['nombre' =&gt; 'Camilo Andres', 'apellido' =&gt; 'Gil Ballen', 'correo' =&gt; 'camilo.gil@linktic.com', 'dominio' =&gt; 15, 'estado' =&gt; 'Eliminado', 'ticket' =&gt; '11310',</v>
      </c>
      <c r="R1096" t="str">
        <f t="shared" si="88"/>
        <v xml:space="preserve"> 'fecha_de_creacion' =&gt; '2023-01-15', 'centro_costos_id' =&gt; 107, 'costo_dolares' =&gt; 44.964, 'costo_pesos' =&gt; 0, 'trm' =&gt; 0, 'fecha_de_eliminacion' =&gt; '2023-02-24', 'comentarios'  =&gt; ''],</v>
      </c>
      <c r="S1096" t="str">
        <f t="shared" si="89"/>
        <v>['nombre' =&gt; 'Camilo Andres', 'apellido' =&gt; 'Gil Ballen', 'correo' =&gt; 'camilo.gil@linktic.com', 'dominio' =&gt; 15, 'estado' =&gt; 'Eliminado', 'ticket' =&gt; '11310', 'fecha_de_creacion' =&gt; '2023-01-15', 'centro_costos_id' =&gt; 107, 'costo_dolares' =&gt; 44.964, 'costo_pesos' =&gt; 0, 'trm' =&gt; 0, 'fecha_de_eliminacion' =&gt; '2023-02-24', 'comentarios'  =&gt; ''],</v>
      </c>
    </row>
    <row r="1097" spans="1:19" x14ac:dyDescent="0.25">
      <c r="A1097" t="s">
        <v>3232</v>
      </c>
      <c r="B1097" t="s">
        <v>3233</v>
      </c>
      <c r="C1097" t="s">
        <v>3234</v>
      </c>
      <c r="D1097" t="s">
        <v>1006</v>
      </c>
      <c r="E1097" t="s">
        <v>845</v>
      </c>
      <c r="F1097">
        <v>11338</v>
      </c>
      <c r="G1097" s="1">
        <v>44941</v>
      </c>
      <c r="H1097">
        <v>200</v>
      </c>
      <c r="I1097">
        <v>44.963999999999999</v>
      </c>
      <c r="J1097" t="str">
        <f t="shared" si="85"/>
        <v>44.964</v>
      </c>
      <c r="K1097">
        <v>44981</v>
      </c>
      <c r="M1097">
        <f>_xlfn.IFNA(VLOOKUP(H1097,centro_costo_id_2!$A$2:$B$108,2,0),107)</f>
        <v>107</v>
      </c>
      <c r="N1097">
        <f>_xlfn.IFNA(VLOOKUP(TRIM(D1097),dominio_correos!$A$1:$B$31,2,0),29)</f>
        <v>15</v>
      </c>
      <c r="O1097" t="str">
        <f>Hoja13!J1096</f>
        <v>2023-01-15</v>
      </c>
      <c r="P1097" t="str">
        <f t="shared" si="86"/>
        <v>2023-02-24</v>
      </c>
      <c r="Q1097" t="str">
        <f t="shared" si="87"/>
        <v>['nombre' =&gt; 'Jeison Hernan', 'apellido' =&gt; 'Candamil Mahecha', 'correo' =&gt; 'jeison.candamil@linktic.com', 'dominio' =&gt; 15, 'estado' =&gt; 'Eliminado', 'ticket' =&gt; '11338',</v>
      </c>
      <c r="R1097" t="str">
        <f t="shared" si="88"/>
        <v xml:space="preserve"> 'fecha_de_creacion' =&gt; '2023-01-15', 'centro_costos_id' =&gt; 107, 'costo_dolares' =&gt; 44.964, 'costo_pesos' =&gt; 0, 'trm' =&gt; 0, 'fecha_de_eliminacion' =&gt; '2023-02-24', 'comentarios'  =&gt; ''],</v>
      </c>
      <c r="S1097" t="str">
        <f t="shared" si="89"/>
        <v>['nombre' =&gt; 'Jeison Hernan', 'apellido' =&gt; 'Candamil Mahecha', 'correo' =&gt; 'jeison.candamil@linktic.com', 'dominio' =&gt; 15, 'estado' =&gt; 'Eliminado', 'ticket' =&gt; '11338', 'fecha_de_creacion' =&gt; '2023-01-15', 'centro_costos_id' =&gt; 107, 'costo_dolares' =&gt; 44.964, 'costo_pesos' =&gt; 0, 'trm' =&gt; 0, 'fecha_de_eliminacion' =&gt; '2023-02-24', 'comentarios'  =&gt; ''],</v>
      </c>
    </row>
    <row r="1098" spans="1:19" x14ac:dyDescent="0.25">
      <c r="A1098" t="s">
        <v>3235</v>
      </c>
      <c r="B1098" t="s">
        <v>3236</v>
      </c>
      <c r="C1098" t="s">
        <v>3237</v>
      </c>
      <c r="D1098" t="s">
        <v>1006</v>
      </c>
      <c r="E1098" t="s">
        <v>845</v>
      </c>
      <c r="F1098">
        <v>11307</v>
      </c>
      <c r="G1098" s="1">
        <v>44941</v>
      </c>
      <c r="H1098">
        <v>354</v>
      </c>
      <c r="I1098">
        <v>44.963999999999999</v>
      </c>
      <c r="J1098" t="str">
        <f t="shared" si="85"/>
        <v>44.964</v>
      </c>
      <c r="K1098">
        <v>45000</v>
      </c>
      <c r="M1098">
        <f>_xlfn.IFNA(VLOOKUP(H1098,centro_costo_id_2!$A$2:$B$108,2,0),107)</f>
        <v>107</v>
      </c>
      <c r="N1098">
        <f>_xlfn.IFNA(VLOOKUP(TRIM(D1098),dominio_correos!$A$1:$B$31,2,0),29)</f>
        <v>15</v>
      </c>
      <c r="O1098" t="str">
        <f>Hoja13!J1097</f>
        <v>2023-01-15</v>
      </c>
      <c r="P1098" t="str">
        <f t="shared" si="86"/>
        <v>2023-03-15</v>
      </c>
      <c r="Q1098" t="str">
        <f t="shared" si="87"/>
        <v>['nombre' =&gt; 'Dixon', 'apellido' =&gt; 'Anato Ascencio', 'correo' =&gt; 'dixon.anato@linktic.com', 'dominio' =&gt; 15, 'estado' =&gt; 'Eliminado', 'ticket' =&gt; '11307',</v>
      </c>
      <c r="R1098" t="str">
        <f t="shared" si="88"/>
        <v xml:space="preserve"> 'fecha_de_creacion' =&gt; '2023-01-15', 'centro_costos_id' =&gt; 107, 'costo_dolares' =&gt; 44.964, 'costo_pesos' =&gt; 0, 'trm' =&gt; 0, 'fecha_de_eliminacion' =&gt; '2023-03-15', 'comentarios'  =&gt; ''],</v>
      </c>
      <c r="S1098" t="str">
        <f t="shared" si="89"/>
        <v>['nombre' =&gt; 'Dixon', 'apellido' =&gt; 'Anato Ascencio', 'correo' =&gt; 'dixon.anato@linktic.com', 'dominio' =&gt; 15, 'estado' =&gt; 'Eliminado', 'ticket' =&gt; '11307', 'fecha_de_creacion' =&gt; '2023-01-15', 'centro_costos_id' =&gt; 107, 'costo_dolares' =&gt; 44.964, 'costo_pesos' =&gt; 0, 'trm' =&gt; 0, 'fecha_de_eliminacion' =&gt; '2023-03-15', 'comentarios'  =&gt; ''],</v>
      </c>
    </row>
    <row r="1099" spans="1:19" x14ac:dyDescent="0.25">
      <c r="A1099" t="s">
        <v>3238</v>
      </c>
      <c r="B1099" t="s">
        <v>3239</v>
      </c>
      <c r="C1099" t="s">
        <v>3240</v>
      </c>
      <c r="D1099" t="s">
        <v>1006</v>
      </c>
      <c r="E1099" t="s">
        <v>845</v>
      </c>
      <c r="F1099">
        <v>11344</v>
      </c>
      <c r="G1099" s="1">
        <v>44941</v>
      </c>
      <c r="H1099">
        <v>335</v>
      </c>
      <c r="I1099">
        <v>44.963999999999999</v>
      </c>
      <c r="J1099" t="str">
        <f t="shared" si="85"/>
        <v>44.964</v>
      </c>
      <c r="K1099">
        <v>45033</v>
      </c>
      <c r="M1099">
        <f>_xlfn.IFNA(VLOOKUP(H1099,centro_costo_id_2!$A$2:$B$108,2,0),107)</f>
        <v>79</v>
      </c>
      <c r="N1099">
        <f>_xlfn.IFNA(VLOOKUP(TRIM(D1099),dominio_correos!$A$1:$B$31,2,0),29)</f>
        <v>15</v>
      </c>
      <c r="O1099" t="str">
        <f>Hoja13!J1098</f>
        <v>2023-01-15</v>
      </c>
      <c r="P1099" t="str">
        <f t="shared" si="86"/>
        <v>2023-04-17</v>
      </c>
      <c r="Q1099" t="str">
        <f t="shared" si="87"/>
        <v>['nombre' =&gt; 'Nelson Adolfo', 'apellido' =&gt; 'Barrera Rodriguez', 'correo' =&gt; 'nelson.barrera@linktic.com', 'dominio' =&gt; 15, 'estado' =&gt; 'Eliminado', 'ticket' =&gt; '11344',</v>
      </c>
      <c r="R1099" t="str">
        <f t="shared" si="88"/>
        <v xml:space="preserve"> 'fecha_de_creacion' =&gt; '2023-01-15', 'centro_costos_id' =&gt; 79, 'costo_dolares' =&gt; 44.964, 'costo_pesos' =&gt; 0, 'trm' =&gt; 0, 'fecha_de_eliminacion' =&gt; '2023-04-17', 'comentarios'  =&gt; ''],</v>
      </c>
      <c r="S1099" t="str">
        <f t="shared" si="89"/>
        <v>['nombre' =&gt; 'Nelson Adolfo', 'apellido' =&gt; 'Barrera Rodriguez', 'correo' =&gt; 'nelson.barrera@linktic.com', 'dominio' =&gt; 15, 'estado' =&gt; 'Eliminado', 'ticket' =&gt; '11344', 'fecha_de_creacion' =&gt; '2023-01-15', 'centro_costos_id' =&gt; 79, 'costo_dolares' =&gt; 44.964, 'costo_pesos' =&gt; 0, 'trm' =&gt; 0, 'fecha_de_eliminacion' =&gt; '2023-04-17', 'comentarios'  =&gt; ''],</v>
      </c>
    </row>
    <row r="1100" spans="1:19" x14ac:dyDescent="0.25">
      <c r="A1100" t="s">
        <v>3241</v>
      </c>
      <c r="B1100" t="s">
        <v>3242</v>
      </c>
      <c r="C1100" t="s">
        <v>3243</v>
      </c>
      <c r="D1100" t="s">
        <v>1006</v>
      </c>
      <c r="E1100" t="s">
        <v>974</v>
      </c>
      <c r="F1100">
        <v>11341</v>
      </c>
      <c r="G1100" s="1">
        <v>44974</v>
      </c>
      <c r="H1100">
        <v>335</v>
      </c>
      <c r="I1100">
        <v>44.963999999999999</v>
      </c>
      <c r="J1100" t="str">
        <f t="shared" si="85"/>
        <v>44.964</v>
      </c>
      <c r="M1100">
        <f>_xlfn.IFNA(VLOOKUP(H1100,centro_costo_id_2!$A$2:$B$108,2,0),107)</f>
        <v>79</v>
      </c>
      <c r="N1100">
        <f>_xlfn.IFNA(VLOOKUP(TRIM(D1100),dominio_correos!$A$1:$B$31,2,0),29)</f>
        <v>15</v>
      </c>
      <c r="O1100" t="str">
        <f>Hoja13!J1099</f>
        <v>2023-02-17</v>
      </c>
      <c r="P1100" t="str">
        <f t="shared" si="86"/>
        <v>null</v>
      </c>
      <c r="Q1100" t="str">
        <f t="shared" si="87"/>
        <v>['nombre' =&gt; 'Eduard Yesid', 'apellido' =&gt; 'Coy Castellanos', 'correo' =&gt; 'eduard.coy@linktic.com', 'dominio' =&gt; 15, 'estado' =&gt; 'Activo', 'ticket' =&gt; '11341',</v>
      </c>
      <c r="R1100" t="str">
        <f t="shared" si="88"/>
        <v xml:space="preserve"> 'fecha_de_creacion' =&gt; '2023-02-17', 'centro_costos_id' =&gt; 79, 'costo_dolares' =&gt; 44.964, 'costo_pesos' =&gt; 0, 'trm' =&gt; 0, 'fecha_de_eliminacion' =&gt; null, 'comentarios'  =&gt; ''],</v>
      </c>
      <c r="S1100" t="str">
        <f t="shared" si="89"/>
        <v>['nombre' =&gt; 'Eduard Yesid', 'apellido' =&gt; 'Coy Castellanos', 'correo' =&gt; 'eduard.coy@linktic.com', 'dominio' =&gt; 15, 'estado' =&gt; 'Activo', 'ticket' =&gt; '11341', 'fecha_de_creacion' =&gt; '2023-02-17', 'centro_costos_id' =&gt; 79, 'costo_dolares' =&gt; 44.964, 'costo_pesos' =&gt; 0, 'trm' =&gt; 0, 'fecha_de_eliminacion' =&gt; null, 'comentarios'  =&gt; ''],</v>
      </c>
    </row>
    <row r="1101" spans="1:19" x14ac:dyDescent="0.25">
      <c r="A1101" t="s">
        <v>1083</v>
      </c>
      <c r="C1101" t="s">
        <v>3244</v>
      </c>
      <c r="D1101" t="s">
        <v>1813</v>
      </c>
      <c r="E1101" t="s">
        <v>974</v>
      </c>
      <c r="F1101" t="s">
        <v>1238</v>
      </c>
      <c r="G1101" s="1">
        <v>44974</v>
      </c>
      <c r="H1101">
        <v>315</v>
      </c>
      <c r="I1101">
        <v>12</v>
      </c>
      <c r="J1101" t="str">
        <f t="shared" si="85"/>
        <v>12.000</v>
      </c>
      <c r="M1101">
        <f>_xlfn.IFNA(VLOOKUP(H1101,centro_costo_id_2!$A$2:$B$108,2,0),107)</f>
        <v>60</v>
      </c>
      <c r="N1101">
        <f>_xlfn.IFNA(VLOOKUP(TRIM(D1101),dominio_correos!$A$1:$B$31,2,0),29)</f>
        <v>8</v>
      </c>
      <c r="O1101" t="str">
        <f>Hoja13!J1100</f>
        <v>2023-02-17</v>
      </c>
      <c r="P1101" t="str">
        <f t="shared" si="86"/>
        <v>null</v>
      </c>
      <c r="Q1101" t="str">
        <f t="shared" si="87"/>
        <v>['nombre' =&gt; 'admin', 'apellido' =&gt; '', 'correo' =&gt; 'admin@expone.co', 'dominio' =&gt; 8, 'estado' =&gt; 'Activo', 'ticket' =&gt; 'correo',</v>
      </c>
      <c r="R1101" t="str">
        <f t="shared" si="88"/>
        <v xml:space="preserve"> 'fecha_de_creacion' =&gt; '2023-02-17', 'centro_costos_id' =&gt; 60, 'costo_dolares' =&gt; 12.000, 'costo_pesos' =&gt; 0, 'trm' =&gt; 0, 'fecha_de_eliminacion' =&gt; null, 'comentarios'  =&gt; ''],</v>
      </c>
      <c r="S1101" t="str">
        <f t="shared" si="89"/>
        <v>['nombre' =&gt; 'admin', 'apellido' =&gt; '', 'correo' =&gt; 'admin@expone.co', 'dominio' =&gt; 8, 'estado' =&gt; 'Activo', 'ticket' =&gt; 'correo', 'fecha_de_creacion' =&gt; '2023-02-17', 'centro_costos_id' =&gt; 60, 'costo_dolares' =&gt; 12.000, 'costo_pesos' =&gt; 0, 'trm' =&gt; 0, 'fecha_de_eliminacion' =&gt; null, 'comentarios'  =&gt; ''],</v>
      </c>
    </row>
    <row r="1102" spans="1:19" x14ac:dyDescent="0.25">
      <c r="A1102" t="s">
        <v>1102</v>
      </c>
      <c r="B1102" t="s">
        <v>3245</v>
      </c>
      <c r="C1102" t="s">
        <v>3246</v>
      </c>
      <c r="D1102" t="s">
        <v>1006</v>
      </c>
      <c r="E1102" t="s">
        <v>845</v>
      </c>
      <c r="F1102">
        <v>11401</v>
      </c>
      <c r="G1102" s="1">
        <v>44974</v>
      </c>
      <c r="H1102">
        <v>204</v>
      </c>
      <c r="I1102">
        <v>44.963999999999999</v>
      </c>
      <c r="J1102" t="str">
        <f t="shared" si="85"/>
        <v>44.964</v>
      </c>
      <c r="K1102">
        <v>45099</v>
      </c>
      <c r="M1102">
        <f>_xlfn.IFNA(VLOOKUP(H1102,centro_costo_id_2!$A$2:$B$108,2,0),107)</f>
        <v>107</v>
      </c>
      <c r="N1102">
        <f>_xlfn.IFNA(VLOOKUP(TRIM(D1102),dominio_correos!$A$1:$B$31,2,0),29)</f>
        <v>15</v>
      </c>
      <c r="O1102" t="str">
        <f>Hoja13!J1101</f>
        <v>2023-02-17</v>
      </c>
      <c r="P1102" t="str">
        <f t="shared" si="86"/>
        <v>2023-06-22</v>
      </c>
      <c r="Q1102" t="str">
        <f t="shared" si="87"/>
        <v>['nombre' =&gt; 'Valeria', 'apellido' =&gt; 'Gnecco Peña', 'correo' =&gt; 'valeria.gnecco@linktic.com', 'dominio' =&gt; 15, 'estado' =&gt; 'Eliminado', 'ticket' =&gt; '11401',</v>
      </c>
      <c r="R1102" t="str">
        <f t="shared" si="88"/>
        <v xml:space="preserve"> 'fecha_de_creacion' =&gt; '2023-02-17', 'centro_costos_id' =&gt; 107, 'costo_dolares' =&gt; 44.964, 'costo_pesos' =&gt; 0, 'trm' =&gt; 0, 'fecha_de_eliminacion' =&gt; '2023-06-22', 'comentarios'  =&gt; ''],</v>
      </c>
      <c r="S1102" t="str">
        <f t="shared" si="89"/>
        <v>['nombre' =&gt; 'Valeria', 'apellido' =&gt; 'Gnecco Peña', 'correo' =&gt; 'valeria.gnecco@linktic.com', 'dominio' =&gt; 15, 'estado' =&gt; 'Eliminado', 'ticket' =&gt; '11401', 'fecha_de_creacion' =&gt; '2023-02-17', 'centro_costos_id' =&gt; 107, 'costo_dolares' =&gt; 44.964, 'costo_pesos' =&gt; 0, 'trm' =&gt; 0, 'fecha_de_eliminacion' =&gt; '2023-06-22', 'comentarios'  =&gt; ''],</v>
      </c>
    </row>
    <row r="1103" spans="1:19" x14ac:dyDescent="0.25">
      <c r="A1103" t="s">
        <v>3247</v>
      </c>
      <c r="B1103" t="s">
        <v>3248</v>
      </c>
      <c r="C1103" t="s">
        <v>3249</v>
      </c>
      <c r="D1103" t="s">
        <v>1006</v>
      </c>
      <c r="E1103" t="s">
        <v>845</v>
      </c>
      <c r="F1103">
        <v>11308</v>
      </c>
      <c r="G1103" s="1">
        <v>44974</v>
      </c>
      <c r="H1103">
        <v>354</v>
      </c>
      <c r="I1103">
        <v>44.963999999999999</v>
      </c>
      <c r="J1103" t="str">
        <f t="shared" si="85"/>
        <v>44.964</v>
      </c>
      <c r="K1103">
        <v>45034</v>
      </c>
      <c r="M1103">
        <f>_xlfn.IFNA(VLOOKUP(H1103,centro_costo_id_2!$A$2:$B$108,2,0),107)</f>
        <v>107</v>
      </c>
      <c r="N1103">
        <f>_xlfn.IFNA(VLOOKUP(TRIM(D1103),dominio_correos!$A$1:$B$31,2,0),29)</f>
        <v>15</v>
      </c>
      <c r="O1103" t="str">
        <f>Hoja13!J1102</f>
        <v>2023-02-17</v>
      </c>
      <c r="P1103" t="str">
        <f t="shared" si="86"/>
        <v>2023-04-18</v>
      </c>
      <c r="Q1103" t="str">
        <f t="shared" si="87"/>
        <v>['nombre' =&gt; 'Hugo Ferney', 'apellido' =&gt; 'Alvarez Lucena', 'correo' =&gt; 'hugo.alvarez@linktic.com', 'dominio' =&gt; 15, 'estado' =&gt; 'Eliminado', 'ticket' =&gt; '11308',</v>
      </c>
      <c r="R1103" t="str">
        <f t="shared" si="88"/>
        <v xml:space="preserve"> 'fecha_de_creacion' =&gt; '2023-02-17', 'centro_costos_id' =&gt; 107, 'costo_dolares' =&gt; 44.964, 'costo_pesos' =&gt; 0, 'trm' =&gt; 0, 'fecha_de_eliminacion' =&gt; '2023-04-18', 'comentarios'  =&gt; ''],</v>
      </c>
      <c r="S1103" t="str">
        <f t="shared" si="89"/>
        <v>['nombre' =&gt; 'Hugo Ferney', 'apellido' =&gt; 'Alvarez Lucena', 'correo' =&gt; 'hugo.alvarez@linktic.com', 'dominio' =&gt; 15, 'estado' =&gt; 'Eliminado', 'ticket' =&gt; '11308', 'fecha_de_creacion' =&gt; '2023-02-17', 'centro_costos_id' =&gt; 107, 'costo_dolares' =&gt; 44.964, 'costo_pesos' =&gt; 0, 'trm' =&gt; 0, 'fecha_de_eliminacion' =&gt; '2023-04-18', 'comentarios'  =&gt; ''],</v>
      </c>
    </row>
    <row r="1104" spans="1:19" x14ac:dyDescent="0.25">
      <c r="A1104" t="s">
        <v>3250</v>
      </c>
      <c r="B1104" t="s">
        <v>3251</v>
      </c>
      <c r="C1104" t="s">
        <v>3252</v>
      </c>
      <c r="D1104" t="s">
        <v>1006</v>
      </c>
      <c r="E1104" t="s">
        <v>974</v>
      </c>
      <c r="F1104">
        <v>11306</v>
      </c>
      <c r="G1104" s="1">
        <v>44974</v>
      </c>
      <c r="H1104">
        <v>354</v>
      </c>
      <c r="I1104">
        <v>44.963999999999999</v>
      </c>
      <c r="J1104" t="str">
        <f t="shared" si="85"/>
        <v>44.964</v>
      </c>
      <c r="M1104">
        <f>_xlfn.IFNA(VLOOKUP(H1104,centro_costo_id_2!$A$2:$B$108,2,0),107)</f>
        <v>107</v>
      </c>
      <c r="N1104">
        <f>_xlfn.IFNA(VLOOKUP(TRIM(D1104),dominio_correos!$A$1:$B$31,2,0),29)</f>
        <v>15</v>
      </c>
      <c r="O1104" t="str">
        <f>Hoja13!J1103</f>
        <v>2023-02-17</v>
      </c>
      <c r="P1104" t="str">
        <f t="shared" si="86"/>
        <v>null</v>
      </c>
      <c r="Q1104" t="str">
        <f t="shared" si="87"/>
        <v>['nombre' =&gt; 'Didier Enrique', 'apellido' =&gt; 'Contreras Sanchez', 'correo' =&gt; 'didier.contreras@linktic.com', 'dominio' =&gt; 15, 'estado' =&gt; 'Activo', 'ticket' =&gt; '11306',</v>
      </c>
      <c r="R1104" t="str">
        <f t="shared" si="88"/>
        <v xml:space="preserve"> 'fecha_de_creacion' =&gt; '2023-02-17', 'centro_costos_id' =&gt; 107, 'costo_dolares' =&gt; 44.964, 'costo_pesos' =&gt; 0, 'trm' =&gt; 0, 'fecha_de_eliminacion' =&gt; null, 'comentarios'  =&gt; ''],</v>
      </c>
      <c r="S1104" t="str">
        <f t="shared" si="89"/>
        <v>['nombre' =&gt; 'Didier Enrique', 'apellido' =&gt; 'Contreras Sanchez', 'correo' =&gt; 'didier.contreras@linktic.com', 'dominio' =&gt; 15, 'estado' =&gt; 'Activo', 'ticket' =&gt; '11306', 'fecha_de_creacion' =&gt; '2023-02-17', 'centro_costos_id' =&gt; 107, 'costo_dolares' =&gt; 44.964, 'costo_pesos' =&gt; 0, 'trm' =&gt; 0, 'fecha_de_eliminacion' =&gt; null, 'comentarios'  =&gt; ''],</v>
      </c>
    </row>
    <row r="1105" spans="1:19" x14ac:dyDescent="0.25">
      <c r="A1105" t="s">
        <v>2128</v>
      </c>
      <c r="B1105" t="s">
        <v>3253</v>
      </c>
      <c r="C1105" t="s">
        <v>3254</v>
      </c>
      <c r="D1105" t="s">
        <v>1006</v>
      </c>
      <c r="E1105" t="s">
        <v>974</v>
      </c>
      <c r="F1105">
        <v>11408</v>
      </c>
      <c r="G1105" s="1">
        <v>44978</v>
      </c>
      <c r="H1105">
        <v>201</v>
      </c>
      <c r="I1105">
        <v>44.963999999999999</v>
      </c>
      <c r="J1105" t="str">
        <f t="shared" si="85"/>
        <v>44.964</v>
      </c>
      <c r="M1105">
        <f>_xlfn.IFNA(VLOOKUP(H1105,centro_costo_id_2!$A$2:$B$108,2,0),107)</f>
        <v>107</v>
      </c>
      <c r="N1105">
        <f>_xlfn.IFNA(VLOOKUP(TRIM(D1105),dominio_correos!$A$1:$B$31,2,0),29)</f>
        <v>15</v>
      </c>
      <c r="O1105" t="str">
        <f>Hoja13!J1104</f>
        <v>2023-02-21</v>
      </c>
      <c r="P1105" t="str">
        <f t="shared" si="86"/>
        <v>null</v>
      </c>
      <c r="Q1105" t="str">
        <f t="shared" si="87"/>
        <v>['nombre' =&gt; 'German ', 'apellido' =&gt; 'Gonzalez Montero', 'correo' =&gt; 'german.gonzalez@linktic.com', 'dominio' =&gt; 15, 'estado' =&gt; 'Activo', 'ticket' =&gt; '11408',</v>
      </c>
      <c r="R1105" t="str">
        <f t="shared" si="88"/>
        <v xml:space="preserve"> 'fecha_de_creacion' =&gt; '2023-02-21', 'centro_costos_id' =&gt; 107, 'costo_dolares' =&gt; 44.964, 'costo_pesos' =&gt; 0, 'trm' =&gt; 0, 'fecha_de_eliminacion' =&gt; null, 'comentarios'  =&gt; ''],</v>
      </c>
      <c r="S1105" t="str">
        <f t="shared" si="89"/>
        <v>['nombre' =&gt; 'German ', 'apellido' =&gt; 'Gonzalez Montero', 'correo' =&gt; 'german.gonzalez@linktic.com', 'dominio' =&gt; 15, 'estado' =&gt; 'Activo', 'ticket' =&gt; '11408', 'fecha_de_creacion' =&gt; '2023-02-21', 'centro_costos_id' =&gt; 107, 'costo_dolares' =&gt; 44.964, 'costo_pesos' =&gt; 0, 'trm' =&gt; 0, 'fecha_de_eliminacion' =&gt; null, 'comentarios'  =&gt; ''],</v>
      </c>
    </row>
    <row r="1106" spans="1:19" x14ac:dyDescent="0.25">
      <c r="A1106" t="s">
        <v>2785</v>
      </c>
      <c r="B1106" t="s">
        <v>3141</v>
      </c>
      <c r="C1106" t="s">
        <v>3142</v>
      </c>
      <c r="D1106" t="s">
        <v>1006</v>
      </c>
      <c r="E1106" t="s">
        <v>845</v>
      </c>
      <c r="F1106">
        <v>11409</v>
      </c>
      <c r="G1106" s="1">
        <v>44978</v>
      </c>
      <c r="H1106">
        <v>201</v>
      </c>
      <c r="I1106">
        <v>44.963999999999999</v>
      </c>
      <c r="J1106" t="str">
        <f t="shared" si="85"/>
        <v>44.964</v>
      </c>
      <c r="K1106">
        <v>44979</v>
      </c>
      <c r="M1106">
        <f>_xlfn.IFNA(VLOOKUP(H1106,centro_costo_id_2!$A$2:$B$108,2,0),107)</f>
        <v>107</v>
      </c>
      <c r="N1106">
        <f>_xlfn.IFNA(VLOOKUP(TRIM(D1106),dominio_correos!$A$1:$B$31,2,0),29)</f>
        <v>15</v>
      </c>
      <c r="O1106" t="str">
        <f>Hoja13!J1105</f>
        <v>2023-02-21</v>
      </c>
      <c r="P1106" t="str">
        <f t="shared" si="86"/>
        <v>2023-02-22</v>
      </c>
      <c r="Q1106" t="str">
        <f t="shared" si="87"/>
        <v>['nombre' =&gt; 'Andres Felipe', 'apellido' =&gt; 'Rincon Valencia', 'correo' =&gt; 'andres.rincon@linktic.com', 'dominio' =&gt; 15, 'estado' =&gt; 'Eliminado', 'ticket' =&gt; '11409',</v>
      </c>
      <c r="R1106" t="str">
        <f t="shared" si="88"/>
        <v xml:space="preserve"> 'fecha_de_creacion' =&gt; '2023-02-21', 'centro_costos_id' =&gt; 107, 'costo_dolares' =&gt; 44.964, 'costo_pesos' =&gt; 0, 'trm' =&gt; 0, 'fecha_de_eliminacion' =&gt; '2023-02-22', 'comentarios'  =&gt; ''],</v>
      </c>
      <c r="S1106" t="str">
        <f t="shared" si="89"/>
        <v>['nombre' =&gt; 'Andres Felipe', 'apellido' =&gt; 'Rincon Valencia', 'correo' =&gt; 'andres.rincon@linktic.com', 'dominio' =&gt; 15, 'estado' =&gt; 'Eliminado', 'ticket' =&gt; '11409', 'fecha_de_creacion' =&gt; '2023-02-21', 'centro_costos_id' =&gt; 107, 'costo_dolares' =&gt; 44.964, 'costo_pesos' =&gt; 0, 'trm' =&gt; 0, 'fecha_de_eliminacion' =&gt; '2023-02-22', 'comentarios'  =&gt; ''],</v>
      </c>
    </row>
    <row r="1107" spans="1:19" x14ac:dyDescent="0.25">
      <c r="A1107" t="s">
        <v>2512</v>
      </c>
      <c r="B1107" t="s">
        <v>2814</v>
      </c>
      <c r="C1107" t="s">
        <v>3255</v>
      </c>
      <c r="D1107" t="s">
        <v>966</v>
      </c>
      <c r="E1107" t="s">
        <v>974</v>
      </c>
      <c r="F1107" t="s">
        <v>3256</v>
      </c>
      <c r="G1107" s="1">
        <v>44979</v>
      </c>
      <c r="H1107" t="s">
        <v>3257</v>
      </c>
      <c r="I1107">
        <v>6</v>
      </c>
      <c r="J1107" t="str">
        <f t="shared" si="85"/>
        <v>6.000</v>
      </c>
      <c r="M1107">
        <f>_xlfn.IFNA(VLOOKUP(H1107,centro_costo_id_2!$A$2:$B$108,2,0),107)</f>
        <v>107</v>
      </c>
      <c r="N1107">
        <f>_xlfn.IFNA(VLOOKUP(TRIM(D1107),dominio_correos!$A$1:$B$31,2,0),29)</f>
        <v>1</v>
      </c>
      <c r="O1107" t="str">
        <f>Hoja13!J1106</f>
        <v>2023-02-22</v>
      </c>
      <c r="P1107" t="str">
        <f t="shared" si="86"/>
        <v>null</v>
      </c>
      <c r="Q1107" t="str">
        <f t="shared" si="87"/>
        <v>['nombre' =&gt; 'Diego ', 'apellido' =&gt; 'Urbano', 'correo' =&gt; 'fabrica@3tcapital.co', 'dominio' =&gt; 1, 'estado' =&gt; 'Activo', 'ticket' =&gt; 'GPLI(3406)',</v>
      </c>
      <c r="R1107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07" t="str">
        <f t="shared" si="89"/>
        <v>['nombre' =&gt; 'Diego ', 'apellido' =&gt; 'Urbano', 'correo' =&gt; 'fabrica@3tcapital.co',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08" spans="1:19" x14ac:dyDescent="0.25">
      <c r="A1108" t="s">
        <v>1817</v>
      </c>
      <c r="B1108" t="s">
        <v>2180</v>
      </c>
      <c r="C1108" t="s">
        <v>3258</v>
      </c>
      <c r="D1108" t="s">
        <v>966</v>
      </c>
      <c r="E1108" t="s">
        <v>974</v>
      </c>
      <c r="F1108" t="s">
        <v>3256</v>
      </c>
      <c r="G1108" s="1">
        <v>44979</v>
      </c>
      <c r="H1108" t="s">
        <v>3257</v>
      </c>
      <c r="I1108">
        <v>6</v>
      </c>
      <c r="J1108" t="str">
        <f t="shared" si="85"/>
        <v>6.000</v>
      </c>
      <c r="M1108">
        <f>_xlfn.IFNA(VLOOKUP(H1108,centro_costo_id_2!$A$2:$B$108,2,0),107)</f>
        <v>107</v>
      </c>
      <c r="N1108">
        <f>_xlfn.IFNA(VLOOKUP(TRIM(D1108),dominio_correos!$A$1:$B$31,2,0),29)</f>
        <v>1</v>
      </c>
      <c r="O1108" t="str">
        <f>Hoja13!J1107</f>
        <v>2023-02-22</v>
      </c>
      <c r="P1108" t="str">
        <f t="shared" si="86"/>
        <v>null</v>
      </c>
      <c r="Q1108" t="str">
        <f t="shared" si="87"/>
        <v>['nombre' =&gt; 'Diana ', 'apellido' =&gt; 'Bermudez', 'correo' =&gt; 'pmo@3tcapital.co', 'dominio' =&gt; 1, 'estado' =&gt; 'Activo', 'ticket' =&gt; 'GPLI(3406)',</v>
      </c>
      <c r="R1108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08" t="str">
        <f t="shared" si="89"/>
        <v>['nombre' =&gt; 'Diana ', 'apellido' =&gt; 'Bermudez', 'correo' =&gt; 'pmo@3tcapital.co',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09" spans="1:19" x14ac:dyDescent="0.25">
      <c r="A1109" t="s">
        <v>2083</v>
      </c>
      <c r="B1109" t="s">
        <v>1123</v>
      </c>
      <c r="C1109" t="s">
        <v>3259</v>
      </c>
      <c r="D1109" t="s">
        <v>966</v>
      </c>
      <c r="E1109" t="s">
        <v>974</v>
      </c>
      <c r="F1109" t="s">
        <v>3256</v>
      </c>
      <c r="G1109" s="1">
        <v>44979</v>
      </c>
      <c r="H1109" t="s">
        <v>3257</v>
      </c>
      <c r="I1109">
        <v>6</v>
      </c>
      <c r="J1109" t="str">
        <f t="shared" si="85"/>
        <v>6.000</v>
      </c>
      <c r="M1109">
        <f>_xlfn.IFNA(VLOOKUP(H1109,centro_costo_id_2!$A$2:$B$108,2,0),107)</f>
        <v>107</v>
      </c>
      <c r="N1109">
        <f>_xlfn.IFNA(VLOOKUP(TRIM(D1109),dominio_correos!$A$1:$B$31,2,0),29)</f>
        <v>1</v>
      </c>
      <c r="O1109" t="str">
        <f>Hoja13!J1108</f>
        <v>2023-02-22</v>
      </c>
      <c r="P1109" t="str">
        <f t="shared" si="86"/>
        <v>null</v>
      </c>
      <c r="Q1109" t="str">
        <f t="shared" si="87"/>
        <v>['nombre' =&gt; 'Alejandro ', 'apellido' =&gt; 'Posada', 'correo' =&gt; 'vicepresidencia@3tcapital.co', 'dominio' =&gt; 1, 'estado' =&gt; 'Activo', 'ticket' =&gt; 'GPLI(3406)',</v>
      </c>
      <c r="R1109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09" t="str">
        <f t="shared" si="89"/>
        <v>['nombre' =&gt; 'Alejandro ', 'apellido' =&gt; 'Posada', 'correo' =&gt; 'vicepresidencia@3tcapital.co',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10" spans="1:19" x14ac:dyDescent="0.25">
      <c r="A1110" t="s">
        <v>3260</v>
      </c>
      <c r="B1110" t="s">
        <v>990</v>
      </c>
      <c r="C1110" t="s">
        <v>3261</v>
      </c>
      <c r="D1110" t="s">
        <v>966</v>
      </c>
      <c r="E1110" t="s">
        <v>974</v>
      </c>
      <c r="F1110" t="s">
        <v>3256</v>
      </c>
      <c r="G1110" s="1">
        <v>44979</v>
      </c>
      <c r="H1110" t="s">
        <v>3257</v>
      </c>
      <c r="I1110">
        <v>6</v>
      </c>
      <c r="J1110" t="str">
        <f t="shared" si="85"/>
        <v>6.000</v>
      </c>
      <c r="M1110">
        <f>_xlfn.IFNA(VLOOKUP(H1110,centro_costo_id_2!$A$2:$B$108,2,0),107)</f>
        <v>107</v>
      </c>
      <c r="N1110">
        <f>_xlfn.IFNA(VLOOKUP(TRIM(D1110),dominio_correos!$A$1:$B$31,2,0),29)</f>
        <v>1</v>
      </c>
      <c r="O1110" t="str">
        <f>Hoja13!J1109</f>
        <v>2023-02-22</v>
      </c>
      <c r="P1110" t="str">
        <f t="shared" si="86"/>
        <v>null</v>
      </c>
      <c r="Q1110" t="str">
        <f t="shared" si="87"/>
        <v>['nombre' =&gt; 'Paula ', 'apellido' =&gt; 'Moreno', 'correo' =&gt; 'talento@3tcapital.co', 'dominio' =&gt; 1, 'estado' =&gt; 'Activo', 'ticket' =&gt; 'GPLI(3406)',</v>
      </c>
      <c r="R1110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10" t="str">
        <f t="shared" si="89"/>
        <v>['nombre' =&gt; 'Paula ', 'apellido' =&gt; 'Moreno', 'correo' =&gt; 'talento@3tcapital.co',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11" spans="1:19" x14ac:dyDescent="0.25">
      <c r="A1111" t="s">
        <v>2932</v>
      </c>
      <c r="B1111" t="s">
        <v>2719</v>
      </c>
      <c r="C1111" t="s">
        <v>3262</v>
      </c>
      <c r="D1111" t="s">
        <v>966</v>
      </c>
      <c r="E1111" t="s">
        <v>974</v>
      </c>
      <c r="F1111" t="s">
        <v>3256</v>
      </c>
      <c r="G1111" s="1">
        <v>44979</v>
      </c>
      <c r="H1111" t="s">
        <v>3257</v>
      </c>
      <c r="I1111">
        <v>6</v>
      </c>
      <c r="J1111" t="str">
        <f t="shared" si="85"/>
        <v>6.000</v>
      </c>
      <c r="M1111">
        <f>_xlfn.IFNA(VLOOKUP(H1111,centro_costo_id_2!$A$2:$B$108,2,0),107)</f>
        <v>107</v>
      </c>
      <c r="N1111">
        <f>_xlfn.IFNA(VLOOKUP(TRIM(D1111),dominio_correos!$A$1:$B$31,2,0),29)</f>
        <v>1</v>
      </c>
      <c r="O1111" t="str">
        <f>Hoja13!J1110</f>
        <v>2023-02-22</v>
      </c>
      <c r="P1111" t="str">
        <f t="shared" si="86"/>
        <v>null</v>
      </c>
      <c r="Q1111" t="str">
        <f t="shared" si="87"/>
        <v>['nombre' =&gt; 'David ', 'apellido' =&gt; 'Albarracin', 'correo' =&gt; 'financiera@3tcapital.co', 'dominio' =&gt; 1, 'estado' =&gt; 'Activo', 'ticket' =&gt; 'GPLI(3406)',</v>
      </c>
      <c r="R1111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11" t="str">
        <f t="shared" si="89"/>
        <v>['nombre' =&gt; 'David ', 'apellido' =&gt; 'Albarracin', 'correo' =&gt; 'financiera@3tcapital.co',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12" spans="1:19" x14ac:dyDescent="0.25">
      <c r="A1112" t="s">
        <v>1807</v>
      </c>
      <c r="B1112" t="s">
        <v>1235</v>
      </c>
      <c r="C1112" t="s">
        <v>3263</v>
      </c>
      <c r="D1112" t="s">
        <v>966</v>
      </c>
      <c r="E1112" t="s">
        <v>974</v>
      </c>
      <c r="F1112" t="s">
        <v>3256</v>
      </c>
      <c r="G1112" s="1">
        <v>44979</v>
      </c>
      <c r="H1112" t="s">
        <v>3257</v>
      </c>
      <c r="I1112">
        <v>6</v>
      </c>
      <c r="J1112" t="str">
        <f t="shared" si="85"/>
        <v>6.000</v>
      </c>
      <c r="M1112">
        <f>_xlfn.IFNA(VLOOKUP(H1112,centro_costo_id_2!$A$2:$B$108,2,0),107)</f>
        <v>107</v>
      </c>
      <c r="N1112">
        <f>_xlfn.IFNA(VLOOKUP(TRIM(D1112),dominio_correos!$A$1:$B$31,2,0),29)</f>
        <v>1</v>
      </c>
      <c r="O1112" t="str">
        <f>Hoja13!J1111</f>
        <v>2023-02-22</v>
      </c>
      <c r="P1112" t="str">
        <f t="shared" si="86"/>
        <v>null</v>
      </c>
      <c r="Q1112" t="str">
        <f t="shared" si="87"/>
        <v>['nombre' =&gt; 'Daniel ', 'apellido' =&gt; 'Salinas', 'correo' =&gt; 'planeacion@3tcapital.co', 'dominio' =&gt; 1, 'estado' =&gt; 'Activo', 'ticket' =&gt; 'GPLI(3406)',</v>
      </c>
      <c r="R1112" t="str">
        <f t="shared" si="88"/>
        <v xml:space="preserve"> 'fecha_de_creacion' =&gt; '2023-02-22', 'centro_costos_id' =&gt; 107, 'costo_dolares' =&gt; 6.000, 'costo_pesos' =&gt; 0, 'trm' =&gt; 0, 'fecha_de_eliminacion' =&gt; null, 'comentarios'  =&gt; ''],</v>
      </c>
      <c r="S1112" t="str">
        <f t="shared" si="89"/>
        <v>['nombre' =&gt; 'Daniel ', 'apellido' =&gt; 'Salinas', 'correo' =&gt; 'planeacion@3tcapital.co', 'dominio' =&gt; 1, 'estado' =&gt; 'Activo', 'ticket' =&gt; 'GPLI(3406)', 'fecha_de_creacion' =&gt; '2023-02-22', 'centro_costos_id' =&gt; 107, 'costo_dolares' =&gt; 6.000, 'costo_pesos' =&gt; 0, 'trm' =&gt; 0, 'fecha_de_eliminacion' =&gt; null, 'comentarios'  =&gt; ''],</v>
      </c>
    </row>
    <row r="1113" spans="1:19" x14ac:dyDescent="0.25">
      <c r="A1113" t="s">
        <v>2785</v>
      </c>
      <c r="B1113" t="s">
        <v>3141</v>
      </c>
      <c r="C1113" t="s">
        <v>3264</v>
      </c>
      <c r="D1113" t="s">
        <v>966</v>
      </c>
      <c r="E1113" t="s">
        <v>845</v>
      </c>
      <c r="F1113">
        <v>11409</v>
      </c>
      <c r="G1113" s="1">
        <v>44978</v>
      </c>
      <c r="H1113">
        <v>201</v>
      </c>
      <c r="I1113">
        <v>6</v>
      </c>
      <c r="J1113" t="str">
        <f t="shared" si="85"/>
        <v>6.000</v>
      </c>
      <c r="K1113">
        <v>45114</v>
      </c>
      <c r="L1113" t="s">
        <v>3265</v>
      </c>
      <c r="M1113">
        <f>_xlfn.IFNA(VLOOKUP(H1113,centro_costo_id_2!$A$2:$B$108,2,0),107)</f>
        <v>107</v>
      </c>
      <c r="N1113">
        <f>_xlfn.IFNA(VLOOKUP(TRIM(D1113),dominio_correos!$A$1:$B$31,2,0),29)</f>
        <v>1</v>
      </c>
      <c r="O1113" t="str">
        <f>Hoja13!J1112</f>
        <v>2023-02-21</v>
      </c>
      <c r="P1113" t="str">
        <f t="shared" si="86"/>
        <v>2023-07-07</v>
      </c>
      <c r="Q1113" t="str">
        <f t="shared" si="87"/>
        <v>['nombre' =&gt; 'Andres Felipe', 'apellido' =&gt; 'Rincon Valencia', 'correo' =&gt; 'andres.rincon@3tcapital.co', 'dominio' =&gt; 1, 'estado' =&gt; 'Eliminado', 'ticket' =&gt; '11409',</v>
      </c>
      <c r="R1113" t="str">
        <f t="shared" si="88"/>
        <v xml:space="preserve"> 'fecha_de_creacion' =&gt; '2023-02-21', 'centro_costos_id' =&gt; 107, 'costo_dolares' =&gt; 6.000, 'costo_pesos' =&gt; 0, 'trm' =&gt; 0, 'fecha_de_eliminacion' =&gt; '2023-07-07', 'comentarios'  =&gt; 'cuenta migrada a Cristian Villanueva'],</v>
      </c>
      <c r="S1113" t="str">
        <f t="shared" si="89"/>
        <v>['nombre' =&gt; 'Andres Felipe', 'apellido' =&gt; 'Rincon Valencia', 'correo' =&gt; 'andres.rincon@3tcapital.co', 'dominio' =&gt; 1, 'estado' =&gt; 'Eliminado', 'ticket' =&gt; '11409', 'fecha_de_creacion' =&gt; '2023-02-21', 'centro_costos_id' =&gt; 107, 'costo_dolares' =&gt; 6.000, 'costo_pesos' =&gt; 0, 'trm' =&gt; 0, 'fecha_de_eliminacion' =&gt; '2023-07-07', 'comentarios'  =&gt; 'cuenta migrada a Cristian Villanueva'],</v>
      </c>
    </row>
    <row r="1114" spans="1:19" x14ac:dyDescent="0.25">
      <c r="A1114" t="s">
        <v>2512</v>
      </c>
      <c r="B1114" t="s">
        <v>2814</v>
      </c>
      <c r="C1114" t="s">
        <v>3266</v>
      </c>
      <c r="D1114" t="s">
        <v>944</v>
      </c>
      <c r="E1114" t="s">
        <v>974</v>
      </c>
      <c r="F1114" t="s">
        <v>3256</v>
      </c>
      <c r="G1114" s="1">
        <v>44979</v>
      </c>
      <c r="H1114">
        <v>6</v>
      </c>
      <c r="I1114">
        <v>12</v>
      </c>
      <c r="J1114" t="str">
        <f t="shared" si="85"/>
        <v>12.000</v>
      </c>
      <c r="M1114">
        <f>_xlfn.IFNA(VLOOKUP(H1114,centro_costo_id_2!$A$2:$B$108,2,0),107)</f>
        <v>99</v>
      </c>
      <c r="N1114">
        <f>_xlfn.IFNA(VLOOKUP(TRIM(D1114),dominio_correos!$A$1:$B$31,2,0),29)</f>
        <v>27</v>
      </c>
      <c r="O1114" t="str">
        <f>Hoja13!J1113</f>
        <v>2023-02-22</v>
      </c>
      <c r="P1114" t="str">
        <f t="shared" si="86"/>
        <v>null</v>
      </c>
      <c r="Q1114" t="str">
        <f t="shared" si="87"/>
        <v>['nombre' =&gt; 'Diego ', 'apellido' =&gt; 'Urbano', 'correo' =&gt; 'fabrica@wimbu.co', 'dominio' =&gt; 27, 'estado' =&gt; 'Activo', 'ticket' =&gt; 'GPLI(3406)',</v>
      </c>
      <c r="R1114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4" t="str">
        <f t="shared" si="89"/>
        <v>['nombre' =&gt; 'Diego ', 'apellido' =&gt; 'Urbano', 'correo' =&gt; 'fabrica@wimbu.co',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15" spans="1:19" x14ac:dyDescent="0.25">
      <c r="A1115" t="s">
        <v>1817</v>
      </c>
      <c r="B1115" t="s">
        <v>2180</v>
      </c>
      <c r="C1115" t="s">
        <v>3267</v>
      </c>
      <c r="D1115" t="s">
        <v>944</v>
      </c>
      <c r="E1115" t="s">
        <v>974</v>
      </c>
      <c r="F1115" t="s">
        <v>3256</v>
      </c>
      <c r="G1115" s="1">
        <v>44979</v>
      </c>
      <c r="H1115">
        <v>6</v>
      </c>
      <c r="I1115">
        <v>12</v>
      </c>
      <c r="J1115" t="str">
        <f t="shared" si="85"/>
        <v>12.000</v>
      </c>
      <c r="M1115">
        <f>_xlfn.IFNA(VLOOKUP(H1115,centro_costo_id_2!$A$2:$B$108,2,0),107)</f>
        <v>99</v>
      </c>
      <c r="N1115">
        <f>_xlfn.IFNA(VLOOKUP(TRIM(D1115),dominio_correos!$A$1:$B$31,2,0),29)</f>
        <v>27</v>
      </c>
      <c r="O1115" t="str">
        <f>Hoja13!J1114</f>
        <v>2023-02-22</v>
      </c>
      <c r="P1115" t="str">
        <f t="shared" si="86"/>
        <v>null</v>
      </c>
      <c r="Q1115" t="str">
        <f t="shared" si="87"/>
        <v>['nombre' =&gt; 'Diana ', 'apellido' =&gt; 'Bermudez', 'correo' =&gt; 'pmo@wimbu.co', 'dominio' =&gt; 27, 'estado' =&gt; 'Activo', 'ticket' =&gt; 'GPLI(3406)',</v>
      </c>
      <c r="R1115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5" t="str">
        <f t="shared" si="89"/>
        <v>['nombre' =&gt; 'Diana ', 'apellido' =&gt; 'Bermudez', 'correo' =&gt; 'pmo@wimbu.co',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16" spans="1:19" x14ac:dyDescent="0.25">
      <c r="A1116" t="s">
        <v>2083</v>
      </c>
      <c r="B1116" t="s">
        <v>1123</v>
      </c>
      <c r="C1116" t="s">
        <v>3268</v>
      </c>
      <c r="D1116" t="s">
        <v>944</v>
      </c>
      <c r="E1116" t="s">
        <v>974</v>
      </c>
      <c r="F1116" t="s">
        <v>3256</v>
      </c>
      <c r="G1116" s="1">
        <v>44979</v>
      </c>
      <c r="H1116">
        <v>6</v>
      </c>
      <c r="I1116">
        <v>12</v>
      </c>
      <c r="J1116" t="str">
        <f t="shared" si="85"/>
        <v>12.000</v>
      </c>
      <c r="M1116">
        <f>_xlfn.IFNA(VLOOKUP(H1116,centro_costo_id_2!$A$2:$B$108,2,0),107)</f>
        <v>99</v>
      </c>
      <c r="N1116">
        <f>_xlfn.IFNA(VLOOKUP(TRIM(D1116),dominio_correos!$A$1:$B$31,2,0),29)</f>
        <v>27</v>
      </c>
      <c r="O1116" t="str">
        <f>Hoja13!J1115</f>
        <v>2023-02-22</v>
      </c>
      <c r="P1116" t="str">
        <f t="shared" si="86"/>
        <v>null</v>
      </c>
      <c r="Q1116" t="str">
        <f t="shared" si="87"/>
        <v>['nombre' =&gt; 'Alejandro ', 'apellido' =&gt; 'Posada', 'correo' =&gt; 'vicepresidencia@wimbu.co', 'dominio' =&gt; 27, 'estado' =&gt; 'Activo', 'ticket' =&gt; 'GPLI(3406)',</v>
      </c>
      <c r="R1116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6" t="str">
        <f t="shared" si="89"/>
        <v>['nombre' =&gt; 'Alejandro ', 'apellido' =&gt; 'Posada', 'correo' =&gt; 'vicepresidencia@wimbu.co',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17" spans="1:19" x14ac:dyDescent="0.25">
      <c r="A1117" t="s">
        <v>3260</v>
      </c>
      <c r="B1117" t="s">
        <v>990</v>
      </c>
      <c r="C1117" t="s">
        <v>3269</v>
      </c>
      <c r="D1117" t="s">
        <v>944</v>
      </c>
      <c r="E1117" t="s">
        <v>974</v>
      </c>
      <c r="F1117" t="s">
        <v>3256</v>
      </c>
      <c r="G1117" s="1">
        <v>44979</v>
      </c>
      <c r="H1117">
        <v>6</v>
      </c>
      <c r="I1117">
        <v>12</v>
      </c>
      <c r="J1117" t="str">
        <f t="shared" si="85"/>
        <v>12.000</v>
      </c>
      <c r="M1117">
        <f>_xlfn.IFNA(VLOOKUP(H1117,centro_costo_id_2!$A$2:$B$108,2,0),107)</f>
        <v>99</v>
      </c>
      <c r="N1117">
        <f>_xlfn.IFNA(VLOOKUP(TRIM(D1117),dominio_correos!$A$1:$B$31,2,0),29)</f>
        <v>27</v>
      </c>
      <c r="O1117" t="str">
        <f>Hoja13!J1116</f>
        <v>2023-02-22</v>
      </c>
      <c r="P1117" t="str">
        <f t="shared" si="86"/>
        <v>null</v>
      </c>
      <c r="Q1117" t="str">
        <f t="shared" si="87"/>
        <v>['nombre' =&gt; 'Paula ', 'apellido' =&gt; 'Moreno', 'correo' =&gt; 'talento@wimbu.co', 'dominio' =&gt; 27, 'estado' =&gt; 'Activo', 'ticket' =&gt; 'GPLI(3406)',</v>
      </c>
      <c r="R1117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7" t="str">
        <f t="shared" si="89"/>
        <v>['nombre' =&gt; 'Paula ', 'apellido' =&gt; 'Moreno', 'correo' =&gt; 'talento@wimbu.co',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18" spans="1:19" x14ac:dyDescent="0.25">
      <c r="A1118" t="s">
        <v>3270</v>
      </c>
      <c r="B1118" t="s">
        <v>1636</v>
      </c>
      <c r="C1118" t="s">
        <v>3271</v>
      </c>
      <c r="D1118" t="s">
        <v>944</v>
      </c>
      <c r="E1118" t="s">
        <v>974</v>
      </c>
      <c r="F1118" t="s">
        <v>3256</v>
      </c>
      <c r="G1118" s="1">
        <v>44979</v>
      </c>
      <c r="H1118">
        <v>6</v>
      </c>
      <c r="I1118">
        <v>12</v>
      </c>
      <c r="J1118" t="str">
        <f t="shared" si="85"/>
        <v>12.000</v>
      </c>
      <c r="M1118">
        <f>_xlfn.IFNA(VLOOKUP(H1118,centro_costo_id_2!$A$2:$B$108,2,0),107)</f>
        <v>99</v>
      </c>
      <c r="N1118">
        <f>_xlfn.IFNA(VLOOKUP(TRIM(D1118),dominio_correos!$A$1:$B$31,2,0),29)</f>
        <v>27</v>
      </c>
      <c r="O1118" t="str">
        <f>Hoja13!J1117</f>
        <v>2023-02-22</v>
      </c>
      <c r="P1118" t="str">
        <f t="shared" si="86"/>
        <v>null</v>
      </c>
      <c r="Q1118" t="str">
        <f t="shared" si="87"/>
        <v>['nombre' =&gt; 'Fernan ', 'apellido' =&gt; 'Ocampo', 'correo' =&gt; 'presidencia@wimbu.co', 'dominio' =&gt; 27, 'estado' =&gt; 'Activo', 'ticket' =&gt; 'GPLI(3406)',</v>
      </c>
      <c r="R1118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8" t="str">
        <f t="shared" si="89"/>
        <v>['nombre' =&gt; 'Fernan ', 'apellido' =&gt; 'Ocampo', 'correo' =&gt; 'presidencia@wimbu.co',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19" spans="1:19" x14ac:dyDescent="0.25">
      <c r="A1119" t="s">
        <v>2932</v>
      </c>
      <c r="B1119" t="s">
        <v>2719</v>
      </c>
      <c r="C1119" t="s">
        <v>3272</v>
      </c>
      <c r="D1119" t="s">
        <v>944</v>
      </c>
      <c r="E1119" t="s">
        <v>974</v>
      </c>
      <c r="F1119" t="s">
        <v>3256</v>
      </c>
      <c r="G1119" s="1">
        <v>44979</v>
      </c>
      <c r="H1119">
        <v>6</v>
      </c>
      <c r="I1119">
        <v>12</v>
      </c>
      <c r="J1119" t="str">
        <f t="shared" si="85"/>
        <v>12.000</v>
      </c>
      <c r="M1119">
        <f>_xlfn.IFNA(VLOOKUP(H1119,centro_costo_id_2!$A$2:$B$108,2,0),107)</f>
        <v>99</v>
      </c>
      <c r="N1119">
        <f>_xlfn.IFNA(VLOOKUP(TRIM(D1119),dominio_correos!$A$1:$B$31,2,0),29)</f>
        <v>27</v>
      </c>
      <c r="O1119" t="str">
        <f>Hoja13!J1118</f>
        <v>2023-02-22</v>
      </c>
      <c r="P1119" t="str">
        <f t="shared" si="86"/>
        <v>null</v>
      </c>
      <c r="Q1119" t="str">
        <f t="shared" si="87"/>
        <v>['nombre' =&gt; 'David ', 'apellido' =&gt; 'Albarracin', 'correo' =&gt; 'financiera@wimbu.co', 'dominio' =&gt; 27, 'estado' =&gt; 'Activo', 'ticket' =&gt; 'GPLI(3406)',</v>
      </c>
      <c r="R1119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19" t="str">
        <f t="shared" si="89"/>
        <v>['nombre' =&gt; 'David ', 'apellido' =&gt; 'Albarracin', 'correo' =&gt; 'financiera@wimbu.co',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20" spans="1:19" x14ac:dyDescent="0.25">
      <c r="A1120" t="s">
        <v>1807</v>
      </c>
      <c r="B1120" t="s">
        <v>1235</v>
      </c>
      <c r="C1120" t="s">
        <v>3273</v>
      </c>
      <c r="D1120" t="s">
        <v>944</v>
      </c>
      <c r="E1120" t="s">
        <v>974</v>
      </c>
      <c r="F1120" t="s">
        <v>3256</v>
      </c>
      <c r="G1120" s="1">
        <v>44979</v>
      </c>
      <c r="H1120">
        <v>6</v>
      </c>
      <c r="I1120">
        <v>12</v>
      </c>
      <c r="J1120" t="str">
        <f t="shared" si="85"/>
        <v>12.000</v>
      </c>
      <c r="M1120">
        <f>_xlfn.IFNA(VLOOKUP(H1120,centro_costo_id_2!$A$2:$B$108,2,0),107)</f>
        <v>99</v>
      </c>
      <c r="N1120">
        <f>_xlfn.IFNA(VLOOKUP(TRIM(D1120),dominio_correos!$A$1:$B$31,2,0),29)</f>
        <v>27</v>
      </c>
      <c r="O1120" t="str">
        <f>Hoja13!J1119</f>
        <v>2023-02-22</v>
      </c>
      <c r="P1120" t="str">
        <f t="shared" si="86"/>
        <v>null</v>
      </c>
      <c r="Q1120" t="str">
        <f t="shared" si="87"/>
        <v>['nombre' =&gt; 'Daniel ', 'apellido' =&gt; 'Salinas', 'correo' =&gt; 'planeacion@wimbu.co', 'dominio' =&gt; 27, 'estado' =&gt; 'Activo', 'ticket' =&gt; 'GPLI(3406)',</v>
      </c>
      <c r="R1120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20" t="str">
        <f t="shared" si="89"/>
        <v>['nombre' =&gt; 'Daniel ', 'apellido' =&gt; 'Salinas', 'correo' =&gt; 'planeacion@wimbu.co',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21" spans="1:19" x14ac:dyDescent="0.25">
      <c r="A1121" t="s">
        <v>1766</v>
      </c>
      <c r="B1121" t="s">
        <v>1769</v>
      </c>
      <c r="C1121" t="s">
        <v>3274</v>
      </c>
      <c r="D1121" t="s">
        <v>944</v>
      </c>
      <c r="E1121" t="s">
        <v>974</v>
      </c>
      <c r="F1121" t="s">
        <v>3256</v>
      </c>
      <c r="G1121" s="1">
        <v>44979</v>
      </c>
      <c r="H1121">
        <v>6</v>
      </c>
      <c r="I1121">
        <v>12</v>
      </c>
      <c r="J1121" t="str">
        <f t="shared" si="85"/>
        <v>12.000</v>
      </c>
      <c r="M1121">
        <f>_xlfn.IFNA(VLOOKUP(H1121,centro_costo_id_2!$A$2:$B$108,2,0),107)</f>
        <v>99</v>
      </c>
      <c r="N1121">
        <f>_xlfn.IFNA(VLOOKUP(TRIM(D1121),dominio_correos!$A$1:$B$31,2,0),29)</f>
        <v>27</v>
      </c>
      <c r="O1121" t="str">
        <f>Hoja13!J1120</f>
        <v>2023-02-22</v>
      </c>
      <c r="P1121" t="str">
        <f t="shared" si="86"/>
        <v>null</v>
      </c>
      <c r="Q1121" t="str">
        <f t="shared" si="87"/>
        <v>['nombre' =&gt; 'Victor', 'apellido' =&gt; 'Quintero', 'correo' =&gt; 'gerentecrm@wimbu.co', 'dominio' =&gt; 27, 'estado' =&gt; 'Activo', 'ticket' =&gt; 'GPLI(3406)',</v>
      </c>
      <c r="R1121" t="str">
        <f t="shared" si="88"/>
        <v xml:space="preserve"> 'fecha_de_creacion' =&gt; '2023-02-22', 'centro_costos_id' =&gt; 99, 'costo_dolares' =&gt; 12.000, 'costo_pesos' =&gt; 0, 'trm' =&gt; 0, 'fecha_de_eliminacion' =&gt; null, 'comentarios'  =&gt; ''],</v>
      </c>
      <c r="S1121" t="str">
        <f t="shared" si="89"/>
        <v>['nombre' =&gt; 'Victor', 'apellido' =&gt; 'Quintero', 'correo' =&gt; 'gerentecrm@wimbu.co', 'dominio' =&gt; 27, 'estado' =&gt; 'Activo', 'ticket' =&gt; 'GPLI(3406)', 'fecha_de_creacion' =&gt; '2023-02-22', 'centro_costos_id' =&gt; 99, 'costo_dolares' =&gt; 12.000, 'costo_pesos' =&gt; 0, 'trm' =&gt; 0, 'fecha_de_eliminacion' =&gt; null, 'comentarios'  =&gt; ''],</v>
      </c>
    </row>
    <row r="1122" spans="1:19" x14ac:dyDescent="0.25">
      <c r="A1122" t="s">
        <v>1817</v>
      </c>
      <c r="B1122" t="s">
        <v>2180</v>
      </c>
      <c r="C1122" t="s">
        <v>3275</v>
      </c>
      <c r="D1122" t="s">
        <v>966</v>
      </c>
      <c r="E1122" t="s">
        <v>845</v>
      </c>
      <c r="F1122" t="s">
        <v>3256</v>
      </c>
      <c r="G1122" s="1">
        <v>44979</v>
      </c>
      <c r="H1122" t="s">
        <v>3257</v>
      </c>
      <c r="I1122">
        <v>6</v>
      </c>
      <c r="J1122" t="str">
        <f t="shared" si="85"/>
        <v>6.000</v>
      </c>
      <c r="K1122">
        <v>44979</v>
      </c>
      <c r="M1122">
        <f>_xlfn.IFNA(VLOOKUP(H1122,centro_costo_id_2!$A$2:$B$108,2,0),107)</f>
        <v>107</v>
      </c>
      <c r="N1122">
        <f>_xlfn.IFNA(VLOOKUP(TRIM(D1122),dominio_correos!$A$1:$B$31,2,0),29)</f>
        <v>1</v>
      </c>
      <c r="O1122" t="str">
        <f>Hoja13!J1121</f>
        <v>2023-02-22</v>
      </c>
      <c r="P1122" t="str">
        <f t="shared" si="86"/>
        <v>2023-02-22</v>
      </c>
      <c r="Q1122" t="str">
        <f t="shared" si="87"/>
        <v>['nombre' =&gt; 'Diana ', 'apellido' =&gt; 'Bermudez', 'correo' =&gt; 'gerenciaproyecto@3tcapital.co ', 'dominio' =&gt; 1, 'estado' =&gt; 'Eliminado', 'ticket' =&gt; 'GPLI(3406)',</v>
      </c>
      <c r="R1122" t="str">
        <f t="shared" si="88"/>
        <v xml:space="preserve"> 'fecha_de_creacion' =&gt; '2023-02-22', 'centro_costos_id' =&gt; 107, 'costo_dolares' =&gt; 6.000, 'costo_pesos' =&gt; 0, 'trm' =&gt; 0, 'fecha_de_eliminacion' =&gt; '2023-02-22', 'comentarios'  =&gt; ''],</v>
      </c>
      <c r="S1122" t="str">
        <f t="shared" si="89"/>
        <v>['nombre' =&gt; 'Diana ', 'apellido' =&gt; 'Bermudez', 'correo' =&gt; 'gerenciaproyecto@3tcapital.co ', 'dominio' =&gt; 1, 'estado' =&gt; 'Eliminado', 'ticket' =&gt; 'GPLI(3406)', 'fecha_de_creacion' =&gt; '2023-02-22', 'centro_costos_id' =&gt; 107, 'costo_dolares' =&gt; 6.000, 'costo_pesos' =&gt; 0, 'trm' =&gt; 0, 'fecha_de_eliminacion' =&gt; '2023-02-22', 'comentarios'  =&gt; ''],</v>
      </c>
    </row>
    <row r="1123" spans="1:19" x14ac:dyDescent="0.25">
      <c r="A1123" t="s">
        <v>3276</v>
      </c>
      <c r="B1123" t="s">
        <v>3277</v>
      </c>
      <c r="C1123" t="s">
        <v>3278</v>
      </c>
      <c r="D1123" t="s">
        <v>1006</v>
      </c>
      <c r="E1123" t="s">
        <v>974</v>
      </c>
      <c r="F1123">
        <v>11339</v>
      </c>
      <c r="G1123" s="1">
        <v>44979</v>
      </c>
      <c r="H1123">
        <v>200</v>
      </c>
      <c r="I1123">
        <v>44.963999999999999</v>
      </c>
      <c r="J1123" t="str">
        <f t="shared" si="85"/>
        <v>44.964</v>
      </c>
      <c r="M1123">
        <f>_xlfn.IFNA(VLOOKUP(H1123,centro_costo_id_2!$A$2:$B$108,2,0),107)</f>
        <v>107</v>
      </c>
      <c r="N1123">
        <f>_xlfn.IFNA(VLOOKUP(TRIM(D1123),dominio_correos!$A$1:$B$31,2,0),29)</f>
        <v>15</v>
      </c>
      <c r="O1123" t="str">
        <f>Hoja13!J1122</f>
        <v>2023-02-22</v>
      </c>
      <c r="P1123" t="str">
        <f t="shared" si="86"/>
        <v>null</v>
      </c>
      <c r="Q1123" t="str">
        <f t="shared" si="87"/>
        <v>['nombre' =&gt; 'Dayana Melissa ', 'apellido' =&gt; 'Martinez Urrego', 'correo' =&gt; 'dayana.martinez@linktic.com', 'dominio' =&gt; 15, 'estado' =&gt; 'Activo', 'ticket' =&gt; '11339',</v>
      </c>
      <c r="R1123" t="str">
        <f t="shared" si="88"/>
        <v xml:space="preserve"> 'fecha_de_creacion' =&gt; '2023-02-22', 'centro_costos_id' =&gt; 107, 'costo_dolares' =&gt; 44.964, 'costo_pesos' =&gt; 0, 'trm' =&gt; 0, 'fecha_de_eliminacion' =&gt; null, 'comentarios'  =&gt; ''],</v>
      </c>
      <c r="S1123" t="str">
        <f t="shared" si="89"/>
        <v>['nombre' =&gt; 'Dayana Melissa ', 'apellido' =&gt; 'Martinez Urrego', 'correo' =&gt; 'dayana.martinez@linktic.com', 'dominio' =&gt; 15, 'estado' =&gt; 'Activo', 'ticket' =&gt; '11339', 'fecha_de_creacion' =&gt; '2023-02-22', 'centro_costos_id' =&gt; 107, 'costo_dolares' =&gt; 44.964, 'costo_pesos' =&gt; 0, 'trm' =&gt; 0, 'fecha_de_eliminacion' =&gt; null, 'comentarios'  =&gt; ''],</v>
      </c>
    </row>
    <row r="1124" spans="1:19" x14ac:dyDescent="0.25">
      <c r="A1124" t="s">
        <v>1067</v>
      </c>
      <c r="B1124" t="s">
        <v>3279</v>
      </c>
      <c r="C1124" t="s">
        <v>3280</v>
      </c>
      <c r="D1124" t="s">
        <v>1006</v>
      </c>
      <c r="E1124" t="s">
        <v>974</v>
      </c>
      <c r="F1124" t="s">
        <v>1793</v>
      </c>
      <c r="G1124" s="1">
        <v>44981</v>
      </c>
      <c r="H1124">
        <v>210</v>
      </c>
      <c r="I1124">
        <v>44.963999999999999</v>
      </c>
      <c r="J1124" t="str">
        <f t="shared" si="85"/>
        <v>44.964</v>
      </c>
      <c r="M1124">
        <f>_xlfn.IFNA(VLOOKUP(H1124,centro_costo_id_2!$A$2:$B$108,2,0),107)</f>
        <v>107</v>
      </c>
      <c r="N1124">
        <f>_xlfn.IFNA(VLOOKUP(TRIM(D1124),dominio_correos!$A$1:$B$31,2,0),29)</f>
        <v>15</v>
      </c>
      <c r="O1124" t="str">
        <f>Hoja13!J1123</f>
        <v>2023-02-24</v>
      </c>
      <c r="P1124" t="str">
        <f t="shared" si="86"/>
        <v>null</v>
      </c>
      <c r="Q1124" t="str">
        <f t="shared" si="87"/>
        <v>['nombre' =&gt; 'Angela', 'apellido' =&gt; 'Cuadros', 'correo' =&gt; 'construcciones@linktic.com', 'dominio' =&gt; 15, 'estado' =&gt; 'Activo', 'ticket' =&gt; 'Correo',</v>
      </c>
      <c r="R1124" t="str">
        <f t="shared" si="88"/>
        <v xml:space="preserve"> 'fecha_de_creacion' =&gt; '2023-02-24', 'centro_costos_id' =&gt; 107, 'costo_dolares' =&gt; 44.964, 'costo_pesos' =&gt; 0, 'trm' =&gt; 0, 'fecha_de_eliminacion' =&gt; null, 'comentarios'  =&gt; ''],</v>
      </c>
      <c r="S1124" t="str">
        <f t="shared" si="89"/>
        <v>['nombre' =&gt; 'Angela', 'apellido' =&gt; 'Cuadros', 'correo' =&gt; 'construcciones@linktic.com', 'dominio' =&gt; 15, 'estado' =&gt; 'Activo', 'ticket' =&gt; 'Correo', 'fecha_de_creacion' =&gt; '2023-02-24', 'centro_costos_id' =&gt; 107, 'costo_dolares' =&gt; 44.964, 'costo_pesos' =&gt; 0, 'trm' =&gt; 0, 'fecha_de_eliminacion' =&gt; null, 'comentarios'  =&gt; ''],</v>
      </c>
    </row>
    <row r="1125" spans="1:19" x14ac:dyDescent="0.25">
      <c r="A1125" t="s">
        <v>3281</v>
      </c>
      <c r="B1125" t="s">
        <v>3282</v>
      </c>
      <c r="C1125" t="s">
        <v>3283</v>
      </c>
      <c r="D1125" t="s">
        <v>1006</v>
      </c>
      <c r="E1125" t="s">
        <v>974</v>
      </c>
      <c r="F1125">
        <v>11447</v>
      </c>
      <c r="G1125" s="1">
        <v>44984</v>
      </c>
      <c r="H1125">
        <v>200</v>
      </c>
      <c r="I1125">
        <v>44.963999999999999</v>
      </c>
      <c r="J1125" t="str">
        <f t="shared" si="85"/>
        <v>44.964</v>
      </c>
      <c r="M1125">
        <f>_xlfn.IFNA(VLOOKUP(H1125,centro_costo_id_2!$A$2:$B$108,2,0),107)</f>
        <v>107</v>
      </c>
      <c r="N1125">
        <f>_xlfn.IFNA(VLOOKUP(TRIM(D1125),dominio_correos!$A$1:$B$31,2,0),29)</f>
        <v>15</v>
      </c>
      <c r="O1125" t="str">
        <f>Hoja13!J1124</f>
        <v>2023-02-27</v>
      </c>
      <c r="P1125" t="str">
        <f t="shared" si="86"/>
        <v>null</v>
      </c>
      <c r="Q1125" t="str">
        <f t="shared" si="87"/>
        <v>['nombre' =&gt; 'Diana Carolina ', 'apellido' =&gt; 'Buelvas Portela', 'correo' =&gt; 'diana.buelvas@linktic.com', 'dominio' =&gt; 15, 'estado' =&gt; 'Activo', 'ticket' =&gt; '11447',</v>
      </c>
      <c r="R1125" t="str">
        <f t="shared" si="88"/>
        <v xml:space="preserve"> 'fecha_de_creacion' =&gt; '2023-02-27', 'centro_costos_id' =&gt; 107, 'costo_dolares' =&gt; 44.964, 'costo_pesos' =&gt; 0, 'trm' =&gt; 0, 'fecha_de_eliminacion' =&gt; null, 'comentarios'  =&gt; ''],</v>
      </c>
      <c r="S1125" t="str">
        <f t="shared" si="89"/>
        <v>['nombre' =&gt; 'Diana Carolina ', 'apellido' =&gt; 'Buelvas Portela', 'correo' =&gt; 'diana.buelvas@linktic.com', 'dominio' =&gt; 15, 'estado' =&gt; 'Activo', 'ticket' =&gt; '11447', 'fecha_de_creacion' =&gt; '2023-02-27', 'centro_costos_id' =&gt; 107, 'costo_dolares' =&gt; 44.964, 'costo_pesos' =&gt; 0, 'trm' =&gt; 0, 'fecha_de_eliminacion' =&gt; null, 'comentarios'  =&gt; ''],</v>
      </c>
    </row>
    <row r="1126" spans="1:19" x14ac:dyDescent="0.25">
      <c r="A1126" t="s">
        <v>3284</v>
      </c>
      <c r="B1126" t="s">
        <v>3285</v>
      </c>
      <c r="C1126" t="s">
        <v>3286</v>
      </c>
      <c r="D1126" t="s">
        <v>1006</v>
      </c>
      <c r="E1126" t="s">
        <v>974</v>
      </c>
      <c r="F1126">
        <v>11337</v>
      </c>
      <c r="G1126" s="1">
        <v>44984</v>
      </c>
      <c r="H1126">
        <v>200</v>
      </c>
      <c r="I1126">
        <v>44.963999999999999</v>
      </c>
      <c r="J1126" t="str">
        <f t="shared" si="85"/>
        <v>44.964</v>
      </c>
      <c r="M1126">
        <f>_xlfn.IFNA(VLOOKUP(H1126,centro_costo_id_2!$A$2:$B$108,2,0),107)</f>
        <v>107</v>
      </c>
      <c r="N1126">
        <f>_xlfn.IFNA(VLOOKUP(TRIM(D1126),dominio_correos!$A$1:$B$31,2,0),29)</f>
        <v>15</v>
      </c>
      <c r="O1126" t="str">
        <f>Hoja13!J1125</f>
        <v>2023-02-27</v>
      </c>
      <c r="P1126" t="str">
        <f t="shared" si="86"/>
        <v>null</v>
      </c>
      <c r="Q1126" t="str">
        <f t="shared" si="87"/>
        <v>['nombre' =&gt; 'Cesar Eduardo ', 'apellido' =&gt; 'Maya Toloza', 'correo' =&gt; 'cesar.maya@linktic.com', 'dominio' =&gt; 15, 'estado' =&gt; 'Activo', 'ticket' =&gt; '11337',</v>
      </c>
      <c r="R1126" t="str">
        <f t="shared" si="88"/>
        <v xml:space="preserve"> 'fecha_de_creacion' =&gt; '2023-02-27', 'centro_costos_id' =&gt; 107, 'costo_dolares' =&gt; 44.964, 'costo_pesos' =&gt; 0, 'trm' =&gt; 0, 'fecha_de_eliminacion' =&gt; null, 'comentarios'  =&gt; ''],</v>
      </c>
      <c r="S1126" t="str">
        <f t="shared" si="89"/>
        <v>['nombre' =&gt; 'Cesar Eduardo ', 'apellido' =&gt; 'Maya Toloza', 'correo' =&gt; 'cesar.maya@linktic.com', 'dominio' =&gt; 15, 'estado' =&gt; 'Activo', 'ticket' =&gt; '11337', 'fecha_de_creacion' =&gt; '2023-02-27', 'centro_costos_id' =&gt; 107, 'costo_dolares' =&gt; 44.964, 'costo_pesos' =&gt; 0, 'trm' =&gt; 0, 'fecha_de_eliminacion' =&gt; null, 'comentarios'  =&gt; ''],</v>
      </c>
    </row>
    <row r="1127" spans="1:19" x14ac:dyDescent="0.25">
      <c r="A1127" t="s">
        <v>1594</v>
      </c>
      <c r="B1127" t="s">
        <v>3287</v>
      </c>
      <c r="C1127" t="s">
        <v>3288</v>
      </c>
      <c r="D1127" t="s">
        <v>3289</v>
      </c>
      <c r="E1127" t="s">
        <v>974</v>
      </c>
      <c r="F1127">
        <v>11475</v>
      </c>
      <c r="G1127" s="1">
        <v>44984</v>
      </c>
      <c r="H1127">
        <v>5</v>
      </c>
      <c r="I1127">
        <v>12</v>
      </c>
      <c r="J1127" t="str">
        <f t="shared" si="85"/>
        <v>12.000</v>
      </c>
      <c r="M1127">
        <f>_xlfn.IFNA(VLOOKUP(H1127,centro_costo_id_2!$A$2:$B$108,2,0),107)</f>
        <v>97</v>
      </c>
      <c r="N1127">
        <f>_xlfn.IFNA(VLOOKUP(TRIM(D1127),dominio_correos!$A$1:$B$31,2,0),29)</f>
        <v>27</v>
      </c>
      <c r="O1127" t="str">
        <f>Hoja13!J1126</f>
        <v>2023-02-27</v>
      </c>
      <c r="P1127" t="str">
        <f t="shared" si="86"/>
        <v>null</v>
      </c>
      <c r="Q1127" t="str">
        <f t="shared" si="87"/>
        <v>['nombre' =&gt; 'Nicolas', 'apellido' =&gt; 'Fajardo Daza', 'correo' =&gt; 'digital.01@wimbu.co', 'dominio' =&gt; 27, 'estado' =&gt; 'Activo', 'ticket' =&gt; '11475',</v>
      </c>
      <c r="R1127" t="str">
        <f t="shared" si="88"/>
        <v xml:space="preserve"> 'fecha_de_creacion' =&gt; '2023-02-27', 'centro_costos_id' =&gt; 97, 'costo_dolares' =&gt; 12.000, 'costo_pesos' =&gt; 0, 'trm' =&gt; 0, 'fecha_de_eliminacion' =&gt; null, 'comentarios'  =&gt; ''],</v>
      </c>
      <c r="S1127" t="str">
        <f t="shared" si="89"/>
        <v>['nombre' =&gt; 'Nicolas', 'apellido' =&gt; 'Fajardo Daza', 'correo' =&gt; 'digital.01@wimbu.co', 'dominio' =&gt; 27, 'estado' =&gt; 'Activo', 'ticket' =&gt; '11475', 'fecha_de_creacion' =&gt; '2023-02-27', 'centro_costos_id' =&gt; 97, 'costo_dolares' =&gt; 12.000, 'costo_pesos' =&gt; 0, 'trm' =&gt; 0, 'fecha_de_eliminacion' =&gt; null, 'comentarios'  =&gt; ''],</v>
      </c>
    </row>
    <row r="1128" spans="1:19" x14ac:dyDescent="0.25">
      <c r="A1128" t="s">
        <v>3290</v>
      </c>
      <c r="B1128" t="s">
        <v>3291</v>
      </c>
      <c r="C1128" t="s">
        <v>3292</v>
      </c>
      <c r="D1128" t="s">
        <v>3289</v>
      </c>
      <c r="E1128" t="s">
        <v>974</v>
      </c>
      <c r="F1128">
        <v>11476</v>
      </c>
      <c r="G1128" s="1">
        <v>44985</v>
      </c>
      <c r="H1128">
        <v>8</v>
      </c>
      <c r="I1128">
        <v>12</v>
      </c>
      <c r="J1128" t="str">
        <f t="shared" si="85"/>
        <v>12.000</v>
      </c>
      <c r="M1128">
        <f>_xlfn.IFNA(VLOOKUP(H1128,centro_costo_id_2!$A$2:$B$108,2,0),107)</f>
        <v>86</v>
      </c>
      <c r="N1128">
        <f>_xlfn.IFNA(VLOOKUP(TRIM(D1128),dominio_correos!$A$1:$B$31,2,0),29)</f>
        <v>27</v>
      </c>
      <c r="O1128" t="str">
        <f>Hoja13!J1127</f>
        <v>2023-02-28</v>
      </c>
      <c r="P1128" t="str">
        <f t="shared" si="86"/>
        <v>null</v>
      </c>
      <c r="Q1128" t="str">
        <f t="shared" si="87"/>
        <v>['nombre' =&gt; 'David Andres', 'apellido' =&gt; 'Melo Albino', 'correo' =&gt; 'produccion@wimbu.co', 'dominio' =&gt; 27, 'estado' =&gt; 'Activo', 'ticket' =&gt; '11476',</v>
      </c>
      <c r="R1128" t="str">
        <f t="shared" si="88"/>
        <v xml:space="preserve"> 'fecha_de_creacion' =&gt; '2023-02-28', 'centro_costos_id' =&gt; 86, 'costo_dolares' =&gt; 12.000, 'costo_pesos' =&gt; 0, 'trm' =&gt; 0, 'fecha_de_eliminacion' =&gt; null, 'comentarios'  =&gt; ''],</v>
      </c>
      <c r="S1128" t="str">
        <f t="shared" si="89"/>
        <v>['nombre' =&gt; 'David Andres', 'apellido' =&gt; 'Melo Albino', 'correo' =&gt; 'produccion@wimbu.co', 'dominio' =&gt; 27, 'estado' =&gt; 'Activo', 'ticket' =&gt; '11476', 'fecha_de_creacion' =&gt; '2023-02-28', 'centro_costos_id' =&gt; 86, 'costo_dolares' =&gt; 12.000, 'costo_pesos' =&gt; 0, 'trm' =&gt; 0, 'fecha_de_eliminacion' =&gt; null, 'comentarios'  =&gt; ''],</v>
      </c>
    </row>
    <row r="1129" spans="1:19" x14ac:dyDescent="0.25">
      <c r="A1129" t="s">
        <v>3293</v>
      </c>
      <c r="B1129" t="s">
        <v>3294</v>
      </c>
      <c r="C1129" t="s">
        <v>3295</v>
      </c>
      <c r="D1129" t="s">
        <v>1006</v>
      </c>
      <c r="E1129" t="s">
        <v>974</v>
      </c>
      <c r="F1129">
        <v>11066</v>
      </c>
      <c r="G1129" s="1">
        <v>44985</v>
      </c>
      <c r="H1129">
        <v>343</v>
      </c>
      <c r="I1129">
        <v>44.963999999999999</v>
      </c>
      <c r="J1129" t="str">
        <f t="shared" si="85"/>
        <v>44.964</v>
      </c>
      <c r="M1129">
        <f>_xlfn.IFNA(VLOOKUP(H1129,centro_costo_id_2!$A$2:$B$108,2,0),107)</f>
        <v>90</v>
      </c>
      <c r="N1129">
        <f>_xlfn.IFNA(VLOOKUP(TRIM(D1129),dominio_correos!$A$1:$B$31,2,0),29)</f>
        <v>15</v>
      </c>
      <c r="O1129" t="str">
        <f>Hoja13!J1128</f>
        <v>2023-02-28</v>
      </c>
      <c r="P1129" t="str">
        <f t="shared" si="86"/>
        <v>null</v>
      </c>
      <c r="Q1129" t="str">
        <f t="shared" si="87"/>
        <v>['nombre' =&gt; 'Dervin Junior ', 'apellido' =&gt; 'Acosta Navarro', 'correo' =&gt; 'dervin.acostalinktic.com', 'dominio' =&gt; 15, 'estado' =&gt; 'Activo', 'ticket' =&gt; '11066',</v>
      </c>
      <c r="R1129" t="str">
        <f t="shared" si="88"/>
        <v xml:space="preserve"> 'fecha_de_creacion' =&gt; '2023-02-28', 'centro_costos_id' =&gt; 90, 'costo_dolares' =&gt; 44.964, 'costo_pesos' =&gt; 0, 'trm' =&gt; 0, 'fecha_de_eliminacion' =&gt; null, 'comentarios'  =&gt; ''],</v>
      </c>
      <c r="S1129" t="str">
        <f t="shared" si="89"/>
        <v>['nombre' =&gt; 'Dervin Junior ', 'apellido' =&gt; 'Acosta Navarro', 'correo' =&gt; 'dervin.acostalinktic.com', 'dominio' =&gt; 15, 'estado' =&gt; 'Activo', 'ticket' =&gt; '11066', 'fecha_de_creacion' =&gt; '2023-02-28', 'centro_costos_id' =&gt; 90, 'costo_dolares' =&gt; 44.964, 'costo_pesos' =&gt; 0, 'trm' =&gt; 0, 'fecha_de_eliminacion' =&gt; null, 'comentarios'  =&gt; ''],</v>
      </c>
    </row>
    <row r="1130" spans="1:19" x14ac:dyDescent="0.25">
      <c r="A1130" t="s">
        <v>1581</v>
      </c>
      <c r="B1130" t="s">
        <v>1149</v>
      </c>
      <c r="C1130" t="s">
        <v>3296</v>
      </c>
      <c r="D1130" t="s">
        <v>1006</v>
      </c>
      <c r="E1130" t="s">
        <v>974</v>
      </c>
      <c r="F1130">
        <v>11305</v>
      </c>
      <c r="G1130" s="1">
        <v>44985</v>
      </c>
      <c r="H1130">
        <v>354</v>
      </c>
      <c r="I1130">
        <v>44.963999999999999</v>
      </c>
      <c r="J1130" t="str">
        <f t="shared" si="85"/>
        <v>44.964</v>
      </c>
      <c r="M1130">
        <f>_xlfn.IFNA(VLOOKUP(H1130,centro_costo_id_2!$A$2:$B$108,2,0),107)</f>
        <v>107</v>
      </c>
      <c r="N1130">
        <f>_xlfn.IFNA(VLOOKUP(TRIM(D1130),dominio_correos!$A$1:$B$31,2,0),29)</f>
        <v>15</v>
      </c>
      <c r="O1130" t="str">
        <f>Hoja13!J1129</f>
        <v>2023-02-28</v>
      </c>
      <c r="P1130" t="str">
        <f t="shared" si="86"/>
        <v>null</v>
      </c>
      <c r="Q1130" t="str">
        <f t="shared" si="87"/>
        <v>['nombre' =&gt; 'Michael', 'apellido' =&gt; 'Amaya', 'correo' =&gt; 'michael.amaya@linkti.com', 'dominio' =&gt; 15, 'estado' =&gt; 'Activo', 'ticket' =&gt; '11305',</v>
      </c>
      <c r="R1130" t="str">
        <f t="shared" si="88"/>
        <v xml:space="preserve"> 'fecha_de_creacion' =&gt; '2023-02-28', 'centro_costos_id' =&gt; 107, 'costo_dolares' =&gt; 44.964, 'costo_pesos' =&gt; 0, 'trm' =&gt; 0, 'fecha_de_eliminacion' =&gt; null, 'comentarios'  =&gt; ''],</v>
      </c>
      <c r="S1130" t="str">
        <f t="shared" si="89"/>
        <v>['nombre' =&gt; 'Michael', 'apellido' =&gt; 'Amaya', 'correo' =&gt; 'michael.amaya@linkti.com', 'dominio' =&gt; 15, 'estado' =&gt; 'Activo', 'ticket' =&gt; '11305', 'fecha_de_creacion' =&gt; '2023-02-28', 'centro_costos_id' =&gt; 107, 'costo_dolares' =&gt; 44.964, 'costo_pesos' =&gt; 0, 'trm' =&gt; 0, 'fecha_de_eliminacion' =&gt; null, 'comentarios'  =&gt; ''],</v>
      </c>
    </row>
    <row r="1131" spans="1:19" x14ac:dyDescent="0.25">
      <c r="A1131" t="s">
        <v>3297</v>
      </c>
      <c r="B1131" t="s">
        <v>3298</v>
      </c>
      <c r="C1131" t="s">
        <v>3299</v>
      </c>
      <c r="D1131" t="s">
        <v>1006</v>
      </c>
      <c r="E1131" t="s">
        <v>974</v>
      </c>
      <c r="F1131">
        <v>11116</v>
      </c>
      <c r="G1131" s="1">
        <v>44985</v>
      </c>
      <c r="H1131">
        <v>201</v>
      </c>
      <c r="I1131">
        <v>44.963999999999999</v>
      </c>
      <c r="J1131" t="str">
        <f t="shared" si="85"/>
        <v>44.964</v>
      </c>
      <c r="M1131">
        <f>_xlfn.IFNA(VLOOKUP(H1131,centro_costo_id_2!$A$2:$B$108,2,0),107)</f>
        <v>107</v>
      </c>
      <c r="N1131">
        <f>_xlfn.IFNA(VLOOKUP(TRIM(D1131),dominio_correos!$A$1:$B$31,2,0),29)</f>
        <v>15</v>
      </c>
      <c r="O1131" t="str">
        <f>Hoja13!J1130</f>
        <v>2023-02-28</v>
      </c>
      <c r="P1131" t="str">
        <f t="shared" si="86"/>
        <v>null</v>
      </c>
      <c r="Q1131" t="str">
        <f t="shared" si="87"/>
        <v>['nombre' =&gt; 'Leidy Johanna', 'apellido' =&gt; ' Rojas Ballen', 'correo' =&gt; 'leidy.rojas@linktic.com', 'dominio' =&gt; 15, 'estado' =&gt; 'Activo', 'ticket' =&gt; '11116',</v>
      </c>
      <c r="R1131" t="str">
        <f t="shared" si="88"/>
        <v xml:space="preserve"> 'fecha_de_creacion' =&gt; '2023-02-28', 'centro_costos_id' =&gt; 107, 'costo_dolares' =&gt; 44.964, 'costo_pesos' =&gt; 0, 'trm' =&gt; 0, 'fecha_de_eliminacion' =&gt; null, 'comentarios'  =&gt; ''],</v>
      </c>
      <c r="S1131" t="str">
        <f t="shared" si="89"/>
        <v>['nombre' =&gt; 'Leidy Johanna', 'apellido' =&gt; ' Rojas Ballen', 'correo' =&gt; 'leidy.rojas@linktic.com', 'dominio' =&gt; 15, 'estado' =&gt; 'Activo', 'ticket' =&gt; '11116', 'fecha_de_creacion' =&gt; '2023-02-28', 'centro_costos_id' =&gt; 107, 'costo_dolares' =&gt; 44.964, 'costo_pesos' =&gt; 0, 'trm' =&gt; 0, 'fecha_de_eliminacion' =&gt; null, 'comentarios'  =&gt; ''],</v>
      </c>
    </row>
    <row r="1132" spans="1:19" x14ac:dyDescent="0.25">
      <c r="A1132" t="s">
        <v>3300</v>
      </c>
      <c r="B1132" t="s">
        <v>3301</v>
      </c>
      <c r="C1132" t="s">
        <v>3302</v>
      </c>
      <c r="D1132" t="s">
        <v>1006</v>
      </c>
      <c r="E1132" t="s">
        <v>974</v>
      </c>
      <c r="F1132">
        <v>11532</v>
      </c>
      <c r="G1132" s="1">
        <v>44987</v>
      </c>
      <c r="H1132">
        <v>200</v>
      </c>
      <c r="I1132">
        <v>44.963999999999999</v>
      </c>
      <c r="J1132" t="str">
        <f t="shared" si="85"/>
        <v>44.964</v>
      </c>
      <c r="M1132">
        <f>_xlfn.IFNA(VLOOKUP(H1132,centro_costo_id_2!$A$2:$B$108,2,0),107)</f>
        <v>107</v>
      </c>
      <c r="N1132">
        <f>_xlfn.IFNA(VLOOKUP(TRIM(D1132),dominio_correos!$A$1:$B$31,2,0),29)</f>
        <v>15</v>
      </c>
      <c r="O1132" t="str">
        <f>Hoja13!J1131</f>
        <v>2023-03-02</v>
      </c>
      <c r="P1132" t="str">
        <f t="shared" si="86"/>
        <v>null</v>
      </c>
      <c r="Q1132" t="str">
        <f t="shared" si="87"/>
        <v>['nombre' =&gt; 'Ana Milena ', 'apellido' =&gt; 'Fontecha Guzman', 'correo' =&gt; 'milena.fontecha@linktic.com', 'dominio' =&gt; 15, 'estado' =&gt; 'Activo', 'ticket' =&gt; '11532',</v>
      </c>
      <c r="R1132" t="str">
        <f t="shared" si="88"/>
        <v xml:space="preserve"> 'fecha_de_creacion' =&gt; '2023-03-02', 'centro_costos_id' =&gt; 107, 'costo_dolares' =&gt; 44.964, 'costo_pesos' =&gt; 0, 'trm' =&gt; 0, 'fecha_de_eliminacion' =&gt; null, 'comentarios'  =&gt; ''],</v>
      </c>
      <c r="S1132" t="str">
        <f t="shared" si="89"/>
        <v>['nombre' =&gt; 'Ana Milena ', 'apellido' =&gt; 'Fontecha Guzman', 'correo' =&gt; 'milena.fontecha@linktic.com', 'dominio' =&gt; 15, 'estado' =&gt; 'Activo', 'ticket' =&gt; '11532', 'fecha_de_creacion' =&gt; '2023-03-02', 'centro_costos_id' =&gt; 107, 'costo_dolares' =&gt; 44.964, 'costo_pesos' =&gt; 0, 'trm' =&gt; 0, 'fecha_de_eliminacion' =&gt; null, 'comentarios'  =&gt; ''],</v>
      </c>
    </row>
    <row r="1133" spans="1:19" x14ac:dyDescent="0.25">
      <c r="A1133" t="s">
        <v>979</v>
      </c>
      <c r="B1133" t="s">
        <v>3303</v>
      </c>
      <c r="C1133" t="s">
        <v>3304</v>
      </c>
      <c r="D1133" t="s">
        <v>1006</v>
      </c>
      <c r="E1133" t="s">
        <v>845</v>
      </c>
      <c r="F1133">
        <v>11528</v>
      </c>
      <c r="G1133" s="1">
        <v>44987</v>
      </c>
      <c r="H1133">
        <v>335</v>
      </c>
      <c r="I1133">
        <v>44.963999999999999</v>
      </c>
      <c r="J1133" t="str">
        <f t="shared" si="85"/>
        <v>44.964</v>
      </c>
      <c r="K1133">
        <v>45076</v>
      </c>
      <c r="M1133">
        <f>_xlfn.IFNA(VLOOKUP(H1133,centro_costo_id_2!$A$2:$B$108,2,0),107)</f>
        <v>79</v>
      </c>
      <c r="N1133">
        <f>_xlfn.IFNA(VLOOKUP(TRIM(D1133),dominio_correos!$A$1:$B$31,2,0),29)</f>
        <v>15</v>
      </c>
      <c r="O1133" t="str">
        <f>Hoja13!J1132</f>
        <v>2023-03-02</v>
      </c>
      <c r="P1133" t="str">
        <f t="shared" si="86"/>
        <v>2023-05-30</v>
      </c>
      <c r="Q1133" t="str">
        <f t="shared" si="87"/>
        <v>['nombre' =&gt; 'Jennifer', 'apellido' =&gt; 'Anzola', 'correo' =&gt; 'jennifer.anzola@linktic.com', 'dominio' =&gt; 15, 'estado' =&gt; 'Eliminado', 'ticket' =&gt; '11528',</v>
      </c>
      <c r="R1133" t="str">
        <f t="shared" si="88"/>
        <v xml:space="preserve"> 'fecha_de_creacion' =&gt; '2023-03-02', 'centro_costos_id' =&gt; 79, 'costo_dolares' =&gt; 44.964, 'costo_pesos' =&gt; 0, 'trm' =&gt; 0, 'fecha_de_eliminacion' =&gt; '2023-05-30', 'comentarios'  =&gt; ''],</v>
      </c>
      <c r="S1133" t="str">
        <f t="shared" si="89"/>
        <v>['nombre' =&gt; 'Jennifer', 'apellido' =&gt; 'Anzola', 'correo' =&gt; 'jennifer.anzola@linktic.com', 'dominio' =&gt; 15, 'estado' =&gt; 'Eliminado', 'ticket' =&gt; '11528', 'fecha_de_creacion' =&gt; '2023-03-02', 'centro_costos_id' =&gt; 79, 'costo_dolares' =&gt; 44.964, 'costo_pesos' =&gt; 0, 'trm' =&gt; 0, 'fecha_de_eliminacion' =&gt; '2023-05-30', 'comentarios'  =&gt; ''],</v>
      </c>
    </row>
    <row r="1134" spans="1:19" x14ac:dyDescent="0.25">
      <c r="A1134" t="s">
        <v>3305</v>
      </c>
      <c r="B1134" t="s">
        <v>3306</v>
      </c>
      <c r="C1134" t="s">
        <v>3307</v>
      </c>
      <c r="D1134" t="s">
        <v>1006</v>
      </c>
      <c r="E1134" t="s">
        <v>974</v>
      </c>
      <c r="F1134">
        <v>11530</v>
      </c>
      <c r="G1134" s="1">
        <v>44987</v>
      </c>
      <c r="H1134">
        <v>335</v>
      </c>
      <c r="I1134">
        <v>44.963999999999999</v>
      </c>
      <c r="J1134" t="str">
        <f t="shared" si="85"/>
        <v>44.964</v>
      </c>
      <c r="M1134">
        <f>_xlfn.IFNA(VLOOKUP(H1134,centro_costo_id_2!$A$2:$B$108,2,0),107)</f>
        <v>79</v>
      </c>
      <c r="N1134">
        <f>_xlfn.IFNA(VLOOKUP(TRIM(D1134),dominio_correos!$A$1:$B$31,2,0),29)</f>
        <v>15</v>
      </c>
      <c r="O1134" t="str">
        <f>Hoja13!J1133</f>
        <v>2023-03-02</v>
      </c>
      <c r="P1134" t="str">
        <f t="shared" si="86"/>
        <v>null</v>
      </c>
      <c r="Q1134" t="str">
        <f t="shared" si="87"/>
        <v>['nombre' =&gt; 'Leidy Maribel ', 'apellido' =&gt; 'Arias Jimenez', 'correo' =&gt; 'leidy.ariasj@linktic.com', 'dominio' =&gt; 15, 'estado' =&gt; 'Activo', 'ticket' =&gt; '11530',</v>
      </c>
      <c r="R1134" t="str">
        <f t="shared" si="88"/>
        <v xml:space="preserve"> 'fecha_de_creacion' =&gt; '2023-03-02', 'centro_costos_id' =&gt; 79, 'costo_dolares' =&gt; 44.964, 'costo_pesos' =&gt; 0, 'trm' =&gt; 0, 'fecha_de_eliminacion' =&gt; null, 'comentarios'  =&gt; ''],</v>
      </c>
      <c r="S1134" t="str">
        <f t="shared" si="89"/>
        <v>['nombre' =&gt; 'Leidy Maribel ', 'apellido' =&gt; 'Arias Jimenez', 'correo' =&gt; 'leidy.ariasj@linktic.com', 'dominio' =&gt; 15, 'estado' =&gt; 'Activo', 'ticket' =&gt; '11530', 'fecha_de_creacion' =&gt; '2023-03-02', 'centro_costos_id' =&gt; 79, 'costo_dolares' =&gt; 44.964, 'costo_pesos' =&gt; 0, 'trm' =&gt; 0, 'fecha_de_eliminacion' =&gt; null, 'comentarios'  =&gt; ''],</v>
      </c>
    </row>
    <row r="1135" spans="1:19" x14ac:dyDescent="0.25">
      <c r="A1135" t="s">
        <v>2223</v>
      </c>
      <c r="B1135" t="s">
        <v>1196</v>
      </c>
      <c r="C1135" t="s">
        <v>3308</v>
      </c>
      <c r="D1135" t="s">
        <v>1006</v>
      </c>
      <c r="E1135" t="s">
        <v>974</v>
      </c>
      <c r="F1135" t="s">
        <v>1238</v>
      </c>
      <c r="G1135" s="1">
        <v>44987</v>
      </c>
      <c r="I1135">
        <v>44.963999999999999</v>
      </c>
      <c r="J1135" t="str">
        <f t="shared" si="85"/>
        <v>44.964</v>
      </c>
      <c r="M1135">
        <f>_xlfn.IFNA(VLOOKUP(H1135,centro_costo_id_2!$A$2:$B$108,2,0),107)</f>
        <v>107</v>
      </c>
      <c r="N1135">
        <f>_xlfn.IFNA(VLOOKUP(TRIM(D1135),dominio_correos!$A$1:$B$31,2,0),29)</f>
        <v>15</v>
      </c>
      <c r="O1135" t="str">
        <f>Hoja13!J1134</f>
        <v>2023-03-02</v>
      </c>
      <c r="P1135" t="str">
        <f t="shared" si="86"/>
        <v>null</v>
      </c>
      <c r="Q1135" t="str">
        <f t="shared" si="87"/>
        <v>['nombre' =&gt; 'Nicol ', 'apellido' =&gt; 'Franco', 'correo' =&gt; 'nicol.franco@linktic.com', 'dominio' =&gt; 15, 'estado' =&gt; 'Activo', 'ticket' =&gt; 'correo',</v>
      </c>
      <c r="R1135" t="str">
        <f t="shared" si="88"/>
        <v xml:space="preserve"> 'fecha_de_creacion' =&gt; '2023-03-02', 'centro_costos_id' =&gt; 107, 'costo_dolares' =&gt; 44.964, 'costo_pesos' =&gt; 0, 'trm' =&gt; 0, 'fecha_de_eliminacion' =&gt; null, 'comentarios'  =&gt; ''],</v>
      </c>
      <c r="S1135" t="str">
        <f t="shared" si="89"/>
        <v>['nombre' =&gt; 'Nicol ', 'apellido' =&gt; 'Franco', 'correo' =&gt; 'nicol.franco@linktic.com', 'dominio' =&gt; 15, 'estado' =&gt; 'Activo', 'ticket' =&gt; 'correo', 'fecha_de_creacion' =&gt; '2023-03-02', 'centro_costos_id' =&gt; 107, 'costo_dolares' =&gt; 44.964, 'costo_pesos' =&gt; 0, 'trm' =&gt; 0, 'fecha_de_eliminacion' =&gt; null, 'comentarios'  =&gt; ''],</v>
      </c>
    </row>
    <row r="1136" spans="1:19" x14ac:dyDescent="0.25">
      <c r="A1136" t="s">
        <v>1104</v>
      </c>
      <c r="B1136" t="s">
        <v>1393</v>
      </c>
      <c r="C1136" t="s">
        <v>3309</v>
      </c>
      <c r="D1136" t="s">
        <v>1006</v>
      </c>
      <c r="E1136" t="s">
        <v>974</v>
      </c>
      <c r="F1136" t="s">
        <v>1238</v>
      </c>
      <c r="G1136" s="1">
        <v>44987</v>
      </c>
      <c r="I1136">
        <v>44.963999999999999</v>
      </c>
      <c r="J1136" t="str">
        <f t="shared" si="85"/>
        <v>44.964</v>
      </c>
      <c r="M1136">
        <f>_xlfn.IFNA(VLOOKUP(H1136,centro_costo_id_2!$A$2:$B$108,2,0),107)</f>
        <v>107</v>
      </c>
      <c r="N1136">
        <f>_xlfn.IFNA(VLOOKUP(TRIM(D1136),dominio_correos!$A$1:$B$31,2,0),29)</f>
        <v>15</v>
      </c>
      <c r="O1136" t="str">
        <f>Hoja13!J1135</f>
        <v>2023-03-02</v>
      </c>
      <c r="P1136" t="str">
        <f t="shared" si="86"/>
        <v>null</v>
      </c>
      <c r="Q1136" t="str">
        <f t="shared" si="87"/>
        <v>['nombre' =&gt; 'Tatiana', 'apellido' =&gt; 'Rodriguez', 'correo' =&gt; 'tatiana.rodriguez@linktic.com', 'dominio' =&gt; 15, 'estado' =&gt; 'Activo', 'ticket' =&gt; 'correo',</v>
      </c>
      <c r="R1136" t="str">
        <f t="shared" si="88"/>
        <v xml:space="preserve"> 'fecha_de_creacion' =&gt; '2023-03-02', 'centro_costos_id' =&gt; 107, 'costo_dolares' =&gt; 44.964, 'costo_pesos' =&gt; 0, 'trm' =&gt; 0, 'fecha_de_eliminacion' =&gt; null, 'comentarios'  =&gt; ''],</v>
      </c>
      <c r="S1136" t="str">
        <f t="shared" si="89"/>
        <v>['nombre' =&gt; 'Tatiana', 'apellido' =&gt; 'Rodriguez', 'correo' =&gt; 'tatiana.rodriguez@linktic.com', 'dominio' =&gt; 15, 'estado' =&gt; 'Activo', 'ticket' =&gt; 'correo', 'fecha_de_creacion' =&gt; '2023-03-02', 'centro_costos_id' =&gt; 107, 'costo_dolares' =&gt; 44.964, 'costo_pesos' =&gt; 0, 'trm' =&gt; 0, 'fecha_de_eliminacion' =&gt; null, 'comentarios'  =&gt; ''],</v>
      </c>
    </row>
    <row r="1137" spans="1:19" x14ac:dyDescent="0.25">
      <c r="A1137" t="s">
        <v>3310</v>
      </c>
      <c r="B1137" t="s">
        <v>890</v>
      </c>
      <c r="C1137" t="s">
        <v>3311</v>
      </c>
      <c r="D1137" t="s">
        <v>1006</v>
      </c>
      <c r="E1137" t="s">
        <v>974</v>
      </c>
      <c r="F1137">
        <v>11529</v>
      </c>
      <c r="G1137" s="1">
        <v>44987</v>
      </c>
      <c r="H1137">
        <v>335</v>
      </c>
      <c r="I1137">
        <v>44.963999999999999</v>
      </c>
      <c r="J1137" t="str">
        <f t="shared" si="85"/>
        <v>44.964</v>
      </c>
      <c r="M1137">
        <f>_xlfn.IFNA(VLOOKUP(H1137,centro_costo_id_2!$A$2:$B$108,2,0),107)</f>
        <v>79</v>
      </c>
      <c r="N1137">
        <f>_xlfn.IFNA(VLOOKUP(TRIM(D1137),dominio_correos!$A$1:$B$31,2,0),29)</f>
        <v>15</v>
      </c>
      <c r="O1137" t="str">
        <f>Hoja13!J1136</f>
        <v>2023-03-02</v>
      </c>
      <c r="P1137" t="str">
        <f t="shared" si="86"/>
        <v>null</v>
      </c>
      <c r="Q1137" t="str">
        <f t="shared" si="87"/>
        <v>['nombre' =&gt; 'Gina Ximena ', 'apellido' =&gt; 'Rivera', 'correo' =&gt; 'gina.avila@linktic.com', 'dominio' =&gt; 15, 'estado' =&gt; 'Activo', 'ticket' =&gt; '11529',</v>
      </c>
      <c r="R1137" t="str">
        <f t="shared" si="88"/>
        <v xml:space="preserve"> 'fecha_de_creacion' =&gt; '2023-03-02', 'centro_costos_id' =&gt; 79, 'costo_dolares' =&gt; 44.964, 'costo_pesos' =&gt; 0, 'trm' =&gt; 0, 'fecha_de_eliminacion' =&gt; null, 'comentarios'  =&gt; ''],</v>
      </c>
      <c r="S1137" t="str">
        <f t="shared" si="89"/>
        <v>['nombre' =&gt; 'Gina Ximena ', 'apellido' =&gt; 'Rivera', 'correo' =&gt; 'gina.avila@linktic.com', 'dominio' =&gt; 15, 'estado' =&gt; 'Activo', 'ticket' =&gt; '11529', 'fecha_de_creacion' =&gt; '2023-03-02', 'centro_costos_id' =&gt; 79, 'costo_dolares' =&gt; 44.964, 'costo_pesos' =&gt; 0, 'trm' =&gt; 0, 'fecha_de_eliminacion' =&gt; null, 'comentarios'  =&gt; ''],</v>
      </c>
    </row>
    <row r="1138" spans="1:19" x14ac:dyDescent="0.25">
      <c r="A1138" t="s">
        <v>1738</v>
      </c>
      <c r="B1138" t="s">
        <v>3312</v>
      </c>
      <c r="C1138" t="s">
        <v>3313</v>
      </c>
      <c r="D1138" t="s">
        <v>1006</v>
      </c>
      <c r="E1138" t="s">
        <v>974</v>
      </c>
      <c r="F1138">
        <v>11356</v>
      </c>
      <c r="G1138" s="1">
        <v>44987</v>
      </c>
      <c r="H1138">
        <v>339</v>
      </c>
      <c r="I1138">
        <v>44.963999999999999</v>
      </c>
      <c r="J1138" t="str">
        <f t="shared" si="85"/>
        <v>44.964</v>
      </c>
      <c r="M1138">
        <f>_xlfn.IFNA(VLOOKUP(H1138,centro_costo_id_2!$A$2:$B$108,2,0),107)</f>
        <v>85</v>
      </c>
      <c r="N1138">
        <f>_xlfn.IFNA(VLOOKUP(TRIM(D1138),dominio_correos!$A$1:$B$31,2,0),29)</f>
        <v>15</v>
      </c>
      <c r="O1138" t="str">
        <f>Hoja13!J1137</f>
        <v>2023-03-02</v>
      </c>
      <c r="P1138" t="str">
        <f t="shared" si="86"/>
        <v>null</v>
      </c>
      <c r="Q1138" t="str">
        <f t="shared" si="87"/>
        <v>['nombre' =&gt; 'Paola Andrea', 'apellido' =&gt; 'Rincon Fernandez', 'correo' =&gt; 'paola.rincon@linktic.com', 'dominio' =&gt; 15, 'estado' =&gt; 'Activo', 'ticket' =&gt; '11356',</v>
      </c>
      <c r="R1138" t="str">
        <f t="shared" si="88"/>
        <v xml:space="preserve"> 'fecha_de_creacion' =&gt; '2023-03-02', 'centro_costos_id' =&gt; 85, 'costo_dolares' =&gt; 44.964, 'costo_pesos' =&gt; 0, 'trm' =&gt; 0, 'fecha_de_eliminacion' =&gt; null, 'comentarios'  =&gt; ''],</v>
      </c>
      <c r="S1138" t="str">
        <f t="shared" si="89"/>
        <v>['nombre' =&gt; 'Paola Andrea', 'apellido' =&gt; 'Rincon Fernandez', 'correo' =&gt; 'paola.rincon@linktic.com', 'dominio' =&gt; 15, 'estado' =&gt; 'Activo', 'ticket' =&gt; '11356', 'fecha_de_creacion' =&gt; '2023-03-02', 'centro_costos_id' =&gt; 85, 'costo_dolares' =&gt; 44.964, 'costo_pesos' =&gt; 0, 'trm' =&gt; 0, 'fecha_de_eliminacion' =&gt; null, 'comentarios'  =&gt; ''],</v>
      </c>
    </row>
    <row r="1139" spans="1:19" x14ac:dyDescent="0.25">
      <c r="A1139" t="s">
        <v>3314</v>
      </c>
      <c r="B1139" t="s">
        <v>3315</v>
      </c>
      <c r="C1139" t="s">
        <v>3316</v>
      </c>
      <c r="D1139" t="s">
        <v>1006</v>
      </c>
      <c r="E1139" t="s">
        <v>974</v>
      </c>
      <c r="F1139">
        <v>11357</v>
      </c>
      <c r="G1139" s="1">
        <v>44987</v>
      </c>
      <c r="H1139">
        <v>339</v>
      </c>
      <c r="I1139">
        <v>44.963999999999999</v>
      </c>
      <c r="J1139" t="str">
        <f t="shared" si="85"/>
        <v>44.964</v>
      </c>
      <c r="M1139">
        <f>_xlfn.IFNA(VLOOKUP(H1139,centro_costo_id_2!$A$2:$B$108,2,0),107)</f>
        <v>85</v>
      </c>
      <c r="N1139">
        <f>_xlfn.IFNA(VLOOKUP(TRIM(D1139),dominio_correos!$A$1:$B$31,2,0),29)</f>
        <v>15</v>
      </c>
      <c r="O1139" t="str">
        <f>Hoja13!J1138</f>
        <v>2023-03-02</v>
      </c>
      <c r="P1139" t="str">
        <f t="shared" si="86"/>
        <v>null</v>
      </c>
      <c r="Q1139" t="str">
        <f t="shared" si="87"/>
        <v>['nombre' =&gt; 'Luis Carlos', 'apellido' =&gt; 'Garzon Calderon', 'correo' =&gt; 'luis.garzon@linktic.com', 'dominio' =&gt; 15, 'estado' =&gt; 'Activo', 'ticket' =&gt; '11357',</v>
      </c>
      <c r="R1139" t="str">
        <f t="shared" si="88"/>
        <v xml:space="preserve"> 'fecha_de_creacion' =&gt; '2023-03-02', 'centro_costos_id' =&gt; 85, 'costo_dolares' =&gt; 44.964, 'costo_pesos' =&gt; 0, 'trm' =&gt; 0, 'fecha_de_eliminacion' =&gt; null, 'comentarios'  =&gt; ''],</v>
      </c>
      <c r="S1139" t="str">
        <f t="shared" si="89"/>
        <v>['nombre' =&gt; 'Luis Carlos', 'apellido' =&gt; 'Garzon Calderon', 'correo' =&gt; 'luis.garzon@linktic.com', 'dominio' =&gt; 15, 'estado' =&gt; 'Activo', 'ticket' =&gt; '11357', 'fecha_de_creacion' =&gt; '2023-03-02', 'centro_costos_id' =&gt; 85, 'costo_dolares' =&gt; 44.964, 'costo_pesos' =&gt; 0, 'trm' =&gt; 0, 'fecha_de_eliminacion' =&gt; null, 'comentarios'  =&gt; ''],</v>
      </c>
    </row>
    <row r="1140" spans="1:19" x14ac:dyDescent="0.25">
      <c r="A1140" t="s">
        <v>3317</v>
      </c>
      <c r="B1140" t="s">
        <v>3318</v>
      </c>
      <c r="C1140" t="s">
        <v>2851</v>
      </c>
      <c r="D1140" t="s">
        <v>1006</v>
      </c>
      <c r="E1140" t="s">
        <v>974</v>
      </c>
      <c r="F1140">
        <v>11442</v>
      </c>
      <c r="G1140" s="1">
        <v>44991</v>
      </c>
      <c r="H1140">
        <v>324</v>
      </c>
      <c r="I1140">
        <v>44.963999999999999</v>
      </c>
      <c r="J1140" t="str">
        <f t="shared" si="85"/>
        <v>44.964</v>
      </c>
      <c r="M1140">
        <f>_xlfn.IFNA(VLOOKUP(H1140,centro_costo_id_2!$A$2:$B$108,2,0),107)</f>
        <v>69</v>
      </c>
      <c r="N1140">
        <f>_xlfn.IFNA(VLOOKUP(TRIM(D1140),dominio_correos!$A$1:$B$31,2,0),29)</f>
        <v>15</v>
      </c>
      <c r="O1140" t="str">
        <f>Hoja13!J1139</f>
        <v>2023-03-06</v>
      </c>
      <c r="P1140" t="str">
        <f t="shared" si="86"/>
        <v>null</v>
      </c>
      <c r="Q1140" t="str">
        <f t="shared" si="87"/>
        <v>['nombre' =&gt; 'Jorge Enrique ', 'apellido' =&gt; 'Lopez Timana', 'correo' =&gt; 'jorge.lopez@linktic.com', 'dominio' =&gt; 15, 'estado' =&gt; 'Activo', 'ticket' =&gt; '11442',</v>
      </c>
      <c r="R1140" t="str">
        <f t="shared" si="88"/>
        <v xml:space="preserve"> 'fecha_de_creacion' =&gt; '2023-03-06', 'centro_costos_id' =&gt; 69, 'costo_dolares' =&gt; 44.964, 'costo_pesos' =&gt; 0, 'trm' =&gt; 0, 'fecha_de_eliminacion' =&gt; null, 'comentarios'  =&gt; ''],</v>
      </c>
      <c r="S1140" t="str">
        <f t="shared" si="89"/>
        <v>['nombre' =&gt; 'Jorge Enrique ', 'apellido' =&gt; 'Lopez Timana', 'correo' =&gt; 'jorge.lopez@linktic.com', 'dominio' =&gt; 15, 'estado' =&gt; 'Activo', 'ticket' =&gt; '11442', 'fecha_de_creacion' =&gt; '2023-03-06', 'centro_costos_id' =&gt; 69, 'costo_dolares' =&gt; 44.964, 'costo_pesos' =&gt; 0, 'trm' =&gt; 0, 'fecha_de_eliminacion' =&gt; null, 'comentarios'  =&gt; ''],</v>
      </c>
    </row>
    <row r="1141" spans="1:19" x14ac:dyDescent="0.25">
      <c r="A1141" t="s">
        <v>3319</v>
      </c>
      <c r="B1141" t="s">
        <v>2429</v>
      </c>
      <c r="C1141" t="s">
        <v>3320</v>
      </c>
      <c r="D1141" t="s">
        <v>1006</v>
      </c>
      <c r="E1141" t="s">
        <v>974</v>
      </c>
      <c r="F1141">
        <v>11378</v>
      </c>
      <c r="G1141" s="1">
        <v>44993</v>
      </c>
      <c r="H1141">
        <v>349</v>
      </c>
      <c r="I1141">
        <v>44.963999999999999</v>
      </c>
      <c r="J1141" t="str">
        <f t="shared" si="85"/>
        <v>44.964</v>
      </c>
      <c r="M1141">
        <f>_xlfn.IFNA(VLOOKUP(H1141,centro_costo_id_2!$A$2:$B$108,2,0),107)</f>
        <v>93</v>
      </c>
      <c r="N1141">
        <f>_xlfn.IFNA(VLOOKUP(TRIM(D1141),dominio_correos!$A$1:$B$31,2,0),29)</f>
        <v>15</v>
      </c>
      <c r="O1141" t="str">
        <f>Hoja13!J1140</f>
        <v>2023-03-08</v>
      </c>
      <c r="P1141" t="str">
        <f t="shared" si="86"/>
        <v>null</v>
      </c>
      <c r="Q1141" t="str">
        <f t="shared" si="87"/>
        <v>['nombre' =&gt; 'Hamilton ', 'apellido' =&gt; 'Acevedo', 'correo' =&gt; 'hamilton.acevedo@linktic.com', 'dominio' =&gt; 15, 'estado' =&gt; 'Activo', 'ticket' =&gt; '11378',</v>
      </c>
      <c r="R1141" t="str">
        <f t="shared" si="88"/>
        <v xml:space="preserve"> 'fecha_de_creacion' =&gt; '2023-03-08', 'centro_costos_id' =&gt; 93, 'costo_dolares' =&gt; 44.964, 'costo_pesos' =&gt; 0, 'trm' =&gt; 0, 'fecha_de_eliminacion' =&gt; null, 'comentarios'  =&gt; ''],</v>
      </c>
      <c r="S1141" t="str">
        <f t="shared" si="89"/>
        <v>['nombre' =&gt; 'Hamilton ', 'apellido' =&gt; 'Acevedo', 'correo' =&gt; 'hamilton.acevedo@linktic.com', 'dominio' =&gt; 15, 'estado' =&gt; 'Activo', 'ticket' =&gt; '11378', 'fecha_de_creacion' =&gt; '2023-03-08', 'centro_costos_id' =&gt; 93, 'costo_dolares' =&gt; 44.964, 'costo_pesos' =&gt; 0, 'trm' =&gt; 0, 'fecha_de_eliminacion' =&gt; null, 'comentarios'  =&gt; ''],</v>
      </c>
    </row>
    <row r="1142" spans="1:19" x14ac:dyDescent="0.25">
      <c r="A1142" t="s">
        <v>3321</v>
      </c>
      <c r="B1142" t="s">
        <v>3322</v>
      </c>
      <c r="C1142" t="s">
        <v>3323</v>
      </c>
      <c r="D1142" t="s">
        <v>1006</v>
      </c>
      <c r="E1142" t="s">
        <v>974</v>
      </c>
      <c r="F1142">
        <v>11377</v>
      </c>
      <c r="G1142" s="1">
        <v>44993</v>
      </c>
      <c r="H1142">
        <v>349</v>
      </c>
      <c r="I1142">
        <v>44.963999999999999</v>
      </c>
      <c r="J1142" t="str">
        <f t="shared" si="85"/>
        <v>44.964</v>
      </c>
      <c r="M1142">
        <f>_xlfn.IFNA(VLOOKUP(H1142,centro_costo_id_2!$A$2:$B$108,2,0),107)</f>
        <v>93</v>
      </c>
      <c r="N1142">
        <f>_xlfn.IFNA(VLOOKUP(TRIM(D1142),dominio_correos!$A$1:$B$31,2,0),29)</f>
        <v>15</v>
      </c>
      <c r="O1142" t="str">
        <f>Hoja13!J1141</f>
        <v>2023-03-08</v>
      </c>
      <c r="P1142" t="str">
        <f t="shared" si="86"/>
        <v>null</v>
      </c>
      <c r="Q1142" t="str">
        <f t="shared" si="87"/>
        <v>['nombre' =&gt; 'Juan Sebastian ', 'apellido' =&gt; 'Muñoz Peñuela', 'correo' =&gt; 'juan.muñoz@linktic.com', 'dominio' =&gt; 15, 'estado' =&gt; 'Activo', 'ticket' =&gt; '11377',</v>
      </c>
      <c r="R1142" t="str">
        <f t="shared" si="88"/>
        <v xml:space="preserve"> 'fecha_de_creacion' =&gt; '2023-03-08', 'centro_costos_id' =&gt; 93, 'costo_dolares' =&gt; 44.964, 'costo_pesos' =&gt; 0, 'trm' =&gt; 0, 'fecha_de_eliminacion' =&gt; null, 'comentarios'  =&gt; ''],</v>
      </c>
      <c r="S1142" t="str">
        <f t="shared" si="89"/>
        <v>['nombre' =&gt; 'Juan Sebastian ', 'apellido' =&gt; 'Muñoz Peñuela', 'correo' =&gt; 'juan.muñoz@linktic.com', 'dominio' =&gt; 15, 'estado' =&gt; 'Activo', 'ticket' =&gt; '11377', 'fecha_de_creacion' =&gt; '2023-03-08', 'centro_costos_id' =&gt; 93, 'costo_dolares' =&gt; 44.964, 'costo_pesos' =&gt; 0, 'trm' =&gt; 0, 'fecha_de_eliminacion' =&gt; null, 'comentarios'  =&gt; ''],</v>
      </c>
    </row>
    <row r="1143" spans="1:19" x14ac:dyDescent="0.25">
      <c r="A1143" t="s">
        <v>3324</v>
      </c>
      <c r="B1143" t="s">
        <v>1589</v>
      </c>
      <c r="C1143" t="s">
        <v>3325</v>
      </c>
      <c r="D1143" t="s">
        <v>1006</v>
      </c>
      <c r="E1143" t="s">
        <v>974</v>
      </c>
      <c r="F1143" t="s">
        <v>1238</v>
      </c>
      <c r="G1143" s="1">
        <v>44993</v>
      </c>
      <c r="H1143">
        <v>291</v>
      </c>
      <c r="I1143">
        <v>44.963999999999999</v>
      </c>
      <c r="J1143" t="str">
        <f t="shared" si="85"/>
        <v>44.964</v>
      </c>
      <c r="M1143">
        <f>_xlfn.IFNA(VLOOKUP(H1143,centro_costo_id_2!$A$2:$B$108,2,0),107)</f>
        <v>37</v>
      </c>
      <c r="N1143">
        <f>_xlfn.IFNA(VLOOKUP(TRIM(D1143),dominio_correos!$A$1:$B$31,2,0),29)</f>
        <v>15</v>
      </c>
      <c r="O1143" t="str">
        <f>Hoja13!J1142</f>
        <v>2023-03-08</v>
      </c>
      <c r="P1143" t="str">
        <f t="shared" si="86"/>
        <v>null</v>
      </c>
      <c r="Q1143" t="str">
        <f t="shared" si="87"/>
        <v>['nombre' =&gt; 'Johana', 'apellido' =&gt; 'Russi', 'correo' =&gt; 'johana.russi@linktic.com', 'dominio' =&gt; 15, 'estado' =&gt; 'Activo', 'ticket' =&gt; 'correo',</v>
      </c>
      <c r="R1143" t="str">
        <f t="shared" si="88"/>
        <v xml:space="preserve"> 'fecha_de_creacion' =&gt; '2023-03-08', 'centro_costos_id' =&gt; 37, 'costo_dolares' =&gt; 44.964, 'costo_pesos' =&gt; 0, 'trm' =&gt; 0, 'fecha_de_eliminacion' =&gt; null, 'comentarios'  =&gt; ''],</v>
      </c>
      <c r="S1143" t="str">
        <f t="shared" si="89"/>
        <v>['nombre' =&gt; 'Johana', 'apellido' =&gt; 'Russi', 'correo' =&gt; 'johana.russi@linktic.com', 'dominio' =&gt; 15, 'estado' =&gt; 'Activo', 'ticket' =&gt; 'correo', 'fecha_de_creacion' =&gt; '2023-03-08', 'centro_costos_id' =&gt; 37, 'costo_dolares' =&gt; 44.964, 'costo_pesos' =&gt; 0, 'trm' =&gt; 0, 'fecha_de_eliminacion' =&gt; null, 'comentarios'  =&gt; ''],</v>
      </c>
    </row>
    <row r="1144" spans="1:19" x14ac:dyDescent="0.25">
      <c r="A1144" t="s">
        <v>3326</v>
      </c>
      <c r="B1144" t="s">
        <v>3327</v>
      </c>
      <c r="C1144" t="s">
        <v>3328</v>
      </c>
      <c r="D1144" t="s">
        <v>1006</v>
      </c>
      <c r="E1144" t="s">
        <v>845</v>
      </c>
      <c r="F1144">
        <v>11379</v>
      </c>
      <c r="G1144" s="1">
        <v>44994</v>
      </c>
      <c r="H1144">
        <v>349</v>
      </c>
      <c r="I1144">
        <v>44.963999999999999</v>
      </c>
      <c r="J1144" t="str">
        <f t="shared" si="85"/>
        <v>44.964</v>
      </c>
      <c r="K1144">
        <v>45012</v>
      </c>
      <c r="M1144">
        <f>_xlfn.IFNA(VLOOKUP(H1144,centro_costo_id_2!$A$2:$B$108,2,0),107)</f>
        <v>93</v>
      </c>
      <c r="N1144">
        <f>_xlfn.IFNA(VLOOKUP(TRIM(D1144),dominio_correos!$A$1:$B$31,2,0),29)</f>
        <v>15</v>
      </c>
      <c r="O1144" t="str">
        <f>Hoja13!J1143</f>
        <v>2023-03-09</v>
      </c>
      <c r="P1144" t="str">
        <f t="shared" si="86"/>
        <v>2023-03-27</v>
      </c>
      <c r="Q1144" t="str">
        <f t="shared" si="87"/>
        <v>['nombre' =&gt; 'Heiner Santiago 
', 'apellido' =&gt; 'Alfonso Casallas', 'correo' =&gt; 'heiner.alfonso@linktic.com', 'dominio' =&gt; 15, 'estado' =&gt; 'Eliminado', 'ticket' =&gt; '11379',</v>
      </c>
      <c r="R1144" t="str">
        <f t="shared" si="88"/>
        <v xml:space="preserve"> 'fecha_de_creacion' =&gt; '2023-03-09', 'centro_costos_id' =&gt; 93, 'costo_dolares' =&gt; 44.964, 'costo_pesos' =&gt; 0, 'trm' =&gt; 0, 'fecha_de_eliminacion' =&gt; '2023-03-27', 'comentarios'  =&gt; ''],</v>
      </c>
      <c r="S1144" t="str">
        <f t="shared" si="89"/>
        <v>['nombre' =&gt; 'Heiner Santiago 
', 'apellido' =&gt; 'Alfonso Casallas', 'correo' =&gt; 'heiner.alfonso@linktic.com', 'dominio' =&gt; 15, 'estado' =&gt; 'Eliminado', 'ticket' =&gt; '11379', 'fecha_de_creacion' =&gt; '2023-03-09', 'centro_costos_id' =&gt; 93, 'costo_dolares' =&gt; 44.964, 'costo_pesos' =&gt; 0, 'trm' =&gt; 0, 'fecha_de_eliminacion' =&gt; '2023-03-27', 'comentarios'  =&gt; ''],</v>
      </c>
    </row>
    <row r="1145" spans="1:19" x14ac:dyDescent="0.25">
      <c r="A1145" t="s">
        <v>3317</v>
      </c>
      <c r="B1145" t="s">
        <v>3329</v>
      </c>
      <c r="C1145" t="s">
        <v>3330</v>
      </c>
      <c r="D1145" t="s">
        <v>1006</v>
      </c>
      <c r="E1145" t="s">
        <v>845</v>
      </c>
      <c r="F1145">
        <v>10944</v>
      </c>
      <c r="G1145" s="1">
        <v>44995</v>
      </c>
      <c r="H1145">
        <v>205</v>
      </c>
      <c r="I1145">
        <v>44.963999999999999</v>
      </c>
      <c r="J1145" t="str">
        <f t="shared" si="85"/>
        <v>44.964</v>
      </c>
      <c r="K1145">
        <v>45058</v>
      </c>
      <c r="M1145">
        <f>_xlfn.IFNA(VLOOKUP(H1145,centro_costo_id_2!$A$2:$B$108,2,0),107)</f>
        <v>107</v>
      </c>
      <c r="N1145">
        <f>_xlfn.IFNA(VLOOKUP(TRIM(D1145),dominio_correos!$A$1:$B$31,2,0),29)</f>
        <v>15</v>
      </c>
      <c r="O1145" t="str">
        <f>Hoja13!J1144</f>
        <v>2023-03-10</v>
      </c>
      <c r="P1145" t="str">
        <f t="shared" si="86"/>
        <v>2023-05-12</v>
      </c>
      <c r="Q1145" t="str">
        <f t="shared" si="87"/>
        <v>['nombre' =&gt; 'Jorge Enrique ', 'apellido' =&gt; 'Jiménez Ospina', 'correo' =&gt; 'jorge.jimenez@linktic.com', 'dominio' =&gt; 15, 'estado' =&gt; 'Eliminado', 'ticket' =&gt; '10944',</v>
      </c>
      <c r="R1145" t="str">
        <f t="shared" si="88"/>
        <v xml:space="preserve"> 'fecha_de_creacion' =&gt; '2023-03-10', 'centro_costos_id' =&gt; 107, 'costo_dolares' =&gt; 44.964, 'costo_pesos' =&gt; 0, 'trm' =&gt; 0, 'fecha_de_eliminacion' =&gt; '2023-05-12', 'comentarios'  =&gt; ''],</v>
      </c>
      <c r="S1145" t="str">
        <f t="shared" si="89"/>
        <v>['nombre' =&gt; 'Jorge Enrique ', 'apellido' =&gt; 'Jiménez Ospina', 'correo' =&gt; 'jorge.jimenez@linktic.com', 'dominio' =&gt; 15, 'estado' =&gt; 'Eliminado', 'ticket' =&gt; '10944', 'fecha_de_creacion' =&gt; '2023-03-10', 'centro_costos_id' =&gt; 107, 'costo_dolares' =&gt; 44.964, 'costo_pesos' =&gt; 0, 'trm' =&gt; 0, 'fecha_de_eliminacion' =&gt; '2023-05-12', 'comentarios'  =&gt; ''],</v>
      </c>
    </row>
    <row r="1146" spans="1:19" x14ac:dyDescent="0.25">
      <c r="A1146" t="s">
        <v>3331</v>
      </c>
      <c r="B1146" t="s">
        <v>3332</v>
      </c>
      <c r="C1146" t="s">
        <v>3333</v>
      </c>
      <c r="D1146" t="s">
        <v>1006</v>
      </c>
      <c r="E1146" t="s">
        <v>845</v>
      </c>
      <c r="F1146">
        <v>11370</v>
      </c>
      <c r="G1146" s="1">
        <v>44995</v>
      </c>
      <c r="H1146">
        <v>339</v>
      </c>
      <c r="I1146">
        <v>44.963999999999999</v>
      </c>
      <c r="J1146" t="str">
        <f t="shared" si="85"/>
        <v>44.964</v>
      </c>
      <c r="M1146">
        <f>_xlfn.IFNA(VLOOKUP(H1146,centro_costo_id_2!$A$2:$B$108,2,0),107)</f>
        <v>85</v>
      </c>
      <c r="N1146">
        <f>_xlfn.IFNA(VLOOKUP(TRIM(D1146),dominio_correos!$A$1:$B$31,2,0),29)</f>
        <v>15</v>
      </c>
      <c r="O1146" t="str">
        <f>Hoja13!J1145</f>
        <v>2023-03-10</v>
      </c>
      <c r="P1146" t="str">
        <f t="shared" si="86"/>
        <v>null</v>
      </c>
      <c r="Q1146" t="str">
        <f t="shared" si="87"/>
        <v>['nombre' =&gt; 'Jennys Milena ', 'apellido' =&gt; 'Araujo Barreto', 'correo' =&gt; 'jennys.araujo@linktic.com', 'dominio' =&gt; 15, 'estado' =&gt; 'Eliminado', 'ticket' =&gt; '11370',</v>
      </c>
      <c r="R1146" t="str">
        <f t="shared" si="88"/>
        <v xml:space="preserve"> 'fecha_de_creacion' =&gt; '2023-03-10', 'centro_costos_id' =&gt; 85, 'costo_dolares' =&gt; 44.964, 'costo_pesos' =&gt; 0, 'trm' =&gt; 0, 'fecha_de_eliminacion' =&gt; null, 'comentarios'  =&gt; ''],</v>
      </c>
      <c r="S1146" t="str">
        <f t="shared" si="89"/>
        <v>['nombre' =&gt; 'Jennys Milena ', 'apellido' =&gt; 'Araujo Barreto', 'correo' =&gt; 'jennys.araujo@linktic.com', 'dominio' =&gt; 15, 'estado' =&gt; 'Eliminado', 'ticket' =&gt; '11370', 'fecha_de_creacion' =&gt; '2023-03-10', 'centro_costos_id' =&gt; 85, 'costo_dolares' =&gt; 44.964, 'costo_pesos' =&gt; 0, 'trm' =&gt; 0, 'fecha_de_eliminacion' =&gt; null, 'comentarios'  =&gt; ''],</v>
      </c>
    </row>
    <row r="1147" spans="1:19" x14ac:dyDescent="0.25">
      <c r="A1147" t="s">
        <v>1198</v>
      </c>
      <c r="B1147" t="s">
        <v>1004</v>
      </c>
      <c r="C1147" t="s">
        <v>3334</v>
      </c>
      <c r="D1147" t="s">
        <v>3289</v>
      </c>
      <c r="E1147" t="s">
        <v>974</v>
      </c>
      <c r="F1147" t="s">
        <v>1238</v>
      </c>
      <c r="G1147" s="1">
        <v>44998</v>
      </c>
      <c r="H1147">
        <v>6</v>
      </c>
      <c r="I1147">
        <v>12</v>
      </c>
      <c r="J1147" t="str">
        <f t="shared" si="85"/>
        <v>12.000</v>
      </c>
      <c r="M1147">
        <f>_xlfn.IFNA(VLOOKUP(H1147,centro_costo_id_2!$A$2:$B$108,2,0),107)</f>
        <v>99</v>
      </c>
      <c r="N1147">
        <f>_xlfn.IFNA(VLOOKUP(TRIM(D1147),dominio_correos!$A$1:$B$31,2,0),29)</f>
        <v>27</v>
      </c>
      <c r="O1147" t="str">
        <f>Hoja13!J1146</f>
        <v>2023-03-13</v>
      </c>
      <c r="P1147" t="str">
        <f t="shared" si="86"/>
        <v>null</v>
      </c>
      <c r="Q1147" t="str">
        <f t="shared" si="87"/>
        <v>['nombre' =&gt; 'Juan', 'apellido' =&gt; 'Jimenez', 'correo' =&gt; 'juan.jimenez@wimbu.co', 'dominio' =&gt; 27, 'estado' =&gt; 'Activo', 'ticket' =&gt; 'correo',</v>
      </c>
      <c r="R1147" t="str">
        <f t="shared" si="88"/>
        <v xml:space="preserve"> 'fecha_de_creacion' =&gt; '2023-03-13', 'centro_costos_id' =&gt; 99, 'costo_dolares' =&gt; 12.000, 'costo_pesos' =&gt; 0, 'trm' =&gt; 0, 'fecha_de_eliminacion' =&gt; null, 'comentarios'  =&gt; ''],</v>
      </c>
      <c r="S1147" t="str">
        <f t="shared" si="89"/>
        <v>['nombre' =&gt; 'Juan', 'apellido' =&gt; 'Jimenez', 'correo' =&gt; 'juan.jimenez@wimbu.co', 'dominio' =&gt; 27, 'estado' =&gt; 'Activo', 'ticket' =&gt; 'correo', 'fecha_de_creacion' =&gt; '2023-03-13', 'centro_costos_id' =&gt; 99, 'costo_dolares' =&gt; 12.000, 'costo_pesos' =&gt; 0, 'trm' =&gt; 0, 'fecha_de_eliminacion' =&gt; null, 'comentarios'  =&gt; ''],</v>
      </c>
    </row>
    <row r="1148" spans="1:19" x14ac:dyDescent="0.25">
      <c r="A1148" t="s">
        <v>1080</v>
      </c>
      <c r="B1148" t="s">
        <v>1256</v>
      </c>
      <c r="C1148" t="s">
        <v>3335</v>
      </c>
      <c r="D1148" t="s">
        <v>3289</v>
      </c>
      <c r="E1148" t="s">
        <v>974</v>
      </c>
      <c r="G1148" s="1">
        <v>44998</v>
      </c>
      <c r="H1148">
        <v>200</v>
      </c>
      <c r="I1148">
        <v>12</v>
      </c>
      <c r="J1148" t="str">
        <f t="shared" si="85"/>
        <v>12.000</v>
      </c>
      <c r="M1148">
        <f>_xlfn.IFNA(VLOOKUP(H1148,centro_costo_id_2!$A$2:$B$108,2,0),107)</f>
        <v>107</v>
      </c>
      <c r="N1148">
        <f>_xlfn.IFNA(VLOOKUP(TRIM(D1148),dominio_correos!$A$1:$B$31,2,0),29)</f>
        <v>27</v>
      </c>
      <c r="O1148" t="str">
        <f>Hoja13!J1147</f>
        <v>2023-03-13</v>
      </c>
      <c r="P1148" t="str">
        <f t="shared" si="86"/>
        <v>null</v>
      </c>
      <c r="Q1148" t="str">
        <f t="shared" si="87"/>
        <v>['nombre' =&gt; 'Admin', 'apellido' =&gt; 'Soporte', 'correo' =&gt; 'admin@wimbu.co', 'dominio' =&gt; 27, 'estado' =&gt; 'Activo', 'ticket' =&gt; '',</v>
      </c>
      <c r="R1148" t="str">
        <f t="shared" si="88"/>
        <v xml:space="preserve"> 'fecha_de_creacion' =&gt; '2023-03-13', 'centro_costos_id' =&gt; 107, 'costo_dolares' =&gt; 12.000, 'costo_pesos' =&gt; 0, 'trm' =&gt; 0, 'fecha_de_eliminacion' =&gt; null, 'comentarios'  =&gt; ''],</v>
      </c>
      <c r="S1148" t="str">
        <f t="shared" si="89"/>
        <v>['nombre' =&gt; 'Admin', 'apellido' =&gt; 'Soporte', 'correo' =&gt; 'admin@wimbu.co', 'dominio' =&gt; 27, 'estado' =&gt; 'Activo', 'ticket' =&gt; '', 'fecha_de_creacion' =&gt; '2023-03-13', 'centro_costos_id' =&gt; 107, 'costo_dolares' =&gt; 12.000, 'costo_pesos' =&gt; 0, 'trm' =&gt; 0, 'fecha_de_eliminacion' =&gt; null, 'comentarios'  =&gt; ''],</v>
      </c>
    </row>
    <row r="1149" spans="1:19" x14ac:dyDescent="0.25">
      <c r="A1149" t="s">
        <v>3336</v>
      </c>
      <c r="B1149" t="s">
        <v>3337</v>
      </c>
      <c r="C1149" t="s">
        <v>3338</v>
      </c>
      <c r="D1149" t="s">
        <v>1006</v>
      </c>
      <c r="E1149" t="s">
        <v>845</v>
      </c>
      <c r="F1149">
        <v>11559</v>
      </c>
      <c r="G1149" s="1">
        <v>44998</v>
      </c>
      <c r="H1149">
        <v>291</v>
      </c>
      <c r="I1149">
        <v>44.963999999999999</v>
      </c>
      <c r="J1149" t="str">
        <f t="shared" si="85"/>
        <v>44.964</v>
      </c>
      <c r="K1149">
        <v>45015</v>
      </c>
      <c r="M1149">
        <f>_xlfn.IFNA(VLOOKUP(H1149,centro_costo_id_2!$A$2:$B$108,2,0),107)</f>
        <v>37</v>
      </c>
      <c r="N1149">
        <f>_xlfn.IFNA(VLOOKUP(TRIM(D1149),dominio_correos!$A$1:$B$31,2,0),29)</f>
        <v>15</v>
      </c>
      <c r="O1149" t="str">
        <f>Hoja13!J1148</f>
        <v>2023-03-13</v>
      </c>
      <c r="P1149" t="str">
        <f t="shared" si="86"/>
        <v>2023-03-30</v>
      </c>
      <c r="Q1149" t="str">
        <f t="shared" si="87"/>
        <v>['nombre' =&gt; 'William ', 'apellido' =&gt; 'Quintero Torres', 'correo' =&gt; 'william.quintero@linktic.com', 'dominio' =&gt; 15, 'estado' =&gt; 'Eliminado', 'ticket' =&gt; '11559',</v>
      </c>
      <c r="R1149" t="str">
        <f t="shared" si="88"/>
        <v xml:space="preserve"> 'fecha_de_creacion' =&gt; '2023-03-13', 'centro_costos_id' =&gt; 37, 'costo_dolares' =&gt; 44.964, 'costo_pesos' =&gt; 0, 'trm' =&gt; 0, 'fecha_de_eliminacion' =&gt; '2023-03-30', 'comentarios'  =&gt; ''],</v>
      </c>
      <c r="S1149" t="str">
        <f t="shared" si="89"/>
        <v>['nombre' =&gt; 'William ', 'apellido' =&gt; 'Quintero Torres', 'correo' =&gt; 'william.quintero@linktic.com', 'dominio' =&gt; 15, 'estado' =&gt; 'Eliminado', 'ticket' =&gt; '11559', 'fecha_de_creacion' =&gt; '2023-03-13', 'centro_costos_id' =&gt; 37, 'costo_dolares' =&gt; 44.964, 'costo_pesos' =&gt; 0, 'trm' =&gt; 0, 'fecha_de_eliminacion' =&gt; '2023-03-30', 'comentarios'  =&gt; ''],</v>
      </c>
    </row>
    <row r="1150" spans="1:19" x14ac:dyDescent="0.25">
      <c r="A1150" t="s">
        <v>897</v>
      </c>
      <c r="B1150" t="s">
        <v>3339</v>
      </c>
      <c r="C1150" t="s">
        <v>3340</v>
      </c>
      <c r="D1150" t="s">
        <v>1006</v>
      </c>
      <c r="E1150" t="s">
        <v>845</v>
      </c>
      <c r="F1150">
        <v>11289</v>
      </c>
      <c r="G1150" s="1">
        <v>44998</v>
      </c>
      <c r="H1150">
        <v>291</v>
      </c>
      <c r="I1150">
        <v>44.963999999999999</v>
      </c>
      <c r="J1150" t="str">
        <f t="shared" si="85"/>
        <v>44.964</v>
      </c>
      <c r="K1150">
        <v>45034</v>
      </c>
      <c r="M1150">
        <f>_xlfn.IFNA(VLOOKUP(H1150,centro_costo_id_2!$A$2:$B$108,2,0),107)</f>
        <v>37</v>
      </c>
      <c r="N1150">
        <f>_xlfn.IFNA(VLOOKUP(TRIM(D1150),dominio_correos!$A$1:$B$31,2,0),29)</f>
        <v>15</v>
      </c>
      <c r="O1150" t="str">
        <f>Hoja13!J1149</f>
        <v>2023-03-13</v>
      </c>
      <c r="P1150" t="str">
        <f t="shared" si="86"/>
        <v>2023-04-18</v>
      </c>
      <c r="Q1150" t="str">
        <f t="shared" si="87"/>
        <v>['nombre' =&gt; 'Alvaro', 'apellido' =&gt; 'Nuñez', 'correo' =&gt; 'alvaro.nunez@linktic.com', 'dominio' =&gt; 15, 'estado' =&gt; 'Eliminado', 'ticket' =&gt; '11289',</v>
      </c>
      <c r="R1150" t="str">
        <f t="shared" si="88"/>
        <v xml:space="preserve"> 'fecha_de_creacion' =&gt; '2023-03-13', 'centro_costos_id' =&gt; 37, 'costo_dolares' =&gt; 44.964, 'costo_pesos' =&gt; 0, 'trm' =&gt; 0, 'fecha_de_eliminacion' =&gt; '2023-04-18', 'comentarios'  =&gt; ''],</v>
      </c>
      <c r="S1150" t="str">
        <f t="shared" si="89"/>
        <v>['nombre' =&gt; 'Alvaro', 'apellido' =&gt; 'Nuñez', 'correo' =&gt; 'alvaro.nunez@linktic.com', 'dominio' =&gt; 15, 'estado' =&gt; 'Eliminado', 'ticket' =&gt; '11289', 'fecha_de_creacion' =&gt; '2023-03-13', 'centro_costos_id' =&gt; 37, 'costo_dolares' =&gt; 44.964, 'costo_pesos' =&gt; 0, 'trm' =&gt; 0, 'fecha_de_eliminacion' =&gt; '2023-04-18', 'comentarios'  =&gt; ''],</v>
      </c>
    </row>
    <row r="1151" spans="1:19" x14ac:dyDescent="0.25">
      <c r="A1151" t="s">
        <v>1874</v>
      </c>
      <c r="B1151" t="s">
        <v>1736</v>
      </c>
      <c r="C1151" t="s">
        <v>3341</v>
      </c>
      <c r="D1151" t="s">
        <v>1006</v>
      </c>
      <c r="E1151" t="s">
        <v>845</v>
      </c>
      <c r="F1151">
        <v>11362</v>
      </c>
      <c r="G1151" s="1">
        <v>44998</v>
      </c>
      <c r="H1151">
        <v>339</v>
      </c>
      <c r="I1151">
        <v>44.963999999999999</v>
      </c>
      <c r="J1151" t="str">
        <f t="shared" si="85"/>
        <v>44.964</v>
      </c>
      <c r="K1151">
        <v>45062</v>
      </c>
      <c r="M1151">
        <f>_xlfn.IFNA(VLOOKUP(H1151,centro_costo_id_2!$A$2:$B$108,2,0),107)</f>
        <v>85</v>
      </c>
      <c r="N1151">
        <f>_xlfn.IFNA(VLOOKUP(TRIM(D1151),dominio_correos!$A$1:$B$31,2,0),29)</f>
        <v>15</v>
      </c>
      <c r="O1151" t="str">
        <f>Hoja13!J1150</f>
        <v>2023-03-13</v>
      </c>
      <c r="P1151" t="str">
        <f t="shared" si="86"/>
        <v>2023-05-16</v>
      </c>
      <c r="Q1151" t="str">
        <f t="shared" si="87"/>
        <v>['nombre' =&gt; 'Sebastian ', 'apellido' =&gt; 'Novoa', 'correo' =&gt; 'sebastian.novoa@linktic.com', 'dominio' =&gt; 15, 'estado' =&gt; 'Eliminado', 'ticket' =&gt; '11362',</v>
      </c>
      <c r="R1151" t="str">
        <f t="shared" si="88"/>
        <v xml:space="preserve"> 'fecha_de_creacion' =&gt; '2023-03-13', 'centro_costos_id' =&gt; 85, 'costo_dolares' =&gt; 44.964, 'costo_pesos' =&gt; 0, 'trm' =&gt; 0, 'fecha_de_eliminacion' =&gt; '2023-05-16', 'comentarios'  =&gt; ''],</v>
      </c>
      <c r="S1151" t="str">
        <f t="shared" si="89"/>
        <v>['nombre' =&gt; 'Sebastian ', 'apellido' =&gt; 'Novoa', 'correo' =&gt; 'sebastian.novoa@linktic.com', 'dominio' =&gt; 15, 'estado' =&gt; 'Eliminado', 'ticket' =&gt; '11362', 'fecha_de_creacion' =&gt; '2023-03-13', 'centro_costos_id' =&gt; 85, 'costo_dolares' =&gt; 44.964, 'costo_pesos' =&gt; 0, 'trm' =&gt; 0, 'fecha_de_eliminacion' =&gt; '2023-05-16', 'comentarios'  =&gt; ''],</v>
      </c>
    </row>
    <row r="1152" spans="1:19" x14ac:dyDescent="0.25">
      <c r="A1152" t="s">
        <v>3342</v>
      </c>
      <c r="B1152" t="s">
        <v>990</v>
      </c>
      <c r="C1152" t="s">
        <v>3343</v>
      </c>
      <c r="D1152" t="s">
        <v>1006</v>
      </c>
      <c r="E1152" t="s">
        <v>845</v>
      </c>
      <c r="F1152">
        <v>11569</v>
      </c>
      <c r="G1152" s="1">
        <v>44999</v>
      </c>
      <c r="H1152">
        <v>348</v>
      </c>
      <c r="I1152">
        <v>44.963999999999999</v>
      </c>
      <c r="J1152" t="str">
        <f t="shared" si="85"/>
        <v>44.964</v>
      </c>
      <c r="K1152">
        <v>45082</v>
      </c>
      <c r="M1152">
        <f>_xlfn.IFNA(VLOOKUP(H1152,centro_costo_id_2!$A$2:$B$108,2,0),107)</f>
        <v>92</v>
      </c>
      <c r="N1152">
        <f>_xlfn.IFNA(VLOOKUP(TRIM(D1152),dominio_correos!$A$1:$B$31,2,0),29)</f>
        <v>15</v>
      </c>
      <c r="O1152" t="str">
        <f>Hoja13!J1151</f>
        <v>2023-03-14</v>
      </c>
      <c r="P1152" t="str">
        <f t="shared" si="86"/>
        <v>2023-06-05</v>
      </c>
      <c r="Q1152" t="str">
        <f t="shared" si="87"/>
        <v>['nombre' =&gt; 'Jonathan ', 'apellido' =&gt; 'Moreno', 'correo' =&gt; 'jonathan.moreno@linktic.com', 'dominio' =&gt; 15, 'estado' =&gt; 'Eliminado', 'ticket' =&gt; '11569',</v>
      </c>
      <c r="R1152" t="str">
        <f t="shared" si="88"/>
        <v xml:space="preserve"> 'fecha_de_creacion' =&gt; '2023-03-14', 'centro_costos_id' =&gt; 92, 'costo_dolares' =&gt; 44.964, 'costo_pesos' =&gt; 0, 'trm' =&gt; 0, 'fecha_de_eliminacion' =&gt; '2023-06-05', 'comentarios'  =&gt; ''],</v>
      </c>
      <c r="S1152" t="str">
        <f t="shared" si="89"/>
        <v>['nombre' =&gt; 'Jonathan ', 'apellido' =&gt; 'Moreno', 'correo' =&gt; 'jonathan.moreno@linktic.com', 'dominio' =&gt; 15, 'estado' =&gt; 'Eliminado', 'ticket' =&gt; '11569', 'fecha_de_creacion' =&gt; '2023-03-14', 'centro_costos_id' =&gt; 92, 'costo_dolares' =&gt; 44.964, 'costo_pesos' =&gt; 0, 'trm' =&gt; 0, 'fecha_de_eliminacion' =&gt; '2023-06-05', 'comentarios'  =&gt; ''],</v>
      </c>
    </row>
    <row r="1153" spans="1:19" x14ac:dyDescent="0.25">
      <c r="A1153" t="s">
        <v>2838</v>
      </c>
      <c r="B1153" t="s">
        <v>3344</v>
      </c>
      <c r="C1153" t="s">
        <v>3345</v>
      </c>
      <c r="D1153" t="s">
        <v>1006</v>
      </c>
      <c r="E1153" t="s">
        <v>974</v>
      </c>
      <c r="F1153">
        <v>11479</v>
      </c>
      <c r="G1153" s="1">
        <v>44999</v>
      </c>
      <c r="H1153">
        <v>339</v>
      </c>
      <c r="I1153">
        <v>44.963999999999999</v>
      </c>
      <c r="J1153" t="str">
        <f t="shared" si="85"/>
        <v>44.964</v>
      </c>
      <c r="M1153">
        <f>_xlfn.IFNA(VLOOKUP(H1153,centro_costo_id_2!$A$2:$B$108,2,0),107)</f>
        <v>85</v>
      </c>
      <c r="N1153">
        <f>_xlfn.IFNA(VLOOKUP(TRIM(D1153),dominio_correos!$A$1:$B$31,2,0),29)</f>
        <v>15</v>
      </c>
      <c r="O1153" t="str">
        <f>Hoja13!J1152</f>
        <v>2023-03-14</v>
      </c>
      <c r="P1153" t="str">
        <f t="shared" si="86"/>
        <v>null</v>
      </c>
      <c r="Q1153" t="str">
        <f t="shared" si="87"/>
        <v>['nombre' =&gt; 'Luisa Fernanda', 'apellido' =&gt; 'Perez Figueredo', 'correo' =&gt; 'luisa.perez@linktic.com', 'dominio' =&gt; 15, 'estado' =&gt; 'Activo', 'ticket' =&gt; '11479',</v>
      </c>
      <c r="R1153" t="str">
        <f t="shared" si="88"/>
        <v xml:space="preserve"> 'fecha_de_creacion' =&gt; '2023-03-14', 'centro_costos_id' =&gt; 85, 'costo_dolares' =&gt; 44.964, 'costo_pesos' =&gt; 0, 'trm' =&gt; 0, 'fecha_de_eliminacion' =&gt; null, 'comentarios'  =&gt; ''],</v>
      </c>
      <c r="S1153" t="str">
        <f t="shared" si="89"/>
        <v>['nombre' =&gt; 'Luisa Fernanda', 'apellido' =&gt; 'Perez Figueredo', 'correo' =&gt; 'luisa.perez@linktic.com', 'dominio' =&gt; 15, 'estado' =&gt; 'Activo', 'ticket' =&gt; '11479', 'fecha_de_creacion' =&gt; '2023-03-14', 'centro_costos_id' =&gt; 85, 'costo_dolares' =&gt; 44.964, 'costo_pesos' =&gt; 0, 'trm' =&gt; 0, 'fecha_de_eliminacion' =&gt; null, 'comentarios'  =&gt; ''],</v>
      </c>
    </row>
    <row r="1154" spans="1:19" x14ac:dyDescent="0.25">
      <c r="A1154" t="s">
        <v>3346</v>
      </c>
      <c r="B1154" t="s">
        <v>3347</v>
      </c>
      <c r="C1154" t="s">
        <v>3348</v>
      </c>
      <c r="D1154" t="s">
        <v>1006</v>
      </c>
      <c r="E1154" t="s">
        <v>974</v>
      </c>
      <c r="F1154">
        <v>11168</v>
      </c>
      <c r="G1154" s="1">
        <v>44999</v>
      </c>
      <c r="H1154">
        <v>348</v>
      </c>
      <c r="I1154">
        <v>44.963999999999999</v>
      </c>
      <c r="J1154" t="str">
        <f t="shared" si="85"/>
        <v>44.964</v>
      </c>
      <c r="M1154">
        <f>_xlfn.IFNA(VLOOKUP(H1154,centro_costo_id_2!$A$2:$B$108,2,0),107)</f>
        <v>92</v>
      </c>
      <c r="N1154">
        <f>_xlfn.IFNA(VLOOKUP(TRIM(D1154),dominio_correos!$A$1:$B$31,2,0),29)</f>
        <v>15</v>
      </c>
      <c r="O1154" t="str">
        <f>Hoja13!J1153</f>
        <v>2023-03-14</v>
      </c>
      <c r="P1154" t="str">
        <f t="shared" si="86"/>
        <v>null</v>
      </c>
      <c r="Q1154" t="str">
        <f t="shared" si="87"/>
        <v>['nombre' =&gt; 'Jehimmi Andrea', 'apellido' =&gt; 'Saavedra Bolivar', 'correo' =&gt; 'jehimmi.saavedra@linktic.com', 'dominio' =&gt; 15, 'estado' =&gt; 'Activo', 'ticket' =&gt; '11168',</v>
      </c>
      <c r="R1154" t="str">
        <f t="shared" si="88"/>
        <v xml:space="preserve"> 'fecha_de_creacion' =&gt; '2023-03-14', 'centro_costos_id' =&gt; 92, 'costo_dolares' =&gt; 44.964, 'costo_pesos' =&gt; 0, 'trm' =&gt; 0, 'fecha_de_eliminacion' =&gt; null, 'comentarios'  =&gt; ''],</v>
      </c>
      <c r="S1154" t="str">
        <f t="shared" si="89"/>
        <v>['nombre' =&gt; 'Jehimmi Andrea', 'apellido' =&gt; 'Saavedra Bolivar', 'correo' =&gt; 'jehimmi.saavedra@linktic.com', 'dominio' =&gt; 15, 'estado' =&gt; 'Activo', 'ticket' =&gt; '11168', 'fecha_de_creacion' =&gt; '2023-03-14', 'centro_costos_id' =&gt; 92, 'costo_dolares' =&gt; 44.964, 'costo_pesos' =&gt; 0, 'trm' =&gt; 0, 'fecha_de_eliminacion' =&gt; null, 'comentarios'  =&gt; ''],</v>
      </c>
    </row>
    <row r="1155" spans="1:19" x14ac:dyDescent="0.25">
      <c r="A1155" t="s">
        <v>1356</v>
      </c>
      <c r="B1155" t="s">
        <v>2481</v>
      </c>
      <c r="C1155" t="s">
        <v>3349</v>
      </c>
      <c r="D1155" t="s">
        <v>966</v>
      </c>
      <c r="E1155" t="s">
        <v>974</v>
      </c>
      <c r="F1155" t="s">
        <v>1238</v>
      </c>
      <c r="G1155" s="1">
        <v>44999</v>
      </c>
      <c r="H1155">
        <v>1</v>
      </c>
      <c r="I1155">
        <v>6</v>
      </c>
      <c r="J1155" t="str">
        <f t="shared" ref="J1155:J1218" si="90">REPLACE(TEXT(I1155,"#,000"),FIND(",",TEXT(I1155,"#,000"),1),1,".")</f>
        <v>6.000</v>
      </c>
      <c r="M1155">
        <f>_xlfn.IFNA(VLOOKUP(H1155,centro_costo_id_2!$A$2:$B$108,2,0),107)</f>
        <v>100</v>
      </c>
      <c r="N1155">
        <f>_xlfn.IFNA(VLOOKUP(TRIM(D1155),dominio_correos!$A$1:$B$31,2,0),29)</f>
        <v>1</v>
      </c>
      <c r="O1155" t="str">
        <f>Hoja13!J1154</f>
        <v>2023-03-14</v>
      </c>
      <c r="P1155" t="str">
        <f t="shared" ref="P1155:P1218" si="91">IF(K1155="","null",YEAR(K1155)&amp;"-"&amp;IF(VALUE(MONTH(K1155))&lt;10,0&amp;VALUE(MONTH(K1155)),VALUE(MONTH(K1155)))&amp;"-"&amp;IF(VALUE(DAY(K1155))&lt;10,0&amp;VALUE(DAY(K1155)),VALUE(DAY(K1155))))</f>
        <v>null</v>
      </c>
      <c r="Q1155" t="str">
        <f t="shared" ref="Q1155:Q1218" si="92">"['nombre' =&gt; '"&amp;A1155&amp;"', 'apellido' =&gt; '"&amp;B1155&amp;"', 'correo' =&gt; '"&amp;C1155&amp;"', 'dominio' =&gt; "&amp;N1155&amp;", 'estado' =&gt; '"&amp;E1155&amp;"', 'ticket' =&gt; '"&amp;F1155&amp;"',"</f>
        <v>['nombre' =&gt; 'Sandra', 'apellido' =&gt; 'Molano', 'correo' =&gt; 'lider.requerimientos@3tcapital.com', 'dominio' =&gt; 1, 'estado' =&gt; 'Activo', 'ticket' =&gt; 'correo',</v>
      </c>
      <c r="R1155" t="str">
        <f t="shared" ref="R1155:R1218" si="93">" 'fecha_de_creacion' =&gt; '"&amp;O1155&amp;"', 'centro_costos_id' =&gt; "&amp;M1155&amp;", 'costo_dolares' =&gt; "&amp;J1155&amp;", 'costo_pesos' =&gt; 0, 'trm' =&gt; 0, 'fecha_de_eliminacion' =&gt; "&amp;IF(P1155="null","null","'"&amp;P1155&amp;"'")&amp;", 'comentarios'  =&gt; '"&amp;L1155&amp;"'],"</f>
        <v xml:space="preserve"> 'fecha_de_creacion' =&gt; '2023-03-14', 'centro_costos_id' =&gt; 100, 'costo_dolares' =&gt; 6.000, 'costo_pesos' =&gt; 0, 'trm' =&gt; 0, 'fecha_de_eliminacion' =&gt; null, 'comentarios'  =&gt; ''],</v>
      </c>
      <c r="S1155" t="str">
        <f t="shared" ref="S1155:S1218" si="94">Q1155&amp;R1155</f>
        <v>['nombre' =&gt; 'Sandra', 'apellido' =&gt; 'Molano', 'correo' =&gt; 'lider.requerimientos@3tcapital.com', 'dominio' =&gt; 1, 'estado' =&gt; 'Activo', 'ticket' =&gt; 'correo', 'fecha_de_creacion' =&gt; '2023-03-14', 'centro_costos_id' =&gt; 100, 'costo_dolares' =&gt; 6.000, 'costo_pesos' =&gt; 0, 'trm' =&gt; 0, 'fecha_de_eliminacion' =&gt; null, 'comentarios'  =&gt; ''],</v>
      </c>
    </row>
    <row r="1156" spans="1:19" x14ac:dyDescent="0.25">
      <c r="A1156" t="s">
        <v>3350</v>
      </c>
      <c r="B1156" t="s">
        <v>3351</v>
      </c>
      <c r="C1156" t="s">
        <v>3352</v>
      </c>
      <c r="D1156" t="s">
        <v>966</v>
      </c>
      <c r="E1156" t="s">
        <v>974</v>
      </c>
      <c r="F1156" t="s">
        <v>1238</v>
      </c>
      <c r="G1156" s="1">
        <v>44999</v>
      </c>
      <c r="H1156">
        <v>1</v>
      </c>
      <c r="I1156">
        <v>6</v>
      </c>
      <c r="J1156" t="str">
        <f t="shared" si="90"/>
        <v>6.000</v>
      </c>
      <c r="M1156">
        <f>_xlfn.IFNA(VLOOKUP(H1156,centro_costo_id_2!$A$2:$B$108,2,0),107)</f>
        <v>100</v>
      </c>
      <c r="N1156">
        <f>_xlfn.IFNA(VLOOKUP(TRIM(D1156),dominio_correos!$A$1:$B$31,2,0),29)</f>
        <v>1</v>
      </c>
      <c r="O1156" t="str">
        <f>Hoja13!J1155</f>
        <v>2023-03-14</v>
      </c>
      <c r="P1156" t="str">
        <f t="shared" si="91"/>
        <v>null</v>
      </c>
      <c r="Q1156" t="str">
        <f t="shared" si="92"/>
        <v>['nombre' =&gt; 'Henry Santiago', 'apellido' =&gt; 'Mendez Molina', 'correo' =&gt; 'analista1.requerimientos@3tcapital.co', 'dominio' =&gt; 1, 'estado' =&gt; 'Activo', 'ticket' =&gt; 'correo',</v>
      </c>
      <c r="R1156" t="str">
        <f t="shared" si="93"/>
        <v xml:space="preserve"> 'fecha_de_creacion' =&gt; '2023-03-14', 'centro_costos_id' =&gt; 100, 'costo_dolares' =&gt; 6.000, 'costo_pesos' =&gt; 0, 'trm' =&gt; 0, 'fecha_de_eliminacion' =&gt; null, 'comentarios'  =&gt; ''],</v>
      </c>
      <c r="S1156" t="str">
        <f t="shared" si="94"/>
        <v>['nombre' =&gt; 'Henry Santiago', 'apellido' =&gt; 'Mendez Molina', 'correo' =&gt; 'analista1.requerimientos@3tcapital.co', 'dominio' =&gt; 1, 'estado' =&gt; 'Activo', 'ticket' =&gt; 'correo', 'fecha_de_creacion' =&gt; '2023-03-14', 'centro_costos_id' =&gt; 100, 'costo_dolares' =&gt; 6.000, 'costo_pesos' =&gt; 0, 'trm' =&gt; 0, 'fecha_de_eliminacion' =&gt; null, 'comentarios'  =&gt; ''],</v>
      </c>
    </row>
    <row r="1157" spans="1:19" x14ac:dyDescent="0.25">
      <c r="A1157" t="s">
        <v>2927</v>
      </c>
      <c r="B1157" t="s">
        <v>2928</v>
      </c>
      <c r="C1157" t="s">
        <v>3353</v>
      </c>
      <c r="D1157" t="s">
        <v>966</v>
      </c>
      <c r="E1157" t="s">
        <v>974</v>
      </c>
      <c r="F1157" t="s">
        <v>1238</v>
      </c>
      <c r="G1157" s="1">
        <v>44999</v>
      </c>
      <c r="H1157">
        <v>1</v>
      </c>
      <c r="I1157">
        <v>6</v>
      </c>
      <c r="J1157" t="str">
        <f t="shared" si="90"/>
        <v>6.000</v>
      </c>
      <c r="M1157">
        <f>_xlfn.IFNA(VLOOKUP(H1157,centro_costo_id_2!$A$2:$B$108,2,0),107)</f>
        <v>100</v>
      </c>
      <c r="N1157">
        <f>_xlfn.IFNA(VLOOKUP(TRIM(D1157),dominio_correos!$A$1:$B$31,2,0),29)</f>
        <v>1</v>
      </c>
      <c r="O1157" t="str">
        <f>Hoja13!J1156</f>
        <v>2023-03-14</v>
      </c>
      <c r="P1157" t="str">
        <f t="shared" si="91"/>
        <v>null</v>
      </c>
      <c r="Q1157" t="str">
        <f t="shared" si="92"/>
        <v>['nombre' =&gt; 'Donaldo', 'apellido' =&gt; 'Lacera', 'correo' =&gt; 'lider.funcional@3tcapital.co', 'dominio' =&gt; 1, 'estado' =&gt; 'Activo', 'ticket' =&gt; 'correo',</v>
      </c>
      <c r="R1157" t="str">
        <f t="shared" si="93"/>
        <v xml:space="preserve"> 'fecha_de_creacion' =&gt; '2023-03-14', 'centro_costos_id' =&gt; 100, 'costo_dolares' =&gt; 6.000, 'costo_pesos' =&gt; 0, 'trm' =&gt; 0, 'fecha_de_eliminacion' =&gt; null, 'comentarios'  =&gt; ''],</v>
      </c>
      <c r="S1157" t="str">
        <f t="shared" si="94"/>
        <v>['nombre' =&gt; 'Donaldo', 'apellido' =&gt; 'Lacera', 'correo' =&gt; 'lider.funcional@3tcapital.co', 'dominio' =&gt; 1, 'estado' =&gt; 'Activo', 'ticket' =&gt; 'correo', 'fecha_de_creacion' =&gt; '2023-03-14', 'centro_costos_id' =&gt; 100, 'costo_dolares' =&gt; 6.000, 'costo_pesos' =&gt; 0, 'trm' =&gt; 0, 'fecha_de_eliminacion' =&gt; null, 'comentarios'  =&gt; ''],</v>
      </c>
    </row>
    <row r="1158" spans="1:19" x14ac:dyDescent="0.25">
      <c r="A1158" t="s">
        <v>3202</v>
      </c>
      <c r="B1158" t="s">
        <v>3354</v>
      </c>
      <c r="C1158" t="s">
        <v>3355</v>
      </c>
      <c r="D1158" t="s">
        <v>1006</v>
      </c>
      <c r="E1158" t="s">
        <v>974</v>
      </c>
      <c r="F1158">
        <v>11585</v>
      </c>
      <c r="G1158" s="1">
        <v>45000</v>
      </c>
      <c r="H1158">
        <v>348</v>
      </c>
      <c r="I1158">
        <v>44.963999999999999</v>
      </c>
      <c r="J1158" t="str">
        <f t="shared" si="90"/>
        <v>44.964</v>
      </c>
      <c r="M1158">
        <f>_xlfn.IFNA(VLOOKUP(H1158,centro_costo_id_2!$A$2:$B$108,2,0),107)</f>
        <v>92</v>
      </c>
      <c r="N1158">
        <f>_xlfn.IFNA(VLOOKUP(TRIM(D1158),dominio_correos!$A$1:$B$31,2,0),29)</f>
        <v>15</v>
      </c>
      <c r="O1158" t="str">
        <f>Hoja13!J1157</f>
        <v>2023-03-15</v>
      </c>
      <c r="P1158" t="str">
        <f t="shared" si="91"/>
        <v>null</v>
      </c>
      <c r="Q1158" t="str">
        <f t="shared" si="92"/>
        <v>['nombre' =&gt; 'Cristian Camilo', 'apellido' =&gt; 'Martinez Alvarez ', 'correo' =&gt; 'cristian.martinez@linktic.com', 'dominio' =&gt; 15, 'estado' =&gt; 'Activo', 'ticket' =&gt; '11585',</v>
      </c>
      <c r="R1158" t="str">
        <f t="shared" si="93"/>
        <v xml:space="preserve"> 'fecha_de_creacion' =&gt; '2023-03-15', 'centro_costos_id' =&gt; 92, 'costo_dolares' =&gt; 44.964, 'costo_pesos' =&gt; 0, 'trm' =&gt; 0, 'fecha_de_eliminacion' =&gt; null, 'comentarios'  =&gt; ''],</v>
      </c>
      <c r="S1158" t="str">
        <f t="shared" si="94"/>
        <v>['nombre' =&gt; 'Cristian Camilo', 'apellido' =&gt; 'Martinez Alvarez ', 'correo' =&gt; 'cristian.martinez@linktic.com', 'dominio' =&gt; 15, 'estado' =&gt; 'Activo', 'ticket' =&gt; '11585', 'fecha_de_creacion' =&gt; '2023-03-15', 'centro_costos_id' =&gt; 92, 'costo_dolares' =&gt; 44.964, 'costo_pesos' =&gt; 0, 'trm' =&gt; 0, 'fecha_de_eliminacion' =&gt; null, 'comentarios'  =&gt; ''],</v>
      </c>
    </row>
    <row r="1159" spans="1:19" x14ac:dyDescent="0.25">
      <c r="A1159" t="s">
        <v>3356</v>
      </c>
      <c r="B1159" t="s">
        <v>3357</v>
      </c>
      <c r="C1159" t="s">
        <v>3358</v>
      </c>
      <c r="D1159" t="s">
        <v>1006</v>
      </c>
      <c r="E1159" t="s">
        <v>974</v>
      </c>
      <c r="F1159">
        <v>11167</v>
      </c>
      <c r="G1159" s="1">
        <v>45001</v>
      </c>
      <c r="H1159">
        <v>348</v>
      </c>
      <c r="I1159">
        <v>44.963999999999999</v>
      </c>
      <c r="J1159" t="str">
        <f t="shared" si="90"/>
        <v>44.964</v>
      </c>
      <c r="M1159">
        <f>_xlfn.IFNA(VLOOKUP(H1159,centro_costo_id_2!$A$2:$B$108,2,0),107)</f>
        <v>92</v>
      </c>
      <c r="N1159">
        <f>_xlfn.IFNA(VLOOKUP(TRIM(D1159),dominio_correos!$A$1:$B$31,2,0),29)</f>
        <v>15</v>
      </c>
      <c r="O1159" t="str">
        <f>Hoja13!J1158</f>
        <v>2023-03-16</v>
      </c>
      <c r="P1159" t="str">
        <f t="shared" si="91"/>
        <v>null</v>
      </c>
      <c r="Q1159" t="str">
        <f t="shared" si="92"/>
        <v>['nombre' =&gt; 'Maria Angelica ', 'apellido' =&gt; 'Casallas Zamora', 'correo' =&gt; 'maria.casallas@linktic.com', 'dominio' =&gt; 15, 'estado' =&gt; 'Activo', 'ticket' =&gt; '11167',</v>
      </c>
      <c r="R1159" t="str">
        <f t="shared" si="93"/>
        <v xml:space="preserve"> 'fecha_de_creacion' =&gt; '2023-03-16', 'centro_costos_id' =&gt; 92, 'costo_dolares' =&gt; 44.964, 'costo_pesos' =&gt; 0, 'trm' =&gt; 0, 'fecha_de_eliminacion' =&gt; null, 'comentarios'  =&gt; ''],</v>
      </c>
      <c r="S1159" t="str">
        <f t="shared" si="94"/>
        <v>['nombre' =&gt; 'Maria Angelica ', 'apellido' =&gt; 'Casallas Zamora', 'correo' =&gt; 'maria.casallas@linktic.com', 'dominio' =&gt; 15, 'estado' =&gt; 'Activo', 'ticket' =&gt; '11167', 'fecha_de_creacion' =&gt; '2023-03-16', 'centro_costos_id' =&gt; 92, 'costo_dolares' =&gt; 44.964, 'costo_pesos' =&gt; 0, 'trm' =&gt; 0, 'fecha_de_eliminacion' =&gt; null, 'comentarios'  =&gt; ''],</v>
      </c>
    </row>
    <row r="1160" spans="1:19" x14ac:dyDescent="0.25">
      <c r="A1160" t="s">
        <v>3359</v>
      </c>
      <c r="B1160" t="s">
        <v>3360</v>
      </c>
      <c r="C1160" t="s">
        <v>3361</v>
      </c>
      <c r="D1160" t="s">
        <v>944</v>
      </c>
      <c r="E1160" t="s">
        <v>974</v>
      </c>
      <c r="F1160">
        <v>11548</v>
      </c>
      <c r="G1160" s="1">
        <v>45001</v>
      </c>
      <c r="H1160">
        <v>6</v>
      </c>
      <c r="I1160">
        <v>12</v>
      </c>
      <c r="J1160" t="str">
        <f t="shared" si="90"/>
        <v>12.000</v>
      </c>
      <c r="M1160">
        <f>_xlfn.IFNA(VLOOKUP(H1160,centro_costo_id_2!$A$2:$B$108,2,0),107)</f>
        <v>99</v>
      </c>
      <c r="N1160">
        <f>_xlfn.IFNA(VLOOKUP(TRIM(D1160),dominio_correos!$A$1:$B$31,2,0),29)</f>
        <v>27</v>
      </c>
      <c r="O1160" t="str">
        <f>Hoja13!J1159</f>
        <v>2023-03-16</v>
      </c>
      <c r="P1160" t="str">
        <f t="shared" si="91"/>
        <v>null</v>
      </c>
      <c r="Q1160" t="str">
        <f t="shared" si="92"/>
        <v>['nombre' =&gt; 'Santiago Alberto', 'apellido' =&gt; 'Cortazar Palomeque', 'correo' =&gt; 'santiago.cortazar@wimbu.co', 'dominio' =&gt; 27, 'estado' =&gt; 'Activo', 'ticket' =&gt; '11548',</v>
      </c>
      <c r="R1160" t="str">
        <f t="shared" si="93"/>
        <v xml:space="preserve"> 'fecha_de_creacion' =&gt; '2023-03-16', 'centro_costos_id' =&gt; 99, 'costo_dolares' =&gt; 12.000, 'costo_pesos' =&gt; 0, 'trm' =&gt; 0, 'fecha_de_eliminacion' =&gt; null, 'comentarios'  =&gt; ''],</v>
      </c>
      <c r="S1160" t="str">
        <f t="shared" si="94"/>
        <v>['nombre' =&gt; 'Santiago Alberto', 'apellido' =&gt; 'Cortazar Palomeque', 'correo' =&gt; 'santiago.cortazar@wimbu.co', 'dominio' =&gt; 27, 'estado' =&gt; 'Activo', 'ticket' =&gt; '11548', 'fecha_de_creacion' =&gt; '2023-03-16', 'centro_costos_id' =&gt; 99, 'costo_dolares' =&gt; 12.000, 'costo_pesos' =&gt; 0, 'trm' =&gt; 0, 'fecha_de_eliminacion' =&gt; null, 'comentarios'  =&gt; ''],</v>
      </c>
    </row>
    <row r="1161" spans="1:19" x14ac:dyDescent="0.25">
      <c r="A1161" t="s">
        <v>3362</v>
      </c>
      <c r="B1161" t="s">
        <v>3363</v>
      </c>
      <c r="C1161" t="s">
        <v>3364</v>
      </c>
      <c r="D1161" t="s">
        <v>1006</v>
      </c>
      <c r="E1161" t="s">
        <v>974</v>
      </c>
      <c r="F1161">
        <v>11524</v>
      </c>
      <c r="G1161" s="1">
        <v>45001</v>
      </c>
      <c r="H1161">
        <v>291</v>
      </c>
      <c r="I1161">
        <v>44.963999999999999</v>
      </c>
      <c r="J1161" t="str">
        <f t="shared" si="90"/>
        <v>44.964</v>
      </c>
      <c r="M1161">
        <f>_xlfn.IFNA(VLOOKUP(H1161,centro_costo_id_2!$A$2:$B$108,2,0),107)</f>
        <v>37</v>
      </c>
      <c r="N1161">
        <f>_xlfn.IFNA(VLOOKUP(TRIM(D1161),dominio_correos!$A$1:$B$31,2,0),29)</f>
        <v>15</v>
      </c>
      <c r="O1161" t="str">
        <f>Hoja13!J1160</f>
        <v>2023-03-16</v>
      </c>
      <c r="P1161" t="str">
        <f t="shared" si="91"/>
        <v>null</v>
      </c>
      <c r="Q1161" t="str">
        <f t="shared" si="92"/>
        <v>['nombre' =&gt; 'Pedro Fabian ', 'apellido' =&gt; 'Perez Arteaga', 'correo' =&gt; 'pedro.perez@linktic.com', 'dominio' =&gt; 15, 'estado' =&gt; 'Activo', 'ticket' =&gt; '11524',</v>
      </c>
      <c r="R1161" t="str">
        <f t="shared" si="93"/>
        <v xml:space="preserve"> 'fecha_de_creacion' =&gt; '2023-03-16', 'centro_costos_id' =&gt; 37, 'costo_dolares' =&gt; 44.964, 'costo_pesos' =&gt; 0, 'trm' =&gt; 0, 'fecha_de_eliminacion' =&gt; null, 'comentarios'  =&gt; ''],</v>
      </c>
      <c r="S1161" t="str">
        <f t="shared" si="94"/>
        <v>['nombre' =&gt; 'Pedro Fabian ', 'apellido' =&gt; 'Perez Arteaga', 'correo' =&gt; 'pedro.perez@linktic.com', 'dominio' =&gt; 15, 'estado' =&gt; 'Activo', 'ticket' =&gt; '11524', 'fecha_de_creacion' =&gt; '2023-03-16', 'centro_costos_id' =&gt; 37, 'costo_dolares' =&gt; 44.964, 'costo_pesos' =&gt; 0, 'trm' =&gt; 0, 'fecha_de_eliminacion' =&gt; null, 'comentarios'  =&gt; ''],</v>
      </c>
    </row>
    <row r="1162" spans="1:19" x14ac:dyDescent="0.25">
      <c r="A1162" t="s">
        <v>892</v>
      </c>
      <c r="B1162" t="s">
        <v>3365</v>
      </c>
      <c r="C1162" t="s">
        <v>3366</v>
      </c>
      <c r="D1162" t="s">
        <v>1006</v>
      </c>
      <c r="E1162" t="s">
        <v>974</v>
      </c>
      <c r="F1162">
        <v>11580</v>
      </c>
      <c r="G1162" s="1">
        <v>45001</v>
      </c>
      <c r="H1162">
        <v>346</v>
      </c>
      <c r="I1162">
        <v>44.963999999999999</v>
      </c>
      <c r="J1162" t="str">
        <f t="shared" si="90"/>
        <v>44.964</v>
      </c>
      <c r="M1162">
        <f>_xlfn.IFNA(VLOOKUP(H1162,centro_costo_id_2!$A$2:$B$108,2,0),107)</f>
        <v>107</v>
      </c>
      <c r="N1162">
        <f>_xlfn.IFNA(VLOOKUP(TRIM(D1162),dominio_correos!$A$1:$B$31,2,0),29)</f>
        <v>15</v>
      </c>
      <c r="O1162" t="str">
        <f>Hoja13!J1161</f>
        <v>2023-03-16</v>
      </c>
      <c r="P1162" t="str">
        <f t="shared" si="91"/>
        <v>null</v>
      </c>
      <c r="Q1162" t="str">
        <f t="shared" si="92"/>
        <v>['nombre' =&gt; 'Carolina', 'apellido' =&gt; 'Valderruten', 'correo' =&gt; 'carolina.valderruten@linktic.com', 'dominio' =&gt; 15, 'estado' =&gt; 'Activo', 'ticket' =&gt; '11580',</v>
      </c>
      <c r="R1162" t="str">
        <f t="shared" si="93"/>
        <v xml:space="preserve"> 'fecha_de_creacion' =&gt; '2023-03-16', 'centro_costos_id' =&gt; 107, 'costo_dolares' =&gt; 44.964, 'costo_pesos' =&gt; 0, 'trm' =&gt; 0, 'fecha_de_eliminacion' =&gt; null, 'comentarios'  =&gt; ''],</v>
      </c>
      <c r="S1162" t="str">
        <f t="shared" si="94"/>
        <v>['nombre' =&gt; 'Carolina', 'apellido' =&gt; 'Valderruten', 'correo' =&gt; 'carolina.valderruten@linktic.com', 'dominio' =&gt; 15, 'estado' =&gt; 'Activo', 'ticket' =&gt; '11580', 'fecha_de_creacion' =&gt; '2023-03-16', 'centro_costos_id' =&gt; 107, 'costo_dolares' =&gt; 44.964, 'costo_pesos' =&gt; 0, 'trm' =&gt; 0, 'fecha_de_eliminacion' =&gt; null, 'comentarios'  =&gt; ''],</v>
      </c>
    </row>
    <row r="1163" spans="1:19" x14ac:dyDescent="0.25">
      <c r="A1163" t="s">
        <v>3367</v>
      </c>
      <c r="B1163" t="s">
        <v>3368</v>
      </c>
      <c r="C1163" t="s">
        <v>3369</v>
      </c>
      <c r="D1163" t="s">
        <v>1006</v>
      </c>
      <c r="E1163" t="s">
        <v>974</v>
      </c>
      <c r="F1163">
        <v>11507</v>
      </c>
      <c r="G1163" s="1">
        <v>45001</v>
      </c>
      <c r="H1163">
        <v>291</v>
      </c>
      <c r="I1163">
        <v>44.963999999999999</v>
      </c>
      <c r="J1163" t="str">
        <f t="shared" si="90"/>
        <v>44.964</v>
      </c>
      <c r="M1163">
        <f>_xlfn.IFNA(VLOOKUP(H1163,centro_costo_id_2!$A$2:$B$108,2,0),107)</f>
        <v>37</v>
      </c>
      <c r="N1163">
        <f>_xlfn.IFNA(VLOOKUP(TRIM(D1163),dominio_correos!$A$1:$B$31,2,0),29)</f>
        <v>15</v>
      </c>
      <c r="O1163" t="str">
        <f>Hoja13!J1162</f>
        <v>2023-03-16</v>
      </c>
      <c r="P1163" t="str">
        <f t="shared" si="91"/>
        <v>null</v>
      </c>
      <c r="Q1163" t="str">
        <f t="shared" si="92"/>
        <v>['nombre' =&gt; 'Laura Maria  ', 'apellido' =&gt; 'Taborda Huertas', 'correo' =&gt; 'laura.taborda@linktic.com', 'dominio' =&gt; 15, 'estado' =&gt; 'Activo', 'ticket' =&gt; '11507',</v>
      </c>
      <c r="R1163" t="str">
        <f t="shared" si="93"/>
        <v xml:space="preserve"> 'fecha_de_creacion' =&gt; '2023-03-16', 'centro_costos_id' =&gt; 37, 'costo_dolares' =&gt; 44.964, 'costo_pesos' =&gt; 0, 'trm' =&gt; 0, 'fecha_de_eliminacion' =&gt; null, 'comentarios'  =&gt; ''],</v>
      </c>
      <c r="S1163" t="str">
        <f t="shared" si="94"/>
        <v>['nombre' =&gt; 'Laura Maria  ', 'apellido' =&gt; 'Taborda Huertas', 'correo' =&gt; 'laura.taborda@linktic.com', 'dominio' =&gt; 15, 'estado' =&gt; 'Activo', 'ticket' =&gt; '11507', 'fecha_de_creacion' =&gt; '2023-03-16', 'centro_costos_id' =&gt; 37, 'costo_dolares' =&gt; 44.964, 'costo_pesos' =&gt; 0, 'trm' =&gt; 0, 'fecha_de_eliminacion' =&gt; null, 'comentarios'  =&gt; ''],</v>
      </c>
    </row>
    <row r="1164" spans="1:19" x14ac:dyDescent="0.25">
      <c r="A1164" t="s">
        <v>3370</v>
      </c>
      <c r="B1164" t="s">
        <v>3371</v>
      </c>
      <c r="C1164" t="s">
        <v>3311</v>
      </c>
      <c r="D1164" t="s">
        <v>1006</v>
      </c>
      <c r="E1164" t="s">
        <v>974</v>
      </c>
      <c r="F1164">
        <v>11527</v>
      </c>
      <c r="G1164" s="1">
        <v>45001</v>
      </c>
      <c r="H1164">
        <v>202</v>
      </c>
      <c r="I1164">
        <v>44.963999999999999</v>
      </c>
      <c r="J1164" t="str">
        <f t="shared" si="90"/>
        <v>44.964</v>
      </c>
      <c r="M1164">
        <f>_xlfn.IFNA(VLOOKUP(H1164,centro_costo_id_2!$A$2:$B$108,2,0),107)</f>
        <v>107</v>
      </c>
      <c r="N1164">
        <f>_xlfn.IFNA(VLOOKUP(TRIM(D1164),dominio_correos!$A$1:$B$31,2,0),29)</f>
        <v>15</v>
      </c>
      <c r="O1164" t="str">
        <f>Hoja13!J1163</f>
        <v>2023-03-16</v>
      </c>
      <c r="P1164" t="str">
        <f t="shared" si="91"/>
        <v>null</v>
      </c>
      <c r="Q1164" t="str">
        <f t="shared" si="92"/>
        <v>['nombre' =&gt; 'Gina Aide', 'apellido' =&gt; 'Avila Avila', 'correo' =&gt; 'gina.avila@linktic.com', 'dominio' =&gt; 15, 'estado' =&gt; 'Activo', 'ticket' =&gt; '11527',</v>
      </c>
      <c r="R1164" t="str">
        <f t="shared" si="93"/>
        <v xml:space="preserve"> 'fecha_de_creacion' =&gt; '2023-03-16', 'centro_costos_id' =&gt; 107, 'costo_dolares' =&gt; 44.964, 'costo_pesos' =&gt; 0, 'trm' =&gt; 0, 'fecha_de_eliminacion' =&gt; null, 'comentarios'  =&gt; ''],</v>
      </c>
      <c r="S1164" t="str">
        <f t="shared" si="94"/>
        <v>['nombre' =&gt; 'Gina Aide', 'apellido' =&gt; 'Avila Avila', 'correo' =&gt; 'gina.avila@linktic.com', 'dominio' =&gt; 15, 'estado' =&gt; 'Activo', 'ticket' =&gt; '11527', 'fecha_de_creacion' =&gt; '2023-03-16', 'centro_costos_id' =&gt; 107, 'costo_dolares' =&gt; 44.964, 'costo_pesos' =&gt; 0, 'trm' =&gt; 0, 'fecha_de_eliminacion' =&gt; null, 'comentarios'  =&gt; ''],</v>
      </c>
    </row>
    <row r="1165" spans="1:19" x14ac:dyDescent="0.25">
      <c r="A1165" t="s">
        <v>3372</v>
      </c>
      <c r="B1165" t="s">
        <v>3373</v>
      </c>
      <c r="C1165" t="s">
        <v>3374</v>
      </c>
      <c r="D1165" t="s">
        <v>1006</v>
      </c>
      <c r="E1165" t="s">
        <v>974</v>
      </c>
      <c r="F1165">
        <v>11576</v>
      </c>
      <c r="G1165" s="1">
        <v>45001</v>
      </c>
      <c r="H1165">
        <v>326</v>
      </c>
      <c r="I1165">
        <v>44.963999999999999</v>
      </c>
      <c r="J1165" t="str">
        <f t="shared" si="90"/>
        <v>44.964</v>
      </c>
      <c r="M1165">
        <f>_xlfn.IFNA(VLOOKUP(H1165,centro_costo_id_2!$A$2:$B$108,2,0),107)</f>
        <v>71</v>
      </c>
      <c r="N1165">
        <f>_xlfn.IFNA(VLOOKUP(TRIM(D1165),dominio_correos!$A$1:$B$31,2,0),29)</f>
        <v>15</v>
      </c>
      <c r="O1165" t="str">
        <f>Hoja13!J1164</f>
        <v>2023-03-16</v>
      </c>
      <c r="P1165" t="str">
        <f t="shared" si="91"/>
        <v>null</v>
      </c>
      <c r="Q1165" t="str">
        <f t="shared" si="92"/>
        <v>['nombre' =&gt; 'Alvis ', 'apellido' =&gt; 'Valerio', 'correo' =&gt; 'alvis.valerio@linktic.com', 'dominio' =&gt; 15, 'estado' =&gt; 'Activo', 'ticket' =&gt; '11576',</v>
      </c>
      <c r="R1165" t="str">
        <f t="shared" si="93"/>
        <v xml:space="preserve"> 'fecha_de_creacion' =&gt; '2023-03-16', 'centro_costos_id' =&gt; 71, 'costo_dolares' =&gt; 44.964, 'costo_pesos' =&gt; 0, 'trm' =&gt; 0, 'fecha_de_eliminacion' =&gt; null, 'comentarios'  =&gt; ''],</v>
      </c>
      <c r="S1165" t="str">
        <f t="shared" si="94"/>
        <v>['nombre' =&gt; 'Alvis ', 'apellido' =&gt; 'Valerio', 'correo' =&gt; 'alvis.valerio@linktic.com', 'dominio' =&gt; 15, 'estado' =&gt; 'Activo', 'ticket' =&gt; '11576', 'fecha_de_creacion' =&gt; '2023-03-16', 'centro_costos_id' =&gt; 71, 'costo_dolares' =&gt; 44.964, 'costo_pesos' =&gt; 0, 'trm' =&gt; 0, 'fecha_de_eliminacion' =&gt; null, 'comentarios'  =&gt; ''],</v>
      </c>
    </row>
    <row r="1166" spans="1:19" x14ac:dyDescent="0.25">
      <c r="A1166" t="s">
        <v>1781</v>
      </c>
      <c r="B1166" t="s">
        <v>1030</v>
      </c>
      <c r="C1166" t="s">
        <v>3375</v>
      </c>
      <c r="D1166" t="s">
        <v>944</v>
      </c>
      <c r="E1166" t="s">
        <v>974</v>
      </c>
      <c r="F1166" t="s">
        <v>1238</v>
      </c>
      <c r="G1166" s="1">
        <v>45002</v>
      </c>
      <c r="H1166">
        <v>6</v>
      </c>
      <c r="I1166">
        <v>12</v>
      </c>
      <c r="J1166" t="str">
        <f t="shared" si="90"/>
        <v>12.000</v>
      </c>
      <c r="M1166">
        <f>_xlfn.IFNA(VLOOKUP(H1166,centro_costo_id_2!$A$2:$B$108,2,0),107)</f>
        <v>99</v>
      </c>
      <c r="N1166">
        <f>_xlfn.IFNA(VLOOKUP(TRIM(D1166),dominio_correos!$A$1:$B$31,2,0),29)</f>
        <v>27</v>
      </c>
      <c r="O1166" t="str">
        <f>Hoja13!J1165</f>
        <v>2023-03-17</v>
      </c>
      <c r="P1166" t="str">
        <f t="shared" si="91"/>
        <v>null</v>
      </c>
      <c r="Q1166" t="str">
        <f t="shared" si="92"/>
        <v>['nombre' =&gt; 'Yolanda', 'apellido' =&gt; 'Gomez', 'correo' =&gt; 'yolanda.gomez@wimbu.co', 'dominio' =&gt; 27, 'estado' =&gt; 'Activo', 'ticket' =&gt; 'correo',</v>
      </c>
      <c r="R1166" t="str">
        <f t="shared" si="93"/>
        <v xml:space="preserve"> 'fecha_de_creacion' =&gt; '2023-03-17', 'centro_costos_id' =&gt; 99, 'costo_dolares' =&gt; 12.000, 'costo_pesos' =&gt; 0, 'trm' =&gt; 0, 'fecha_de_eliminacion' =&gt; null, 'comentarios'  =&gt; ''],</v>
      </c>
      <c r="S1166" t="str">
        <f t="shared" si="94"/>
        <v>['nombre' =&gt; 'Yolanda', 'apellido' =&gt; 'Gomez', 'correo' =&gt; 'yolanda.gomez@wimbu.co', 'dominio' =&gt; 27, 'estado' =&gt; 'Activo', 'ticket' =&gt; 'correo', 'fecha_de_creacion' =&gt; '2023-03-17', 'centro_costos_id' =&gt; 99, 'costo_dolares' =&gt; 12.000, 'costo_pesos' =&gt; 0, 'trm' =&gt; 0, 'fecha_de_eliminacion' =&gt; null, 'comentarios'  =&gt; ''],</v>
      </c>
    </row>
    <row r="1167" spans="1:19" x14ac:dyDescent="0.25">
      <c r="A1167" t="s">
        <v>3376</v>
      </c>
      <c r="B1167" t="s">
        <v>1432</v>
      </c>
      <c r="C1167" t="s">
        <v>3377</v>
      </c>
      <c r="D1167" t="s">
        <v>944</v>
      </c>
      <c r="E1167" t="s">
        <v>974</v>
      </c>
      <c r="F1167" t="s">
        <v>1238</v>
      </c>
      <c r="G1167" s="1">
        <v>45002</v>
      </c>
      <c r="H1167">
        <v>6</v>
      </c>
      <c r="I1167">
        <v>12</v>
      </c>
      <c r="J1167" t="str">
        <f t="shared" si="90"/>
        <v>12.000</v>
      </c>
      <c r="M1167">
        <f>_xlfn.IFNA(VLOOKUP(H1167,centro_costo_id_2!$A$2:$B$108,2,0),107)</f>
        <v>99</v>
      </c>
      <c r="N1167">
        <f>_xlfn.IFNA(VLOOKUP(TRIM(D1167),dominio_correos!$A$1:$B$31,2,0),29)</f>
        <v>27</v>
      </c>
      <c r="O1167" t="str">
        <f>Hoja13!J1166</f>
        <v>2023-03-17</v>
      </c>
      <c r="P1167" t="str">
        <f t="shared" si="91"/>
        <v>null</v>
      </c>
      <c r="Q1167" t="str">
        <f t="shared" si="92"/>
        <v>['nombre' =&gt; 'Karol', 'apellido' =&gt; 'Castillo', 'correo' =&gt; 'karol.castillo@wimbu.co', 'dominio' =&gt; 27, 'estado' =&gt; 'Activo', 'ticket' =&gt; 'correo',</v>
      </c>
      <c r="R1167" t="str">
        <f t="shared" si="93"/>
        <v xml:space="preserve"> 'fecha_de_creacion' =&gt; '2023-03-17', 'centro_costos_id' =&gt; 99, 'costo_dolares' =&gt; 12.000, 'costo_pesos' =&gt; 0, 'trm' =&gt; 0, 'fecha_de_eliminacion' =&gt; null, 'comentarios'  =&gt; ''],</v>
      </c>
      <c r="S1167" t="str">
        <f t="shared" si="94"/>
        <v>['nombre' =&gt; 'Karol', 'apellido' =&gt; 'Castillo', 'correo' =&gt; 'karol.castillo@wimbu.co', 'dominio' =&gt; 27, 'estado' =&gt; 'Activo', 'ticket' =&gt; 'correo', 'fecha_de_creacion' =&gt; '2023-03-17', 'centro_costos_id' =&gt; 99, 'costo_dolares' =&gt; 12.000, 'costo_pesos' =&gt; 0, 'trm' =&gt; 0, 'fecha_de_eliminacion' =&gt; null, 'comentarios'  =&gt; ''],</v>
      </c>
    </row>
    <row r="1168" spans="1:19" x14ac:dyDescent="0.25">
      <c r="A1168" t="s">
        <v>3378</v>
      </c>
      <c r="B1168" t="s">
        <v>3379</v>
      </c>
      <c r="C1168" t="s">
        <v>3380</v>
      </c>
      <c r="D1168" t="s">
        <v>1006</v>
      </c>
      <c r="E1168" t="s">
        <v>974</v>
      </c>
      <c r="F1168">
        <v>11477</v>
      </c>
      <c r="G1168" s="1">
        <v>45006</v>
      </c>
      <c r="H1168">
        <v>339</v>
      </c>
      <c r="I1168">
        <v>44.963999999999999</v>
      </c>
      <c r="J1168" t="str">
        <f t="shared" si="90"/>
        <v>44.964</v>
      </c>
      <c r="M1168">
        <f>_xlfn.IFNA(VLOOKUP(H1168,centro_costo_id_2!$A$2:$B$108,2,0),107)</f>
        <v>85</v>
      </c>
      <c r="N1168">
        <f>_xlfn.IFNA(VLOOKUP(TRIM(D1168),dominio_correos!$A$1:$B$31,2,0),29)</f>
        <v>15</v>
      </c>
      <c r="O1168" t="str">
        <f>Hoja13!J1167</f>
        <v>2023-03-21</v>
      </c>
      <c r="P1168" t="str">
        <f t="shared" si="91"/>
        <v>null</v>
      </c>
      <c r="Q1168" t="str">
        <f t="shared" si="92"/>
        <v>['nombre' =&gt; 'Edwin Giovany ', 'apellido' =&gt; 'Gutierrez Ramirez', 'correo' =&gt; 'edwin.gutierrez@linktic.com', 'dominio' =&gt; 15, 'estado' =&gt; 'Activo', 'ticket' =&gt; '11477',</v>
      </c>
      <c r="R1168" t="str">
        <f t="shared" si="93"/>
        <v xml:space="preserve"> 'fecha_de_creacion' =&gt; '2023-03-21', 'centro_costos_id' =&gt; 85, 'costo_dolares' =&gt; 44.964, 'costo_pesos' =&gt; 0, 'trm' =&gt; 0, 'fecha_de_eliminacion' =&gt; null, 'comentarios'  =&gt; ''],</v>
      </c>
      <c r="S1168" t="str">
        <f t="shared" si="94"/>
        <v>['nombre' =&gt; 'Edwin Giovany ', 'apellido' =&gt; 'Gutierrez Ramirez', 'correo' =&gt; 'edwin.gutierrez@linktic.com', 'dominio' =&gt; 15, 'estado' =&gt; 'Activo', 'ticket' =&gt; '11477', 'fecha_de_creacion' =&gt; '2023-03-21', 'centro_costos_id' =&gt; 85, 'costo_dolares' =&gt; 44.964, 'costo_pesos' =&gt; 0, 'trm' =&gt; 0, 'fecha_de_eliminacion' =&gt; null, 'comentarios'  =&gt; ''],</v>
      </c>
    </row>
    <row r="1169" spans="1:19" x14ac:dyDescent="0.25">
      <c r="A1169" t="s">
        <v>3381</v>
      </c>
      <c r="B1169" t="s">
        <v>3382</v>
      </c>
      <c r="C1169" t="s">
        <v>3383</v>
      </c>
      <c r="D1169" t="s">
        <v>1006</v>
      </c>
      <c r="E1169" t="s">
        <v>974</v>
      </c>
      <c r="F1169">
        <v>11166</v>
      </c>
      <c r="G1169" s="1">
        <v>45006</v>
      </c>
      <c r="H1169">
        <v>348</v>
      </c>
      <c r="I1169">
        <v>44.963999999999999</v>
      </c>
      <c r="J1169" t="str">
        <f t="shared" si="90"/>
        <v>44.964</v>
      </c>
      <c r="M1169">
        <f>_xlfn.IFNA(VLOOKUP(H1169,centro_costo_id_2!$A$2:$B$108,2,0),107)</f>
        <v>92</v>
      </c>
      <c r="N1169">
        <f>_xlfn.IFNA(VLOOKUP(TRIM(D1169),dominio_correos!$A$1:$B$31,2,0),29)</f>
        <v>15</v>
      </c>
      <c r="O1169" t="str">
        <f>Hoja13!J1168</f>
        <v>2023-03-21</v>
      </c>
      <c r="P1169" t="str">
        <f t="shared" si="91"/>
        <v>null</v>
      </c>
      <c r="Q1169" t="str">
        <f t="shared" si="92"/>
        <v>['nombre' =&gt; 'July Viviana ', 'apellido' =&gt; 'Caviedes Jiménez', 'correo' =&gt; 'july.caviedes@linktic.com', 'dominio' =&gt; 15, 'estado' =&gt; 'Activo', 'ticket' =&gt; '11166',</v>
      </c>
      <c r="R1169" t="str">
        <f t="shared" si="93"/>
        <v xml:space="preserve"> 'fecha_de_creacion' =&gt; '2023-03-21', 'centro_costos_id' =&gt; 92, 'costo_dolares' =&gt; 44.964, 'costo_pesos' =&gt; 0, 'trm' =&gt; 0, 'fecha_de_eliminacion' =&gt; null, 'comentarios'  =&gt; ''],</v>
      </c>
      <c r="S1169" t="str">
        <f t="shared" si="94"/>
        <v>['nombre' =&gt; 'July Viviana ', 'apellido' =&gt; 'Caviedes Jiménez', 'correo' =&gt; 'july.caviedes@linktic.com', 'dominio' =&gt; 15, 'estado' =&gt; 'Activo', 'ticket' =&gt; '11166', 'fecha_de_creacion' =&gt; '2023-03-21', 'centro_costos_id' =&gt; 92, 'costo_dolares' =&gt; 44.964, 'costo_pesos' =&gt; 0, 'trm' =&gt; 0, 'fecha_de_eliminacion' =&gt; null, 'comentarios'  =&gt; ''],</v>
      </c>
    </row>
    <row r="1170" spans="1:19" x14ac:dyDescent="0.25">
      <c r="A1170" t="s">
        <v>2512</v>
      </c>
      <c r="B1170" t="s">
        <v>3384</v>
      </c>
      <c r="C1170" t="s">
        <v>3385</v>
      </c>
      <c r="D1170" t="s">
        <v>1006</v>
      </c>
      <c r="E1170" t="s">
        <v>974</v>
      </c>
      <c r="F1170">
        <v>11124</v>
      </c>
      <c r="G1170" s="1">
        <v>45009</v>
      </c>
      <c r="H1170">
        <v>349</v>
      </c>
      <c r="I1170">
        <v>44.963999999999999</v>
      </c>
      <c r="J1170" t="str">
        <f t="shared" si="90"/>
        <v>44.964</v>
      </c>
      <c r="M1170">
        <f>_xlfn.IFNA(VLOOKUP(H1170,centro_costo_id_2!$A$2:$B$108,2,0),107)</f>
        <v>93</v>
      </c>
      <c r="N1170">
        <f>_xlfn.IFNA(VLOOKUP(TRIM(D1170),dominio_correos!$A$1:$B$31,2,0),29)</f>
        <v>15</v>
      </c>
      <c r="O1170" t="str">
        <f>Hoja13!J1169</f>
        <v>2023-03-24</v>
      </c>
      <c r="P1170" t="str">
        <f t="shared" si="91"/>
        <v>null</v>
      </c>
      <c r="Q1170" t="str">
        <f t="shared" si="92"/>
        <v>['nombre' =&gt; 'Diego ', 'apellido' =&gt; 'Milquez Sanabria', 'correo' =&gt; 'diego.milquez@linktic.com', 'dominio' =&gt; 15, 'estado' =&gt; 'Activo', 'ticket' =&gt; '11124',</v>
      </c>
      <c r="R1170" t="str">
        <f t="shared" si="93"/>
        <v xml:space="preserve"> 'fecha_de_creacion' =&gt; '2023-03-24', 'centro_costos_id' =&gt; 93, 'costo_dolares' =&gt; 44.964, 'costo_pesos' =&gt; 0, 'trm' =&gt; 0, 'fecha_de_eliminacion' =&gt; null, 'comentarios'  =&gt; ''],</v>
      </c>
      <c r="S1170" t="str">
        <f t="shared" si="94"/>
        <v>['nombre' =&gt; 'Diego ', 'apellido' =&gt; 'Milquez Sanabria', 'correo' =&gt; 'diego.milquez@linktic.com', 'dominio' =&gt; 15, 'estado' =&gt; 'Activo', 'ticket' =&gt; '11124', 'fecha_de_creacion' =&gt; '2023-03-24', 'centro_costos_id' =&gt; 93, 'costo_dolares' =&gt; 44.964, 'costo_pesos' =&gt; 0, 'trm' =&gt; 0, 'fecha_de_eliminacion' =&gt; null, 'comentarios'  =&gt; ''],</v>
      </c>
    </row>
    <row r="1171" spans="1:19" x14ac:dyDescent="0.25">
      <c r="A1171" t="s">
        <v>3386</v>
      </c>
      <c r="B1171" t="s">
        <v>3387</v>
      </c>
      <c r="C1171" t="s">
        <v>3388</v>
      </c>
      <c r="D1171" t="s">
        <v>1006</v>
      </c>
      <c r="E1171" t="s">
        <v>974</v>
      </c>
      <c r="F1171">
        <v>8633</v>
      </c>
      <c r="G1171" s="1">
        <v>45010</v>
      </c>
      <c r="H1171">
        <v>302</v>
      </c>
      <c r="I1171">
        <v>45.051000000000002</v>
      </c>
      <c r="J1171" t="str">
        <f t="shared" si="90"/>
        <v>45.051</v>
      </c>
      <c r="M1171">
        <f>_xlfn.IFNA(VLOOKUP(H1171,centro_costo_id_2!$A$2:$B$108,2,0),107)</f>
        <v>107</v>
      </c>
      <c r="N1171">
        <f>_xlfn.IFNA(VLOOKUP(TRIM(D1171),dominio_correos!$A$1:$B$31,2,0),29)</f>
        <v>15</v>
      </c>
      <c r="O1171" t="str">
        <f>Hoja13!J1170</f>
        <v>2023-03-25</v>
      </c>
      <c r="P1171" t="str">
        <f t="shared" si="91"/>
        <v>null</v>
      </c>
      <c r="Q1171" t="str">
        <f t="shared" si="92"/>
        <v>['nombre' =&gt; 'Stefany ', 'apellido' =&gt; 'Cáceres Duarte', 'correo' =&gt; 'stefany.caceres@linktic.com', 'dominio' =&gt; 15, 'estado' =&gt; 'Activo', 'ticket' =&gt; '8633',</v>
      </c>
      <c r="R1171" t="str">
        <f t="shared" si="93"/>
        <v xml:space="preserve"> 'fecha_de_creacion' =&gt; '2023-03-25', 'centro_costos_id' =&gt; 107, 'costo_dolares' =&gt; 45.051, 'costo_pesos' =&gt; 0, 'trm' =&gt; 0, 'fecha_de_eliminacion' =&gt; null, 'comentarios'  =&gt; ''],</v>
      </c>
      <c r="S1171" t="str">
        <f t="shared" si="94"/>
        <v>['nombre' =&gt; 'Stefany ', 'apellido' =&gt; 'Cáceres Duarte', 'correo' =&gt; 'stefany.caceres@linktic.com', 'dominio' =&gt; 15, 'estado' =&gt; 'Activo', 'ticket' =&gt; '8633', 'fecha_de_creacion' =&gt; '2023-03-25', 'centro_costos_id' =&gt; 107, 'costo_dolares' =&gt; 45.051, 'costo_pesos' =&gt; 0, 'trm' =&gt; 0, 'fecha_de_eliminacion' =&gt; null, 'comentarios'  =&gt; ''],</v>
      </c>
    </row>
    <row r="1172" spans="1:19" x14ac:dyDescent="0.25">
      <c r="A1172" t="s">
        <v>3389</v>
      </c>
      <c r="B1172" t="s">
        <v>3332</v>
      </c>
      <c r="C1172" t="s">
        <v>3333</v>
      </c>
      <c r="D1172" t="s">
        <v>1006</v>
      </c>
      <c r="E1172" t="s">
        <v>974</v>
      </c>
      <c r="F1172">
        <v>11553</v>
      </c>
      <c r="G1172" s="1" t="s">
        <v>3390</v>
      </c>
      <c r="H1172">
        <v>355</v>
      </c>
      <c r="I1172">
        <v>45.051000000000002</v>
      </c>
      <c r="J1172" t="str">
        <f t="shared" si="90"/>
        <v>45.051</v>
      </c>
      <c r="M1172">
        <f>_xlfn.IFNA(VLOOKUP(H1172,centro_costo_id_2!$A$2:$B$108,2,0),107)</f>
        <v>98</v>
      </c>
      <c r="N1172">
        <f>_xlfn.IFNA(VLOOKUP(TRIM(D1172),dominio_correos!$A$1:$B$31,2,0),29)</f>
        <v>15</v>
      </c>
      <c r="O1172" t="str">
        <f>Hoja13!J1171</f>
        <v>/2023-27-03</v>
      </c>
      <c r="P1172" t="str">
        <f t="shared" si="91"/>
        <v>null</v>
      </c>
      <c r="Q1172" t="str">
        <f t="shared" si="92"/>
        <v>['nombre' =&gt; 'Jennys Milena', 'apellido' =&gt; 'Araujo Barreto', 'correo' =&gt; 'jennys.araujo@linktic.com', 'dominio' =&gt; 15, 'estado' =&gt; 'Activo', 'ticket' =&gt; '11553',</v>
      </c>
      <c r="R1172" t="str">
        <f t="shared" si="93"/>
        <v xml:space="preserve"> 'fecha_de_creacion' =&gt; '/2023-27-03', 'centro_costos_id' =&gt; 98, 'costo_dolares' =&gt; 45.051, 'costo_pesos' =&gt; 0, 'trm' =&gt; 0, 'fecha_de_eliminacion' =&gt; null, 'comentarios'  =&gt; ''],</v>
      </c>
      <c r="S1172" t="str">
        <f t="shared" si="94"/>
        <v>['nombre' =&gt; 'Jennys Milena', 'apellido' =&gt; 'Araujo Barreto', 'correo' =&gt; 'jennys.araujo@linktic.com', 'dominio' =&gt; 15, 'estado' =&gt; 'Activo', 'ticket' =&gt; '11553', 'fecha_de_creacion' =&gt; '/2023-27-03', 'centro_costos_id' =&gt; 98, 'costo_dolares' =&gt; 45.051, 'costo_pesos' =&gt; 0, 'trm' =&gt; 0, 'fecha_de_eliminacion' =&gt; null, 'comentarios'  =&gt; ''],</v>
      </c>
    </row>
    <row r="1173" spans="1:19" x14ac:dyDescent="0.25">
      <c r="A1173" t="s">
        <v>3391</v>
      </c>
      <c r="B1173" t="s">
        <v>3392</v>
      </c>
      <c r="C1173" t="s">
        <v>3393</v>
      </c>
      <c r="D1173" t="s">
        <v>1006</v>
      </c>
      <c r="E1173" t="s">
        <v>845</v>
      </c>
      <c r="F1173">
        <v>11469</v>
      </c>
      <c r="G1173" s="1" t="s">
        <v>3390</v>
      </c>
      <c r="H1173">
        <v>348</v>
      </c>
      <c r="I1173">
        <v>45.051000000000002</v>
      </c>
      <c r="J1173" t="str">
        <f t="shared" si="90"/>
        <v>45.051</v>
      </c>
      <c r="K1173">
        <v>45084</v>
      </c>
      <c r="M1173">
        <f>_xlfn.IFNA(VLOOKUP(H1173,centro_costo_id_2!$A$2:$B$108,2,0),107)</f>
        <v>92</v>
      </c>
      <c r="N1173">
        <f>_xlfn.IFNA(VLOOKUP(TRIM(D1173),dominio_correos!$A$1:$B$31,2,0),29)</f>
        <v>15</v>
      </c>
      <c r="O1173" t="str">
        <f>Hoja13!J1172</f>
        <v>/2023-27-03</v>
      </c>
      <c r="P1173" t="str">
        <f t="shared" si="91"/>
        <v>2023-06-07</v>
      </c>
      <c r="Q1173" t="str">
        <f t="shared" si="92"/>
        <v>['nombre' =&gt; 'John Jairo ', 'apellido' =&gt; 'Hernández Martínez', 'correo' =&gt; 'john.hernandez@linktic.com', 'dominio' =&gt; 15, 'estado' =&gt; 'Eliminado', 'ticket' =&gt; '11469',</v>
      </c>
      <c r="R1173" t="str">
        <f t="shared" si="93"/>
        <v xml:space="preserve"> 'fecha_de_creacion' =&gt; '/2023-27-03', 'centro_costos_id' =&gt; 92, 'costo_dolares' =&gt; 45.051, 'costo_pesos' =&gt; 0, 'trm' =&gt; 0, 'fecha_de_eliminacion' =&gt; '2023-06-07', 'comentarios'  =&gt; ''],</v>
      </c>
      <c r="S1173" t="str">
        <f t="shared" si="94"/>
        <v>['nombre' =&gt; 'John Jairo ', 'apellido' =&gt; 'Hernández Martínez', 'correo' =&gt; 'john.hernandez@linktic.com', 'dominio' =&gt; 15, 'estado' =&gt; 'Eliminado', 'ticket' =&gt; '11469', 'fecha_de_creacion' =&gt; '/2023-27-03', 'centro_costos_id' =&gt; 92, 'costo_dolares' =&gt; 45.051, 'costo_pesos' =&gt; 0, 'trm' =&gt; 0, 'fecha_de_eliminacion' =&gt; '2023-06-07', 'comentarios'  =&gt; ''],</v>
      </c>
    </row>
    <row r="1174" spans="1:19" x14ac:dyDescent="0.25">
      <c r="A1174" t="s">
        <v>874</v>
      </c>
      <c r="B1174" t="s">
        <v>1308</v>
      </c>
      <c r="C1174" t="s">
        <v>3394</v>
      </c>
      <c r="D1174" t="s">
        <v>944</v>
      </c>
      <c r="E1174" t="s">
        <v>974</v>
      </c>
      <c r="F1174" t="s">
        <v>1238</v>
      </c>
      <c r="G1174" s="1" t="s">
        <v>3395</v>
      </c>
      <c r="H1174">
        <v>204</v>
      </c>
      <c r="I1174">
        <v>12</v>
      </c>
      <c r="J1174" t="str">
        <f t="shared" si="90"/>
        <v>12.000</v>
      </c>
      <c r="M1174">
        <f>_xlfn.IFNA(VLOOKUP(H1174,centro_costo_id_2!$A$2:$B$108,2,0),107)</f>
        <v>107</v>
      </c>
      <c r="N1174">
        <f>_xlfn.IFNA(VLOOKUP(TRIM(D1174),dominio_correos!$A$1:$B$31,2,0),29)</f>
        <v>27</v>
      </c>
      <c r="O1174" t="str">
        <f>Hoja13!J1173</f>
        <v>/2023-28-03</v>
      </c>
      <c r="P1174" t="str">
        <f t="shared" si="91"/>
        <v>null</v>
      </c>
      <c r="Q1174" t="str">
        <f t="shared" si="92"/>
        <v>['nombre' =&gt; 'Katherine', 'apellido' =&gt; 'Abella', 'correo' =&gt; 'procesos@winbu.co', 'dominio' =&gt; 27, 'estado' =&gt; 'Activo', 'ticket' =&gt; 'correo',</v>
      </c>
      <c r="R1174" t="str">
        <f t="shared" si="93"/>
        <v xml:space="preserve"> 'fecha_de_creacion' =&gt; '/2023-28-03', 'centro_costos_id' =&gt; 107, 'costo_dolares' =&gt; 12.000, 'costo_pesos' =&gt; 0, 'trm' =&gt; 0, 'fecha_de_eliminacion' =&gt; null, 'comentarios'  =&gt; ''],</v>
      </c>
      <c r="S1174" t="str">
        <f t="shared" si="94"/>
        <v>['nombre' =&gt; 'Katherine', 'apellido' =&gt; 'Abella', 'correo' =&gt; 'procesos@winbu.co', 'dominio' =&gt; 27, 'estado' =&gt; 'Activo', 'ticket' =&gt; 'correo', 'fecha_de_creacion' =&gt; '/2023-28-03', 'centro_costos_id' =&gt; 107, 'costo_dolares' =&gt; 12.000, 'costo_pesos' =&gt; 0, 'trm' =&gt; 0, 'fecha_de_eliminacion' =&gt; null, 'comentarios'  =&gt; ''],</v>
      </c>
    </row>
    <row r="1175" spans="1:19" x14ac:dyDescent="0.25">
      <c r="A1175" t="s">
        <v>880</v>
      </c>
      <c r="B1175" t="s">
        <v>1030</v>
      </c>
      <c r="C1175" t="s">
        <v>3396</v>
      </c>
      <c r="D1175" t="s">
        <v>944</v>
      </c>
      <c r="E1175" t="s">
        <v>974</v>
      </c>
      <c r="F1175" t="s">
        <v>1238</v>
      </c>
      <c r="G1175" s="1" t="s">
        <v>3395</v>
      </c>
      <c r="H1175">
        <v>204</v>
      </c>
      <c r="I1175">
        <v>12</v>
      </c>
      <c r="J1175" t="str">
        <f t="shared" si="90"/>
        <v>12.000</v>
      </c>
      <c r="M1175">
        <f>_xlfn.IFNA(VLOOKUP(H1175,centro_costo_id_2!$A$2:$B$108,2,0),107)</f>
        <v>107</v>
      </c>
      <c r="N1175">
        <f>_xlfn.IFNA(VLOOKUP(TRIM(D1175),dominio_correos!$A$1:$B$31,2,0),29)</f>
        <v>27</v>
      </c>
      <c r="O1175" t="str">
        <f>Hoja13!J1174</f>
        <v>/2023-28-03</v>
      </c>
      <c r="P1175" t="str">
        <f t="shared" si="91"/>
        <v>null</v>
      </c>
      <c r="Q1175" t="str">
        <f t="shared" si="92"/>
        <v>['nombre' =&gt; 'Miguel', 'apellido' =&gt; 'Gomez', 'correo' =&gt; 'marketing@winbu.co', 'dominio' =&gt; 27, 'estado' =&gt; 'Activo', 'ticket' =&gt; 'correo',</v>
      </c>
      <c r="R1175" t="str">
        <f t="shared" si="93"/>
        <v xml:space="preserve"> 'fecha_de_creacion' =&gt; '/2023-28-03', 'centro_costos_id' =&gt; 107, 'costo_dolares' =&gt; 12.000, 'costo_pesos' =&gt; 0, 'trm' =&gt; 0, 'fecha_de_eliminacion' =&gt; null, 'comentarios'  =&gt; ''],</v>
      </c>
      <c r="S1175" t="str">
        <f t="shared" si="94"/>
        <v>['nombre' =&gt; 'Miguel', 'apellido' =&gt; 'Gomez', 'correo' =&gt; 'marketing@winbu.co', 'dominio' =&gt; 27, 'estado' =&gt; 'Activo', 'ticket' =&gt; 'correo', 'fecha_de_creacion' =&gt; '/2023-28-03', 'centro_costos_id' =&gt; 107, 'costo_dolares' =&gt; 12.000, 'costo_pesos' =&gt; 0, 'trm' =&gt; 0, 'fecha_de_eliminacion' =&gt; null, 'comentarios'  =&gt; ''],</v>
      </c>
    </row>
    <row r="1176" spans="1:19" x14ac:dyDescent="0.25">
      <c r="A1176" t="s">
        <v>3397</v>
      </c>
      <c r="B1176" t="s">
        <v>3398</v>
      </c>
      <c r="C1176" t="s">
        <v>3399</v>
      </c>
      <c r="D1176" t="s">
        <v>1006</v>
      </c>
      <c r="E1176" t="s">
        <v>845</v>
      </c>
      <c r="F1176">
        <v>10421</v>
      </c>
      <c r="G1176" s="1" t="s">
        <v>3395</v>
      </c>
      <c r="H1176">
        <v>315</v>
      </c>
      <c r="I1176">
        <v>45.051000000000002</v>
      </c>
      <c r="J1176" t="str">
        <f t="shared" si="90"/>
        <v>45.051</v>
      </c>
      <c r="M1176">
        <f>_xlfn.IFNA(VLOOKUP(H1176,centro_costo_id_2!$A$2:$B$108,2,0),107)</f>
        <v>60</v>
      </c>
      <c r="N1176">
        <f>_xlfn.IFNA(VLOOKUP(TRIM(D1176),dominio_correos!$A$1:$B$31,2,0),29)</f>
        <v>15</v>
      </c>
      <c r="O1176" t="str">
        <f>Hoja13!J1175</f>
        <v>/2023-28-03</v>
      </c>
      <c r="P1176" t="str">
        <f t="shared" si="91"/>
        <v>null</v>
      </c>
      <c r="Q1176" t="str">
        <f t="shared" si="92"/>
        <v>['nombre' =&gt; 'Erick Sebastian ', 'apellido' =&gt; 'Vacca Rodriguez ', 'correo' =&gt; 'erick.vacca@linktic.com', 'dominio' =&gt; 15, 'estado' =&gt; 'Eliminado', 'ticket' =&gt; '10421',</v>
      </c>
      <c r="R1176" t="str">
        <f t="shared" si="93"/>
        <v xml:space="preserve"> 'fecha_de_creacion' =&gt; '/2023-28-03', 'centro_costos_id' =&gt; 60, 'costo_dolares' =&gt; 45.051, 'costo_pesos' =&gt; 0, 'trm' =&gt; 0, 'fecha_de_eliminacion' =&gt; null, 'comentarios'  =&gt; ''],</v>
      </c>
      <c r="S1176" t="str">
        <f t="shared" si="94"/>
        <v>['nombre' =&gt; 'Erick Sebastian ', 'apellido' =&gt; 'Vacca Rodriguez ', 'correo' =&gt; 'erick.vacca@linktic.com', 'dominio' =&gt; 15, 'estado' =&gt; 'Eliminado', 'ticket' =&gt; '10421', 'fecha_de_creacion' =&gt; '/2023-28-03', 'centro_costos_id' =&gt; 60, 'costo_dolares' =&gt; 45.051, 'costo_pesos' =&gt; 0, 'trm' =&gt; 0, 'fecha_de_eliminacion' =&gt; null, 'comentarios'  =&gt; ''],</v>
      </c>
    </row>
    <row r="1177" spans="1:19" x14ac:dyDescent="0.25">
      <c r="A1177" t="s">
        <v>3400</v>
      </c>
      <c r="B1177" t="s">
        <v>3401</v>
      </c>
      <c r="C1177" t="s">
        <v>3402</v>
      </c>
      <c r="D1177" t="s">
        <v>1006</v>
      </c>
      <c r="E1177" t="s">
        <v>974</v>
      </c>
      <c r="F1177">
        <v>11579</v>
      </c>
      <c r="G1177" s="1" t="s">
        <v>3395</v>
      </c>
      <c r="H1177">
        <v>211</v>
      </c>
      <c r="I1177">
        <v>45.051000000000002</v>
      </c>
      <c r="J1177" t="str">
        <f t="shared" si="90"/>
        <v>45.051</v>
      </c>
      <c r="M1177">
        <f>_xlfn.IFNA(VLOOKUP(H1177,centro_costo_id_2!$A$2:$B$108,2,0),107)</f>
        <v>107</v>
      </c>
      <c r="N1177">
        <f>_xlfn.IFNA(VLOOKUP(TRIM(D1177),dominio_correos!$A$1:$B$31,2,0),29)</f>
        <v>15</v>
      </c>
      <c r="O1177" t="str">
        <f>Hoja13!J1176</f>
        <v>/2023-28-03</v>
      </c>
      <c r="P1177" t="str">
        <f t="shared" si="91"/>
        <v>null</v>
      </c>
      <c r="Q1177" t="str">
        <f t="shared" si="92"/>
        <v>['nombre' =&gt; 'Daniel Felipe ', 'apellido' =&gt; 'Vargas Puentes', 'correo' =&gt; 'daniel.vargas@linktic.com', 'dominio' =&gt; 15, 'estado' =&gt; 'Activo', 'ticket' =&gt; '11579',</v>
      </c>
      <c r="R1177" t="str">
        <f t="shared" si="93"/>
        <v xml:space="preserve"> 'fecha_de_creacion' =&gt; '/2023-28-03', 'centro_costos_id' =&gt; 107, 'costo_dolares' =&gt; 45.051, 'costo_pesos' =&gt; 0, 'trm' =&gt; 0, 'fecha_de_eliminacion' =&gt; null, 'comentarios'  =&gt; ''],</v>
      </c>
      <c r="S1177" t="str">
        <f t="shared" si="94"/>
        <v>['nombre' =&gt; 'Daniel Felipe ', 'apellido' =&gt; 'Vargas Puentes', 'correo' =&gt; 'daniel.vargas@linktic.com', 'dominio' =&gt; 15, 'estado' =&gt; 'Activo', 'ticket' =&gt; '11579', 'fecha_de_creacion' =&gt; '/2023-28-03', 'centro_costos_id' =&gt; 107, 'costo_dolares' =&gt; 45.051, 'costo_pesos' =&gt; 0, 'trm' =&gt; 0, 'fecha_de_eliminacion' =&gt; null, 'comentarios'  =&gt; ''],</v>
      </c>
    </row>
    <row r="1178" spans="1:19" x14ac:dyDescent="0.25">
      <c r="A1178" t="s">
        <v>3403</v>
      </c>
      <c r="B1178" t="s">
        <v>921</v>
      </c>
      <c r="C1178" t="s">
        <v>3404</v>
      </c>
      <c r="D1178" t="s">
        <v>944</v>
      </c>
      <c r="E1178" t="s">
        <v>974</v>
      </c>
      <c r="F1178">
        <v>11607</v>
      </c>
      <c r="G1178" s="1" t="s">
        <v>3395</v>
      </c>
      <c r="H1178">
        <v>6</v>
      </c>
      <c r="I1178">
        <v>12</v>
      </c>
      <c r="J1178" t="str">
        <f t="shared" si="90"/>
        <v>12.000</v>
      </c>
      <c r="M1178">
        <f>_xlfn.IFNA(VLOOKUP(H1178,centro_costo_id_2!$A$2:$B$108,2,0),107)</f>
        <v>99</v>
      </c>
      <c r="N1178">
        <f>_xlfn.IFNA(VLOOKUP(TRIM(D1178),dominio_correos!$A$1:$B$31,2,0),29)</f>
        <v>27</v>
      </c>
      <c r="O1178" t="str">
        <f>Hoja13!J1177</f>
        <v>/2023-28-03</v>
      </c>
      <c r="P1178" t="str">
        <f t="shared" si="91"/>
        <v>null</v>
      </c>
      <c r="Q1178" t="str">
        <f t="shared" si="92"/>
        <v>['nombre' =&gt; 'Gustavo Adolfo ', 'apellido' =&gt; 'Garcia', 'correo' =&gt; 'gustavo.garcia@wimbu.co', 'dominio' =&gt; 27, 'estado' =&gt; 'Activo', 'ticket' =&gt; '11607',</v>
      </c>
      <c r="R1178" t="str">
        <f t="shared" si="93"/>
        <v xml:space="preserve"> 'fecha_de_creacion' =&gt; '/2023-28-03', 'centro_costos_id' =&gt; 99, 'costo_dolares' =&gt; 12.000, 'costo_pesos' =&gt; 0, 'trm' =&gt; 0, 'fecha_de_eliminacion' =&gt; null, 'comentarios'  =&gt; ''],</v>
      </c>
      <c r="S1178" t="str">
        <f t="shared" si="94"/>
        <v>['nombre' =&gt; 'Gustavo Adolfo ', 'apellido' =&gt; 'Garcia', 'correo' =&gt; 'gustavo.garcia@wimbu.co', 'dominio' =&gt; 27, 'estado' =&gt; 'Activo', 'ticket' =&gt; '11607', 'fecha_de_creacion' =&gt; '/2023-28-03', 'centro_costos_id' =&gt; 99, 'costo_dolares' =&gt; 12.000, 'costo_pesos' =&gt; 0, 'trm' =&gt; 0, 'fecha_de_eliminacion' =&gt; null, 'comentarios'  =&gt; ''],</v>
      </c>
    </row>
    <row r="1179" spans="1:19" x14ac:dyDescent="0.25">
      <c r="A1179" t="s">
        <v>3091</v>
      </c>
      <c r="B1179" t="s">
        <v>3405</v>
      </c>
      <c r="C1179" t="s">
        <v>3406</v>
      </c>
      <c r="D1179" t="s">
        <v>966</v>
      </c>
      <c r="E1179" t="s">
        <v>974</v>
      </c>
      <c r="F1179">
        <v>11429</v>
      </c>
      <c r="G1179" s="1" t="s">
        <v>3395</v>
      </c>
      <c r="H1179">
        <v>1</v>
      </c>
      <c r="I1179">
        <v>6</v>
      </c>
      <c r="J1179" t="str">
        <f t="shared" si="90"/>
        <v>6.000</v>
      </c>
      <c r="M1179">
        <f>_xlfn.IFNA(VLOOKUP(H1179,centro_costo_id_2!$A$2:$B$108,2,0),107)</f>
        <v>100</v>
      </c>
      <c r="N1179">
        <f>_xlfn.IFNA(VLOOKUP(TRIM(D1179),dominio_correos!$A$1:$B$31,2,0),29)</f>
        <v>1</v>
      </c>
      <c r="O1179" t="str">
        <f>Hoja13!J1178</f>
        <v>/2023-28-03</v>
      </c>
      <c r="P1179" t="str">
        <f t="shared" si="91"/>
        <v>null</v>
      </c>
      <c r="Q1179" t="str">
        <f t="shared" si="92"/>
        <v>['nombre' =&gt; 'Julio Cesar', 'apellido' =&gt; 'Berrio Zuluaga', 'correo' =&gt; 'julio.berrio@3tcapital.co', 'dominio' =&gt; 1, 'estado' =&gt; 'Activo', 'ticket' =&gt; '11429',</v>
      </c>
      <c r="R1179" t="str">
        <f t="shared" si="93"/>
        <v xml:space="preserve"> 'fecha_de_creacion' =&gt; '/2023-28-03', 'centro_costos_id' =&gt; 100, 'costo_dolares' =&gt; 6.000, 'costo_pesos' =&gt; 0, 'trm' =&gt; 0, 'fecha_de_eliminacion' =&gt; null, 'comentarios'  =&gt; ''],</v>
      </c>
      <c r="S1179" t="str">
        <f t="shared" si="94"/>
        <v>['nombre' =&gt; 'Julio Cesar', 'apellido' =&gt; 'Berrio Zuluaga', 'correo' =&gt; 'julio.berrio@3tcapital.co', 'dominio' =&gt; 1, 'estado' =&gt; 'Activo', 'ticket' =&gt; '11429', 'fecha_de_creacion' =&gt; '/2023-28-03', 'centro_costos_id' =&gt; 100, 'costo_dolares' =&gt; 6.000, 'costo_pesos' =&gt; 0, 'trm' =&gt; 0, 'fecha_de_eliminacion' =&gt; null, 'comentarios'  =&gt; ''],</v>
      </c>
    </row>
    <row r="1180" spans="1:19" x14ac:dyDescent="0.25">
      <c r="A1180" t="s">
        <v>3407</v>
      </c>
      <c r="B1180" t="s">
        <v>3408</v>
      </c>
      <c r="C1180" t="s">
        <v>3409</v>
      </c>
      <c r="D1180" t="s">
        <v>1006</v>
      </c>
      <c r="E1180" t="s">
        <v>974</v>
      </c>
      <c r="F1180">
        <v>11540</v>
      </c>
      <c r="G1180" s="1" t="s">
        <v>3395</v>
      </c>
      <c r="H1180">
        <v>355</v>
      </c>
      <c r="I1180">
        <v>45.051000000000002</v>
      </c>
      <c r="J1180" t="str">
        <f t="shared" si="90"/>
        <v>45.051</v>
      </c>
      <c r="M1180">
        <f>_xlfn.IFNA(VLOOKUP(H1180,centro_costo_id_2!$A$2:$B$108,2,0),107)</f>
        <v>98</v>
      </c>
      <c r="N1180">
        <f>_xlfn.IFNA(VLOOKUP(TRIM(D1180),dominio_correos!$A$1:$B$31,2,0),29)</f>
        <v>15</v>
      </c>
      <c r="O1180" t="str">
        <f>Hoja13!J1179</f>
        <v>/2023-28-03</v>
      </c>
      <c r="P1180" t="str">
        <f t="shared" si="91"/>
        <v>null</v>
      </c>
      <c r="Q1180" t="str">
        <f t="shared" si="92"/>
        <v>['nombre' =&gt; 'Jeisson Andres ', 'apellido' =&gt; 'Porras Betancur', 'correo' =&gt; 'jeisson.porras@linktic.com', 'dominio' =&gt; 15, 'estado' =&gt; 'Activo', 'ticket' =&gt; '11540',</v>
      </c>
      <c r="R1180" t="str">
        <f t="shared" si="93"/>
        <v xml:space="preserve"> 'fecha_de_creacion' =&gt; '/2023-28-03', 'centro_costos_id' =&gt; 98, 'costo_dolares' =&gt; 45.051, 'costo_pesos' =&gt; 0, 'trm' =&gt; 0, 'fecha_de_eliminacion' =&gt; null, 'comentarios'  =&gt; ''],</v>
      </c>
      <c r="S1180" t="str">
        <f t="shared" si="94"/>
        <v>['nombre' =&gt; 'Jeisson Andres ', 'apellido' =&gt; 'Porras Betancur', 'correo' =&gt; 'jeisson.porras@linktic.com', 'dominio' =&gt; 15, 'estado' =&gt; 'Activo', 'ticket' =&gt; '11540', 'fecha_de_creacion' =&gt; '/2023-28-03', 'centro_costos_id' =&gt; 98, 'costo_dolares' =&gt; 45.051, 'costo_pesos' =&gt; 0, 'trm' =&gt; 0, 'fecha_de_eliminacion' =&gt; null, 'comentarios'  =&gt; ''],</v>
      </c>
    </row>
    <row r="1181" spans="1:19" x14ac:dyDescent="0.25">
      <c r="A1181" t="s">
        <v>934</v>
      </c>
      <c r="B1181" t="s">
        <v>3410</v>
      </c>
      <c r="C1181" t="s">
        <v>3411</v>
      </c>
      <c r="D1181" t="s">
        <v>966</v>
      </c>
      <c r="E1181" t="s">
        <v>974</v>
      </c>
      <c r="F1181" t="s">
        <v>1238</v>
      </c>
      <c r="G1181" s="1">
        <v>45013</v>
      </c>
      <c r="I1181">
        <v>6</v>
      </c>
      <c r="J1181" t="str">
        <f t="shared" si="90"/>
        <v>6.000</v>
      </c>
      <c r="M1181">
        <f>_xlfn.IFNA(VLOOKUP(H1181,centro_costo_id_2!$A$2:$B$108,2,0),107)</f>
        <v>107</v>
      </c>
      <c r="N1181">
        <f>_xlfn.IFNA(VLOOKUP(TRIM(D1181),dominio_correos!$A$1:$B$31,2,0),29)</f>
        <v>1</v>
      </c>
      <c r="O1181" t="str">
        <f>Hoja13!J1180</f>
        <v>2023-03-28</v>
      </c>
      <c r="P1181" t="str">
        <f t="shared" si="91"/>
        <v>null</v>
      </c>
      <c r="Q1181" t="str">
        <f t="shared" si="92"/>
        <v>['nombre' =&gt; 'Diego', 'apellido' =&gt; 'Milquez', 'correo' =&gt; 'arquitecto@3tcapital.co', 'dominio' =&gt; 1, 'estado' =&gt; 'Activo', 'ticket' =&gt; 'correo',</v>
      </c>
      <c r="R1181" t="str">
        <f t="shared" si="93"/>
        <v xml:space="preserve"> 'fecha_de_creacion' =&gt; '2023-03-28', 'centro_costos_id' =&gt; 107, 'costo_dolares' =&gt; 6.000, 'costo_pesos' =&gt; 0, 'trm' =&gt; 0, 'fecha_de_eliminacion' =&gt; null, 'comentarios'  =&gt; ''],</v>
      </c>
      <c r="S1181" t="str">
        <f t="shared" si="94"/>
        <v>['nombre' =&gt; 'Diego', 'apellido' =&gt; 'Milquez', 'correo' =&gt; 'arquitecto@3tcapital.co', 'dominio' =&gt; 1, 'estado' =&gt; 'Activo', 'ticket' =&gt; 'correo', 'fecha_de_creacion' =&gt; '2023-03-28', 'centro_costos_id' =&gt; 107, 'costo_dolares' =&gt; 6.000, 'costo_pesos' =&gt; 0, 'trm' =&gt; 0, 'fecha_de_eliminacion' =&gt; null, 'comentarios'  =&gt; ''],</v>
      </c>
    </row>
    <row r="1182" spans="1:19" x14ac:dyDescent="0.25">
      <c r="A1182" t="s">
        <v>2031</v>
      </c>
      <c r="B1182" t="s">
        <v>3412</v>
      </c>
      <c r="C1182" t="s">
        <v>3413</v>
      </c>
      <c r="D1182" t="s">
        <v>966</v>
      </c>
      <c r="E1182" t="s">
        <v>974</v>
      </c>
      <c r="F1182">
        <v>11424</v>
      </c>
      <c r="G1182" s="1">
        <v>45016</v>
      </c>
      <c r="H1182">
        <v>1</v>
      </c>
      <c r="I1182">
        <v>6</v>
      </c>
      <c r="J1182" t="str">
        <f t="shared" si="90"/>
        <v>6.000</v>
      </c>
      <c r="M1182">
        <f>_xlfn.IFNA(VLOOKUP(H1182,centro_costo_id_2!$A$2:$B$108,2,0),107)</f>
        <v>100</v>
      </c>
      <c r="N1182">
        <f>_xlfn.IFNA(VLOOKUP(TRIM(D1182),dominio_correos!$A$1:$B$31,2,0),29)</f>
        <v>1</v>
      </c>
      <c r="O1182" t="str">
        <f>Hoja13!J1181</f>
        <v>2023-03-31</v>
      </c>
      <c r="P1182" t="str">
        <f t="shared" si="91"/>
        <v>null</v>
      </c>
      <c r="Q1182" t="str">
        <f t="shared" si="92"/>
        <v>['nombre' =&gt; 'Jairo ', 'apellido' =&gt; 'Espejo Bohorquez', 'correo' =&gt; 'jairo.bohorquez@3tcapital.co', 'dominio' =&gt; 1, 'estado' =&gt; 'Activo', 'ticket' =&gt; '11424',</v>
      </c>
      <c r="R1182" t="str">
        <f t="shared" si="93"/>
        <v xml:space="preserve"> 'fecha_de_creacion' =&gt; '2023-03-31', 'centro_costos_id' =&gt; 100, 'costo_dolares' =&gt; 6.000, 'costo_pesos' =&gt; 0, 'trm' =&gt; 0, 'fecha_de_eliminacion' =&gt; null, 'comentarios'  =&gt; ''],</v>
      </c>
      <c r="S1182" t="str">
        <f t="shared" si="94"/>
        <v>['nombre' =&gt; 'Jairo ', 'apellido' =&gt; 'Espejo Bohorquez', 'correo' =&gt; 'jairo.bohorquez@3tcapital.co', 'dominio' =&gt; 1, 'estado' =&gt; 'Activo', 'ticket' =&gt; '11424', 'fecha_de_creacion' =&gt; '2023-03-31', 'centro_costos_id' =&gt; 100, 'costo_dolares' =&gt; 6.000, 'costo_pesos' =&gt; 0, 'trm' =&gt; 0, 'fecha_de_eliminacion' =&gt; null, 'comentarios'  =&gt; ''],</v>
      </c>
    </row>
    <row r="1183" spans="1:19" x14ac:dyDescent="0.25">
      <c r="A1183" t="s">
        <v>3414</v>
      </c>
      <c r="B1183" t="s">
        <v>3415</v>
      </c>
      <c r="C1183" t="s">
        <v>3416</v>
      </c>
      <c r="D1183" t="s">
        <v>966</v>
      </c>
      <c r="E1183" t="s">
        <v>845</v>
      </c>
      <c r="F1183">
        <v>11657</v>
      </c>
      <c r="G1183" s="1">
        <v>45016</v>
      </c>
      <c r="H1183">
        <v>1</v>
      </c>
      <c r="I1183">
        <v>6</v>
      </c>
      <c r="J1183" t="str">
        <f t="shared" si="90"/>
        <v>6.000</v>
      </c>
      <c r="K1183">
        <v>45106</v>
      </c>
      <c r="M1183">
        <f>_xlfn.IFNA(VLOOKUP(H1183,centro_costo_id_2!$A$2:$B$108,2,0),107)</f>
        <v>100</v>
      </c>
      <c r="N1183">
        <f>_xlfn.IFNA(VLOOKUP(TRIM(D1183),dominio_correos!$A$1:$B$31,2,0),29)</f>
        <v>1</v>
      </c>
      <c r="O1183" t="str">
        <f>Hoja13!J1182</f>
        <v>2023-03-31</v>
      </c>
      <c r="P1183" t="str">
        <f t="shared" si="91"/>
        <v>2023-06-29</v>
      </c>
      <c r="Q1183" t="str">
        <f t="shared" si="92"/>
        <v>['nombre' =&gt; 'Ingrid Lilian ', 'apellido' =&gt; 'Martínez Marroquín', 'correo' =&gt; 'ingrid.martinez@3tcapital.co', 'dominio' =&gt; 1, 'estado' =&gt; 'Eliminado', 'ticket' =&gt; '11657',</v>
      </c>
      <c r="R1183" t="str">
        <f t="shared" si="93"/>
        <v xml:space="preserve"> 'fecha_de_creacion' =&gt; '2023-03-31', 'centro_costos_id' =&gt; 100, 'costo_dolares' =&gt; 6.000, 'costo_pesos' =&gt; 0, 'trm' =&gt; 0, 'fecha_de_eliminacion' =&gt; '2023-06-29', 'comentarios'  =&gt; ''],</v>
      </c>
      <c r="S1183" t="str">
        <f t="shared" si="94"/>
        <v>['nombre' =&gt; 'Ingrid Lilian ', 'apellido' =&gt; 'Martínez Marroquín', 'correo' =&gt; 'ingrid.martinez@3tcapital.co', 'dominio' =&gt; 1, 'estado' =&gt; 'Eliminado', 'ticket' =&gt; '11657', 'fecha_de_creacion' =&gt; '2023-03-31', 'centro_costos_id' =&gt; 100, 'costo_dolares' =&gt; 6.000, 'costo_pesos' =&gt; 0, 'trm' =&gt; 0, 'fecha_de_eliminacion' =&gt; '2023-06-29', 'comentarios'  =&gt; ''],</v>
      </c>
    </row>
    <row r="1184" spans="1:19" x14ac:dyDescent="0.25">
      <c r="A1184" t="s">
        <v>3417</v>
      </c>
      <c r="B1184" t="s">
        <v>3418</v>
      </c>
      <c r="C1184" t="s">
        <v>3419</v>
      </c>
      <c r="D1184" t="s">
        <v>944</v>
      </c>
      <c r="E1184" t="s">
        <v>974</v>
      </c>
      <c r="F1184">
        <v>11419</v>
      </c>
      <c r="G1184" s="1">
        <v>45016</v>
      </c>
      <c r="H1184">
        <v>6</v>
      </c>
      <c r="I1184">
        <v>12</v>
      </c>
      <c r="J1184" t="str">
        <f t="shared" si="90"/>
        <v>12.000</v>
      </c>
      <c r="M1184">
        <f>_xlfn.IFNA(VLOOKUP(H1184,centro_costo_id_2!$A$2:$B$108,2,0),107)</f>
        <v>99</v>
      </c>
      <c r="N1184">
        <f>_xlfn.IFNA(VLOOKUP(TRIM(D1184),dominio_correos!$A$1:$B$31,2,0),29)</f>
        <v>27</v>
      </c>
      <c r="O1184" t="str">
        <f>Hoja13!J1183</f>
        <v>2023-03-31</v>
      </c>
      <c r="P1184" t="str">
        <f t="shared" si="91"/>
        <v>null</v>
      </c>
      <c r="Q1184" t="str">
        <f t="shared" si="92"/>
        <v>['nombre' =&gt; 'Claudia ', 'apellido' =&gt; 'Zamudio', 'correo' =&gt; 'claudia.zamudio@wimbu.co', 'dominio' =&gt; 27, 'estado' =&gt; 'Activo', 'ticket' =&gt; '11419',</v>
      </c>
      <c r="R1184" t="str">
        <f t="shared" si="93"/>
        <v xml:space="preserve"> 'fecha_de_creacion' =&gt; '2023-03-31', 'centro_costos_id' =&gt; 99, 'costo_dolares' =&gt; 12.000, 'costo_pesos' =&gt; 0, 'trm' =&gt; 0, 'fecha_de_eliminacion' =&gt; null, 'comentarios'  =&gt; ''],</v>
      </c>
      <c r="S1184" t="str">
        <f t="shared" si="94"/>
        <v>['nombre' =&gt; 'Claudia ', 'apellido' =&gt; 'Zamudio', 'correo' =&gt; 'claudia.zamudio@wimbu.co', 'dominio' =&gt; 27, 'estado' =&gt; 'Activo', 'ticket' =&gt; '11419', 'fecha_de_creacion' =&gt; '2023-03-31', 'centro_costos_id' =&gt; 99, 'costo_dolares' =&gt; 12.000, 'costo_pesos' =&gt; 0, 'trm' =&gt; 0, 'fecha_de_eliminacion' =&gt; null, 'comentarios'  =&gt; ''],</v>
      </c>
    </row>
    <row r="1185" spans="1:19" x14ac:dyDescent="0.25">
      <c r="A1185" t="s">
        <v>3420</v>
      </c>
      <c r="B1185" t="s">
        <v>3421</v>
      </c>
      <c r="C1185" t="s">
        <v>3422</v>
      </c>
      <c r="D1185" t="s">
        <v>1006</v>
      </c>
      <c r="E1185" t="s">
        <v>974</v>
      </c>
      <c r="F1185">
        <v>11544</v>
      </c>
      <c r="G1185" s="1">
        <v>45016</v>
      </c>
      <c r="H1185">
        <v>355</v>
      </c>
      <c r="I1185">
        <v>45.051000000000002</v>
      </c>
      <c r="J1185" t="str">
        <f t="shared" si="90"/>
        <v>45.051</v>
      </c>
      <c r="M1185">
        <f>_xlfn.IFNA(VLOOKUP(H1185,centro_costo_id_2!$A$2:$B$108,2,0),107)</f>
        <v>98</v>
      </c>
      <c r="N1185">
        <f>_xlfn.IFNA(VLOOKUP(TRIM(D1185),dominio_correos!$A$1:$B$31,2,0),29)</f>
        <v>15</v>
      </c>
      <c r="O1185" t="str">
        <f>Hoja13!J1184</f>
        <v>2023-03-31</v>
      </c>
      <c r="P1185" t="str">
        <f t="shared" si="91"/>
        <v>null</v>
      </c>
      <c r="Q1185" t="str">
        <f t="shared" si="92"/>
        <v>['nombre' =&gt; 'Johana Andrea ', 'apellido' =&gt; 'Castellanos Fonseca', 'correo' =&gt; 'johana.castellanos@linktic.com', 'dominio' =&gt; 15, 'estado' =&gt; 'Activo', 'ticket' =&gt; '11544',</v>
      </c>
      <c r="R1185" t="str">
        <f t="shared" si="93"/>
        <v xml:space="preserve"> 'fecha_de_creacion' =&gt; '2023-03-31', 'centro_costos_id' =&gt; 98, 'costo_dolares' =&gt; 45.051, 'costo_pesos' =&gt; 0, 'trm' =&gt; 0, 'fecha_de_eliminacion' =&gt; null, 'comentarios'  =&gt; ''],</v>
      </c>
      <c r="S1185" t="str">
        <f t="shared" si="94"/>
        <v>['nombre' =&gt; 'Johana Andrea ', 'apellido' =&gt; 'Castellanos Fonseca', 'correo' =&gt; 'johana.castellanos@linktic.com', 'dominio' =&gt; 15, 'estado' =&gt; 'Activo', 'ticket' =&gt; '11544', 'fecha_de_creacion' =&gt; '2023-03-31', 'centro_costos_id' =&gt; 98, 'costo_dolares' =&gt; 45.051, 'costo_pesos' =&gt; 0, 'trm' =&gt; 0, 'fecha_de_eliminacion' =&gt; null, 'comentarios'  =&gt; ''],</v>
      </c>
    </row>
    <row r="1186" spans="1:19" x14ac:dyDescent="0.25">
      <c r="A1186" t="s">
        <v>3423</v>
      </c>
      <c r="B1186" t="s">
        <v>3424</v>
      </c>
      <c r="C1186" t="s">
        <v>3425</v>
      </c>
      <c r="D1186" t="s">
        <v>1006</v>
      </c>
      <c r="E1186" t="s">
        <v>845</v>
      </c>
      <c r="F1186">
        <v>11270</v>
      </c>
      <c r="G1186" s="1">
        <v>45016</v>
      </c>
      <c r="H1186">
        <v>348</v>
      </c>
      <c r="I1186">
        <v>45.051000000000002</v>
      </c>
      <c r="J1186" t="str">
        <f t="shared" si="90"/>
        <v>45.051</v>
      </c>
      <c r="K1186" s="3">
        <v>45070</v>
      </c>
      <c r="M1186">
        <f>_xlfn.IFNA(VLOOKUP(H1186,centro_costo_id_2!$A$2:$B$108,2,0),107)</f>
        <v>92</v>
      </c>
      <c r="N1186">
        <f>_xlfn.IFNA(VLOOKUP(TRIM(D1186),dominio_correos!$A$1:$B$31,2,0),29)</f>
        <v>15</v>
      </c>
      <c r="O1186" t="str">
        <f>Hoja13!J1185</f>
        <v>2023-03-31</v>
      </c>
      <c r="P1186" t="str">
        <f t="shared" si="91"/>
        <v>2023-05-24</v>
      </c>
      <c r="Q1186" t="str">
        <f t="shared" si="92"/>
        <v>['nombre' =&gt; 'Anderson Francisco ', 'apellido' =&gt; 'Garzón Camacho', 'correo' =&gt; 'andres.garzon@linktic.com', 'dominio' =&gt; 15, 'estado' =&gt; 'Eliminado', 'ticket' =&gt; '11270',</v>
      </c>
      <c r="R1186" t="str">
        <f t="shared" si="93"/>
        <v xml:space="preserve"> 'fecha_de_creacion' =&gt; '2023-03-31', 'centro_costos_id' =&gt; 92, 'costo_dolares' =&gt; 45.051, 'costo_pesos' =&gt; 0, 'trm' =&gt; 0, 'fecha_de_eliminacion' =&gt; '2023-05-24', 'comentarios'  =&gt; ''],</v>
      </c>
      <c r="S1186" t="str">
        <f t="shared" si="94"/>
        <v>['nombre' =&gt; 'Anderson Francisco ', 'apellido' =&gt; 'Garzón Camacho', 'correo' =&gt; 'andres.garzon@linktic.com', 'dominio' =&gt; 15, 'estado' =&gt; 'Eliminado', 'ticket' =&gt; '11270', 'fecha_de_creacion' =&gt; '2023-03-31', 'centro_costos_id' =&gt; 92, 'costo_dolares' =&gt; 45.051, 'costo_pesos' =&gt; 0, 'trm' =&gt; 0, 'fecha_de_eliminacion' =&gt; '2023-05-24', 'comentarios'  =&gt; ''],</v>
      </c>
    </row>
    <row r="1187" spans="1:19" x14ac:dyDescent="0.25">
      <c r="A1187" t="s">
        <v>3426</v>
      </c>
      <c r="B1187" t="s">
        <v>3427</v>
      </c>
      <c r="C1187" t="s">
        <v>2515</v>
      </c>
      <c r="D1187" t="s">
        <v>1006</v>
      </c>
      <c r="E1187" t="s">
        <v>974</v>
      </c>
      <c r="F1187">
        <v>11163</v>
      </c>
      <c r="G1187" s="1">
        <v>45016</v>
      </c>
      <c r="H1187">
        <v>348</v>
      </c>
      <c r="I1187">
        <v>45.051000000000002</v>
      </c>
      <c r="J1187" t="str">
        <f t="shared" si="90"/>
        <v>45.051</v>
      </c>
      <c r="M1187">
        <f>_xlfn.IFNA(VLOOKUP(H1187,centro_costo_id_2!$A$2:$B$108,2,0),107)</f>
        <v>92</v>
      </c>
      <c r="N1187">
        <f>_xlfn.IFNA(VLOOKUP(TRIM(D1187),dominio_correos!$A$1:$B$31,2,0),29)</f>
        <v>15</v>
      </c>
      <c r="O1187" t="str">
        <f>Hoja13!J1186</f>
        <v>2023-03-31</v>
      </c>
      <c r="P1187" t="str">
        <f t="shared" si="91"/>
        <v>null</v>
      </c>
      <c r="Q1187" t="str">
        <f t="shared" si="92"/>
        <v>['nombre' =&gt; 'Sandra Milena ', 'apellido' =&gt; 'Mora Martínez', 'correo' =&gt; 'sandra.mora@linktic.com', 'dominio' =&gt; 15, 'estado' =&gt; 'Activo', 'ticket' =&gt; '11163',</v>
      </c>
      <c r="R1187" t="str">
        <f t="shared" si="93"/>
        <v xml:space="preserve"> 'fecha_de_creacion' =&gt; '2023-03-31', 'centro_costos_id' =&gt; 92, 'costo_dolares' =&gt; 45.051, 'costo_pesos' =&gt; 0, 'trm' =&gt; 0, 'fecha_de_eliminacion' =&gt; null, 'comentarios'  =&gt; ''],</v>
      </c>
      <c r="S1187" t="str">
        <f t="shared" si="94"/>
        <v>['nombre' =&gt; 'Sandra Milena ', 'apellido' =&gt; 'Mora Martínez', 'correo' =&gt; 'sandra.mora@linktic.com', 'dominio' =&gt; 15, 'estado' =&gt; 'Activo', 'ticket' =&gt; '11163', 'fecha_de_creacion' =&gt; '2023-03-31', 'centro_costos_id' =&gt; 92, 'costo_dolares' =&gt; 45.051, 'costo_pesos' =&gt; 0, 'trm' =&gt; 0, 'fecha_de_eliminacion' =&gt; null, 'comentarios'  =&gt; ''],</v>
      </c>
    </row>
    <row r="1188" spans="1:19" x14ac:dyDescent="0.25">
      <c r="A1188" t="s">
        <v>3297</v>
      </c>
      <c r="B1188" t="s">
        <v>3298</v>
      </c>
      <c r="C1188" t="s">
        <v>3428</v>
      </c>
      <c r="D1188" t="s">
        <v>912</v>
      </c>
      <c r="E1188" t="s">
        <v>974</v>
      </c>
      <c r="F1188" t="s">
        <v>1238</v>
      </c>
      <c r="G1188" s="1">
        <v>45016</v>
      </c>
      <c r="H1188">
        <v>9</v>
      </c>
      <c r="I1188">
        <v>45.024000000000001</v>
      </c>
      <c r="J1188" t="str">
        <f t="shared" si="90"/>
        <v>45.024</v>
      </c>
      <c r="M1188">
        <f>_xlfn.IFNA(VLOOKUP(H1188,centro_costo_id_2!$A$2:$B$108,2,0),107)</f>
        <v>106</v>
      </c>
      <c r="N1188">
        <f>_xlfn.IFNA(VLOOKUP(TRIM(D1188),dominio_correos!$A$1:$B$31,2,0),29)</f>
        <v>10</v>
      </c>
      <c r="O1188" t="str">
        <f>Hoja13!J1187</f>
        <v>2023-03-31</v>
      </c>
      <c r="P1188" t="str">
        <f t="shared" si="91"/>
        <v>null</v>
      </c>
      <c r="Q1188" t="str">
        <f t="shared" si="92"/>
        <v>['nombre' =&gt; 'Leidy Johanna', 'apellido' =&gt; ' Rojas Ballen', 'correo' =&gt; 'oficina.proyectos@hicome.co', 'dominio' =&gt; 10, 'estado' =&gt; 'Activo', 'ticket' =&gt; 'correo',</v>
      </c>
      <c r="R1188" t="str">
        <f t="shared" si="93"/>
        <v xml:space="preserve"> 'fecha_de_creacion' =&gt; '2023-03-31', 'centro_costos_id' =&gt; 106, 'costo_dolares' =&gt; 45.024, 'costo_pesos' =&gt; 0, 'trm' =&gt; 0, 'fecha_de_eliminacion' =&gt; null, 'comentarios'  =&gt; ''],</v>
      </c>
      <c r="S1188" t="str">
        <f t="shared" si="94"/>
        <v>['nombre' =&gt; 'Leidy Johanna', 'apellido' =&gt; ' Rojas Ballen', 'correo' =&gt; 'oficina.proyectos@hicome.co', 'dominio' =&gt; 10, 'estado' =&gt; 'Activo', 'ticket' =&gt; 'correo', 'fecha_de_creacion' =&gt; '2023-03-31', 'centro_costos_id' =&gt; 106, 'costo_dolares' =&gt; 45.024, 'costo_pesos' =&gt; 0, 'trm' =&gt; 0, 'fecha_de_eliminacion' =&gt; null, 'comentarios'  =&gt; ''],</v>
      </c>
    </row>
    <row r="1189" spans="1:19" x14ac:dyDescent="0.25">
      <c r="A1189" t="s">
        <v>899</v>
      </c>
      <c r="B1189" t="s">
        <v>1322</v>
      </c>
      <c r="C1189" t="s">
        <v>3429</v>
      </c>
      <c r="D1189" t="s">
        <v>944</v>
      </c>
      <c r="E1189" t="s">
        <v>974</v>
      </c>
      <c r="F1189">
        <v>11266</v>
      </c>
      <c r="G1189" s="1">
        <v>45016</v>
      </c>
      <c r="H1189">
        <v>6</v>
      </c>
      <c r="I1189">
        <v>12</v>
      </c>
      <c r="J1189" t="str">
        <f t="shared" si="90"/>
        <v>12.000</v>
      </c>
      <c r="M1189">
        <f>_xlfn.IFNA(VLOOKUP(H1189,centro_costo_id_2!$A$2:$B$108,2,0),107)</f>
        <v>99</v>
      </c>
      <c r="N1189">
        <f>_xlfn.IFNA(VLOOKUP(TRIM(D1189),dominio_correos!$A$1:$B$31,2,0),29)</f>
        <v>27</v>
      </c>
      <c r="O1189" t="str">
        <f>Hoja13!J1188</f>
        <v>2023-03-31</v>
      </c>
      <c r="P1189" t="str">
        <f t="shared" si="91"/>
        <v>null</v>
      </c>
      <c r="Q1189" t="str">
        <f t="shared" si="92"/>
        <v>['nombre' =&gt; 'Alexander', 'apellido' =&gt; 'Gonzalez', 'correo' =&gt; 'alexander.gonzalez@wimbu.co', 'dominio' =&gt; 27, 'estado' =&gt; 'Activo', 'ticket' =&gt; '11266',</v>
      </c>
      <c r="R1189" t="str">
        <f t="shared" si="93"/>
        <v xml:space="preserve"> 'fecha_de_creacion' =&gt; '2023-03-31', 'centro_costos_id' =&gt; 99, 'costo_dolares' =&gt; 12.000, 'costo_pesos' =&gt; 0, 'trm' =&gt; 0, 'fecha_de_eliminacion' =&gt; null, 'comentarios'  =&gt; ''],</v>
      </c>
      <c r="S1189" t="str">
        <f t="shared" si="94"/>
        <v>['nombre' =&gt; 'Alexander', 'apellido' =&gt; 'Gonzalez', 'correo' =&gt; 'alexander.gonzalez@wimbu.co', 'dominio' =&gt; 27, 'estado' =&gt; 'Activo', 'ticket' =&gt; '11266', 'fecha_de_creacion' =&gt; '2023-03-31', 'centro_costos_id' =&gt; 99, 'costo_dolares' =&gt; 12.000, 'costo_pesos' =&gt; 0, 'trm' =&gt; 0, 'fecha_de_eliminacion' =&gt; null, 'comentarios'  =&gt; ''],</v>
      </c>
    </row>
    <row r="1190" spans="1:19" x14ac:dyDescent="0.25">
      <c r="A1190" t="s">
        <v>3430</v>
      </c>
      <c r="B1190" t="s">
        <v>3431</v>
      </c>
      <c r="C1190" t="s">
        <v>3432</v>
      </c>
      <c r="D1190" t="s">
        <v>1006</v>
      </c>
      <c r="E1190" t="s">
        <v>974</v>
      </c>
      <c r="F1190">
        <v>11645</v>
      </c>
      <c r="G1190" s="1">
        <v>45016</v>
      </c>
      <c r="H1190">
        <v>335</v>
      </c>
      <c r="I1190">
        <v>45.051000000000002</v>
      </c>
      <c r="J1190" t="str">
        <f t="shared" si="90"/>
        <v>45.051</v>
      </c>
      <c r="M1190">
        <f>_xlfn.IFNA(VLOOKUP(H1190,centro_costo_id_2!$A$2:$B$108,2,0),107)</f>
        <v>79</v>
      </c>
      <c r="N1190">
        <f>_xlfn.IFNA(VLOOKUP(TRIM(D1190),dominio_correos!$A$1:$B$31,2,0),29)</f>
        <v>15</v>
      </c>
      <c r="O1190" t="str">
        <f>Hoja13!J1189</f>
        <v>2023-03-31</v>
      </c>
      <c r="P1190" t="str">
        <f t="shared" si="91"/>
        <v>null</v>
      </c>
      <c r="Q1190" t="str">
        <f t="shared" si="92"/>
        <v>['nombre' =&gt; 'Lina Maria ', 'apellido' =&gt; 'Ramirez Sánchez', 'correo' =&gt; 'lina.ramirez@linktic.com', 'dominio' =&gt; 15, 'estado' =&gt; 'Activo', 'ticket' =&gt; '11645',</v>
      </c>
      <c r="R1190" t="str">
        <f t="shared" si="93"/>
        <v xml:space="preserve"> 'fecha_de_creacion' =&gt; '2023-03-31', 'centro_costos_id' =&gt; 79, 'costo_dolares' =&gt; 45.051, 'costo_pesos' =&gt; 0, 'trm' =&gt; 0, 'fecha_de_eliminacion' =&gt; null, 'comentarios'  =&gt; ''],</v>
      </c>
      <c r="S1190" t="str">
        <f t="shared" si="94"/>
        <v>['nombre' =&gt; 'Lina Maria ', 'apellido' =&gt; 'Ramirez Sánchez', 'correo' =&gt; 'lina.ramirez@linktic.com', 'dominio' =&gt; 15, 'estado' =&gt; 'Activo', 'ticket' =&gt; '11645', 'fecha_de_creacion' =&gt; '2023-03-31', 'centro_costos_id' =&gt; 79, 'costo_dolares' =&gt; 45.051, 'costo_pesos' =&gt; 0, 'trm' =&gt; 0, 'fecha_de_eliminacion' =&gt; null, 'comentarios'  =&gt; ''],</v>
      </c>
    </row>
    <row r="1191" spans="1:19" x14ac:dyDescent="0.25">
      <c r="A1191" t="s">
        <v>3433</v>
      </c>
      <c r="B1191" t="s">
        <v>3434</v>
      </c>
      <c r="C1191" t="s">
        <v>3435</v>
      </c>
      <c r="D1191" t="s">
        <v>1006</v>
      </c>
      <c r="E1191" t="s">
        <v>974</v>
      </c>
      <c r="F1191">
        <v>11644</v>
      </c>
      <c r="G1191" s="1">
        <v>45016</v>
      </c>
      <c r="H1191">
        <v>349</v>
      </c>
      <c r="I1191">
        <v>45.051000000000002</v>
      </c>
      <c r="J1191" t="str">
        <f t="shared" si="90"/>
        <v>45.051</v>
      </c>
      <c r="M1191">
        <f>_xlfn.IFNA(VLOOKUP(H1191,centro_costo_id_2!$A$2:$B$108,2,0),107)</f>
        <v>93</v>
      </c>
      <c r="N1191">
        <f>_xlfn.IFNA(VLOOKUP(TRIM(D1191),dominio_correos!$A$1:$B$31,2,0),29)</f>
        <v>15</v>
      </c>
      <c r="O1191" t="str">
        <f>Hoja13!J1190</f>
        <v>2023-03-31</v>
      </c>
      <c r="P1191" t="str">
        <f t="shared" si="91"/>
        <v>null</v>
      </c>
      <c r="Q1191" t="str">
        <f t="shared" si="92"/>
        <v>['nombre' =&gt; 'Ana Lucia ', 'apellido' =&gt; 'Leiva', 'correo' =&gt; 'ana.leiva@linktic.com', 'dominio' =&gt; 15, 'estado' =&gt; 'Activo', 'ticket' =&gt; '11644',</v>
      </c>
      <c r="R1191" t="str">
        <f t="shared" si="93"/>
        <v xml:space="preserve"> 'fecha_de_creacion' =&gt; '2023-03-31', 'centro_costos_id' =&gt; 93, 'costo_dolares' =&gt; 45.051, 'costo_pesos' =&gt; 0, 'trm' =&gt; 0, 'fecha_de_eliminacion' =&gt; null, 'comentarios'  =&gt; ''],</v>
      </c>
      <c r="S1191" t="str">
        <f t="shared" si="94"/>
        <v>['nombre' =&gt; 'Ana Lucia ', 'apellido' =&gt; 'Leiva', 'correo' =&gt; 'ana.leiva@linktic.com', 'dominio' =&gt; 15, 'estado' =&gt; 'Activo', 'ticket' =&gt; '11644', 'fecha_de_creacion' =&gt; '2023-03-31', 'centro_costos_id' =&gt; 93, 'costo_dolares' =&gt; 45.051, 'costo_pesos' =&gt; 0, 'trm' =&gt; 0, 'fecha_de_eliminacion' =&gt; null, 'comentarios'  =&gt; ''],</v>
      </c>
    </row>
    <row r="1192" spans="1:19" x14ac:dyDescent="0.25">
      <c r="A1192" t="s">
        <v>3436</v>
      </c>
      <c r="B1192" t="s">
        <v>3437</v>
      </c>
      <c r="C1192" t="s">
        <v>3438</v>
      </c>
      <c r="D1192" t="s">
        <v>1006</v>
      </c>
      <c r="E1192" t="s">
        <v>974</v>
      </c>
      <c r="F1192">
        <v>10482</v>
      </c>
      <c r="G1192" s="1">
        <v>45019</v>
      </c>
      <c r="H1192">
        <v>299</v>
      </c>
      <c r="I1192">
        <v>45.051000000000002</v>
      </c>
      <c r="J1192" t="str">
        <f t="shared" si="90"/>
        <v>45.051</v>
      </c>
      <c r="M1192">
        <f>_xlfn.IFNA(VLOOKUP(H1192,centro_costo_id_2!$A$2:$B$108,2,0),107)</f>
        <v>45</v>
      </c>
      <c r="N1192">
        <f>_xlfn.IFNA(VLOOKUP(TRIM(D1192),dominio_correos!$A$1:$B$31,2,0),29)</f>
        <v>15</v>
      </c>
      <c r="O1192" t="str">
        <f>Hoja13!J1191</f>
        <v>2023-04-03</v>
      </c>
      <c r="P1192" t="str">
        <f t="shared" si="91"/>
        <v>null</v>
      </c>
      <c r="Q1192" t="str">
        <f t="shared" si="92"/>
        <v>['nombre' =&gt; 'Luis Eduardo ', 'apellido' =&gt; 'Martínez Rangel', 'correo' =&gt; 'luis.martinez@linktic.com', 'dominio' =&gt; 15, 'estado' =&gt; 'Activo', 'ticket' =&gt; '10482',</v>
      </c>
      <c r="R1192" t="str">
        <f t="shared" si="93"/>
        <v xml:space="preserve"> 'fecha_de_creacion' =&gt; '2023-04-03', 'centro_costos_id' =&gt; 45, 'costo_dolares' =&gt; 45.051, 'costo_pesos' =&gt; 0, 'trm' =&gt; 0, 'fecha_de_eliminacion' =&gt; null, 'comentarios'  =&gt; ''],</v>
      </c>
      <c r="S1192" t="str">
        <f t="shared" si="94"/>
        <v>['nombre' =&gt; 'Luis Eduardo ', 'apellido' =&gt; 'Martínez Rangel', 'correo' =&gt; 'luis.martinez@linktic.com', 'dominio' =&gt; 15, 'estado' =&gt; 'Activo', 'ticket' =&gt; '10482', 'fecha_de_creacion' =&gt; '2023-04-03', 'centro_costos_id' =&gt; 45, 'costo_dolares' =&gt; 45.051, 'costo_pesos' =&gt; 0, 'trm' =&gt; 0, 'fecha_de_eliminacion' =&gt; null, 'comentarios'  =&gt; ''],</v>
      </c>
    </row>
    <row r="1193" spans="1:19" x14ac:dyDescent="0.25">
      <c r="A1193" t="s">
        <v>3439</v>
      </c>
      <c r="B1193" t="s">
        <v>3440</v>
      </c>
      <c r="C1193" t="s">
        <v>3441</v>
      </c>
      <c r="D1193" t="s">
        <v>1006</v>
      </c>
      <c r="E1193" t="s">
        <v>845</v>
      </c>
      <c r="F1193">
        <v>11671</v>
      </c>
      <c r="G1193" s="1">
        <v>45019</v>
      </c>
      <c r="H1193">
        <v>200</v>
      </c>
      <c r="I1193">
        <v>44.963999999999999</v>
      </c>
      <c r="J1193" t="str">
        <f t="shared" si="90"/>
        <v>44.964</v>
      </c>
      <c r="K1193">
        <v>45036</v>
      </c>
      <c r="M1193">
        <f>_xlfn.IFNA(VLOOKUP(H1193,centro_costo_id_2!$A$2:$B$108,2,0),107)</f>
        <v>107</v>
      </c>
      <c r="N1193">
        <f>_xlfn.IFNA(VLOOKUP(TRIM(D1193),dominio_correos!$A$1:$B$31,2,0),29)</f>
        <v>15</v>
      </c>
      <c r="O1193" t="str">
        <f>Hoja13!J1192</f>
        <v>2023-04-03</v>
      </c>
      <c r="P1193" t="str">
        <f t="shared" si="91"/>
        <v>2023-04-20</v>
      </c>
      <c r="Q1193" t="str">
        <f t="shared" si="92"/>
        <v>['nombre' =&gt; 'Jairo Edilberto ', 'apellido' =&gt; 'Salazar Suns', 'correo' =&gt; 'jairo.salazar@linktic.com', 'dominio' =&gt; 15, 'estado' =&gt; 'Eliminado', 'ticket' =&gt; '11671',</v>
      </c>
      <c r="R1193" t="str">
        <f t="shared" si="93"/>
        <v xml:space="preserve"> 'fecha_de_creacion' =&gt; '2023-04-03', 'centro_costos_id' =&gt; 107, 'costo_dolares' =&gt; 44.964, 'costo_pesos' =&gt; 0, 'trm' =&gt; 0, 'fecha_de_eliminacion' =&gt; '2023-04-20', 'comentarios'  =&gt; ''],</v>
      </c>
      <c r="S1193" t="str">
        <f t="shared" si="94"/>
        <v>['nombre' =&gt; 'Jairo Edilberto ', 'apellido' =&gt; 'Salazar Suns', 'correo' =&gt; 'jairo.salazar@linktic.com', 'dominio' =&gt; 15, 'estado' =&gt; 'Eliminado', 'ticket' =&gt; '11671', 'fecha_de_creacion' =&gt; '2023-04-03', 'centro_costos_id' =&gt; 107, 'costo_dolares' =&gt; 44.964, 'costo_pesos' =&gt; 0, 'trm' =&gt; 0, 'fecha_de_eliminacion' =&gt; '2023-04-20', 'comentarios'  =&gt; ''],</v>
      </c>
    </row>
    <row r="1194" spans="1:19" x14ac:dyDescent="0.25">
      <c r="A1194" t="s">
        <v>1904</v>
      </c>
      <c r="B1194" t="s">
        <v>3442</v>
      </c>
      <c r="C1194" t="s">
        <v>3443</v>
      </c>
      <c r="D1194" t="s">
        <v>944</v>
      </c>
      <c r="E1194" t="s">
        <v>974</v>
      </c>
      <c r="F1194">
        <v>11634</v>
      </c>
      <c r="G1194" s="1">
        <v>45019</v>
      </c>
      <c r="H1194">
        <v>5</v>
      </c>
      <c r="I1194">
        <v>12</v>
      </c>
      <c r="J1194" t="str">
        <f t="shared" si="90"/>
        <v>12.000</v>
      </c>
      <c r="M1194">
        <f>_xlfn.IFNA(VLOOKUP(H1194,centro_costo_id_2!$A$2:$B$108,2,0),107)</f>
        <v>97</v>
      </c>
      <c r="N1194">
        <f>_xlfn.IFNA(VLOOKUP(TRIM(D1194),dominio_correos!$A$1:$B$31,2,0),29)</f>
        <v>27</v>
      </c>
      <c r="O1194" t="str">
        <f>Hoja13!J1193</f>
        <v>2023-04-03</v>
      </c>
      <c r="P1194" t="str">
        <f t="shared" si="91"/>
        <v>null</v>
      </c>
      <c r="Q1194" t="str">
        <f t="shared" si="92"/>
        <v>['nombre' =&gt; 'Juan David ', 'apellido' =&gt; 'Estrada Céspedes', 'correo' =&gt; 'juan.estrada@wimbu.co', 'dominio' =&gt; 27, 'estado' =&gt; 'Activo', 'ticket' =&gt; '11634',</v>
      </c>
      <c r="R1194" t="str">
        <f t="shared" si="93"/>
        <v xml:space="preserve"> 'fecha_de_creacion' =&gt; '2023-04-03', 'centro_costos_id' =&gt; 97, 'costo_dolares' =&gt; 12.000, 'costo_pesos' =&gt; 0, 'trm' =&gt; 0, 'fecha_de_eliminacion' =&gt; null, 'comentarios'  =&gt; ''],</v>
      </c>
      <c r="S1194" t="str">
        <f t="shared" si="94"/>
        <v>['nombre' =&gt; 'Juan David ', 'apellido' =&gt; 'Estrada Céspedes', 'correo' =&gt; 'juan.estrada@wimbu.co', 'dominio' =&gt; 27, 'estado' =&gt; 'Activo', 'ticket' =&gt; '11634', 'fecha_de_creacion' =&gt; '2023-04-03', 'centro_costos_id' =&gt; 97, 'costo_dolares' =&gt; 12.000, 'costo_pesos' =&gt; 0, 'trm' =&gt; 0, 'fecha_de_eliminacion' =&gt; null, 'comentarios'  =&gt; ''],</v>
      </c>
    </row>
    <row r="1195" spans="1:19" x14ac:dyDescent="0.25">
      <c r="A1195" t="s">
        <v>3444</v>
      </c>
      <c r="B1195" t="s">
        <v>3445</v>
      </c>
      <c r="C1195" t="s">
        <v>3446</v>
      </c>
      <c r="D1195" t="s">
        <v>1006</v>
      </c>
      <c r="E1195" t="s">
        <v>974</v>
      </c>
      <c r="F1195">
        <v>11370</v>
      </c>
      <c r="G1195" s="1">
        <v>45021</v>
      </c>
      <c r="H1195">
        <v>339</v>
      </c>
      <c r="I1195">
        <v>44.963999999999999</v>
      </c>
      <c r="J1195" t="str">
        <f t="shared" si="90"/>
        <v>44.964</v>
      </c>
      <c r="M1195">
        <f>_xlfn.IFNA(VLOOKUP(H1195,centro_costo_id_2!$A$2:$B$108,2,0),107)</f>
        <v>85</v>
      </c>
      <c r="N1195">
        <f>_xlfn.IFNA(VLOOKUP(TRIM(D1195),dominio_correos!$A$1:$B$31,2,0),29)</f>
        <v>15</v>
      </c>
      <c r="O1195" t="str">
        <f>Hoja13!J1194</f>
        <v>2023-04-05</v>
      </c>
      <c r="P1195" t="str">
        <f t="shared" si="91"/>
        <v>null</v>
      </c>
      <c r="Q1195" t="str">
        <f t="shared" si="92"/>
        <v>['nombre' =&gt; 'Catalina ', 'apellido' =&gt; 'Cely Cely', 'correo' =&gt; 'catalina.cely@linktic.com', 'dominio' =&gt; 15, 'estado' =&gt; 'Activo', 'ticket' =&gt; '11370',</v>
      </c>
      <c r="R1195" t="str">
        <f t="shared" si="93"/>
        <v xml:space="preserve"> 'fecha_de_creacion' =&gt; '2023-04-05', 'centro_costos_id' =&gt; 85, 'costo_dolares' =&gt; 44.964, 'costo_pesos' =&gt; 0, 'trm' =&gt; 0, 'fecha_de_eliminacion' =&gt; null, 'comentarios'  =&gt; ''],</v>
      </c>
      <c r="S1195" t="str">
        <f t="shared" si="94"/>
        <v>['nombre' =&gt; 'Catalina ', 'apellido' =&gt; 'Cely Cely', 'correo' =&gt; 'catalina.cely@linktic.com', 'dominio' =&gt; 15, 'estado' =&gt; 'Activo', 'ticket' =&gt; '11370', 'fecha_de_creacion' =&gt; '2023-04-05', 'centro_costos_id' =&gt; 85, 'costo_dolares' =&gt; 44.964, 'costo_pesos' =&gt; 0, 'trm' =&gt; 0, 'fecha_de_eliminacion' =&gt; null, 'comentarios'  =&gt; ''],</v>
      </c>
    </row>
    <row r="1196" spans="1:19" x14ac:dyDescent="0.25">
      <c r="A1196" t="s">
        <v>934</v>
      </c>
      <c r="B1196" t="s">
        <v>3447</v>
      </c>
      <c r="C1196" t="s">
        <v>3448</v>
      </c>
      <c r="D1196" t="s">
        <v>944</v>
      </c>
      <c r="E1196" t="s">
        <v>974</v>
      </c>
      <c r="F1196">
        <v>11543</v>
      </c>
      <c r="G1196" s="1">
        <v>45021</v>
      </c>
      <c r="H1196">
        <v>6</v>
      </c>
      <c r="I1196">
        <v>12</v>
      </c>
      <c r="J1196" t="str">
        <f t="shared" si="90"/>
        <v>12.000</v>
      </c>
      <c r="M1196">
        <f>_xlfn.IFNA(VLOOKUP(H1196,centro_costo_id_2!$A$2:$B$108,2,0),107)</f>
        <v>99</v>
      </c>
      <c r="N1196">
        <f>_xlfn.IFNA(VLOOKUP(TRIM(D1196),dominio_correos!$A$1:$B$31,2,0),29)</f>
        <v>27</v>
      </c>
      <c r="O1196" t="str">
        <f>Hoja13!J1195</f>
        <v>2023-04-05</v>
      </c>
      <c r="P1196" t="str">
        <f t="shared" si="91"/>
        <v>null</v>
      </c>
      <c r="Q1196" t="str">
        <f t="shared" si="92"/>
        <v>['nombre' =&gt; 'Diego', 'apellido' =&gt; 'Morales Torres', 'correo' =&gt; 'diego.morales@wimbu.co', 'dominio' =&gt; 27, 'estado' =&gt; 'Activo', 'ticket' =&gt; '11543',</v>
      </c>
      <c r="R1196" t="str">
        <f t="shared" si="93"/>
        <v xml:space="preserve"> 'fecha_de_creacion' =&gt; '2023-04-05', 'centro_costos_id' =&gt; 99, 'costo_dolares' =&gt; 12.000, 'costo_pesos' =&gt; 0, 'trm' =&gt; 0, 'fecha_de_eliminacion' =&gt; null, 'comentarios'  =&gt; ''],</v>
      </c>
      <c r="S1196" t="str">
        <f t="shared" si="94"/>
        <v>['nombre' =&gt; 'Diego', 'apellido' =&gt; 'Morales Torres', 'correo' =&gt; 'diego.morales@wimbu.co', 'dominio' =&gt; 27, 'estado' =&gt; 'Activo', 'ticket' =&gt; '11543', 'fecha_de_creacion' =&gt; '2023-04-05', 'centro_costos_id' =&gt; 99, 'costo_dolares' =&gt; 12.000, 'costo_pesos' =&gt; 0, 'trm' =&gt; 0, 'fecha_de_eliminacion' =&gt; null, 'comentarios'  =&gt; ''],</v>
      </c>
    </row>
    <row r="1197" spans="1:19" x14ac:dyDescent="0.25">
      <c r="A1197" t="s">
        <v>1029</v>
      </c>
      <c r="B1197" t="s">
        <v>3449</v>
      </c>
      <c r="C1197" t="s">
        <v>3450</v>
      </c>
      <c r="D1197" t="s">
        <v>944</v>
      </c>
      <c r="E1197" t="s">
        <v>974</v>
      </c>
      <c r="F1197">
        <v>11415</v>
      </c>
      <c r="G1197" s="1">
        <v>45021</v>
      </c>
      <c r="H1197">
        <v>6</v>
      </c>
      <c r="I1197">
        <v>12</v>
      </c>
      <c r="J1197" t="str">
        <f t="shared" si="90"/>
        <v>12.000</v>
      </c>
      <c r="M1197">
        <f>_xlfn.IFNA(VLOOKUP(H1197,centro_costo_id_2!$A$2:$B$108,2,0),107)</f>
        <v>99</v>
      </c>
      <c r="N1197">
        <f>_xlfn.IFNA(VLOOKUP(TRIM(D1197),dominio_correos!$A$1:$B$31,2,0),29)</f>
        <v>27</v>
      </c>
      <c r="O1197" t="str">
        <f>Hoja13!J1196</f>
        <v>2023-04-05</v>
      </c>
      <c r="P1197" t="str">
        <f t="shared" si="91"/>
        <v>null</v>
      </c>
      <c r="Q1197" t="str">
        <f t="shared" si="92"/>
        <v>['nombre' =&gt; 'Carlos', 'apellido' =&gt; 'Merchan', 'correo' =&gt; 'carlos.merchan@wimbu.co', 'dominio' =&gt; 27, 'estado' =&gt; 'Activo', 'ticket' =&gt; '11415',</v>
      </c>
      <c r="R1197" t="str">
        <f t="shared" si="93"/>
        <v xml:space="preserve"> 'fecha_de_creacion' =&gt; '2023-04-05', 'centro_costos_id' =&gt; 99, 'costo_dolares' =&gt; 12.000, 'costo_pesos' =&gt; 0, 'trm' =&gt; 0, 'fecha_de_eliminacion' =&gt; null, 'comentarios'  =&gt; ''],</v>
      </c>
      <c r="S1197" t="str">
        <f t="shared" si="94"/>
        <v>['nombre' =&gt; 'Carlos', 'apellido' =&gt; 'Merchan', 'correo' =&gt; 'carlos.merchan@wimbu.co', 'dominio' =&gt; 27, 'estado' =&gt; 'Activo', 'ticket' =&gt; '11415', 'fecha_de_creacion' =&gt; '2023-04-05', 'centro_costos_id' =&gt; 99, 'costo_dolares' =&gt; 12.000, 'costo_pesos' =&gt; 0, 'trm' =&gt; 0, 'fecha_de_eliminacion' =&gt; null, 'comentarios'  =&gt; ''],</v>
      </c>
    </row>
    <row r="1198" spans="1:19" x14ac:dyDescent="0.25">
      <c r="A1198" t="s">
        <v>3451</v>
      </c>
      <c r="B1198" t="s">
        <v>3452</v>
      </c>
      <c r="C1198" t="s">
        <v>3453</v>
      </c>
      <c r="D1198" t="s">
        <v>1006</v>
      </c>
      <c r="E1198" t="s">
        <v>845</v>
      </c>
      <c r="F1198">
        <v>11562</v>
      </c>
      <c r="G1198" s="1">
        <v>45021</v>
      </c>
      <c r="H1198">
        <v>302</v>
      </c>
      <c r="I1198">
        <v>44.963999999999999</v>
      </c>
      <c r="J1198" t="str">
        <f t="shared" si="90"/>
        <v>44.964</v>
      </c>
      <c r="K1198">
        <v>45090</v>
      </c>
      <c r="M1198">
        <f>_xlfn.IFNA(VLOOKUP(H1198,centro_costo_id_2!$A$2:$B$108,2,0),107)</f>
        <v>107</v>
      </c>
      <c r="N1198">
        <f>_xlfn.IFNA(VLOOKUP(TRIM(D1198),dominio_correos!$A$1:$B$31,2,0),29)</f>
        <v>15</v>
      </c>
      <c r="O1198" t="str">
        <f>Hoja13!J1197</f>
        <v>2023-04-05</v>
      </c>
      <c r="P1198" t="str">
        <f t="shared" si="91"/>
        <v>2023-06-13</v>
      </c>
      <c r="Q1198" t="str">
        <f t="shared" si="92"/>
        <v>['nombre' =&gt; 'Kevin Andrés ', 'apellido' =&gt; 'Cortés Ramos', 'correo' =&gt; 'kevin.cortes@linktic.com', 'dominio' =&gt; 15, 'estado' =&gt; 'Eliminado', 'ticket' =&gt; '11562',</v>
      </c>
      <c r="R1198" t="str">
        <f t="shared" si="93"/>
        <v xml:space="preserve"> 'fecha_de_creacion' =&gt; '2023-04-05', 'centro_costos_id' =&gt; 107, 'costo_dolares' =&gt; 44.964, 'costo_pesos' =&gt; 0, 'trm' =&gt; 0, 'fecha_de_eliminacion' =&gt; '2023-06-13', 'comentarios'  =&gt; ''],</v>
      </c>
      <c r="S1198" t="str">
        <f t="shared" si="94"/>
        <v>['nombre' =&gt; 'Kevin Andrés ', 'apellido' =&gt; 'Cortés Ramos', 'correo' =&gt; 'kevin.cortes@linktic.com', 'dominio' =&gt; 15, 'estado' =&gt; 'Eliminado', 'ticket' =&gt; '11562', 'fecha_de_creacion' =&gt; '2023-04-05', 'centro_costos_id' =&gt; 107, 'costo_dolares' =&gt; 44.964, 'costo_pesos' =&gt; 0, 'trm' =&gt; 0, 'fecha_de_eliminacion' =&gt; '2023-06-13', 'comentarios'  =&gt; ''],</v>
      </c>
    </row>
    <row r="1199" spans="1:19" x14ac:dyDescent="0.25">
      <c r="A1199" t="s">
        <v>3454</v>
      </c>
      <c r="B1199" t="s">
        <v>3455</v>
      </c>
      <c r="C1199" t="s">
        <v>3456</v>
      </c>
      <c r="D1199" t="s">
        <v>1006</v>
      </c>
      <c r="E1199" t="s">
        <v>845</v>
      </c>
      <c r="F1199">
        <v>11169</v>
      </c>
      <c r="G1199" s="1">
        <v>45021</v>
      </c>
      <c r="H1199">
        <v>348</v>
      </c>
      <c r="I1199">
        <v>44.963999999999999</v>
      </c>
      <c r="J1199" t="str">
        <f t="shared" si="90"/>
        <v>44.964</v>
      </c>
      <c r="K1199">
        <v>45033</v>
      </c>
      <c r="M1199">
        <f>_xlfn.IFNA(VLOOKUP(H1199,centro_costo_id_2!$A$2:$B$108,2,0),107)</f>
        <v>92</v>
      </c>
      <c r="N1199">
        <f>_xlfn.IFNA(VLOOKUP(TRIM(D1199),dominio_correos!$A$1:$B$31,2,0),29)</f>
        <v>15</v>
      </c>
      <c r="O1199" t="str">
        <f>Hoja13!J1198</f>
        <v>2023-04-05</v>
      </c>
      <c r="P1199" t="str">
        <f t="shared" si="91"/>
        <v>2023-04-17</v>
      </c>
      <c r="Q1199" t="str">
        <f t="shared" si="92"/>
        <v>['nombre' =&gt; 'Dora Mignely ', 'apellido' =&gt; 'Ambuila Tovar', 'correo' =&gt; 'dora.ambuila@linktic.com', 'dominio' =&gt; 15, 'estado' =&gt; 'Eliminado', 'ticket' =&gt; '11169',</v>
      </c>
      <c r="R1199" t="str">
        <f t="shared" si="93"/>
        <v xml:space="preserve"> 'fecha_de_creacion' =&gt; '2023-04-05', 'centro_costos_id' =&gt; 92, 'costo_dolares' =&gt; 44.964, 'costo_pesos' =&gt; 0, 'trm' =&gt; 0, 'fecha_de_eliminacion' =&gt; '2023-04-17', 'comentarios'  =&gt; ''],</v>
      </c>
      <c r="S1199" t="str">
        <f t="shared" si="94"/>
        <v>['nombre' =&gt; 'Dora Mignely ', 'apellido' =&gt; 'Ambuila Tovar', 'correo' =&gt; 'dora.ambuila@linktic.com', 'dominio' =&gt; 15, 'estado' =&gt; 'Eliminado', 'ticket' =&gt; '11169', 'fecha_de_creacion' =&gt; '2023-04-05', 'centro_costos_id' =&gt; 92, 'costo_dolares' =&gt; 44.964, 'costo_pesos' =&gt; 0, 'trm' =&gt; 0, 'fecha_de_eliminacion' =&gt; '2023-04-17', 'comentarios'  =&gt; ''],</v>
      </c>
    </row>
    <row r="1200" spans="1:19" x14ac:dyDescent="0.25">
      <c r="A1200" t="s">
        <v>3457</v>
      </c>
      <c r="B1200" t="s">
        <v>3458</v>
      </c>
      <c r="C1200" t="s">
        <v>3459</v>
      </c>
      <c r="D1200" t="s">
        <v>1006</v>
      </c>
      <c r="E1200" t="s">
        <v>974</v>
      </c>
      <c r="F1200">
        <v>11670</v>
      </c>
      <c r="G1200" s="1">
        <v>45021</v>
      </c>
      <c r="H1200">
        <v>200</v>
      </c>
      <c r="I1200">
        <v>44.963999999999999</v>
      </c>
      <c r="J1200" t="str">
        <f t="shared" si="90"/>
        <v>44.964</v>
      </c>
      <c r="M1200">
        <f>_xlfn.IFNA(VLOOKUP(H1200,centro_costo_id_2!$A$2:$B$108,2,0),107)</f>
        <v>107</v>
      </c>
      <c r="N1200">
        <f>_xlfn.IFNA(VLOOKUP(TRIM(D1200),dominio_correos!$A$1:$B$31,2,0),29)</f>
        <v>15</v>
      </c>
      <c r="O1200" t="str">
        <f>Hoja13!J1199</f>
        <v>2023-04-05</v>
      </c>
      <c r="P1200" t="str">
        <f t="shared" si="91"/>
        <v>null</v>
      </c>
      <c r="Q1200" t="str">
        <f t="shared" si="92"/>
        <v>['nombre' =&gt; 'Karina Elizabeth ', 'apellido' =&gt; 'Acosta Albarran', 'correo' =&gt; 'karina.acosta@linktic.com', 'dominio' =&gt; 15, 'estado' =&gt; 'Activo', 'ticket' =&gt; '11670',</v>
      </c>
      <c r="R1200" t="str">
        <f t="shared" si="93"/>
        <v xml:space="preserve"> 'fecha_de_creacion' =&gt; '2023-04-05', 'centro_costos_id' =&gt; 107, 'costo_dolares' =&gt; 44.964, 'costo_pesos' =&gt; 0, 'trm' =&gt; 0, 'fecha_de_eliminacion' =&gt; null, 'comentarios'  =&gt; ''],</v>
      </c>
      <c r="S1200" t="str">
        <f t="shared" si="94"/>
        <v>['nombre' =&gt; 'Karina Elizabeth ', 'apellido' =&gt; 'Acosta Albarran', 'correo' =&gt; 'karina.acosta@linktic.com', 'dominio' =&gt; 15, 'estado' =&gt; 'Activo', 'ticket' =&gt; '11670', 'fecha_de_creacion' =&gt; '2023-04-05', 'centro_costos_id' =&gt; 107, 'costo_dolares' =&gt; 44.964, 'costo_pesos' =&gt; 0, 'trm' =&gt; 0, 'fecha_de_eliminacion' =&gt; null, 'comentarios'  =&gt; ''],</v>
      </c>
    </row>
    <row r="1201" spans="1:19" x14ac:dyDescent="0.25">
      <c r="A1201" t="s">
        <v>3460</v>
      </c>
      <c r="B1201" t="s">
        <v>2429</v>
      </c>
      <c r="C1201" t="s">
        <v>3461</v>
      </c>
      <c r="D1201" t="s">
        <v>966</v>
      </c>
      <c r="E1201" t="s">
        <v>845</v>
      </c>
      <c r="F1201">
        <v>11659</v>
      </c>
      <c r="G1201" s="1">
        <v>45021</v>
      </c>
      <c r="H1201">
        <v>1</v>
      </c>
      <c r="I1201">
        <v>6</v>
      </c>
      <c r="J1201" t="str">
        <f t="shared" si="90"/>
        <v>6.000</v>
      </c>
      <c r="M1201">
        <f>_xlfn.IFNA(VLOOKUP(H1201,centro_costo_id_2!$A$2:$B$108,2,0),107)</f>
        <v>100</v>
      </c>
      <c r="N1201">
        <f>_xlfn.IFNA(VLOOKUP(TRIM(D1201),dominio_correos!$A$1:$B$31,2,0),29)</f>
        <v>1</v>
      </c>
      <c r="O1201" t="str">
        <f>Hoja13!J1200</f>
        <v>2023-04-05</v>
      </c>
      <c r="P1201" t="str">
        <f t="shared" si="91"/>
        <v>null</v>
      </c>
      <c r="Q1201" t="str">
        <f t="shared" si="92"/>
        <v>['nombre' =&gt; 'Wendy ', 'apellido' =&gt; 'Acevedo', 'correo' =&gt; 'wendy.acevedo@3tcapital.co', 'dominio' =&gt; 1, 'estado' =&gt; 'Eliminado', 'ticket' =&gt; '11659',</v>
      </c>
      <c r="R1201" t="str">
        <f t="shared" si="93"/>
        <v xml:space="preserve"> 'fecha_de_creacion' =&gt; '2023-04-05', 'centro_costos_id' =&gt; 100, 'costo_dolares' =&gt; 6.000, 'costo_pesos' =&gt; 0, 'trm' =&gt; 0, 'fecha_de_eliminacion' =&gt; null, 'comentarios'  =&gt; ''],</v>
      </c>
      <c r="S1201" t="str">
        <f t="shared" si="94"/>
        <v>['nombre' =&gt; 'Wendy ', 'apellido' =&gt; 'Acevedo', 'correo' =&gt; 'wendy.acevedo@3tcapital.co', 'dominio' =&gt; 1, 'estado' =&gt; 'Eliminado', 'ticket' =&gt; '11659', 'fecha_de_creacion' =&gt; '2023-04-05', 'centro_costos_id' =&gt; 100, 'costo_dolares' =&gt; 6.000, 'costo_pesos' =&gt; 0, 'trm' =&gt; 0, 'fecha_de_eliminacion' =&gt; null, 'comentarios'  =&gt; ''],</v>
      </c>
    </row>
    <row r="1202" spans="1:19" x14ac:dyDescent="0.25">
      <c r="A1202" t="s">
        <v>3462</v>
      </c>
      <c r="B1202" t="s">
        <v>3463</v>
      </c>
      <c r="C1202" t="s">
        <v>3464</v>
      </c>
      <c r="D1202" t="s">
        <v>1006</v>
      </c>
      <c r="E1202" t="s">
        <v>974</v>
      </c>
      <c r="F1202">
        <v>11701</v>
      </c>
      <c r="G1202" s="1">
        <v>45021</v>
      </c>
      <c r="H1202">
        <v>299</v>
      </c>
      <c r="I1202">
        <v>44.963999999999999</v>
      </c>
      <c r="J1202" t="str">
        <f t="shared" si="90"/>
        <v>44.964</v>
      </c>
      <c r="M1202">
        <f>_xlfn.IFNA(VLOOKUP(H1202,centro_costo_id_2!$A$2:$B$108,2,0),107)</f>
        <v>45</v>
      </c>
      <c r="N1202">
        <f>_xlfn.IFNA(VLOOKUP(TRIM(D1202),dominio_correos!$A$1:$B$31,2,0),29)</f>
        <v>15</v>
      </c>
      <c r="O1202" t="str">
        <f>Hoja13!J1201</f>
        <v>2023-04-05</v>
      </c>
      <c r="P1202" t="str">
        <f t="shared" si="91"/>
        <v>null</v>
      </c>
      <c r="Q1202" t="str">
        <f t="shared" si="92"/>
        <v>['nombre' =&gt; 'Jhonatan Stiven ', 'apellido' =&gt; 'Riaño Martinez', 'correo' =&gt; 'jhonatan.riaño@linktic.com', 'dominio' =&gt; 15, 'estado' =&gt; 'Activo', 'ticket' =&gt; '11701',</v>
      </c>
      <c r="R1202" t="str">
        <f t="shared" si="93"/>
        <v xml:space="preserve"> 'fecha_de_creacion' =&gt; '2023-04-05', 'centro_costos_id' =&gt; 45, 'costo_dolares' =&gt; 44.964, 'costo_pesos' =&gt; 0, 'trm' =&gt; 0, 'fecha_de_eliminacion' =&gt; null, 'comentarios'  =&gt; ''],</v>
      </c>
      <c r="S1202" t="str">
        <f t="shared" si="94"/>
        <v>['nombre' =&gt; 'Jhonatan Stiven ', 'apellido' =&gt; 'Riaño Martinez', 'correo' =&gt; 'jhonatan.riaño@linktic.com', 'dominio' =&gt; 15, 'estado' =&gt; 'Activo', 'ticket' =&gt; '11701', 'fecha_de_creacion' =&gt; '2023-04-05', 'centro_costos_id' =&gt; 45, 'costo_dolares' =&gt; 44.964, 'costo_pesos' =&gt; 0, 'trm' =&gt; 0, 'fecha_de_eliminacion' =&gt; null, 'comentarios'  =&gt; ''],</v>
      </c>
    </row>
    <row r="1203" spans="1:19" x14ac:dyDescent="0.25">
      <c r="A1203" t="s">
        <v>3465</v>
      </c>
      <c r="B1203" t="s">
        <v>3466</v>
      </c>
      <c r="C1203" t="s">
        <v>3467</v>
      </c>
      <c r="D1203" t="s">
        <v>1006</v>
      </c>
      <c r="E1203" t="s">
        <v>845</v>
      </c>
      <c r="F1203">
        <v>11603</v>
      </c>
      <c r="G1203" s="1">
        <v>45026</v>
      </c>
      <c r="H1203">
        <v>324</v>
      </c>
      <c r="I1203">
        <v>44.963999999999999</v>
      </c>
      <c r="J1203" t="str">
        <f t="shared" si="90"/>
        <v>44.964</v>
      </c>
      <c r="K1203">
        <v>45049</v>
      </c>
      <c r="M1203">
        <f>_xlfn.IFNA(VLOOKUP(H1203,centro_costo_id_2!$A$2:$B$108,2,0),107)</f>
        <v>69</v>
      </c>
      <c r="N1203">
        <f>_xlfn.IFNA(VLOOKUP(TRIM(D1203),dominio_correos!$A$1:$B$31,2,0),29)</f>
        <v>15</v>
      </c>
      <c r="O1203" t="str">
        <f>Hoja13!J1202</f>
        <v>2023-04-10</v>
      </c>
      <c r="P1203" t="str">
        <f t="shared" si="91"/>
        <v>2023-05-03</v>
      </c>
      <c r="Q1203" t="str">
        <f t="shared" si="92"/>
        <v>['nombre' =&gt; 'Sergio Adrián ', 'apellido' =&gt; 'Beltrán Campos', 'correo' =&gt; 'sergio.beltran@linktic.com', 'dominio' =&gt; 15, 'estado' =&gt; 'Eliminado', 'ticket' =&gt; '11603',</v>
      </c>
      <c r="R1203" t="str">
        <f t="shared" si="93"/>
        <v xml:space="preserve"> 'fecha_de_creacion' =&gt; '2023-04-10', 'centro_costos_id' =&gt; 69, 'costo_dolares' =&gt; 44.964, 'costo_pesos' =&gt; 0, 'trm' =&gt; 0, 'fecha_de_eliminacion' =&gt; '2023-05-03', 'comentarios'  =&gt; ''],</v>
      </c>
      <c r="S1203" t="str">
        <f t="shared" si="94"/>
        <v>['nombre' =&gt; 'Sergio Adrián ', 'apellido' =&gt; 'Beltrán Campos', 'correo' =&gt; 'sergio.beltran@linktic.com', 'dominio' =&gt; 15, 'estado' =&gt; 'Eliminado', 'ticket' =&gt; '11603', 'fecha_de_creacion' =&gt; '2023-04-10', 'centro_costos_id' =&gt; 69, 'costo_dolares' =&gt; 44.964, 'costo_pesos' =&gt; 0, 'trm' =&gt; 0, 'fecha_de_eliminacion' =&gt; '2023-05-03', 'comentarios'  =&gt; ''],</v>
      </c>
    </row>
    <row r="1204" spans="1:19" x14ac:dyDescent="0.25">
      <c r="A1204" t="s">
        <v>3468</v>
      </c>
      <c r="B1204" t="s">
        <v>3469</v>
      </c>
      <c r="C1204" t="s">
        <v>3470</v>
      </c>
      <c r="D1204" t="s">
        <v>1006</v>
      </c>
      <c r="E1204" t="s">
        <v>974</v>
      </c>
      <c r="F1204">
        <v>11555</v>
      </c>
      <c r="G1204" s="1">
        <v>45026</v>
      </c>
      <c r="H1204">
        <v>355</v>
      </c>
      <c r="I1204">
        <v>44.963999999999999</v>
      </c>
      <c r="J1204" t="str">
        <f t="shared" si="90"/>
        <v>44.964</v>
      </c>
      <c r="M1204">
        <f>_xlfn.IFNA(VLOOKUP(H1204,centro_costo_id_2!$A$2:$B$108,2,0),107)</f>
        <v>98</v>
      </c>
      <c r="N1204">
        <f>_xlfn.IFNA(VLOOKUP(TRIM(D1204),dominio_correos!$A$1:$B$31,2,0),29)</f>
        <v>15</v>
      </c>
      <c r="O1204" t="str">
        <f>Hoja13!J1203</f>
        <v>2023-04-10</v>
      </c>
      <c r="P1204" t="str">
        <f t="shared" si="91"/>
        <v>null</v>
      </c>
      <c r="Q1204" t="str">
        <f t="shared" si="92"/>
        <v>['nombre' =&gt; 'Miguel Angel ', 'apellido' =&gt; 'Romero Sarmiento', 'correo' =&gt; 'miguel.romero@linktic.com', 'dominio' =&gt; 15, 'estado' =&gt; 'Activo', 'ticket' =&gt; '11555',</v>
      </c>
      <c r="R1204" t="str">
        <f t="shared" si="93"/>
        <v xml:space="preserve"> 'fecha_de_creacion' =&gt; '2023-04-10', 'centro_costos_id' =&gt; 98, 'costo_dolares' =&gt; 44.964, 'costo_pesos' =&gt; 0, 'trm' =&gt; 0, 'fecha_de_eliminacion' =&gt; null, 'comentarios'  =&gt; ''],</v>
      </c>
      <c r="S1204" t="str">
        <f t="shared" si="94"/>
        <v>['nombre' =&gt; 'Miguel Angel ', 'apellido' =&gt; 'Romero Sarmiento', 'correo' =&gt; 'miguel.romero@linktic.com', 'dominio' =&gt; 15, 'estado' =&gt; 'Activo', 'ticket' =&gt; '11555', 'fecha_de_creacion' =&gt; '2023-04-10', 'centro_costos_id' =&gt; 98, 'costo_dolares' =&gt; 44.964, 'costo_pesos' =&gt; 0, 'trm' =&gt; 0, 'fecha_de_eliminacion' =&gt; null, 'comentarios'  =&gt; ''],</v>
      </c>
    </row>
    <row r="1205" spans="1:19" x14ac:dyDescent="0.25">
      <c r="A1205" t="s">
        <v>1807</v>
      </c>
      <c r="B1205" t="s">
        <v>3471</v>
      </c>
      <c r="C1205" t="s">
        <v>3472</v>
      </c>
      <c r="D1205" t="s">
        <v>1006</v>
      </c>
      <c r="E1205" t="s">
        <v>845</v>
      </c>
      <c r="F1205">
        <v>11359</v>
      </c>
      <c r="G1205" s="1">
        <v>45026</v>
      </c>
      <c r="H1205">
        <v>339</v>
      </c>
      <c r="I1205">
        <v>45.051000000000002</v>
      </c>
      <c r="J1205" t="str">
        <f t="shared" si="90"/>
        <v>45.051</v>
      </c>
      <c r="K1205">
        <v>45051</v>
      </c>
      <c r="M1205">
        <f>_xlfn.IFNA(VLOOKUP(H1205,centro_costo_id_2!$A$2:$B$108,2,0),107)</f>
        <v>85</v>
      </c>
      <c r="N1205">
        <f>_xlfn.IFNA(VLOOKUP(TRIM(D1205),dominio_correos!$A$1:$B$31,2,0),29)</f>
        <v>15</v>
      </c>
      <c r="O1205" t="str">
        <f>Hoja13!J1204</f>
        <v>2023-04-10</v>
      </c>
      <c r="P1205" t="str">
        <f t="shared" si="91"/>
        <v>2023-05-05</v>
      </c>
      <c r="Q1205" t="str">
        <f t="shared" si="92"/>
        <v>['nombre' =&gt; 'Daniel ', 'apellido' =&gt; 'Valero Romero', 'correo' =&gt; 'daniel.valero@linktic.com', 'dominio' =&gt; 15, 'estado' =&gt; 'Eliminado', 'ticket' =&gt; '11359',</v>
      </c>
      <c r="R1205" t="str">
        <f t="shared" si="93"/>
        <v xml:space="preserve"> 'fecha_de_creacion' =&gt; '2023-04-10', 'centro_costos_id' =&gt; 85, 'costo_dolares' =&gt; 45.051, 'costo_pesos' =&gt; 0, 'trm' =&gt; 0, 'fecha_de_eliminacion' =&gt; '2023-05-05', 'comentarios'  =&gt; ''],</v>
      </c>
      <c r="S1205" t="str">
        <f t="shared" si="94"/>
        <v>['nombre' =&gt; 'Daniel ', 'apellido' =&gt; 'Valero Romero', 'correo' =&gt; 'daniel.valero@linktic.com', 'dominio' =&gt; 15, 'estado' =&gt; 'Eliminado', 'ticket' =&gt; '11359', 'fecha_de_creacion' =&gt; '2023-04-10', 'centro_costos_id' =&gt; 85, 'costo_dolares' =&gt; 45.051, 'costo_pesos' =&gt; 0, 'trm' =&gt; 0, 'fecha_de_eliminacion' =&gt; '2023-05-05', 'comentarios'  =&gt; ''],</v>
      </c>
    </row>
    <row r="1206" spans="1:19" x14ac:dyDescent="0.25">
      <c r="A1206" t="s">
        <v>3473</v>
      </c>
      <c r="B1206" t="s">
        <v>3474</v>
      </c>
      <c r="C1206" t="s">
        <v>3475</v>
      </c>
      <c r="D1206" t="s">
        <v>3476</v>
      </c>
      <c r="E1206" t="s">
        <v>974</v>
      </c>
      <c r="F1206">
        <v>11497</v>
      </c>
      <c r="G1206" s="1">
        <v>45027</v>
      </c>
      <c r="H1206">
        <v>9</v>
      </c>
      <c r="I1206">
        <v>45.024000000000001</v>
      </c>
      <c r="J1206" t="str">
        <f t="shared" si="90"/>
        <v>45.024</v>
      </c>
      <c r="M1206">
        <f>_xlfn.IFNA(VLOOKUP(H1206,centro_costo_id_2!$A$2:$B$108,2,0),107)</f>
        <v>106</v>
      </c>
      <c r="N1206">
        <f>_xlfn.IFNA(VLOOKUP(TRIM(D1206),dominio_correos!$A$1:$B$31,2,0),29)</f>
        <v>10</v>
      </c>
      <c r="O1206" t="str">
        <f>Hoja13!J1205</f>
        <v>2023-04-11</v>
      </c>
      <c r="P1206" t="str">
        <f t="shared" si="91"/>
        <v>null</v>
      </c>
      <c r="Q1206" t="str">
        <f t="shared" si="92"/>
        <v>['nombre' =&gt; 'Luz Stella', 'apellido' =&gt; 'Forero Reyez', 'correo' =&gt; 'luz.forero@hicome.co', 'dominio' =&gt; 10, 'estado' =&gt; 'Activo', 'ticket' =&gt; '11497',</v>
      </c>
      <c r="R1206" t="str">
        <f t="shared" si="93"/>
        <v xml:space="preserve"> 'fecha_de_creacion' =&gt; '2023-04-11', 'centro_costos_id' =&gt; 106, 'costo_dolares' =&gt; 45.024, 'costo_pesos' =&gt; 0, 'trm' =&gt; 0, 'fecha_de_eliminacion' =&gt; null, 'comentarios'  =&gt; ''],</v>
      </c>
      <c r="S1206" t="str">
        <f t="shared" si="94"/>
        <v>['nombre' =&gt; 'Luz Stella', 'apellido' =&gt; 'Forero Reyez', 'correo' =&gt; 'luz.forero@hicome.co', 'dominio' =&gt; 10, 'estado' =&gt; 'Activo', 'ticket' =&gt; '11497', 'fecha_de_creacion' =&gt; '2023-04-11', 'centro_costos_id' =&gt; 106, 'costo_dolares' =&gt; 45.024, 'costo_pesos' =&gt; 0, 'trm' =&gt; 0, 'fecha_de_eliminacion' =&gt; null, 'comentarios'  =&gt; ''],</v>
      </c>
    </row>
    <row r="1207" spans="1:19" x14ac:dyDescent="0.25">
      <c r="A1207" t="s">
        <v>3091</v>
      </c>
      <c r="B1207" t="s">
        <v>3477</v>
      </c>
      <c r="C1207" t="s">
        <v>3478</v>
      </c>
      <c r="D1207" t="s">
        <v>1006</v>
      </c>
      <c r="E1207" t="s">
        <v>974</v>
      </c>
      <c r="F1207">
        <v>11700</v>
      </c>
      <c r="G1207" s="1">
        <v>45028</v>
      </c>
      <c r="H1207">
        <v>299</v>
      </c>
      <c r="I1207">
        <v>45.061999999999998</v>
      </c>
      <c r="J1207" t="str">
        <f t="shared" si="90"/>
        <v>45.062</v>
      </c>
      <c r="M1207">
        <f>_xlfn.IFNA(VLOOKUP(H1207,centro_costo_id_2!$A$2:$B$108,2,0),107)</f>
        <v>45</v>
      </c>
      <c r="N1207">
        <f>_xlfn.IFNA(VLOOKUP(TRIM(D1207),dominio_correos!$A$1:$B$31,2,0),29)</f>
        <v>15</v>
      </c>
      <c r="O1207" t="str">
        <f>Hoja13!J1206</f>
        <v>2023-04-12</v>
      </c>
      <c r="P1207" t="str">
        <f t="shared" si="91"/>
        <v>null</v>
      </c>
      <c r="Q1207" t="str">
        <f t="shared" si="92"/>
        <v>['nombre' =&gt; 'Julio Cesar', 'apellido' =&gt; 'Bolaño Perez', 'correo' =&gt; 'julio.bolano@linktic.com', 'dominio' =&gt; 15, 'estado' =&gt; 'Activo', 'ticket' =&gt; '11700',</v>
      </c>
      <c r="R1207" t="str">
        <f t="shared" si="93"/>
        <v xml:space="preserve"> 'fecha_de_creacion' =&gt; '2023-04-12', 'centro_costos_id' =&gt; 45, 'costo_dolares' =&gt; 45.062, 'costo_pesos' =&gt; 0, 'trm' =&gt; 0, 'fecha_de_eliminacion' =&gt; null, 'comentarios'  =&gt; ''],</v>
      </c>
      <c r="S1207" t="str">
        <f t="shared" si="94"/>
        <v>['nombre' =&gt; 'Julio Cesar', 'apellido' =&gt; 'Bolaño Perez', 'correo' =&gt; 'julio.bolano@linktic.com', 'dominio' =&gt; 15, 'estado' =&gt; 'Activo', 'ticket' =&gt; '11700', 'fecha_de_creacion' =&gt; '2023-04-12', 'centro_costos_id' =&gt; 45, 'costo_dolares' =&gt; 45.062, 'costo_pesos' =&gt; 0, 'trm' =&gt; 0, 'fecha_de_eliminacion' =&gt; null, 'comentarios'  =&gt; ''],</v>
      </c>
    </row>
    <row r="1208" spans="1:19" x14ac:dyDescent="0.25">
      <c r="A1208" t="s">
        <v>1807</v>
      </c>
      <c r="B1208" t="s">
        <v>3479</v>
      </c>
      <c r="C1208" t="s">
        <v>3480</v>
      </c>
      <c r="D1208" t="s">
        <v>3476</v>
      </c>
      <c r="E1208" t="s">
        <v>974</v>
      </c>
      <c r="F1208" t="s">
        <v>3481</v>
      </c>
      <c r="G1208" s="1">
        <v>45029</v>
      </c>
      <c r="H1208">
        <v>201</v>
      </c>
      <c r="I1208">
        <v>45.024000000000001</v>
      </c>
      <c r="J1208" t="str">
        <f t="shared" si="90"/>
        <v>45.024</v>
      </c>
      <c r="M1208">
        <f>_xlfn.IFNA(VLOOKUP(H1208,centro_costo_id_2!$A$2:$B$108,2,0),107)</f>
        <v>107</v>
      </c>
      <c r="N1208">
        <f>_xlfn.IFNA(VLOOKUP(TRIM(D1208),dominio_correos!$A$1:$B$31,2,0),29)</f>
        <v>10</v>
      </c>
      <c r="O1208" t="str">
        <f>Hoja13!J1207</f>
        <v>2023-04-13</v>
      </c>
      <c r="P1208" t="str">
        <f t="shared" si="91"/>
        <v>null</v>
      </c>
      <c r="Q1208" t="str">
        <f t="shared" si="92"/>
        <v>['nombre' =&gt; 'Daniel ', 'apellido' =&gt; 'Rodriguez  Lasso', 'correo' =&gt; 'pmo@hicome.co', 'dominio' =&gt; 10, 'estado' =&gt; 'Activo', 'ticket' =&gt; 'GLPI (4741)',</v>
      </c>
      <c r="R1208" t="str">
        <f t="shared" si="93"/>
        <v xml:space="preserve"> 'fecha_de_creacion' =&gt; '2023-04-13', 'centro_costos_id' =&gt; 107, 'costo_dolares' =&gt; 45.024, 'costo_pesos' =&gt; 0, 'trm' =&gt; 0, 'fecha_de_eliminacion' =&gt; null, 'comentarios'  =&gt; ''],</v>
      </c>
      <c r="S1208" t="str">
        <f t="shared" si="94"/>
        <v>['nombre' =&gt; 'Daniel ', 'apellido' =&gt; 'Rodriguez  Lasso', 'correo' =&gt; 'pmo@hicome.co', 'dominio' =&gt; 10, 'estado' =&gt; 'Activo', 'ticket' =&gt; 'GLPI (4741)', 'fecha_de_creacion' =&gt; '2023-04-13', 'centro_costos_id' =&gt; 107, 'costo_dolares' =&gt; 45.024, 'costo_pesos' =&gt; 0, 'trm' =&gt; 0, 'fecha_de_eliminacion' =&gt; null, 'comentarios'  =&gt; ''],</v>
      </c>
    </row>
    <row r="1209" spans="1:19" x14ac:dyDescent="0.25">
      <c r="A1209" t="s">
        <v>3482</v>
      </c>
      <c r="B1209" t="s">
        <v>3483</v>
      </c>
      <c r="C1209" t="s">
        <v>3484</v>
      </c>
      <c r="D1209" t="s">
        <v>1006</v>
      </c>
      <c r="E1209" t="s">
        <v>974</v>
      </c>
      <c r="F1209">
        <v>11539</v>
      </c>
      <c r="G1209" s="1">
        <v>45029</v>
      </c>
      <c r="H1209">
        <v>355</v>
      </c>
      <c r="I1209">
        <v>45.061999999999998</v>
      </c>
      <c r="J1209" t="str">
        <f t="shared" si="90"/>
        <v>45.062</v>
      </c>
      <c r="M1209">
        <f>_xlfn.IFNA(VLOOKUP(H1209,centro_costo_id_2!$A$2:$B$108,2,0),107)</f>
        <v>98</v>
      </c>
      <c r="N1209">
        <f>_xlfn.IFNA(VLOOKUP(TRIM(D1209),dominio_correos!$A$1:$B$31,2,0),29)</f>
        <v>15</v>
      </c>
      <c r="O1209" t="str">
        <f>Hoja13!J1208</f>
        <v>2023-04-13</v>
      </c>
      <c r="P1209" t="str">
        <f t="shared" si="91"/>
        <v>null</v>
      </c>
      <c r="Q1209" t="str">
        <f t="shared" si="92"/>
        <v>['nombre' =&gt; 'Maria Lucia', 'apellido' =&gt; 'Garcia Ramirez', 'correo' =&gt; 'Maria.garcia@linktic.com', 'dominio' =&gt; 15, 'estado' =&gt; 'Activo', 'ticket' =&gt; '11539',</v>
      </c>
      <c r="R1209" t="str">
        <f t="shared" si="93"/>
        <v xml:space="preserve"> 'fecha_de_creacion' =&gt; '2023-04-13', 'centro_costos_id' =&gt; 98, 'costo_dolares' =&gt; 45.062, 'costo_pesos' =&gt; 0, 'trm' =&gt; 0, 'fecha_de_eliminacion' =&gt; null, 'comentarios'  =&gt; ''],</v>
      </c>
      <c r="S1209" t="str">
        <f t="shared" si="94"/>
        <v>['nombre' =&gt; 'Maria Lucia', 'apellido' =&gt; 'Garcia Ramirez', 'correo' =&gt; 'Maria.garcia@linktic.com', 'dominio' =&gt; 15, 'estado' =&gt; 'Activo', 'ticket' =&gt; '11539', 'fecha_de_creacion' =&gt; '2023-04-13', 'centro_costos_id' =&gt; 98, 'costo_dolares' =&gt; 45.062, 'costo_pesos' =&gt; 0, 'trm' =&gt; 0, 'fecha_de_eliminacion' =&gt; null, 'comentarios'  =&gt; ''],</v>
      </c>
    </row>
    <row r="1210" spans="1:19" x14ac:dyDescent="0.25">
      <c r="A1210" t="s">
        <v>3485</v>
      </c>
      <c r="B1210" t="s">
        <v>3486</v>
      </c>
      <c r="C1210" t="s">
        <v>3487</v>
      </c>
      <c r="D1210" t="s">
        <v>1006</v>
      </c>
      <c r="E1210" t="s">
        <v>845</v>
      </c>
      <c r="F1210">
        <v>11602</v>
      </c>
      <c r="G1210" s="1">
        <v>45029</v>
      </c>
      <c r="H1210">
        <v>324</v>
      </c>
      <c r="I1210">
        <v>45.061999999999998</v>
      </c>
      <c r="J1210" t="str">
        <f t="shared" si="90"/>
        <v>45.062</v>
      </c>
      <c r="K1210">
        <v>45049</v>
      </c>
      <c r="M1210">
        <f>_xlfn.IFNA(VLOOKUP(H1210,centro_costo_id_2!$A$2:$B$108,2,0),107)</f>
        <v>69</v>
      </c>
      <c r="N1210">
        <f>_xlfn.IFNA(VLOOKUP(TRIM(D1210),dominio_correos!$A$1:$B$31,2,0),29)</f>
        <v>15</v>
      </c>
      <c r="O1210" t="str">
        <f>Hoja13!J1209</f>
        <v>2023-04-13</v>
      </c>
      <c r="P1210" t="str">
        <f t="shared" si="91"/>
        <v>2023-05-03</v>
      </c>
      <c r="Q1210" t="str">
        <f t="shared" si="92"/>
        <v>['nombre' =&gt; 'Carlos Andres', 'apellido' =&gt; 'Martinez Salcedo', 'correo' =&gt; 'carlos.martinez@linktic.com', 'dominio' =&gt; 15, 'estado' =&gt; 'Eliminado', 'ticket' =&gt; '11602',</v>
      </c>
      <c r="R1210" t="str">
        <f t="shared" si="93"/>
        <v xml:space="preserve"> 'fecha_de_creacion' =&gt; '2023-04-13', 'centro_costos_id' =&gt; 69, 'costo_dolares' =&gt; 45.062, 'costo_pesos' =&gt; 0, 'trm' =&gt; 0, 'fecha_de_eliminacion' =&gt; '2023-05-03', 'comentarios'  =&gt; ''],</v>
      </c>
      <c r="S1210" t="str">
        <f t="shared" si="94"/>
        <v>['nombre' =&gt; 'Carlos Andres', 'apellido' =&gt; 'Martinez Salcedo', 'correo' =&gt; 'carlos.martinez@linktic.com', 'dominio' =&gt; 15, 'estado' =&gt; 'Eliminado', 'ticket' =&gt; '11602', 'fecha_de_creacion' =&gt; '2023-04-13', 'centro_costos_id' =&gt; 69, 'costo_dolares' =&gt; 45.062, 'costo_pesos' =&gt; 0, 'trm' =&gt; 0, 'fecha_de_eliminacion' =&gt; '2023-05-03', 'comentarios'  =&gt; ''],</v>
      </c>
    </row>
    <row r="1211" spans="1:19" x14ac:dyDescent="0.25">
      <c r="A1211" t="s">
        <v>3488</v>
      </c>
      <c r="B1211" t="s">
        <v>3489</v>
      </c>
      <c r="C1211" t="s">
        <v>3490</v>
      </c>
      <c r="D1211" t="s">
        <v>1006</v>
      </c>
      <c r="E1211" t="s">
        <v>974</v>
      </c>
      <c r="F1211">
        <v>11363</v>
      </c>
      <c r="G1211" s="1">
        <v>45030</v>
      </c>
      <c r="H1211">
        <v>339</v>
      </c>
      <c r="I1211">
        <v>45.061999999999998</v>
      </c>
      <c r="J1211" t="str">
        <f t="shared" si="90"/>
        <v>45.062</v>
      </c>
      <c r="M1211">
        <f>_xlfn.IFNA(VLOOKUP(H1211,centro_costo_id_2!$A$2:$B$108,2,0),107)</f>
        <v>85</v>
      </c>
      <c r="N1211">
        <f>_xlfn.IFNA(VLOOKUP(TRIM(D1211),dominio_correos!$A$1:$B$31,2,0),29)</f>
        <v>15</v>
      </c>
      <c r="O1211" t="str">
        <f>Hoja13!J1210</f>
        <v>2023-04-14</v>
      </c>
      <c r="P1211" t="str">
        <f t="shared" si="91"/>
        <v>null</v>
      </c>
      <c r="Q1211" t="str">
        <f t="shared" si="92"/>
        <v>['nombre' =&gt; 'Johan Arturo', 'apellido' =&gt; 'Suarez Romero', 'correo' =&gt; 'johan.suarez@linktic.com', 'dominio' =&gt; 15, 'estado' =&gt; 'Activo', 'ticket' =&gt; '11363',</v>
      </c>
      <c r="R1211" t="str">
        <f t="shared" si="93"/>
        <v xml:space="preserve"> 'fecha_de_creacion' =&gt; '2023-04-14', 'centro_costos_id' =&gt; 85, 'costo_dolares' =&gt; 45.062, 'costo_pesos' =&gt; 0, 'trm' =&gt; 0, 'fecha_de_eliminacion' =&gt; null, 'comentarios'  =&gt; ''],</v>
      </c>
      <c r="S1211" t="str">
        <f t="shared" si="94"/>
        <v>['nombre' =&gt; 'Johan Arturo', 'apellido' =&gt; 'Suarez Romero', 'correo' =&gt; 'johan.suarez@linktic.com', 'dominio' =&gt; 15, 'estado' =&gt; 'Activo', 'ticket' =&gt; '11363', 'fecha_de_creacion' =&gt; '2023-04-14', 'centro_costos_id' =&gt; 85, 'costo_dolares' =&gt; 45.062, 'costo_pesos' =&gt; 0, 'trm' =&gt; 0, 'fecha_de_eliminacion' =&gt; null, 'comentarios'  =&gt; ''],</v>
      </c>
    </row>
    <row r="1212" spans="1:19" x14ac:dyDescent="0.25">
      <c r="A1212" t="s">
        <v>3491</v>
      </c>
      <c r="B1212" t="s">
        <v>3492</v>
      </c>
      <c r="C1212" t="s">
        <v>3493</v>
      </c>
      <c r="D1212" t="s">
        <v>944</v>
      </c>
      <c r="E1212" t="s">
        <v>974</v>
      </c>
      <c r="F1212">
        <v>11414</v>
      </c>
      <c r="G1212" s="1">
        <v>45033</v>
      </c>
      <c r="H1212">
        <v>6</v>
      </c>
      <c r="I1212">
        <v>12</v>
      </c>
      <c r="J1212" t="str">
        <f t="shared" si="90"/>
        <v>12.000</v>
      </c>
      <c r="M1212">
        <f>_xlfn.IFNA(VLOOKUP(H1212,centro_costo_id_2!$A$2:$B$108,2,0),107)</f>
        <v>99</v>
      </c>
      <c r="N1212">
        <f>_xlfn.IFNA(VLOOKUP(TRIM(D1212),dominio_correos!$A$1:$B$31,2,0),29)</f>
        <v>27</v>
      </c>
      <c r="O1212" t="str">
        <f>Hoja13!J1211</f>
        <v>2023-04-17</v>
      </c>
      <c r="P1212" t="str">
        <f t="shared" si="91"/>
        <v>null</v>
      </c>
      <c r="Q1212" t="str">
        <f t="shared" si="92"/>
        <v>['nombre' =&gt; 'Andrés Alexander ', 'apellido' =&gt; 'Barrera Garavito', 'correo' =&gt; 'andres.barrera@wimbu.co', 'dominio' =&gt; 27, 'estado' =&gt; 'Activo', 'ticket' =&gt; '11414',</v>
      </c>
      <c r="R1212" t="str">
        <f t="shared" si="93"/>
        <v xml:space="preserve"> 'fecha_de_creacion' =&gt; '2023-04-17', 'centro_costos_id' =&gt; 99, 'costo_dolares' =&gt; 12.000, 'costo_pesos' =&gt; 0, 'trm' =&gt; 0, 'fecha_de_eliminacion' =&gt; null, 'comentarios'  =&gt; ''],</v>
      </c>
      <c r="S1212" t="str">
        <f t="shared" si="94"/>
        <v>['nombre' =&gt; 'Andrés Alexander ', 'apellido' =&gt; 'Barrera Garavito', 'correo' =&gt; 'andres.barrera@wimbu.co', 'dominio' =&gt; 27, 'estado' =&gt; 'Activo', 'ticket' =&gt; '11414', 'fecha_de_creacion' =&gt; '2023-04-17', 'centro_costos_id' =&gt; 99, 'costo_dolares' =&gt; 12.000, 'costo_pesos' =&gt; 0, 'trm' =&gt; 0, 'fecha_de_eliminacion' =&gt; null, 'comentarios'  =&gt; ''],</v>
      </c>
    </row>
    <row r="1213" spans="1:19" x14ac:dyDescent="0.25">
      <c r="A1213" t="s">
        <v>3494</v>
      </c>
      <c r="B1213" t="s">
        <v>3495</v>
      </c>
      <c r="C1213" t="s">
        <v>3496</v>
      </c>
      <c r="D1213" t="s">
        <v>1006</v>
      </c>
      <c r="E1213" t="s">
        <v>974</v>
      </c>
      <c r="F1213">
        <v>11421</v>
      </c>
      <c r="G1213" s="1">
        <v>45033</v>
      </c>
      <c r="H1213">
        <v>355</v>
      </c>
      <c r="I1213">
        <v>45.051000000000002</v>
      </c>
      <c r="J1213" t="str">
        <f t="shared" si="90"/>
        <v>45.051</v>
      </c>
      <c r="M1213">
        <f>_xlfn.IFNA(VLOOKUP(H1213,centro_costo_id_2!$A$2:$B$108,2,0),107)</f>
        <v>98</v>
      </c>
      <c r="N1213">
        <f>_xlfn.IFNA(VLOOKUP(TRIM(D1213),dominio_correos!$A$1:$B$31,2,0),29)</f>
        <v>15</v>
      </c>
      <c r="O1213" t="str">
        <f>Hoja13!J1212</f>
        <v>2023-04-17</v>
      </c>
      <c r="P1213" t="str">
        <f t="shared" si="91"/>
        <v>null</v>
      </c>
      <c r="Q1213" t="str">
        <f t="shared" si="92"/>
        <v>['nombre' =&gt; 'Jonathan Javier ', 'apellido' =&gt; 'Montiel Garzón', 'correo' =&gt; 'jonathan.montiel@linktic.com', 'dominio' =&gt; 15, 'estado' =&gt; 'Activo', 'ticket' =&gt; '11421',</v>
      </c>
      <c r="R1213" t="str">
        <f t="shared" si="93"/>
        <v xml:space="preserve"> 'fecha_de_creacion' =&gt; '2023-04-17', 'centro_costos_id' =&gt; 98, 'costo_dolares' =&gt; 45.051, 'costo_pesos' =&gt; 0, 'trm' =&gt; 0, 'fecha_de_eliminacion' =&gt; null, 'comentarios'  =&gt; ''],</v>
      </c>
      <c r="S1213" t="str">
        <f t="shared" si="94"/>
        <v>['nombre' =&gt; 'Jonathan Javier ', 'apellido' =&gt; 'Montiel Garzón', 'correo' =&gt; 'jonathan.montiel@linktic.com', 'dominio' =&gt; 15, 'estado' =&gt; 'Activo', 'ticket' =&gt; '11421', 'fecha_de_creacion' =&gt; '2023-04-17', 'centro_costos_id' =&gt; 98, 'costo_dolares' =&gt; 45.051, 'costo_pesos' =&gt; 0, 'trm' =&gt; 0, 'fecha_de_eliminacion' =&gt; null, 'comentarios'  =&gt; ''],</v>
      </c>
    </row>
    <row r="1214" spans="1:19" x14ac:dyDescent="0.25">
      <c r="A1214" t="s">
        <v>3497</v>
      </c>
      <c r="B1214" t="s">
        <v>3498</v>
      </c>
      <c r="C1214" t="s">
        <v>3499</v>
      </c>
      <c r="D1214" t="s">
        <v>944</v>
      </c>
      <c r="E1214" t="s">
        <v>845</v>
      </c>
      <c r="F1214">
        <v>11650</v>
      </c>
      <c r="G1214" s="1">
        <v>45033</v>
      </c>
      <c r="H1214">
        <v>6</v>
      </c>
      <c r="I1214">
        <v>12</v>
      </c>
      <c r="J1214" t="str">
        <f t="shared" si="90"/>
        <v>12.000</v>
      </c>
      <c r="K1214">
        <v>45078</v>
      </c>
      <c r="M1214">
        <f>_xlfn.IFNA(VLOOKUP(H1214,centro_costo_id_2!$A$2:$B$108,2,0),107)</f>
        <v>99</v>
      </c>
      <c r="N1214">
        <f>_xlfn.IFNA(VLOOKUP(TRIM(D1214),dominio_correos!$A$1:$B$31,2,0),29)</f>
        <v>27</v>
      </c>
      <c r="O1214" t="str">
        <f>Hoja13!J1213</f>
        <v>2023-04-17</v>
      </c>
      <c r="P1214" t="str">
        <f t="shared" si="91"/>
        <v>2023-06-01</v>
      </c>
      <c r="Q1214" t="str">
        <f t="shared" si="92"/>
        <v>['nombre' =&gt; 'Cristian Camilo ', 'apellido' =&gt; 'Quebrada Bautista', 'correo' =&gt; 'cristian.quebrada@wimbu.co', 'dominio' =&gt; 27, 'estado' =&gt; 'Eliminado', 'ticket' =&gt; '11650',</v>
      </c>
      <c r="R1214" t="str">
        <f t="shared" si="93"/>
        <v xml:space="preserve"> 'fecha_de_creacion' =&gt; '2023-04-17', 'centro_costos_id' =&gt; 99, 'costo_dolares' =&gt; 12.000, 'costo_pesos' =&gt; 0, 'trm' =&gt; 0, 'fecha_de_eliminacion' =&gt; '2023-06-01', 'comentarios'  =&gt; ''],</v>
      </c>
      <c r="S1214" t="str">
        <f t="shared" si="94"/>
        <v>['nombre' =&gt; 'Cristian Camilo ', 'apellido' =&gt; 'Quebrada Bautista', 'correo' =&gt; 'cristian.quebrada@wimbu.co', 'dominio' =&gt; 27, 'estado' =&gt; 'Eliminado', 'ticket' =&gt; '11650', 'fecha_de_creacion' =&gt; '2023-04-17', 'centro_costos_id' =&gt; 99, 'costo_dolares' =&gt; 12.000, 'costo_pesos' =&gt; 0, 'trm' =&gt; 0, 'fecha_de_eliminacion' =&gt; '2023-06-01', 'comentarios'  =&gt; ''],</v>
      </c>
    </row>
    <row r="1215" spans="1:19" x14ac:dyDescent="0.25">
      <c r="A1215" t="s">
        <v>3500</v>
      </c>
      <c r="B1215" t="s">
        <v>3501</v>
      </c>
      <c r="C1215" t="s">
        <v>3502</v>
      </c>
      <c r="D1215" t="s">
        <v>1006</v>
      </c>
      <c r="E1215" t="s">
        <v>974</v>
      </c>
      <c r="F1215">
        <v>11678</v>
      </c>
      <c r="G1215" s="1">
        <v>45033</v>
      </c>
      <c r="H1215">
        <v>346</v>
      </c>
      <c r="I1215">
        <v>44.963999999999999</v>
      </c>
      <c r="J1215" t="str">
        <f t="shared" si="90"/>
        <v>44.964</v>
      </c>
      <c r="M1215">
        <f>_xlfn.IFNA(VLOOKUP(H1215,centro_costo_id_2!$A$2:$B$108,2,0),107)</f>
        <v>107</v>
      </c>
      <c r="N1215">
        <f>_xlfn.IFNA(VLOOKUP(TRIM(D1215),dominio_correos!$A$1:$B$31,2,0),29)</f>
        <v>15</v>
      </c>
      <c r="O1215" t="str">
        <f>Hoja13!J1214</f>
        <v>2023-04-17</v>
      </c>
      <c r="P1215" t="str">
        <f t="shared" si="91"/>
        <v>null</v>
      </c>
      <c r="Q1215" t="str">
        <f t="shared" si="92"/>
        <v>['nombre' =&gt; 'Jenny Constanza ', 'apellido' =&gt; 'Osorio Velez', 'correo' =&gt; 'jenny.osorio@linktic.com', 'dominio' =&gt; 15, 'estado' =&gt; 'Activo', 'ticket' =&gt; '11678',</v>
      </c>
      <c r="R1215" t="str">
        <f t="shared" si="93"/>
        <v xml:space="preserve"> 'fecha_de_creacion' =&gt; '2023-04-17', 'centro_costos_id' =&gt; 107, 'costo_dolares' =&gt; 44.964, 'costo_pesos' =&gt; 0, 'trm' =&gt; 0, 'fecha_de_eliminacion' =&gt; null, 'comentarios'  =&gt; ''],</v>
      </c>
      <c r="S1215" t="str">
        <f t="shared" si="94"/>
        <v>['nombre' =&gt; 'Jenny Constanza ', 'apellido' =&gt; 'Osorio Velez', 'correo' =&gt; 'jenny.osorio@linktic.com', 'dominio' =&gt; 15, 'estado' =&gt; 'Activo', 'ticket' =&gt; '11678', 'fecha_de_creacion' =&gt; '2023-04-17', 'centro_costos_id' =&gt; 107, 'costo_dolares' =&gt; 44.964, 'costo_pesos' =&gt; 0, 'trm' =&gt; 0, 'fecha_de_eliminacion' =&gt; null, 'comentarios'  =&gt; ''],</v>
      </c>
    </row>
    <row r="1216" spans="1:19" x14ac:dyDescent="0.25">
      <c r="A1216" t="s">
        <v>3503</v>
      </c>
      <c r="B1216" t="s">
        <v>3504</v>
      </c>
      <c r="C1216" t="s">
        <v>3505</v>
      </c>
      <c r="D1216" t="s">
        <v>1006</v>
      </c>
      <c r="E1216" t="s">
        <v>974</v>
      </c>
      <c r="F1216">
        <v>11542</v>
      </c>
      <c r="G1216" s="1">
        <v>45033</v>
      </c>
      <c r="H1216">
        <v>355</v>
      </c>
      <c r="I1216">
        <v>44.963999999999999</v>
      </c>
      <c r="J1216" t="str">
        <f t="shared" si="90"/>
        <v>44.964</v>
      </c>
      <c r="M1216">
        <f>_xlfn.IFNA(VLOOKUP(H1216,centro_costo_id_2!$A$2:$B$108,2,0),107)</f>
        <v>98</v>
      </c>
      <c r="N1216">
        <f>_xlfn.IFNA(VLOOKUP(TRIM(D1216),dominio_correos!$A$1:$B$31,2,0),29)</f>
        <v>15</v>
      </c>
      <c r="O1216" t="str">
        <f>Hoja13!J1215</f>
        <v>2023-04-17</v>
      </c>
      <c r="P1216" t="str">
        <f t="shared" si="91"/>
        <v>null</v>
      </c>
      <c r="Q1216" t="str">
        <f t="shared" si="92"/>
        <v>['nombre' =&gt; 'Sonia Yineth ', 'apellido' =&gt; 'Herrera Gonzalez', 'correo' =&gt; 'sonia.herrera@linktic.com', 'dominio' =&gt; 15, 'estado' =&gt; 'Activo', 'ticket' =&gt; '11542',</v>
      </c>
      <c r="R1216" t="str">
        <f t="shared" si="93"/>
        <v xml:space="preserve"> 'fecha_de_creacion' =&gt; '2023-04-17', 'centro_costos_id' =&gt; 98, 'costo_dolares' =&gt; 44.964, 'costo_pesos' =&gt; 0, 'trm' =&gt; 0, 'fecha_de_eliminacion' =&gt; null, 'comentarios'  =&gt; ''],</v>
      </c>
      <c r="S1216" t="str">
        <f t="shared" si="94"/>
        <v>['nombre' =&gt; 'Sonia Yineth ', 'apellido' =&gt; 'Herrera Gonzalez', 'correo' =&gt; 'sonia.herrera@linktic.com', 'dominio' =&gt; 15, 'estado' =&gt; 'Activo', 'ticket' =&gt; '11542', 'fecha_de_creacion' =&gt; '2023-04-17', 'centro_costos_id' =&gt; 98, 'costo_dolares' =&gt; 44.964, 'costo_pesos' =&gt; 0, 'trm' =&gt; 0, 'fecha_de_eliminacion' =&gt; null, 'comentarios'  =&gt; ''],</v>
      </c>
    </row>
    <row r="1217" spans="1:19" x14ac:dyDescent="0.25">
      <c r="A1217" t="s">
        <v>3506</v>
      </c>
      <c r="B1217" t="s">
        <v>3507</v>
      </c>
      <c r="C1217" t="s">
        <v>3508</v>
      </c>
      <c r="D1217" t="s">
        <v>1006</v>
      </c>
      <c r="E1217" t="s">
        <v>974</v>
      </c>
      <c r="F1217">
        <v>11626</v>
      </c>
      <c r="G1217" s="1">
        <v>45033</v>
      </c>
      <c r="H1217">
        <v>339</v>
      </c>
      <c r="I1217">
        <v>45.061999999999998</v>
      </c>
      <c r="J1217" t="str">
        <f t="shared" si="90"/>
        <v>45.062</v>
      </c>
      <c r="M1217">
        <f>_xlfn.IFNA(VLOOKUP(H1217,centro_costo_id_2!$A$2:$B$108,2,0),107)</f>
        <v>85</v>
      </c>
      <c r="N1217">
        <f>_xlfn.IFNA(VLOOKUP(TRIM(D1217),dominio_correos!$A$1:$B$31,2,0),29)</f>
        <v>15</v>
      </c>
      <c r="O1217" t="str">
        <f>Hoja13!J1216</f>
        <v>2023-04-17</v>
      </c>
      <c r="P1217" t="str">
        <f t="shared" si="91"/>
        <v>null</v>
      </c>
      <c r="Q1217" t="str">
        <f t="shared" si="92"/>
        <v>['nombre' =&gt; 'Jerson Stiven ', 'apellido' =&gt; 'Olaya Aguazaco', 'correo' =&gt; 'jerson.olaya@linktic.com', 'dominio' =&gt; 15, 'estado' =&gt; 'Activo', 'ticket' =&gt; '11626',</v>
      </c>
      <c r="R1217" t="str">
        <f t="shared" si="93"/>
        <v xml:space="preserve"> 'fecha_de_creacion' =&gt; '2023-04-17', 'centro_costos_id' =&gt; 85, 'costo_dolares' =&gt; 45.062, 'costo_pesos' =&gt; 0, 'trm' =&gt; 0, 'fecha_de_eliminacion' =&gt; null, 'comentarios'  =&gt; ''],</v>
      </c>
      <c r="S1217" t="str">
        <f t="shared" si="94"/>
        <v>['nombre' =&gt; 'Jerson Stiven ', 'apellido' =&gt; 'Olaya Aguazaco', 'correo' =&gt; 'jerson.olaya@linktic.com', 'dominio' =&gt; 15, 'estado' =&gt; 'Activo', 'ticket' =&gt; '11626', 'fecha_de_creacion' =&gt; '2023-04-17', 'centro_costos_id' =&gt; 85, 'costo_dolares' =&gt; 45.062, 'costo_pesos' =&gt; 0, 'trm' =&gt; 0, 'fecha_de_eliminacion' =&gt; null, 'comentarios'  =&gt; ''],</v>
      </c>
    </row>
    <row r="1218" spans="1:19" x14ac:dyDescent="0.25">
      <c r="A1218" t="s">
        <v>3014</v>
      </c>
      <c r="B1218" t="s">
        <v>3509</v>
      </c>
      <c r="C1218" t="s">
        <v>3510</v>
      </c>
      <c r="D1218" t="s">
        <v>1006</v>
      </c>
      <c r="E1218" t="s">
        <v>974</v>
      </c>
      <c r="F1218">
        <v>11541</v>
      </c>
      <c r="G1218" s="1">
        <v>45034</v>
      </c>
      <c r="H1218">
        <v>355</v>
      </c>
      <c r="I1218">
        <v>44.963999999999999</v>
      </c>
      <c r="J1218" t="str">
        <f t="shared" si="90"/>
        <v>44.964</v>
      </c>
      <c r="M1218">
        <f>_xlfn.IFNA(VLOOKUP(H1218,centro_costo_id_2!$A$2:$B$108,2,0),107)</f>
        <v>98</v>
      </c>
      <c r="N1218">
        <f>_xlfn.IFNA(VLOOKUP(TRIM(D1218),dominio_correos!$A$1:$B$31,2,0),29)</f>
        <v>15</v>
      </c>
      <c r="O1218" t="str">
        <f>Hoja13!J1217</f>
        <v>2023-04-18</v>
      </c>
      <c r="P1218" t="str">
        <f t="shared" si="91"/>
        <v>null</v>
      </c>
      <c r="Q1218" t="str">
        <f t="shared" si="92"/>
        <v>['nombre' =&gt; 'Fabian ', 'apellido' =&gt; 'Leonardo Alvarez', 'correo' =&gt; 'fabian.alvarez@linktic.com', 'dominio' =&gt; 15, 'estado' =&gt; 'Activo', 'ticket' =&gt; '11541',</v>
      </c>
      <c r="R1218" t="str">
        <f t="shared" si="93"/>
        <v xml:space="preserve"> 'fecha_de_creacion' =&gt; '2023-04-18', 'centro_costos_id' =&gt; 98, 'costo_dolares' =&gt; 44.964, 'costo_pesos' =&gt; 0, 'trm' =&gt; 0, 'fecha_de_eliminacion' =&gt; null, 'comentarios'  =&gt; ''],</v>
      </c>
      <c r="S1218" t="str">
        <f t="shared" si="94"/>
        <v>['nombre' =&gt; 'Fabian ', 'apellido' =&gt; 'Leonardo Alvarez', 'correo' =&gt; 'fabian.alvarez@linktic.com', 'dominio' =&gt; 15, 'estado' =&gt; 'Activo', 'ticket' =&gt; '11541', 'fecha_de_creacion' =&gt; '2023-04-18', 'centro_costos_id' =&gt; 98, 'costo_dolares' =&gt; 44.964, 'costo_pesos' =&gt; 0, 'trm' =&gt; 0, 'fecha_de_eliminacion' =&gt; null, 'comentarios'  =&gt; ''],</v>
      </c>
    </row>
    <row r="1219" spans="1:19" x14ac:dyDescent="0.25">
      <c r="A1219" t="s">
        <v>1874</v>
      </c>
      <c r="B1219" t="s">
        <v>3511</v>
      </c>
      <c r="C1219" t="s">
        <v>3512</v>
      </c>
      <c r="D1219" t="s">
        <v>1006</v>
      </c>
      <c r="E1219" t="s">
        <v>974</v>
      </c>
      <c r="F1219">
        <v>11521</v>
      </c>
      <c r="G1219" s="1">
        <v>45034</v>
      </c>
      <c r="H1219">
        <v>242</v>
      </c>
      <c r="I1219">
        <v>44.963999999999999</v>
      </c>
      <c r="J1219" t="str">
        <f t="shared" ref="J1219:J1282" si="95">REPLACE(TEXT(I1219,"#,000"),FIND(",",TEXT(I1219,"#,000"),1),1,".")</f>
        <v>44.964</v>
      </c>
      <c r="M1219">
        <f>_xlfn.IFNA(VLOOKUP(H1219,centro_costo_id_2!$A$2:$B$108,2,0),107)</f>
        <v>107</v>
      </c>
      <c r="N1219">
        <f>_xlfn.IFNA(VLOOKUP(TRIM(D1219),dominio_correos!$A$1:$B$31,2,0),29)</f>
        <v>15</v>
      </c>
      <c r="O1219" t="str">
        <f>Hoja13!J1218</f>
        <v>2023-04-18</v>
      </c>
      <c r="P1219" t="str">
        <f t="shared" ref="P1219:P1282" si="96">IF(K1219="","null",YEAR(K1219)&amp;"-"&amp;IF(VALUE(MONTH(K1219))&lt;10,0&amp;VALUE(MONTH(K1219)),VALUE(MONTH(K1219)))&amp;"-"&amp;IF(VALUE(DAY(K1219))&lt;10,0&amp;VALUE(DAY(K1219)),VALUE(DAY(K1219))))</f>
        <v>null</v>
      </c>
      <c r="Q1219" t="str">
        <f t="shared" ref="Q1219:Q1282" si="97">"['nombre' =&gt; '"&amp;A1219&amp;"', 'apellido' =&gt; '"&amp;B1219&amp;"', 'correo' =&gt; '"&amp;C1219&amp;"', 'dominio' =&gt; "&amp;N1219&amp;", 'estado' =&gt; '"&amp;E1219&amp;"', 'ticket' =&gt; '"&amp;F1219&amp;"',"</f>
        <v>['nombre' =&gt; 'Sebastian ', 'apellido' =&gt; 'Zapata Vasquez', 'correo' =&gt; 'sebastian.vasquez@linktic.com', 'dominio' =&gt; 15, 'estado' =&gt; 'Activo', 'ticket' =&gt; '11521',</v>
      </c>
      <c r="R1219" t="str">
        <f t="shared" ref="R1219:R1282" si="98">" 'fecha_de_creacion' =&gt; '"&amp;O1219&amp;"', 'centro_costos_id' =&gt; "&amp;M1219&amp;", 'costo_dolares' =&gt; "&amp;J1219&amp;", 'costo_pesos' =&gt; 0, 'trm' =&gt; 0, 'fecha_de_eliminacion' =&gt; "&amp;IF(P1219="null","null","'"&amp;P1219&amp;"'")&amp;", 'comentarios'  =&gt; '"&amp;L1219&amp;"'],"</f>
        <v xml:space="preserve"> 'fecha_de_creacion' =&gt; '2023-04-18', 'centro_costos_id' =&gt; 107, 'costo_dolares' =&gt; 44.964, 'costo_pesos' =&gt; 0, 'trm' =&gt; 0, 'fecha_de_eliminacion' =&gt; null, 'comentarios'  =&gt; ''],</v>
      </c>
      <c r="S1219" t="str">
        <f t="shared" ref="S1219:S1282" si="99">Q1219&amp;R1219</f>
        <v>['nombre' =&gt; 'Sebastian ', 'apellido' =&gt; 'Zapata Vasquez', 'correo' =&gt; 'sebastian.vasquez@linktic.com', 'dominio' =&gt; 15, 'estado' =&gt; 'Activo', 'ticket' =&gt; '11521', 'fecha_de_creacion' =&gt; '2023-04-18', 'centro_costos_id' =&gt; 107, 'costo_dolares' =&gt; 44.964, 'costo_pesos' =&gt; 0, 'trm' =&gt; 0, 'fecha_de_eliminacion' =&gt; null, 'comentarios'  =&gt; ''],</v>
      </c>
    </row>
    <row r="1220" spans="1:19" x14ac:dyDescent="0.25">
      <c r="A1220" t="s">
        <v>3513</v>
      </c>
      <c r="B1220" t="s">
        <v>3514</v>
      </c>
      <c r="C1220" t="s">
        <v>3515</v>
      </c>
      <c r="D1220" t="s">
        <v>944</v>
      </c>
      <c r="E1220" t="s">
        <v>974</v>
      </c>
      <c r="F1220">
        <v>11763</v>
      </c>
      <c r="G1220" s="1">
        <v>45035</v>
      </c>
      <c r="H1220">
        <v>5</v>
      </c>
      <c r="I1220">
        <v>12</v>
      </c>
      <c r="J1220" t="str">
        <f t="shared" si="95"/>
        <v>12.000</v>
      </c>
      <c r="M1220">
        <f>_xlfn.IFNA(VLOOKUP(H1220,centro_costo_id_2!$A$2:$B$108,2,0),107)</f>
        <v>97</v>
      </c>
      <c r="N1220">
        <f>_xlfn.IFNA(VLOOKUP(TRIM(D1220),dominio_correos!$A$1:$B$31,2,0),29)</f>
        <v>27</v>
      </c>
      <c r="O1220" t="str">
        <f>Hoja13!J1219</f>
        <v>2023-04-19</v>
      </c>
      <c r="P1220" t="str">
        <f t="shared" si="96"/>
        <v>null</v>
      </c>
      <c r="Q1220" t="str">
        <f t="shared" si="97"/>
        <v>['nombre' =&gt; 'Jhon Alejandro ', 'apellido' =&gt; 'Rivero Gonzalez', 'correo' =&gt; 'jhon.rivero@wimbu.co', 'dominio' =&gt; 27, 'estado' =&gt; 'Activo', 'ticket' =&gt; '11763',</v>
      </c>
      <c r="R1220" t="str">
        <f t="shared" si="98"/>
        <v xml:space="preserve"> 'fecha_de_creacion' =&gt; '2023-04-19', 'centro_costos_id' =&gt; 97, 'costo_dolares' =&gt; 12.000, 'costo_pesos' =&gt; 0, 'trm' =&gt; 0, 'fecha_de_eliminacion' =&gt; null, 'comentarios'  =&gt; ''],</v>
      </c>
      <c r="S1220" t="str">
        <f t="shared" si="99"/>
        <v>['nombre' =&gt; 'Jhon Alejandro ', 'apellido' =&gt; 'Rivero Gonzalez', 'correo' =&gt; 'jhon.rivero@wimbu.co', 'dominio' =&gt; 27, 'estado' =&gt; 'Activo', 'ticket' =&gt; '11763', 'fecha_de_creacion' =&gt; '2023-04-19', 'centro_costos_id' =&gt; 97, 'costo_dolares' =&gt; 12.000, 'costo_pesos' =&gt; 0, 'trm' =&gt; 0, 'fecha_de_eliminacion' =&gt; null, 'comentarios'  =&gt; ''],</v>
      </c>
    </row>
    <row r="1221" spans="1:19" x14ac:dyDescent="0.25">
      <c r="A1221" t="s">
        <v>3516</v>
      </c>
      <c r="B1221" t="s">
        <v>3517</v>
      </c>
      <c r="C1221" t="s">
        <v>3518</v>
      </c>
      <c r="D1221" t="s">
        <v>944</v>
      </c>
      <c r="E1221" t="s">
        <v>974</v>
      </c>
      <c r="F1221">
        <v>11772</v>
      </c>
      <c r="G1221" s="1">
        <v>45035</v>
      </c>
      <c r="H1221">
        <v>5</v>
      </c>
      <c r="I1221">
        <v>12</v>
      </c>
      <c r="J1221" t="str">
        <f t="shared" si="95"/>
        <v>12.000</v>
      </c>
      <c r="M1221">
        <f>_xlfn.IFNA(VLOOKUP(H1221,centro_costo_id_2!$A$2:$B$108,2,0),107)</f>
        <v>97</v>
      </c>
      <c r="N1221">
        <f>_xlfn.IFNA(VLOOKUP(TRIM(D1221),dominio_correos!$A$1:$B$31,2,0),29)</f>
        <v>27</v>
      </c>
      <c r="O1221" t="str">
        <f>Hoja13!J1220</f>
        <v>2023-04-19</v>
      </c>
      <c r="P1221" t="str">
        <f t="shared" si="96"/>
        <v>null</v>
      </c>
      <c r="Q1221" t="str">
        <f t="shared" si="97"/>
        <v>['nombre' =&gt; 'Samuel Alfonzo', 'apellido' =&gt; 'Suárez Rivero', 'correo' =&gt; 'samuel.suarez@wimbu.co', 'dominio' =&gt; 27, 'estado' =&gt; 'Activo', 'ticket' =&gt; '11772',</v>
      </c>
      <c r="R1221" t="str">
        <f t="shared" si="98"/>
        <v xml:space="preserve"> 'fecha_de_creacion' =&gt; '2023-04-19', 'centro_costos_id' =&gt; 97, 'costo_dolares' =&gt; 12.000, 'costo_pesos' =&gt; 0, 'trm' =&gt; 0, 'fecha_de_eliminacion' =&gt; null, 'comentarios'  =&gt; ''],</v>
      </c>
      <c r="S1221" t="str">
        <f t="shared" si="99"/>
        <v>['nombre' =&gt; 'Samuel Alfonzo', 'apellido' =&gt; 'Suárez Rivero', 'correo' =&gt; 'samuel.suarez@wimbu.co', 'dominio' =&gt; 27, 'estado' =&gt; 'Activo', 'ticket' =&gt; '11772', 'fecha_de_creacion' =&gt; '2023-04-19', 'centro_costos_id' =&gt; 97, 'costo_dolares' =&gt; 12.000, 'costo_pesos' =&gt; 0, 'trm' =&gt; 0, 'fecha_de_eliminacion' =&gt; null, 'comentarios'  =&gt; ''],</v>
      </c>
    </row>
    <row r="1222" spans="1:19" x14ac:dyDescent="0.25">
      <c r="A1222" t="s">
        <v>3519</v>
      </c>
      <c r="B1222" t="s">
        <v>3520</v>
      </c>
      <c r="C1222" t="s">
        <v>3521</v>
      </c>
      <c r="D1222" t="s">
        <v>1006</v>
      </c>
      <c r="E1222" t="s">
        <v>974</v>
      </c>
      <c r="F1222">
        <v>11625</v>
      </c>
      <c r="G1222" s="1">
        <v>45035</v>
      </c>
      <c r="H1222">
        <v>339</v>
      </c>
      <c r="I1222">
        <v>44.963999999999999</v>
      </c>
      <c r="J1222" t="str">
        <f t="shared" si="95"/>
        <v>44.964</v>
      </c>
      <c r="M1222">
        <f>_xlfn.IFNA(VLOOKUP(H1222,centro_costo_id_2!$A$2:$B$108,2,0),107)</f>
        <v>85</v>
      </c>
      <c r="N1222">
        <f>_xlfn.IFNA(VLOOKUP(TRIM(D1222),dominio_correos!$A$1:$B$31,2,0),29)</f>
        <v>15</v>
      </c>
      <c r="O1222" t="str">
        <f>Hoja13!J1221</f>
        <v>2023-04-19</v>
      </c>
      <c r="P1222" t="str">
        <f t="shared" si="96"/>
        <v>null</v>
      </c>
      <c r="Q1222" t="str">
        <f t="shared" si="97"/>
        <v>['nombre' =&gt; 'Jaime Fernando ', 'apellido' =&gt; 'Cantillo Monroy', 'correo' =&gt; 'jaime.cantillo@linktic.com', 'dominio' =&gt; 15, 'estado' =&gt; 'Activo', 'ticket' =&gt; '11625',</v>
      </c>
      <c r="R1222" t="str">
        <f t="shared" si="98"/>
        <v xml:space="preserve"> 'fecha_de_creacion' =&gt; '2023-04-19', 'centro_costos_id' =&gt; 85, 'costo_dolares' =&gt; 44.964, 'costo_pesos' =&gt; 0, 'trm' =&gt; 0, 'fecha_de_eliminacion' =&gt; null, 'comentarios'  =&gt; ''],</v>
      </c>
      <c r="S1222" t="str">
        <f t="shared" si="99"/>
        <v>['nombre' =&gt; 'Jaime Fernando ', 'apellido' =&gt; 'Cantillo Monroy', 'correo' =&gt; 'jaime.cantillo@linktic.com', 'dominio' =&gt; 15, 'estado' =&gt; 'Activo', 'ticket' =&gt; '11625', 'fecha_de_creacion' =&gt; '2023-04-19', 'centro_costos_id' =&gt; 85, 'costo_dolares' =&gt; 44.964, 'costo_pesos' =&gt; 0, 'trm' =&gt; 0, 'fecha_de_eliminacion' =&gt; null, 'comentarios'  =&gt; ''],</v>
      </c>
    </row>
    <row r="1223" spans="1:19" x14ac:dyDescent="0.25">
      <c r="A1223" t="s">
        <v>3522</v>
      </c>
      <c r="B1223" t="s">
        <v>3523</v>
      </c>
      <c r="C1223" t="s">
        <v>3524</v>
      </c>
      <c r="D1223" t="s">
        <v>1006</v>
      </c>
      <c r="E1223" t="s">
        <v>974</v>
      </c>
      <c r="F1223">
        <v>11770</v>
      </c>
      <c r="G1223" s="1">
        <v>45036</v>
      </c>
      <c r="H1223">
        <v>200</v>
      </c>
      <c r="I1223">
        <v>44.963999999999999</v>
      </c>
      <c r="J1223" t="str">
        <f t="shared" si="95"/>
        <v>44.964</v>
      </c>
      <c r="M1223">
        <f>_xlfn.IFNA(VLOOKUP(H1223,centro_costo_id_2!$A$2:$B$108,2,0),107)</f>
        <v>107</v>
      </c>
      <c r="N1223">
        <f>_xlfn.IFNA(VLOOKUP(TRIM(D1223),dominio_correos!$A$1:$B$31,2,0),29)</f>
        <v>15</v>
      </c>
      <c r="O1223" t="str">
        <f>Hoja13!J1222</f>
        <v>2023-04-20</v>
      </c>
      <c r="P1223" t="str">
        <f t="shared" si="96"/>
        <v>null</v>
      </c>
      <c r="Q1223" t="str">
        <f t="shared" si="97"/>
        <v>['nombre' =&gt; 'Diego Francisco ', 'apellido' =&gt; 'Rodriguez Mayorga', 'correo' =&gt; 'diego.rodriguez@linktic.com', 'dominio' =&gt; 15, 'estado' =&gt; 'Activo', 'ticket' =&gt; '11770',</v>
      </c>
      <c r="R1223" t="str">
        <f t="shared" si="98"/>
        <v xml:space="preserve"> 'fecha_de_creacion' =&gt; '2023-04-20', 'centro_costos_id' =&gt; 107, 'costo_dolares' =&gt; 44.964, 'costo_pesos' =&gt; 0, 'trm' =&gt; 0, 'fecha_de_eliminacion' =&gt; null, 'comentarios'  =&gt; ''],</v>
      </c>
      <c r="S1223" t="str">
        <f t="shared" si="99"/>
        <v>['nombre' =&gt; 'Diego Francisco ', 'apellido' =&gt; 'Rodriguez Mayorga', 'correo' =&gt; 'diego.rodriguez@linktic.com', 'dominio' =&gt; 15, 'estado' =&gt; 'Activo', 'ticket' =&gt; '11770', 'fecha_de_creacion' =&gt; '2023-04-20', 'centro_costos_id' =&gt; 107, 'costo_dolares' =&gt; 44.964, 'costo_pesos' =&gt; 0, 'trm' =&gt; 0, 'fecha_de_eliminacion' =&gt; null, 'comentarios'  =&gt; ''],</v>
      </c>
    </row>
    <row r="1224" spans="1:19" x14ac:dyDescent="0.25">
      <c r="A1224" t="s">
        <v>3525</v>
      </c>
      <c r="B1224" t="s">
        <v>3526</v>
      </c>
      <c r="C1224" t="s">
        <v>3527</v>
      </c>
      <c r="D1224" t="s">
        <v>1006</v>
      </c>
      <c r="E1224" t="s">
        <v>845</v>
      </c>
      <c r="F1224">
        <v>11624</v>
      </c>
      <c r="G1224" s="1">
        <v>45036</v>
      </c>
      <c r="H1224">
        <v>291</v>
      </c>
      <c r="I1224">
        <v>45.051000000000002</v>
      </c>
      <c r="J1224" t="str">
        <f t="shared" si="95"/>
        <v>45.051</v>
      </c>
      <c r="K1224">
        <v>45062</v>
      </c>
      <c r="M1224">
        <f>_xlfn.IFNA(VLOOKUP(H1224,centro_costo_id_2!$A$2:$B$108,2,0),107)</f>
        <v>37</v>
      </c>
      <c r="N1224">
        <f>_xlfn.IFNA(VLOOKUP(TRIM(D1224),dominio_correos!$A$1:$B$31,2,0),29)</f>
        <v>15</v>
      </c>
      <c r="O1224" t="str">
        <f>Hoja13!J1223</f>
        <v>2023-04-20</v>
      </c>
      <c r="P1224" t="str">
        <f t="shared" si="96"/>
        <v>2023-05-16</v>
      </c>
      <c r="Q1224" t="str">
        <f t="shared" si="97"/>
        <v>['nombre' =&gt; 'Johny Alejandro ', 'apellido' =&gt; 'Prieto Velasquez', 'correo' =&gt; 'johny.prieto@linktic.com', 'dominio' =&gt; 15, 'estado' =&gt; 'Eliminado', 'ticket' =&gt; '11624',</v>
      </c>
      <c r="R1224" t="str">
        <f t="shared" si="98"/>
        <v xml:space="preserve"> 'fecha_de_creacion' =&gt; '2023-04-20', 'centro_costos_id' =&gt; 37, 'costo_dolares' =&gt; 45.051, 'costo_pesos' =&gt; 0, 'trm' =&gt; 0, 'fecha_de_eliminacion' =&gt; '2023-05-16', 'comentarios'  =&gt; ''],</v>
      </c>
      <c r="S1224" t="str">
        <f t="shared" si="99"/>
        <v>['nombre' =&gt; 'Johny Alejandro ', 'apellido' =&gt; 'Prieto Velasquez', 'correo' =&gt; 'johny.prieto@linktic.com', 'dominio' =&gt; 15, 'estado' =&gt; 'Eliminado', 'ticket' =&gt; '11624', 'fecha_de_creacion' =&gt; '2023-04-20', 'centro_costos_id' =&gt; 37, 'costo_dolares' =&gt; 45.051, 'costo_pesos' =&gt; 0, 'trm' =&gt; 0, 'fecha_de_eliminacion' =&gt; '2023-05-16', 'comentarios'  =&gt; ''],</v>
      </c>
    </row>
    <row r="1225" spans="1:19" x14ac:dyDescent="0.25">
      <c r="A1225" t="s">
        <v>3528</v>
      </c>
      <c r="B1225" t="s">
        <v>3529</v>
      </c>
      <c r="C1225" t="s">
        <v>3530</v>
      </c>
      <c r="D1225" t="s">
        <v>1006</v>
      </c>
      <c r="E1225" t="s">
        <v>974</v>
      </c>
      <c r="F1225">
        <v>11623</v>
      </c>
      <c r="G1225" s="1">
        <v>45036</v>
      </c>
      <c r="H1225">
        <v>291</v>
      </c>
      <c r="I1225">
        <v>45.051000000000002</v>
      </c>
      <c r="J1225" t="str">
        <f t="shared" si="95"/>
        <v>45.051</v>
      </c>
      <c r="M1225">
        <f>_xlfn.IFNA(VLOOKUP(H1225,centro_costo_id_2!$A$2:$B$108,2,0),107)</f>
        <v>37</v>
      </c>
      <c r="N1225">
        <f>_xlfn.IFNA(VLOOKUP(TRIM(D1225),dominio_correos!$A$1:$B$31,2,0),29)</f>
        <v>15</v>
      </c>
      <c r="O1225" t="str">
        <f>Hoja13!J1224</f>
        <v>2023-04-20</v>
      </c>
      <c r="P1225" t="str">
        <f t="shared" si="96"/>
        <v>null</v>
      </c>
      <c r="Q1225" t="str">
        <f t="shared" si="97"/>
        <v>['nombre' =&gt; 'Daniel Eduardo ', 'apellido' =&gt; 'Mozo Pabon', 'correo' =&gt; 'daniel.mozo@linktic.com', 'dominio' =&gt; 15, 'estado' =&gt; 'Activo', 'ticket' =&gt; '11623',</v>
      </c>
      <c r="R1225" t="str">
        <f t="shared" si="98"/>
        <v xml:space="preserve"> 'fecha_de_creacion' =&gt; '2023-04-20', 'centro_costos_id' =&gt; 37, 'costo_dolares' =&gt; 45.051, 'costo_pesos' =&gt; 0, 'trm' =&gt; 0, 'fecha_de_eliminacion' =&gt; null, 'comentarios'  =&gt; ''],</v>
      </c>
      <c r="S1225" t="str">
        <f t="shared" si="99"/>
        <v>['nombre' =&gt; 'Daniel Eduardo ', 'apellido' =&gt; 'Mozo Pabon', 'correo' =&gt; 'daniel.mozo@linktic.com', 'dominio' =&gt; 15, 'estado' =&gt; 'Activo', 'ticket' =&gt; '11623', 'fecha_de_creacion' =&gt; '2023-04-20', 'centro_costos_id' =&gt; 37, 'costo_dolares' =&gt; 45.051, 'costo_pesos' =&gt; 0, 'trm' =&gt; 0, 'fecha_de_eliminacion' =&gt; null, 'comentarios'  =&gt; ''],</v>
      </c>
    </row>
    <row r="1226" spans="1:19" x14ac:dyDescent="0.25">
      <c r="A1226" t="s">
        <v>3531</v>
      </c>
      <c r="B1226" t="s">
        <v>3532</v>
      </c>
      <c r="C1226" t="s">
        <v>3533</v>
      </c>
      <c r="D1226" t="s">
        <v>1006</v>
      </c>
      <c r="E1226" t="s">
        <v>845</v>
      </c>
      <c r="F1226">
        <v>11600</v>
      </c>
      <c r="G1226" s="1">
        <v>45036</v>
      </c>
      <c r="H1226">
        <v>324</v>
      </c>
      <c r="I1226">
        <v>45.051000000000002</v>
      </c>
      <c r="J1226" t="str">
        <f t="shared" si="95"/>
        <v>45.051</v>
      </c>
      <c r="K1226">
        <v>45082</v>
      </c>
      <c r="M1226">
        <f>_xlfn.IFNA(VLOOKUP(H1226,centro_costo_id_2!$A$2:$B$108,2,0),107)</f>
        <v>69</v>
      </c>
      <c r="N1226">
        <f>_xlfn.IFNA(VLOOKUP(TRIM(D1226),dominio_correos!$A$1:$B$31,2,0),29)</f>
        <v>15</v>
      </c>
      <c r="O1226" t="str">
        <f>Hoja13!J1225</f>
        <v>2023-04-20</v>
      </c>
      <c r="P1226" t="str">
        <f t="shared" si="96"/>
        <v>2023-06-05</v>
      </c>
      <c r="Q1226" t="str">
        <f t="shared" si="97"/>
        <v>['nombre' =&gt; 'Edgar Fernando ', 'apellido' =&gt; 'Vargas Buitrago', 'correo' =&gt; 'edgar.vargasb@linktic.com', 'dominio' =&gt; 15, 'estado' =&gt; 'Eliminado', 'ticket' =&gt; '11600',</v>
      </c>
      <c r="R1226" t="str">
        <f t="shared" si="98"/>
        <v xml:space="preserve"> 'fecha_de_creacion' =&gt; '2023-04-20', 'centro_costos_id' =&gt; 69, 'costo_dolares' =&gt; 45.051, 'costo_pesos' =&gt; 0, 'trm' =&gt; 0, 'fecha_de_eliminacion' =&gt; '2023-06-05', 'comentarios'  =&gt; ''],</v>
      </c>
      <c r="S1226" t="str">
        <f t="shared" si="99"/>
        <v>['nombre' =&gt; 'Edgar Fernando ', 'apellido' =&gt; 'Vargas Buitrago', 'correo' =&gt; 'edgar.vargasb@linktic.com', 'dominio' =&gt; 15, 'estado' =&gt; 'Eliminado', 'ticket' =&gt; '11600', 'fecha_de_creacion' =&gt; '2023-04-20', 'centro_costos_id' =&gt; 69, 'costo_dolares' =&gt; 45.051, 'costo_pesos' =&gt; 0, 'trm' =&gt; 0, 'fecha_de_eliminacion' =&gt; '2023-06-05', 'comentarios'  =&gt; ''],</v>
      </c>
    </row>
    <row r="1227" spans="1:19" x14ac:dyDescent="0.25">
      <c r="A1227" t="s">
        <v>3534</v>
      </c>
      <c r="B1227" t="s">
        <v>3535</v>
      </c>
      <c r="C1227" t="s">
        <v>3536</v>
      </c>
      <c r="D1227" t="s">
        <v>1006</v>
      </c>
      <c r="E1227" t="s">
        <v>974</v>
      </c>
      <c r="F1227">
        <v>11710</v>
      </c>
      <c r="G1227" s="1">
        <v>45036</v>
      </c>
      <c r="H1227">
        <v>200</v>
      </c>
      <c r="I1227">
        <v>45.051000000000002</v>
      </c>
      <c r="J1227" t="str">
        <f t="shared" si="95"/>
        <v>45.051</v>
      </c>
      <c r="M1227">
        <f>_xlfn.IFNA(VLOOKUP(H1227,centro_costo_id_2!$A$2:$B$108,2,0),107)</f>
        <v>107</v>
      </c>
      <c r="N1227">
        <f>_xlfn.IFNA(VLOOKUP(TRIM(D1227),dominio_correos!$A$1:$B$31,2,0),29)</f>
        <v>15</v>
      </c>
      <c r="O1227" t="str">
        <f>Hoja13!J1226</f>
        <v>2023-04-20</v>
      </c>
      <c r="P1227" t="str">
        <f t="shared" si="96"/>
        <v>null</v>
      </c>
      <c r="Q1227" t="str">
        <f t="shared" si="97"/>
        <v>['nombre' =&gt; 'Mateo ', 'apellido' =&gt; 'Vargas Castillo', 'correo' =&gt; 'mateo.vargas@linktic.com', 'dominio' =&gt; 15, 'estado' =&gt; 'Activo', 'ticket' =&gt; '11710',</v>
      </c>
      <c r="R1227" t="str">
        <f t="shared" si="98"/>
        <v xml:space="preserve"> 'fecha_de_creacion' =&gt; '2023-04-20', 'centro_costos_id' =&gt; 107, 'costo_dolares' =&gt; 45.051, 'costo_pesos' =&gt; 0, 'trm' =&gt; 0, 'fecha_de_eliminacion' =&gt; null, 'comentarios'  =&gt; ''],</v>
      </c>
      <c r="S1227" t="str">
        <f t="shared" si="99"/>
        <v>['nombre' =&gt; 'Mateo ', 'apellido' =&gt; 'Vargas Castillo', 'correo' =&gt; 'mateo.vargas@linktic.com', 'dominio' =&gt; 15, 'estado' =&gt; 'Activo', 'ticket' =&gt; '11710', 'fecha_de_creacion' =&gt; '2023-04-20', 'centro_costos_id' =&gt; 107, 'costo_dolares' =&gt; 45.051, 'costo_pesos' =&gt; 0, 'trm' =&gt; 0, 'fecha_de_eliminacion' =&gt; null, 'comentarios'  =&gt; ''],</v>
      </c>
    </row>
    <row r="1228" spans="1:19" x14ac:dyDescent="0.25">
      <c r="A1228" t="s">
        <v>3537</v>
      </c>
      <c r="B1228" t="s">
        <v>3538</v>
      </c>
      <c r="C1228" t="s">
        <v>3539</v>
      </c>
      <c r="D1228" t="s">
        <v>1006</v>
      </c>
      <c r="E1228" t="s">
        <v>974</v>
      </c>
      <c r="F1228">
        <v>11743</v>
      </c>
      <c r="G1228" s="1">
        <v>45036</v>
      </c>
      <c r="H1228">
        <v>291</v>
      </c>
      <c r="I1228">
        <v>45.051000000000002</v>
      </c>
      <c r="J1228" t="str">
        <f t="shared" si="95"/>
        <v>45.051</v>
      </c>
      <c r="M1228">
        <f>_xlfn.IFNA(VLOOKUP(H1228,centro_costo_id_2!$A$2:$B$108,2,0),107)</f>
        <v>37</v>
      </c>
      <c r="N1228">
        <f>_xlfn.IFNA(VLOOKUP(TRIM(D1228),dominio_correos!$A$1:$B$31,2,0),29)</f>
        <v>15</v>
      </c>
      <c r="O1228" t="str">
        <f>Hoja13!J1227</f>
        <v>2023-04-20</v>
      </c>
      <c r="P1228" t="str">
        <f t="shared" si="96"/>
        <v>null</v>
      </c>
      <c r="Q1228" t="str">
        <f t="shared" si="97"/>
        <v>['nombre' =&gt; 'Julio Hember ', 'apellido' =&gt; 'Vela Sanabria', 'correo' =&gt; 'julio.vela@linktic.com', 'dominio' =&gt; 15, 'estado' =&gt; 'Activo', 'ticket' =&gt; '11743',</v>
      </c>
      <c r="R1228" t="str">
        <f t="shared" si="98"/>
        <v xml:space="preserve"> 'fecha_de_creacion' =&gt; '2023-04-20', 'centro_costos_id' =&gt; 37, 'costo_dolares' =&gt; 45.051, 'costo_pesos' =&gt; 0, 'trm' =&gt; 0, 'fecha_de_eliminacion' =&gt; null, 'comentarios'  =&gt; ''],</v>
      </c>
      <c r="S1228" t="str">
        <f t="shared" si="99"/>
        <v>['nombre' =&gt; 'Julio Hember ', 'apellido' =&gt; 'Vela Sanabria', 'correo' =&gt; 'julio.vela@linktic.com', 'dominio' =&gt; 15, 'estado' =&gt; 'Activo', 'ticket' =&gt; '11743', 'fecha_de_creacion' =&gt; '2023-04-20', 'centro_costos_id' =&gt; 37, 'costo_dolares' =&gt; 45.051, 'costo_pesos' =&gt; 0, 'trm' =&gt; 0, 'fecha_de_eliminacion' =&gt; null, 'comentarios'  =&gt; ''],</v>
      </c>
    </row>
    <row r="1229" spans="1:19" x14ac:dyDescent="0.25">
      <c r="A1229" t="s">
        <v>3444</v>
      </c>
      <c r="B1229" t="s">
        <v>3540</v>
      </c>
      <c r="C1229" t="s">
        <v>3541</v>
      </c>
      <c r="D1229" t="s">
        <v>944</v>
      </c>
      <c r="E1229" t="s">
        <v>974</v>
      </c>
      <c r="F1229">
        <v>11604</v>
      </c>
      <c r="G1229" s="1">
        <v>45036</v>
      </c>
      <c r="H1229">
        <v>4</v>
      </c>
      <c r="I1229">
        <v>12</v>
      </c>
      <c r="J1229" t="str">
        <f t="shared" si="95"/>
        <v>12.000</v>
      </c>
      <c r="M1229">
        <f>_xlfn.IFNA(VLOOKUP(H1229,centro_costo_id_2!$A$2:$B$108,2,0),107)</f>
        <v>96</v>
      </c>
      <c r="N1229">
        <f>_xlfn.IFNA(VLOOKUP(TRIM(D1229),dominio_correos!$A$1:$B$31,2,0),29)</f>
        <v>27</v>
      </c>
      <c r="O1229" t="str">
        <f>Hoja13!J1228</f>
        <v>2023-04-20</v>
      </c>
      <c r="P1229" t="str">
        <f t="shared" si="96"/>
        <v>null</v>
      </c>
      <c r="Q1229" t="str">
        <f t="shared" si="97"/>
        <v>['nombre' =&gt; 'Catalina ', 'apellido' =&gt; 'Osorio ', 'correo' =&gt; 'catalina.osorio@wimbu.co', 'dominio' =&gt; 27, 'estado' =&gt; 'Activo', 'ticket' =&gt; '11604',</v>
      </c>
      <c r="R1229" t="str">
        <f t="shared" si="98"/>
        <v xml:space="preserve"> 'fecha_de_creacion' =&gt; '2023-04-20', 'centro_costos_id' =&gt; 96, 'costo_dolares' =&gt; 12.000, 'costo_pesos' =&gt; 0, 'trm' =&gt; 0, 'fecha_de_eliminacion' =&gt; null, 'comentarios'  =&gt; ''],</v>
      </c>
      <c r="S1229" t="str">
        <f t="shared" si="99"/>
        <v>['nombre' =&gt; 'Catalina ', 'apellido' =&gt; 'Osorio ', 'correo' =&gt; 'catalina.osorio@wimbu.co', 'dominio' =&gt; 27, 'estado' =&gt; 'Activo', 'ticket' =&gt; '11604', 'fecha_de_creacion' =&gt; '2023-04-20', 'centro_costos_id' =&gt; 96, 'costo_dolares' =&gt; 12.000, 'costo_pesos' =&gt; 0, 'trm' =&gt; 0, 'fecha_de_eliminacion' =&gt; null, 'comentarios'  =&gt; ''],</v>
      </c>
    </row>
    <row r="1230" spans="1:19" x14ac:dyDescent="0.25">
      <c r="A1230" t="s">
        <v>3542</v>
      </c>
      <c r="B1230" t="s">
        <v>1647</v>
      </c>
      <c r="C1230" t="s">
        <v>3543</v>
      </c>
      <c r="D1230" t="s">
        <v>1006</v>
      </c>
      <c r="E1230" t="s">
        <v>974</v>
      </c>
      <c r="F1230">
        <v>11806</v>
      </c>
      <c r="G1230" s="1">
        <v>45036</v>
      </c>
      <c r="H1230">
        <v>299</v>
      </c>
      <c r="I1230">
        <v>45.051000000000002</v>
      </c>
      <c r="J1230" t="str">
        <f t="shared" si="95"/>
        <v>45.051</v>
      </c>
      <c r="M1230">
        <f>_xlfn.IFNA(VLOOKUP(H1230,centro_costo_id_2!$A$2:$B$108,2,0),107)</f>
        <v>45</v>
      </c>
      <c r="N1230">
        <f>_xlfn.IFNA(VLOOKUP(TRIM(D1230),dominio_correos!$A$1:$B$31,2,0),29)</f>
        <v>15</v>
      </c>
      <c r="O1230" t="str">
        <f>Hoja13!J1229</f>
        <v>2023-04-20</v>
      </c>
      <c r="P1230" t="str">
        <f t="shared" si="96"/>
        <v>null</v>
      </c>
      <c r="Q1230" t="str">
        <f t="shared" si="97"/>
        <v>['nombre' =&gt; 'Linda', 'apellido' =&gt; 'Torres', 'correo' =&gt; 'linda.torres@linktic.com', 'dominio' =&gt; 15, 'estado' =&gt; 'Activo', 'ticket' =&gt; '11806',</v>
      </c>
      <c r="R1230" t="str">
        <f t="shared" si="98"/>
        <v xml:space="preserve"> 'fecha_de_creacion' =&gt; '2023-04-20', 'centro_costos_id' =&gt; 45, 'costo_dolares' =&gt; 45.051, 'costo_pesos' =&gt; 0, 'trm' =&gt; 0, 'fecha_de_eliminacion' =&gt; null, 'comentarios'  =&gt; ''],</v>
      </c>
      <c r="S1230" t="str">
        <f t="shared" si="99"/>
        <v>['nombre' =&gt; 'Linda', 'apellido' =&gt; 'Torres', 'correo' =&gt; 'linda.torres@linktic.com', 'dominio' =&gt; 15, 'estado' =&gt; 'Activo', 'ticket' =&gt; '11806', 'fecha_de_creacion' =&gt; '2023-04-20', 'centro_costos_id' =&gt; 45, 'costo_dolares' =&gt; 45.051, 'costo_pesos' =&gt; 0, 'trm' =&gt; 0, 'fecha_de_eliminacion' =&gt; null, 'comentarios'  =&gt; ''],</v>
      </c>
    </row>
    <row r="1231" spans="1:19" x14ac:dyDescent="0.25">
      <c r="A1231" t="s">
        <v>3386</v>
      </c>
      <c r="B1231" t="s">
        <v>1564</v>
      </c>
      <c r="C1231" t="s">
        <v>1660</v>
      </c>
      <c r="D1231" t="s">
        <v>912</v>
      </c>
      <c r="E1231" t="s">
        <v>974</v>
      </c>
      <c r="F1231" t="s">
        <v>1793</v>
      </c>
      <c r="G1231" s="1">
        <v>44978</v>
      </c>
      <c r="I1231">
        <v>12</v>
      </c>
      <c r="J1231" t="str">
        <f t="shared" si="95"/>
        <v>12.000</v>
      </c>
      <c r="L1231" t="s">
        <v>3544</v>
      </c>
      <c r="M1231">
        <f>_xlfn.IFNA(VLOOKUP(H1231,centro_costo_id_2!$A$2:$B$108,2,0),107)</f>
        <v>107</v>
      </c>
      <c r="N1231">
        <f>_xlfn.IFNA(VLOOKUP(TRIM(D1231),dominio_correos!$A$1:$B$31,2,0),29)</f>
        <v>10</v>
      </c>
      <c r="O1231" t="str">
        <f>Hoja13!J1230</f>
        <v>2023-02-21</v>
      </c>
      <c r="P1231" t="str">
        <f t="shared" si="96"/>
        <v>null</v>
      </c>
      <c r="Q1231" t="str">
        <f t="shared" si="97"/>
        <v>['nombre' =&gt; 'Stefany ', 'apellido' =&gt; 'Restrepo', 'correo' =&gt; 'stefany.restrepo@hicome.co', 'dominio' =&gt; 10, 'estado' =&gt; 'Activo', 'ticket' =&gt; 'Correo',</v>
      </c>
      <c r="R1231" t="str">
        <f t="shared" si="98"/>
        <v xml:space="preserve"> 'fecha_de_creacion' =&gt; '2023-02-21', 'centro_costos_id' =&gt; 107, 'costo_dolares' =&gt; 12.000, 'costo_pesos' =&gt; 0, 'trm' =&gt; 0, 'fecha_de_eliminacion' =&gt; null, 'comentarios'  =&gt; 'Correo solicitado por Laura Melisa Gomez'],</v>
      </c>
      <c r="S1231" t="str">
        <f t="shared" si="99"/>
        <v>['nombre' =&gt; 'Stefany ', 'apellido' =&gt; 'Restrepo', 'correo' =&gt; 'stefany.restrepo@hicome.co', 'dominio' =&gt; 10, 'estado' =&gt; 'Activo', 'ticket' =&gt; 'Correo', 'fecha_de_creacion' =&gt; '2023-02-21', 'centro_costos_id' =&gt; 107, 'costo_dolares' =&gt; 12.000, 'costo_pesos' =&gt; 0, 'trm' =&gt; 0, 'fecha_de_eliminacion' =&gt; null, 'comentarios'  =&gt; 'Correo solicitado por Laura Melisa Gomez'],</v>
      </c>
    </row>
    <row r="1232" spans="1:19" x14ac:dyDescent="0.25">
      <c r="A1232" t="s">
        <v>3545</v>
      </c>
      <c r="B1232" t="s">
        <v>3546</v>
      </c>
      <c r="C1232" t="s">
        <v>3547</v>
      </c>
      <c r="D1232" t="s">
        <v>966</v>
      </c>
      <c r="E1232" t="s">
        <v>974</v>
      </c>
      <c r="F1232">
        <v>11427</v>
      </c>
      <c r="G1232" s="1">
        <v>44978</v>
      </c>
      <c r="H1232">
        <v>1</v>
      </c>
      <c r="I1232">
        <v>6</v>
      </c>
      <c r="J1232" t="str">
        <f t="shared" si="95"/>
        <v>6.000</v>
      </c>
      <c r="M1232">
        <f>_xlfn.IFNA(VLOOKUP(H1232,centro_costo_id_2!$A$2:$B$108,2,0),107)</f>
        <v>100</v>
      </c>
      <c r="N1232">
        <f>_xlfn.IFNA(VLOOKUP(TRIM(D1232),dominio_correos!$A$1:$B$31,2,0),29)</f>
        <v>1</v>
      </c>
      <c r="O1232" t="str">
        <f>Hoja13!J1231</f>
        <v>2023-02-21</v>
      </c>
      <c r="P1232" t="str">
        <f t="shared" si="96"/>
        <v>null</v>
      </c>
      <c r="Q1232" t="str">
        <f t="shared" si="97"/>
        <v>['nombre' =&gt; 'Yuliet Maritza ', 'apellido' =&gt; 'Villamil Norato', 'correo' =&gt; 'yuliet.villamil@3tcapital.co', 'dominio' =&gt; 1, 'estado' =&gt; 'Activo', 'ticket' =&gt; '11427',</v>
      </c>
      <c r="R1232" t="str">
        <f t="shared" si="98"/>
        <v xml:space="preserve"> 'fecha_de_creacion' =&gt; '2023-02-21', 'centro_costos_id' =&gt; 100, 'costo_dolares' =&gt; 6.000, 'costo_pesos' =&gt; 0, 'trm' =&gt; 0, 'fecha_de_eliminacion' =&gt; null, 'comentarios'  =&gt; ''],</v>
      </c>
      <c r="S1232" t="str">
        <f t="shared" si="99"/>
        <v>['nombre' =&gt; 'Yuliet Maritza ', 'apellido' =&gt; 'Villamil Norato', 'correo' =&gt; 'yuliet.villamil@3tcapital.co', 'dominio' =&gt; 1, 'estado' =&gt; 'Activo', 'ticket' =&gt; '11427', 'fecha_de_creacion' =&gt; '2023-02-21', 'centro_costos_id' =&gt; 100, 'costo_dolares' =&gt; 6.000, 'costo_pesos' =&gt; 0, 'trm' =&gt; 0, 'fecha_de_eliminacion' =&gt; null, 'comentarios'  =&gt; ''],</v>
      </c>
    </row>
    <row r="1233" spans="1:19" x14ac:dyDescent="0.25">
      <c r="A1233" t="s">
        <v>3548</v>
      </c>
      <c r="B1233" t="s">
        <v>3549</v>
      </c>
      <c r="C1233" t="s">
        <v>3550</v>
      </c>
      <c r="D1233" t="s">
        <v>1006</v>
      </c>
      <c r="E1233" t="s">
        <v>974</v>
      </c>
      <c r="F1233">
        <v>11800</v>
      </c>
      <c r="G1233" s="1">
        <v>44981</v>
      </c>
      <c r="H1233">
        <v>291</v>
      </c>
      <c r="I1233">
        <v>45.051000000000002</v>
      </c>
      <c r="J1233" t="str">
        <f t="shared" si="95"/>
        <v>45.051</v>
      </c>
      <c r="M1233">
        <f>_xlfn.IFNA(VLOOKUP(H1233,centro_costo_id_2!$A$2:$B$108,2,0),107)</f>
        <v>37</v>
      </c>
      <c r="N1233">
        <f>_xlfn.IFNA(VLOOKUP(TRIM(D1233),dominio_correos!$A$1:$B$31,2,0),29)</f>
        <v>15</v>
      </c>
      <c r="O1233" t="str">
        <f>Hoja13!J1232</f>
        <v>2023-02-24</v>
      </c>
      <c r="P1233" t="str">
        <f t="shared" si="96"/>
        <v>null</v>
      </c>
      <c r="Q1233" t="str">
        <f t="shared" si="97"/>
        <v>['nombre' =&gt; 'Jose Carlo ', 'apellido' =&gt; 'Echeverri Gil', 'correo' =&gt; 'jose.echeverri@linktic.com', 'dominio' =&gt; 15, 'estado' =&gt; 'Activo', 'ticket' =&gt; '11800',</v>
      </c>
      <c r="R1233" t="str">
        <f t="shared" si="98"/>
        <v xml:space="preserve"> 'fecha_de_creacion' =&gt; '2023-02-24', 'centro_costos_id' =&gt; 37, 'costo_dolares' =&gt; 45.051, 'costo_pesos' =&gt; 0, 'trm' =&gt; 0, 'fecha_de_eliminacion' =&gt; null, 'comentarios'  =&gt; ''],</v>
      </c>
      <c r="S1233" t="str">
        <f t="shared" si="99"/>
        <v>['nombre' =&gt; 'Jose Carlo ', 'apellido' =&gt; 'Echeverri Gil', 'correo' =&gt; 'jose.echeverri@linktic.com', 'dominio' =&gt; 15, 'estado' =&gt; 'Activo', 'ticket' =&gt; '11800', 'fecha_de_creacion' =&gt; '2023-02-24', 'centro_costos_id' =&gt; 37, 'costo_dolares' =&gt; 45.051, 'costo_pesos' =&gt; 0, 'trm' =&gt; 0, 'fecha_de_eliminacion' =&gt; null, 'comentarios'  =&gt; ''],</v>
      </c>
    </row>
    <row r="1234" spans="1:19" x14ac:dyDescent="0.25">
      <c r="A1234" t="s">
        <v>3551</v>
      </c>
      <c r="B1234" t="s">
        <v>3552</v>
      </c>
      <c r="C1234" t="s">
        <v>3553</v>
      </c>
      <c r="D1234" t="s">
        <v>1006</v>
      </c>
      <c r="E1234" t="s">
        <v>974</v>
      </c>
      <c r="F1234">
        <v>11797</v>
      </c>
      <c r="G1234" s="1">
        <v>44981</v>
      </c>
      <c r="H1234">
        <v>291</v>
      </c>
      <c r="I1234">
        <v>45.051000000000002</v>
      </c>
      <c r="J1234" t="str">
        <f t="shared" si="95"/>
        <v>45.051</v>
      </c>
      <c r="M1234">
        <f>_xlfn.IFNA(VLOOKUP(H1234,centro_costo_id_2!$A$2:$B$108,2,0),107)</f>
        <v>37</v>
      </c>
      <c r="N1234">
        <f>_xlfn.IFNA(VLOOKUP(TRIM(D1234),dominio_correos!$A$1:$B$31,2,0),29)</f>
        <v>15</v>
      </c>
      <c r="O1234" t="str">
        <f>Hoja13!J1233</f>
        <v>2023-02-24</v>
      </c>
      <c r="P1234" t="str">
        <f t="shared" si="96"/>
        <v>null</v>
      </c>
      <c r="Q1234" t="str">
        <f t="shared" si="97"/>
        <v>['nombre' =&gt; 'Mariana ', 'apellido' =&gt; 'Londoño Bolivar', 'correo' =&gt; 'mariana.londono@linktic.com', 'dominio' =&gt; 15, 'estado' =&gt; 'Activo', 'ticket' =&gt; '11797',</v>
      </c>
      <c r="R1234" t="str">
        <f t="shared" si="98"/>
        <v xml:space="preserve"> 'fecha_de_creacion' =&gt; '2023-02-24', 'centro_costos_id' =&gt; 37, 'costo_dolares' =&gt; 45.051, 'costo_pesos' =&gt; 0, 'trm' =&gt; 0, 'fecha_de_eliminacion' =&gt; null, 'comentarios'  =&gt; ''],</v>
      </c>
      <c r="S1234" t="str">
        <f t="shared" si="99"/>
        <v>['nombre' =&gt; 'Mariana ', 'apellido' =&gt; 'Londoño Bolivar', 'correo' =&gt; 'mariana.londono@linktic.com', 'dominio' =&gt; 15, 'estado' =&gt; 'Activo', 'ticket' =&gt; '11797', 'fecha_de_creacion' =&gt; '2023-02-24', 'centro_costos_id' =&gt; 37, 'costo_dolares' =&gt; 45.051, 'costo_pesos' =&gt; 0, 'trm' =&gt; 0, 'fecha_de_eliminacion' =&gt; null, 'comentarios'  =&gt; ''],</v>
      </c>
    </row>
    <row r="1235" spans="1:19" x14ac:dyDescent="0.25">
      <c r="A1235" t="s">
        <v>3400</v>
      </c>
      <c r="B1235" t="s">
        <v>3554</v>
      </c>
      <c r="C1235" t="s">
        <v>3555</v>
      </c>
      <c r="D1235" t="s">
        <v>1006</v>
      </c>
      <c r="E1235" t="s">
        <v>974</v>
      </c>
      <c r="F1235">
        <v>11336</v>
      </c>
      <c r="G1235" s="1">
        <v>44981</v>
      </c>
      <c r="H1235">
        <v>200</v>
      </c>
      <c r="I1235">
        <v>45.051000000000002</v>
      </c>
      <c r="J1235" t="str">
        <f t="shared" si="95"/>
        <v>45.051</v>
      </c>
      <c r="M1235">
        <f>_xlfn.IFNA(VLOOKUP(H1235,centro_costo_id_2!$A$2:$B$108,2,0),107)</f>
        <v>107</v>
      </c>
      <c r="N1235">
        <f>_xlfn.IFNA(VLOOKUP(TRIM(D1235),dominio_correos!$A$1:$B$31,2,0),29)</f>
        <v>15</v>
      </c>
      <c r="O1235" t="str">
        <f>Hoja13!J1234</f>
        <v>2023-02-24</v>
      </c>
      <c r="P1235" t="str">
        <f t="shared" si="96"/>
        <v>null</v>
      </c>
      <c r="Q1235" t="str">
        <f t="shared" si="97"/>
        <v>['nombre' =&gt; 'Daniel Felipe ', 'apellido' =&gt; 'Camargo Pepinosa', 'correo' =&gt; 'daniel.camargo@linktic.com', 'dominio' =&gt; 15, 'estado' =&gt; 'Activo', 'ticket' =&gt; '11336',</v>
      </c>
      <c r="R1235" t="str">
        <f t="shared" si="98"/>
        <v xml:space="preserve"> 'fecha_de_creacion' =&gt; '2023-02-24', 'centro_costos_id' =&gt; 107, 'costo_dolares' =&gt; 45.051, 'costo_pesos' =&gt; 0, 'trm' =&gt; 0, 'fecha_de_eliminacion' =&gt; null, 'comentarios'  =&gt; ''],</v>
      </c>
      <c r="S1235" t="str">
        <f t="shared" si="99"/>
        <v>['nombre' =&gt; 'Daniel Felipe ', 'apellido' =&gt; 'Camargo Pepinosa', 'correo' =&gt; 'daniel.camargo@linktic.com', 'dominio' =&gt; 15, 'estado' =&gt; 'Activo', 'ticket' =&gt; '11336', 'fecha_de_creacion' =&gt; '2023-02-24', 'centro_costos_id' =&gt; 107, 'costo_dolares' =&gt; 45.051, 'costo_pesos' =&gt; 0, 'trm' =&gt; 0, 'fecha_de_eliminacion' =&gt; null, 'comentarios'  =&gt; ''],</v>
      </c>
    </row>
    <row r="1236" spans="1:19" x14ac:dyDescent="0.25">
      <c r="A1236" t="s">
        <v>2985</v>
      </c>
      <c r="B1236" t="s">
        <v>3556</v>
      </c>
      <c r="C1236" t="s">
        <v>3557</v>
      </c>
      <c r="D1236" t="s">
        <v>1006</v>
      </c>
      <c r="E1236" t="s">
        <v>845</v>
      </c>
      <c r="F1236">
        <v>11731</v>
      </c>
      <c r="G1236" s="1">
        <v>44981</v>
      </c>
      <c r="H1236">
        <v>342</v>
      </c>
      <c r="I1236">
        <v>45.051000000000002</v>
      </c>
      <c r="J1236" t="str">
        <f t="shared" si="95"/>
        <v>45.051</v>
      </c>
      <c r="K1236">
        <v>45078</v>
      </c>
      <c r="M1236">
        <f>_xlfn.IFNA(VLOOKUP(H1236,centro_costo_id_2!$A$2:$B$108,2,0),107)</f>
        <v>89</v>
      </c>
      <c r="N1236">
        <f>_xlfn.IFNA(VLOOKUP(TRIM(D1236),dominio_correos!$A$1:$B$31,2,0),29)</f>
        <v>15</v>
      </c>
      <c r="O1236" t="str">
        <f>Hoja13!J1235</f>
        <v>2023-02-24</v>
      </c>
      <c r="P1236" t="str">
        <f t="shared" si="96"/>
        <v>2023-06-01</v>
      </c>
      <c r="Q1236" t="str">
        <f t="shared" si="97"/>
        <v>['nombre' =&gt; 'Orlando ', 'apellido' =&gt; 'Cossio Murillo', 'correo' =&gt; 'orlando.cossio@linktic.com', 'dominio' =&gt; 15, 'estado' =&gt; 'Eliminado', 'ticket' =&gt; '11731',</v>
      </c>
      <c r="R1236" t="str">
        <f t="shared" si="98"/>
        <v xml:space="preserve"> 'fecha_de_creacion' =&gt; '2023-02-24', 'centro_costos_id' =&gt; 89, 'costo_dolares' =&gt; 45.051, 'costo_pesos' =&gt; 0, 'trm' =&gt; 0, 'fecha_de_eliminacion' =&gt; '2023-06-01', 'comentarios'  =&gt; ''],</v>
      </c>
      <c r="S1236" t="str">
        <f t="shared" si="99"/>
        <v>['nombre' =&gt; 'Orlando ', 'apellido' =&gt; 'Cossio Murillo', 'correo' =&gt; 'orlando.cossio@linktic.com', 'dominio' =&gt; 15, 'estado' =&gt; 'Eliminado', 'ticket' =&gt; '11731', 'fecha_de_creacion' =&gt; '2023-02-24', 'centro_costos_id' =&gt; 89, 'costo_dolares' =&gt; 45.051, 'costo_pesos' =&gt; 0, 'trm' =&gt; 0, 'fecha_de_eliminacion' =&gt; '2023-06-01', 'comentarios'  =&gt; ''],</v>
      </c>
    </row>
    <row r="1237" spans="1:19" x14ac:dyDescent="0.25">
      <c r="A1237" t="s">
        <v>3558</v>
      </c>
      <c r="B1237" t="s">
        <v>3559</v>
      </c>
      <c r="C1237" t="s">
        <v>3560</v>
      </c>
      <c r="D1237" t="s">
        <v>1006</v>
      </c>
      <c r="E1237" t="s">
        <v>845</v>
      </c>
      <c r="F1237">
        <v>11730</v>
      </c>
      <c r="G1237" s="1">
        <v>44981</v>
      </c>
      <c r="H1237">
        <v>342</v>
      </c>
      <c r="I1237">
        <v>45.051000000000002</v>
      </c>
      <c r="J1237" t="str">
        <f t="shared" si="95"/>
        <v>45.051</v>
      </c>
      <c r="K1237" s="3">
        <v>45078</v>
      </c>
      <c r="M1237">
        <f>_xlfn.IFNA(VLOOKUP(H1237,centro_costo_id_2!$A$2:$B$108,2,0),107)</f>
        <v>89</v>
      </c>
      <c r="N1237">
        <f>_xlfn.IFNA(VLOOKUP(TRIM(D1237),dominio_correos!$A$1:$B$31,2,0),29)</f>
        <v>15</v>
      </c>
      <c r="O1237" t="str">
        <f>Hoja13!J1236</f>
        <v>2023-02-24</v>
      </c>
      <c r="P1237" t="str">
        <f t="shared" si="96"/>
        <v>2023-06-01</v>
      </c>
      <c r="Q1237" t="str">
        <f t="shared" si="97"/>
        <v>['nombre' =&gt; 'Camilo Andres ', 'apellido' =&gt; 'Pintor Gutierrez', 'correo' =&gt; 'camilo.pintor@linktic.com', 'dominio' =&gt; 15, 'estado' =&gt; 'Eliminado', 'ticket' =&gt; '11730',</v>
      </c>
      <c r="R1237" t="str">
        <f t="shared" si="98"/>
        <v xml:space="preserve"> 'fecha_de_creacion' =&gt; '2023-02-24', 'centro_costos_id' =&gt; 89, 'costo_dolares' =&gt; 45.051, 'costo_pesos' =&gt; 0, 'trm' =&gt; 0, 'fecha_de_eliminacion' =&gt; '2023-06-01', 'comentarios'  =&gt; ''],</v>
      </c>
      <c r="S1237" t="str">
        <f t="shared" si="99"/>
        <v>['nombre' =&gt; 'Camilo Andres ', 'apellido' =&gt; 'Pintor Gutierrez', 'correo' =&gt; 'camilo.pintor@linktic.com', 'dominio' =&gt; 15, 'estado' =&gt; 'Eliminado', 'ticket' =&gt; '11730', 'fecha_de_creacion' =&gt; '2023-02-24', 'centro_costos_id' =&gt; 89, 'costo_dolares' =&gt; 45.051, 'costo_pesos' =&gt; 0, 'trm' =&gt; 0, 'fecha_de_eliminacion' =&gt; '2023-06-01', 'comentarios'  =&gt; ''],</v>
      </c>
    </row>
    <row r="1238" spans="1:19" x14ac:dyDescent="0.25">
      <c r="A1238" t="s">
        <v>3561</v>
      </c>
      <c r="B1238" t="s">
        <v>3562</v>
      </c>
      <c r="C1238" t="s">
        <v>3563</v>
      </c>
      <c r="D1238" t="s">
        <v>1006</v>
      </c>
      <c r="E1238" t="s">
        <v>974</v>
      </c>
      <c r="F1238">
        <v>11816</v>
      </c>
      <c r="G1238" s="1">
        <v>44982</v>
      </c>
      <c r="H1238">
        <v>291</v>
      </c>
      <c r="I1238">
        <v>45.051000000000002</v>
      </c>
      <c r="J1238" t="str">
        <f t="shared" si="95"/>
        <v>45.051</v>
      </c>
      <c r="M1238">
        <f>_xlfn.IFNA(VLOOKUP(H1238,centro_costo_id_2!$A$2:$B$108,2,0),107)</f>
        <v>37</v>
      </c>
      <c r="N1238">
        <f>_xlfn.IFNA(VLOOKUP(TRIM(D1238),dominio_correos!$A$1:$B$31,2,0),29)</f>
        <v>15</v>
      </c>
      <c r="O1238" t="str">
        <f>Hoja13!J1237</f>
        <v>2023-02-25</v>
      </c>
      <c r="P1238" t="str">
        <f t="shared" si="96"/>
        <v>null</v>
      </c>
      <c r="Q1238" t="str">
        <f t="shared" si="97"/>
        <v>['nombre' =&gt; 'Sofia ', 'apellido' =&gt; 'Ortega Martines', 'correo' =&gt; 'sofia.ortega@linktic.com', 'dominio' =&gt; 15, 'estado' =&gt; 'Activo', 'ticket' =&gt; '11816',</v>
      </c>
      <c r="R1238" t="str">
        <f t="shared" si="98"/>
        <v xml:space="preserve"> 'fecha_de_creacion' =&gt; '2023-02-25', 'centro_costos_id' =&gt; 37, 'costo_dolares' =&gt; 45.051, 'costo_pesos' =&gt; 0, 'trm' =&gt; 0, 'fecha_de_eliminacion' =&gt; null, 'comentarios'  =&gt; ''],</v>
      </c>
      <c r="S1238" t="str">
        <f t="shared" si="99"/>
        <v>['nombre' =&gt; 'Sofia ', 'apellido' =&gt; 'Ortega Martines', 'correo' =&gt; 'sofia.ortega@linktic.com', 'dominio' =&gt; 15, 'estado' =&gt; 'Activo', 'ticket' =&gt; '11816', 'fecha_de_creacion' =&gt; '2023-02-25', 'centro_costos_id' =&gt; 37, 'costo_dolares' =&gt; 45.051, 'costo_pesos' =&gt; 0, 'trm' =&gt; 0, 'fecha_de_eliminacion' =&gt; null, 'comentarios'  =&gt; ''],</v>
      </c>
    </row>
    <row r="1239" spans="1:19" x14ac:dyDescent="0.25">
      <c r="A1239" t="s">
        <v>3564</v>
      </c>
      <c r="B1239" t="s">
        <v>3565</v>
      </c>
      <c r="C1239" t="s">
        <v>3566</v>
      </c>
      <c r="D1239" t="s">
        <v>1006</v>
      </c>
      <c r="E1239" t="s">
        <v>845</v>
      </c>
      <c r="F1239">
        <v>11818</v>
      </c>
      <c r="G1239" s="1">
        <v>44982</v>
      </c>
      <c r="H1239">
        <v>291</v>
      </c>
      <c r="I1239">
        <v>45.051000000000002</v>
      </c>
      <c r="J1239" t="str">
        <f t="shared" si="95"/>
        <v>45.051</v>
      </c>
      <c r="M1239">
        <f>_xlfn.IFNA(VLOOKUP(H1239,centro_costo_id_2!$A$2:$B$108,2,0),107)</f>
        <v>37</v>
      </c>
      <c r="N1239">
        <f>_xlfn.IFNA(VLOOKUP(TRIM(D1239),dominio_correos!$A$1:$B$31,2,0),29)</f>
        <v>15</v>
      </c>
      <c r="O1239" t="str">
        <f>Hoja13!J1238</f>
        <v>2023-02-25</v>
      </c>
      <c r="P1239" t="str">
        <f t="shared" si="96"/>
        <v>null</v>
      </c>
      <c r="Q1239" t="str">
        <f t="shared" si="97"/>
        <v>['nombre' =&gt; 'Juanita María ', 'apellido' =&gt; 'Valencia Cano', 'correo' =&gt; 'juanita.valencia@linktic.com', 'dominio' =&gt; 15, 'estado' =&gt; 'Eliminado', 'ticket' =&gt; '11818',</v>
      </c>
      <c r="R1239" t="str">
        <f t="shared" si="98"/>
        <v xml:space="preserve"> 'fecha_de_creacion' =&gt; '2023-02-25', 'centro_costos_id' =&gt; 37, 'costo_dolares' =&gt; 45.051, 'costo_pesos' =&gt; 0, 'trm' =&gt; 0, 'fecha_de_eliminacion' =&gt; null, 'comentarios'  =&gt; ''],</v>
      </c>
      <c r="S1239" t="str">
        <f t="shared" si="99"/>
        <v>['nombre' =&gt; 'Juanita María ', 'apellido' =&gt; 'Valencia Cano', 'correo' =&gt; 'juanita.valencia@linktic.com', 'dominio' =&gt; 15, 'estado' =&gt; 'Eliminado', 'ticket' =&gt; '11818', 'fecha_de_creacion' =&gt; '2023-02-25', 'centro_costos_id' =&gt; 37, 'costo_dolares' =&gt; 45.051, 'costo_pesos' =&gt; 0, 'trm' =&gt; 0, 'fecha_de_eliminacion' =&gt; null, 'comentarios'  =&gt; ''],</v>
      </c>
    </row>
    <row r="1240" spans="1:19" x14ac:dyDescent="0.25">
      <c r="A1240" t="s">
        <v>3567</v>
      </c>
      <c r="B1240" t="s">
        <v>3568</v>
      </c>
      <c r="C1240" t="s">
        <v>3569</v>
      </c>
      <c r="D1240" t="s">
        <v>1006</v>
      </c>
      <c r="E1240" t="s">
        <v>974</v>
      </c>
      <c r="F1240">
        <v>11819</v>
      </c>
      <c r="G1240" s="1">
        <v>44982</v>
      </c>
      <c r="H1240">
        <v>291</v>
      </c>
      <c r="I1240">
        <v>45.051000000000002</v>
      </c>
      <c r="J1240" t="str">
        <f t="shared" si="95"/>
        <v>45.051</v>
      </c>
      <c r="M1240">
        <f>_xlfn.IFNA(VLOOKUP(H1240,centro_costo_id_2!$A$2:$B$108,2,0),107)</f>
        <v>37</v>
      </c>
      <c r="N1240">
        <f>_xlfn.IFNA(VLOOKUP(TRIM(D1240),dominio_correos!$A$1:$B$31,2,0),29)</f>
        <v>15</v>
      </c>
      <c r="O1240" t="str">
        <f>Hoja13!J1239</f>
        <v>2023-02-25</v>
      </c>
      <c r="P1240" t="str">
        <f t="shared" si="96"/>
        <v>null</v>
      </c>
      <c r="Q1240" t="str">
        <f t="shared" si="97"/>
        <v>['nombre' =&gt; 'Laura Juliana ', 'apellido' =&gt; 'Galvis Vargas', 'correo' =&gt; 'laura.galvis@linktic.com', 'dominio' =&gt; 15, 'estado' =&gt; 'Activo', 'ticket' =&gt; '11819',</v>
      </c>
      <c r="R1240" t="str">
        <f t="shared" si="98"/>
        <v xml:space="preserve"> 'fecha_de_creacion' =&gt; '2023-02-25', 'centro_costos_id' =&gt; 37, 'costo_dolares' =&gt; 45.051, 'costo_pesos' =&gt; 0, 'trm' =&gt; 0, 'fecha_de_eliminacion' =&gt; null, 'comentarios'  =&gt; ''],</v>
      </c>
      <c r="S1240" t="str">
        <f t="shared" si="99"/>
        <v>['nombre' =&gt; 'Laura Juliana ', 'apellido' =&gt; 'Galvis Vargas', 'correo' =&gt; 'laura.galvis@linktic.com', 'dominio' =&gt; 15, 'estado' =&gt; 'Activo', 'ticket' =&gt; '11819', 'fecha_de_creacion' =&gt; '2023-02-25', 'centro_costos_id' =&gt; 37, 'costo_dolares' =&gt; 45.051, 'costo_pesos' =&gt; 0, 'trm' =&gt; 0, 'fecha_de_eliminacion' =&gt; null, 'comentarios'  =&gt; ''],</v>
      </c>
    </row>
    <row r="1241" spans="1:19" x14ac:dyDescent="0.25">
      <c r="A1241" t="s">
        <v>3222</v>
      </c>
      <c r="B1241" t="s">
        <v>3570</v>
      </c>
      <c r="C1241" t="s">
        <v>3571</v>
      </c>
      <c r="D1241" t="s">
        <v>1006</v>
      </c>
      <c r="E1241" t="s">
        <v>845</v>
      </c>
      <c r="F1241">
        <v>11821</v>
      </c>
      <c r="G1241" s="1">
        <v>44982</v>
      </c>
      <c r="H1241">
        <v>291</v>
      </c>
      <c r="I1241">
        <v>45.051000000000002</v>
      </c>
      <c r="J1241" t="str">
        <f t="shared" si="95"/>
        <v>45.051</v>
      </c>
      <c r="K1241">
        <v>45112</v>
      </c>
      <c r="M1241">
        <f>_xlfn.IFNA(VLOOKUP(H1241,centro_costo_id_2!$A$2:$B$108,2,0),107)</f>
        <v>37</v>
      </c>
      <c r="N1241">
        <f>_xlfn.IFNA(VLOOKUP(TRIM(D1241),dominio_correos!$A$1:$B$31,2,0),29)</f>
        <v>15</v>
      </c>
      <c r="O1241" t="str">
        <f>Hoja13!J1240</f>
        <v>2023-02-25</v>
      </c>
      <c r="P1241" t="str">
        <f t="shared" si="96"/>
        <v>2023-07-05</v>
      </c>
      <c r="Q1241" t="str">
        <f t="shared" si="97"/>
        <v>['nombre' =&gt; 'Estefania ', 'apellido' =&gt; 'López González', 'correo' =&gt; 'estefania.lopez@linktic.com', 'dominio' =&gt; 15, 'estado' =&gt; 'Eliminado', 'ticket' =&gt; '11821',</v>
      </c>
      <c r="R1241" t="str">
        <f t="shared" si="98"/>
        <v xml:space="preserve"> 'fecha_de_creacion' =&gt; '2023-02-25', 'centro_costos_id' =&gt; 37, 'costo_dolares' =&gt; 45.051, 'costo_pesos' =&gt; 0, 'trm' =&gt; 0, 'fecha_de_eliminacion' =&gt; '2023-07-05', 'comentarios'  =&gt; ''],</v>
      </c>
      <c r="S1241" t="str">
        <f t="shared" si="99"/>
        <v>['nombre' =&gt; 'Estefania ', 'apellido' =&gt; 'López González', 'correo' =&gt; 'estefania.lopez@linktic.com', 'dominio' =&gt; 15, 'estado' =&gt; 'Eliminado', 'ticket' =&gt; '11821', 'fecha_de_creacion' =&gt; '2023-02-25', 'centro_costos_id' =&gt; 37, 'costo_dolares' =&gt; 45.051, 'costo_pesos' =&gt; 0, 'trm' =&gt; 0, 'fecha_de_eliminacion' =&gt; '2023-07-05', 'comentarios'  =&gt; ''],</v>
      </c>
    </row>
    <row r="1242" spans="1:19" x14ac:dyDescent="0.25">
      <c r="A1242" t="s">
        <v>3572</v>
      </c>
      <c r="B1242" t="s">
        <v>3573</v>
      </c>
      <c r="C1242" t="s">
        <v>3574</v>
      </c>
      <c r="D1242" t="s">
        <v>1006</v>
      </c>
      <c r="E1242" t="s">
        <v>974</v>
      </c>
      <c r="F1242">
        <v>11822</v>
      </c>
      <c r="G1242" s="1">
        <v>44982</v>
      </c>
      <c r="H1242">
        <v>291</v>
      </c>
      <c r="I1242">
        <v>45.051000000000002</v>
      </c>
      <c r="J1242" t="str">
        <f t="shared" si="95"/>
        <v>45.051</v>
      </c>
      <c r="M1242">
        <f>_xlfn.IFNA(VLOOKUP(H1242,centro_costo_id_2!$A$2:$B$108,2,0),107)</f>
        <v>37</v>
      </c>
      <c r="N1242">
        <f>_xlfn.IFNA(VLOOKUP(TRIM(D1242),dominio_correos!$A$1:$B$31,2,0),29)</f>
        <v>15</v>
      </c>
      <c r="O1242" t="str">
        <f>Hoja13!J1241</f>
        <v>2023-02-25</v>
      </c>
      <c r="P1242" t="str">
        <f t="shared" si="96"/>
        <v>null</v>
      </c>
      <c r="Q1242" t="str">
        <f t="shared" si="97"/>
        <v>['nombre' =&gt; 'Ana María ', 'apellido' =&gt; 'Triana Acosta', 'correo' =&gt; 'ana.triana@linktic.com', 'dominio' =&gt; 15, 'estado' =&gt; 'Activo', 'ticket' =&gt; '11822',</v>
      </c>
      <c r="R1242" t="str">
        <f t="shared" si="98"/>
        <v xml:space="preserve"> 'fecha_de_creacion' =&gt; '2023-02-25', 'centro_costos_id' =&gt; 37, 'costo_dolares' =&gt; 45.051, 'costo_pesos' =&gt; 0, 'trm' =&gt; 0, 'fecha_de_eliminacion' =&gt; null, 'comentarios'  =&gt; ''],</v>
      </c>
      <c r="S1242" t="str">
        <f t="shared" si="99"/>
        <v>['nombre' =&gt; 'Ana María ', 'apellido' =&gt; 'Triana Acosta', 'correo' =&gt; 'ana.triana@linktic.com', 'dominio' =&gt; 15, 'estado' =&gt; 'Activo', 'ticket' =&gt; '11822', 'fecha_de_creacion' =&gt; '2023-02-25', 'centro_costos_id' =&gt; 37, 'costo_dolares' =&gt; 45.051, 'costo_pesos' =&gt; 0, 'trm' =&gt; 0, 'fecha_de_eliminacion' =&gt; null, 'comentarios'  =&gt; ''],</v>
      </c>
    </row>
    <row r="1243" spans="1:19" x14ac:dyDescent="0.25">
      <c r="A1243" t="s">
        <v>3575</v>
      </c>
      <c r="B1243" t="s">
        <v>3576</v>
      </c>
      <c r="C1243" t="s">
        <v>3577</v>
      </c>
      <c r="D1243" t="s">
        <v>1006</v>
      </c>
      <c r="E1243" t="s">
        <v>845</v>
      </c>
      <c r="F1243">
        <v>11823</v>
      </c>
      <c r="G1243" s="1">
        <v>44982</v>
      </c>
      <c r="H1243">
        <v>291</v>
      </c>
      <c r="I1243">
        <v>45.051000000000002</v>
      </c>
      <c r="J1243" t="str">
        <f t="shared" si="95"/>
        <v>45.051</v>
      </c>
      <c r="K1243">
        <v>45099</v>
      </c>
      <c r="M1243">
        <f>_xlfn.IFNA(VLOOKUP(H1243,centro_costo_id_2!$A$2:$B$108,2,0),107)</f>
        <v>37</v>
      </c>
      <c r="N1243">
        <f>_xlfn.IFNA(VLOOKUP(TRIM(D1243),dominio_correos!$A$1:$B$31,2,0),29)</f>
        <v>15</v>
      </c>
      <c r="O1243" t="str">
        <f>Hoja13!J1242</f>
        <v>2023-02-25</v>
      </c>
      <c r="P1243" t="str">
        <f t="shared" si="96"/>
        <v>2023-06-22</v>
      </c>
      <c r="Q1243" t="str">
        <f t="shared" si="97"/>
        <v>['nombre' =&gt; 'Angélica ', 'apellido' =&gt; 'Mafla González', 'correo' =&gt; 'angelica.mafla@linktic.com', 'dominio' =&gt; 15, 'estado' =&gt; 'Eliminado', 'ticket' =&gt; '11823',</v>
      </c>
      <c r="R1243" t="str">
        <f t="shared" si="98"/>
        <v xml:space="preserve"> 'fecha_de_creacion' =&gt; '2023-02-25', 'centro_costos_id' =&gt; 37, 'costo_dolares' =&gt; 45.051, 'costo_pesos' =&gt; 0, 'trm' =&gt; 0, 'fecha_de_eliminacion' =&gt; '2023-06-22', 'comentarios'  =&gt; ''],</v>
      </c>
      <c r="S1243" t="str">
        <f t="shared" si="99"/>
        <v>['nombre' =&gt; 'Angélica ', 'apellido' =&gt; 'Mafla González', 'correo' =&gt; 'angelica.mafla@linktic.com', 'dominio' =&gt; 15, 'estado' =&gt; 'Eliminado', 'ticket' =&gt; '11823', 'fecha_de_creacion' =&gt; '2023-02-25', 'centro_costos_id' =&gt; 37, 'costo_dolares' =&gt; 45.051, 'costo_pesos' =&gt; 0, 'trm' =&gt; 0, 'fecha_de_eliminacion' =&gt; '2023-06-22', 'comentarios'  =&gt; ''],</v>
      </c>
    </row>
    <row r="1244" spans="1:19" x14ac:dyDescent="0.25">
      <c r="A1244" t="s">
        <v>3578</v>
      </c>
      <c r="B1244" t="s">
        <v>3579</v>
      </c>
      <c r="C1244" t="s">
        <v>3580</v>
      </c>
      <c r="D1244" t="s">
        <v>966</v>
      </c>
      <c r="E1244" t="s">
        <v>974</v>
      </c>
      <c r="F1244">
        <v>11808</v>
      </c>
      <c r="G1244" s="1">
        <v>44982</v>
      </c>
      <c r="H1244">
        <v>354</v>
      </c>
      <c r="I1244">
        <v>6</v>
      </c>
      <c r="J1244" t="str">
        <f t="shared" si="95"/>
        <v>6.000</v>
      </c>
      <c r="M1244">
        <f>_xlfn.IFNA(VLOOKUP(H1244,centro_costo_id_2!$A$2:$B$108,2,0),107)</f>
        <v>107</v>
      </c>
      <c r="N1244">
        <f>_xlfn.IFNA(VLOOKUP(TRIM(D1244),dominio_correos!$A$1:$B$31,2,0),29)</f>
        <v>1</v>
      </c>
      <c r="O1244" t="str">
        <f>Hoja13!J1243</f>
        <v>2023-02-25</v>
      </c>
      <c r="P1244" t="str">
        <f t="shared" si="96"/>
        <v>null</v>
      </c>
      <c r="Q1244" t="str">
        <f t="shared" si="97"/>
        <v>['nombre' =&gt; 'Brayan Steven ', 'apellido' =&gt; 'Urbina Gomez', 'correo' =&gt; 'brayan.urbina@3tcapital.co', 'dominio' =&gt; 1, 'estado' =&gt; 'Activo', 'ticket' =&gt; '11808',</v>
      </c>
      <c r="R1244" t="str">
        <f t="shared" si="98"/>
        <v xml:space="preserve"> 'fecha_de_creacion' =&gt; '2023-02-25', 'centro_costos_id' =&gt; 107, 'costo_dolares' =&gt; 6.000, 'costo_pesos' =&gt; 0, 'trm' =&gt; 0, 'fecha_de_eliminacion' =&gt; null, 'comentarios'  =&gt; ''],</v>
      </c>
      <c r="S1244" t="str">
        <f t="shared" si="99"/>
        <v>['nombre' =&gt; 'Brayan Steven ', 'apellido' =&gt; 'Urbina Gomez', 'correo' =&gt; 'brayan.urbina@3tcapital.co', 'dominio' =&gt; 1, 'estado' =&gt; 'Activo', 'ticket' =&gt; '11808', 'fecha_de_creacion' =&gt; '2023-02-25', 'centro_costos_id' =&gt; 107, 'costo_dolares' =&gt; 6.000, 'costo_pesos' =&gt; 0, 'trm' =&gt; 0, 'fecha_de_eliminacion' =&gt; null, 'comentarios'  =&gt; ''],</v>
      </c>
    </row>
    <row r="1245" spans="1:19" x14ac:dyDescent="0.25">
      <c r="A1245" t="s">
        <v>3581</v>
      </c>
      <c r="B1245" t="s">
        <v>3582</v>
      </c>
      <c r="C1245" t="s">
        <v>3583</v>
      </c>
      <c r="D1245" t="s">
        <v>1006</v>
      </c>
      <c r="E1245" t="s">
        <v>974</v>
      </c>
      <c r="F1245">
        <v>11817</v>
      </c>
      <c r="G1245" s="1">
        <v>45042</v>
      </c>
      <c r="H1245">
        <v>291</v>
      </c>
      <c r="I1245">
        <v>45.051000000000002</v>
      </c>
      <c r="J1245" t="str">
        <f t="shared" si="95"/>
        <v>45.051</v>
      </c>
      <c r="M1245">
        <f>_xlfn.IFNA(VLOOKUP(H1245,centro_costo_id_2!$A$2:$B$108,2,0),107)</f>
        <v>37</v>
      </c>
      <c r="N1245">
        <f>_xlfn.IFNA(VLOOKUP(TRIM(D1245),dominio_correos!$A$1:$B$31,2,0),29)</f>
        <v>15</v>
      </c>
      <c r="O1245" t="str">
        <f>Hoja13!J1244</f>
        <v>2023-04-26</v>
      </c>
      <c r="P1245" t="str">
        <f t="shared" si="96"/>
        <v>null</v>
      </c>
      <c r="Q1245" t="str">
        <f t="shared" si="97"/>
        <v>['nombre' =&gt; 'Liliana Patricia ', 'apellido' =&gt; 'Gonzalez Cano ', 'correo' =&gt; 'liliana.gonzalez@linktic.com', 'dominio' =&gt; 15, 'estado' =&gt; 'Activo', 'ticket' =&gt; '11817',</v>
      </c>
      <c r="R1245" t="str">
        <f t="shared" si="98"/>
        <v xml:space="preserve"> 'fecha_de_creacion' =&gt; '2023-04-26', 'centro_costos_id' =&gt; 37, 'costo_dolares' =&gt; 45.051, 'costo_pesos' =&gt; 0, 'trm' =&gt; 0, 'fecha_de_eliminacion' =&gt; null, 'comentarios'  =&gt; ''],</v>
      </c>
      <c r="S1245" t="str">
        <f t="shared" si="99"/>
        <v>['nombre' =&gt; 'Liliana Patricia ', 'apellido' =&gt; 'Gonzalez Cano ', 'correo' =&gt; 'liliana.gonzalez@linktic.com', 'dominio' =&gt; 15, 'estado' =&gt; 'Activo', 'ticket' =&gt; '11817', 'fecha_de_creacion' =&gt; '2023-04-26', 'centro_costos_id' =&gt; 37, 'costo_dolares' =&gt; 45.051, 'costo_pesos' =&gt; 0, 'trm' =&gt; 0, 'fecha_de_eliminacion' =&gt; null, 'comentarios'  =&gt; ''],</v>
      </c>
    </row>
    <row r="1246" spans="1:19" x14ac:dyDescent="0.25">
      <c r="A1246" t="s">
        <v>3584</v>
      </c>
      <c r="B1246" t="s">
        <v>3585</v>
      </c>
      <c r="C1246" t="s">
        <v>3586</v>
      </c>
      <c r="D1246" t="s">
        <v>1006</v>
      </c>
      <c r="E1246" t="s">
        <v>974</v>
      </c>
      <c r="F1246">
        <v>11815</v>
      </c>
      <c r="G1246" s="1">
        <v>45042</v>
      </c>
      <c r="H1246">
        <v>291</v>
      </c>
      <c r="I1246">
        <v>45.051000000000002</v>
      </c>
      <c r="J1246" t="str">
        <f t="shared" si="95"/>
        <v>45.051</v>
      </c>
      <c r="M1246">
        <f>_xlfn.IFNA(VLOOKUP(H1246,centro_costo_id_2!$A$2:$B$108,2,0),107)</f>
        <v>37</v>
      </c>
      <c r="N1246">
        <f>_xlfn.IFNA(VLOOKUP(TRIM(D1246),dominio_correos!$A$1:$B$31,2,0),29)</f>
        <v>15</v>
      </c>
      <c r="O1246" t="str">
        <f>Hoja13!J1245</f>
        <v>2023-04-26</v>
      </c>
      <c r="P1246" t="str">
        <f t="shared" si="96"/>
        <v>null</v>
      </c>
      <c r="Q1246" t="str">
        <f t="shared" si="97"/>
        <v>['nombre' =&gt; 'Michelle ', 'apellido' =&gt; 'Ortiz Arenas', 'correo' =&gt; 'michelle.ortiz@linktic.com', 'dominio' =&gt; 15, 'estado' =&gt; 'Activo', 'ticket' =&gt; '11815',</v>
      </c>
      <c r="R1246" t="str">
        <f t="shared" si="98"/>
        <v xml:space="preserve"> 'fecha_de_creacion' =&gt; '2023-04-26', 'centro_costos_id' =&gt; 37, 'costo_dolares' =&gt; 45.051, 'costo_pesos' =&gt; 0, 'trm' =&gt; 0, 'fecha_de_eliminacion' =&gt; null, 'comentarios'  =&gt; ''],</v>
      </c>
      <c r="S1246" t="str">
        <f t="shared" si="99"/>
        <v>['nombre' =&gt; 'Michelle ', 'apellido' =&gt; 'Ortiz Arenas', 'correo' =&gt; 'michelle.ortiz@linktic.com', 'dominio' =&gt; 15, 'estado' =&gt; 'Activo', 'ticket' =&gt; '11815', 'fecha_de_creacion' =&gt; '2023-04-26', 'centro_costos_id' =&gt; 37, 'costo_dolares' =&gt; 45.051, 'costo_pesos' =&gt; 0, 'trm' =&gt; 0, 'fecha_de_eliminacion' =&gt; null, 'comentarios'  =&gt; ''],</v>
      </c>
    </row>
    <row r="1247" spans="1:19" x14ac:dyDescent="0.25">
      <c r="A1247" t="s">
        <v>3587</v>
      </c>
      <c r="B1247" t="s">
        <v>3588</v>
      </c>
      <c r="C1247" t="s">
        <v>3589</v>
      </c>
      <c r="D1247" t="s">
        <v>1006</v>
      </c>
      <c r="E1247" t="s">
        <v>974</v>
      </c>
      <c r="F1247">
        <v>11820</v>
      </c>
      <c r="G1247" s="1">
        <v>45042</v>
      </c>
      <c r="H1247">
        <v>291</v>
      </c>
      <c r="I1247">
        <v>44.963999999999999</v>
      </c>
      <c r="J1247" t="str">
        <f t="shared" si="95"/>
        <v>44.964</v>
      </c>
      <c r="M1247">
        <f>_xlfn.IFNA(VLOOKUP(H1247,centro_costo_id_2!$A$2:$B$108,2,0),107)</f>
        <v>37</v>
      </c>
      <c r="N1247">
        <f>_xlfn.IFNA(VLOOKUP(TRIM(D1247),dominio_correos!$A$1:$B$31,2,0),29)</f>
        <v>15</v>
      </c>
      <c r="O1247" t="str">
        <f>Hoja13!J1246</f>
        <v>2023-04-26</v>
      </c>
      <c r="P1247" t="str">
        <f t="shared" si="96"/>
        <v>null</v>
      </c>
      <c r="Q1247" t="str">
        <f t="shared" si="97"/>
        <v>['nombre' =&gt; 'Laura Daniela ', 'apellido' =&gt; 'Cardona Saldarriaga', 'correo' =&gt; 'laura.cardona@linktic.com', 'dominio' =&gt; 15, 'estado' =&gt; 'Activo', 'ticket' =&gt; '11820',</v>
      </c>
      <c r="R1247" t="str">
        <f t="shared" si="98"/>
        <v xml:space="preserve"> 'fecha_de_creacion' =&gt; '2023-04-26', 'centro_costos_id' =&gt; 37, 'costo_dolares' =&gt; 44.964, 'costo_pesos' =&gt; 0, 'trm' =&gt; 0, 'fecha_de_eliminacion' =&gt; null, 'comentarios'  =&gt; ''],</v>
      </c>
      <c r="S1247" t="str">
        <f t="shared" si="99"/>
        <v>['nombre' =&gt; 'Laura Daniela ', 'apellido' =&gt; 'Cardona Saldarriaga', 'correo' =&gt; 'laura.cardona@linktic.com', 'dominio' =&gt; 15, 'estado' =&gt; 'Activo', 'ticket' =&gt; '11820', 'fecha_de_creacion' =&gt; '2023-04-26', 'centro_costos_id' =&gt; 37, 'costo_dolares' =&gt; 44.964, 'costo_pesos' =&gt; 0, 'trm' =&gt; 0, 'fecha_de_eliminacion' =&gt; null, 'comentarios'  =&gt; ''],</v>
      </c>
    </row>
    <row r="1248" spans="1:19" x14ac:dyDescent="0.25">
      <c r="A1248" t="s">
        <v>3590</v>
      </c>
      <c r="B1248" t="s">
        <v>3591</v>
      </c>
      <c r="C1248" t="s">
        <v>3592</v>
      </c>
      <c r="D1248" t="s">
        <v>1006</v>
      </c>
      <c r="E1248" t="s">
        <v>845</v>
      </c>
      <c r="F1248">
        <v>11787</v>
      </c>
      <c r="G1248" s="1">
        <v>45042</v>
      </c>
      <c r="H1248">
        <v>203</v>
      </c>
      <c r="I1248">
        <v>44.963999999999999</v>
      </c>
      <c r="J1248" t="str">
        <f t="shared" si="95"/>
        <v>44.964</v>
      </c>
      <c r="K1248">
        <v>45051</v>
      </c>
      <c r="M1248">
        <f>_xlfn.IFNA(VLOOKUP(H1248,centro_costo_id_2!$A$2:$B$108,2,0),107)</f>
        <v>107</v>
      </c>
      <c r="N1248">
        <f>_xlfn.IFNA(VLOOKUP(TRIM(D1248),dominio_correos!$A$1:$B$31,2,0),29)</f>
        <v>15</v>
      </c>
      <c r="O1248" t="str">
        <f>Hoja13!J1247</f>
        <v>2023-04-26</v>
      </c>
      <c r="P1248" t="str">
        <f t="shared" si="96"/>
        <v>2023-05-05</v>
      </c>
      <c r="Q1248" t="str">
        <f t="shared" si="97"/>
        <v>['nombre' =&gt; 'Karen Daniela ', 'apellido' =&gt; 'Valero Blanco', 'correo' =&gt; 'auxiliar.contable2@linktic.com', 'dominio' =&gt; 15, 'estado' =&gt; 'Eliminado', 'ticket' =&gt; '11787',</v>
      </c>
      <c r="R1248" t="str">
        <f t="shared" si="98"/>
        <v xml:space="preserve"> 'fecha_de_creacion' =&gt; '2023-04-26', 'centro_costos_id' =&gt; 107, 'costo_dolares' =&gt; 44.964, 'costo_pesos' =&gt; 0, 'trm' =&gt; 0, 'fecha_de_eliminacion' =&gt; '2023-05-05', 'comentarios'  =&gt; ''],</v>
      </c>
      <c r="S1248" t="str">
        <f t="shared" si="99"/>
        <v>['nombre' =&gt; 'Karen Daniela ', 'apellido' =&gt; 'Valero Blanco', 'correo' =&gt; 'auxiliar.contable2@linktic.com', 'dominio' =&gt; 15, 'estado' =&gt; 'Eliminado', 'ticket' =&gt; '11787', 'fecha_de_creacion' =&gt; '2023-04-26', 'centro_costos_id' =&gt; 107, 'costo_dolares' =&gt; 44.964, 'costo_pesos' =&gt; 0, 'trm' =&gt; 0, 'fecha_de_eliminacion' =&gt; '2023-05-05', 'comentarios'  =&gt; ''],</v>
      </c>
    </row>
    <row r="1249" spans="1:19" x14ac:dyDescent="0.25">
      <c r="A1249" t="s">
        <v>3593</v>
      </c>
      <c r="B1249" t="s">
        <v>3594</v>
      </c>
      <c r="C1249" t="s">
        <v>3595</v>
      </c>
      <c r="D1249" t="s">
        <v>966</v>
      </c>
      <c r="E1249" t="s">
        <v>974</v>
      </c>
      <c r="F1249">
        <v>11378</v>
      </c>
      <c r="G1249" s="1">
        <v>45044</v>
      </c>
      <c r="H1249">
        <v>1</v>
      </c>
      <c r="I1249">
        <v>6</v>
      </c>
      <c r="J1249" t="str">
        <f t="shared" si="95"/>
        <v>6.000</v>
      </c>
      <c r="M1249">
        <f>_xlfn.IFNA(VLOOKUP(H1249,centro_costo_id_2!$A$2:$B$108,2,0),107)</f>
        <v>100</v>
      </c>
      <c r="N1249">
        <f>_xlfn.IFNA(VLOOKUP(TRIM(D1249),dominio_correos!$A$1:$B$31,2,0),29)</f>
        <v>1</v>
      </c>
      <c r="O1249" t="str">
        <f>Hoja13!J1248</f>
        <v>2023-04-28</v>
      </c>
      <c r="P1249" t="str">
        <f t="shared" si="96"/>
        <v>null</v>
      </c>
      <c r="Q1249" t="str">
        <f t="shared" si="97"/>
        <v>['nombre' =&gt; 'Edwin Camilo ', 'apellido' =&gt; 'Suarez Rueda', 'correo' =&gt; 'edwin.suarez@3tcapital.co', 'dominio' =&gt; 1, 'estado' =&gt; 'Activo', 'ticket' =&gt; '11378',</v>
      </c>
      <c r="R1249" t="str">
        <f t="shared" si="98"/>
        <v xml:space="preserve"> 'fecha_de_creacion' =&gt; '2023-04-28', 'centro_costos_id' =&gt; 100, 'costo_dolares' =&gt; 6.000, 'costo_pesos' =&gt; 0, 'trm' =&gt; 0, 'fecha_de_eliminacion' =&gt; null, 'comentarios'  =&gt; ''],</v>
      </c>
      <c r="S1249" t="str">
        <f t="shared" si="99"/>
        <v>['nombre' =&gt; 'Edwin Camilo ', 'apellido' =&gt; 'Suarez Rueda', 'correo' =&gt; 'edwin.suarez@3tcapital.co', 'dominio' =&gt; 1, 'estado' =&gt; 'Activo', 'ticket' =&gt; '11378', 'fecha_de_creacion' =&gt; '2023-04-28', 'centro_costos_id' =&gt; 100, 'costo_dolares' =&gt; 6.000, 'costo_pesos' =&gt; 0, 'trm' =&gt; 0, 'fecha_de_eliminacion' =&gt; null, 'comentarios'  =&gt; ''],</v>
      </c>
    </row>
    <row r="1250" spans="1:19" x14ac:dyDescent="0.25">
      <c r="A1250" t="s">
        <v>3596</v>
      </c>
      <c r="B1250" t="s">
        <v>3597</v>
      </c>
      <c r="C1250" t="s">
        <v>3598</v>
      </c>
      <c r="D1250" t="s">
        <v>912</v>
      </c>
      <c r="E1250" t="s">
        <v>974</v>
      </c>
      <c r="F1250">
        <v>11498</v>
      </c>
      <c r="G1250" s="1">
        <v>45048</v>
      </c>
      <c r="H1250">
        <v>9</v>
      </c>
      <c r="I1250">
        <v>45.024000000000001</v>
      </c>
      <c r="J1250" t="str">
        <f t="shared" si="95"/>
        <v>45.024</v>
      </c>
      <c r="M1250">
        <f>_xlfn.IFNA(VLOOKUP(H1250,centro_costo_id_2!$A$2:$B$108,2,0),107)</f>
        <v>106</v>
      </c>
      <c r="N1250">
        <f>_xlfn.IFNA(VLOOKUP(TRIM(D1250),dominio_correos!$A$1:$B$31,2,0),29)</f>
        <v>10</v>
      </c>
      <c r="O1250" t="str">
        <f>Hoja13!J1249</f>
        <v>2023-05-02</v>
      </c>
      <c r="P1250" t="str">
        <f t="shared" si="96"/>
        <v>null</v>
      </c>
      <c r="Q1250" t="str">
        <f t="shared" si="97"/>
        <v>['nombre' =&gt; 'Efrain', 'apellido' =&gt; 'Molano Parra', 'correo' =&gt; 'efrain.molano@hicome.co', 'dominio' =&gt; 10, 'estado' =&gt; 'Activo', 'ticket' =&gt; '11498',</v>
      </c>
      <c r="R1250" t="str">
        <f t="shared" si="98"/>
        <v xml:space="preserve"> 'fecha_de_creacion' =&gt; '2023-05-02', 'centro_costos_id' =&gt; 106, 'costo_dolares' =&gt; 45.024, 'costo_pesos' =&gt; 0, 'trm' =&gt; 0, 'fecha_de_eliminacion' =&gt; null, 'comentarios'  =&gt; ''],</v>
      </c>
      <c r="S1250" t="str">
        <f t="shared" si="99"/>
        <v>['nombre' =&gt; 'Efrain', 'apellido' =&gt; 'Molano Parra', 'correo' =&gt; 'efrain.molano@hicome.co', 'dominio' =&gt; 10, 'estado' =&gt; 'Activo', 'ticket' =&gt; '11498', 'fecha_de_creacion' =&gt; '2023-05-02', 'centro_costos_id' =&gt; 106, 'costo_dolares' =&gt; 45.024, 'costo_pesos' =&gt; 0, 'trm' =&gt; 0, 'fecha_de_eliminacion' =&gt; null, 'comentarios'  =&gt; ''],</v>
      </c>
    </row>
    <row r="1251" spans="1:19" x14ac:dyDescent="0.25">
      <c r="A1251" t="s">
        <v>3599</v>
      </c>
      <c r="B1251" t="s">
        <v>3600</v>
      </c>
      <c r="C1251" t="s">
        <v>3601</v>
      </c>
      <c r="D1251" t="s">
        <v>1006</v>
      </c>
      <c r="E1251" t="s">
        <v>974</v>
      </c>
      <c r="F1251">
        <v>11774</v>
      </c>
      <c r="G1251" s="1">
        <v>45048</v>
      </c>
      <c r="H1251">
        <v>340</v>
      </c>
      <c r="I1251">
        <v>44.963999999999999</v>
      </c>
      <c r="J1251" t="str">
        <f t="shared" si="95"/>
        <v>44.964</v>
      </c>
      <c r="M1251">
        <f>_xlfn.IFNA(VLOOKUP(H1251,centro_costo_id_2!$A$2:$B$108,2,0),107)</f>
        <v>87</v>
      </c>
      <c r="N1251">
        <f>_xlfn.IFNA(VLOOKUP(TRIM(D1251),dominio_correos!$A$1:$B$31,2,0),29)</f>
        <v>15</v>
      </c>
      <c r="O1251" t="str">
        <f>Hoja13!J1250</f>
        <v>2023-05-02</v>
      </c>
      <c r="P1251" t="str">
        <f t="shared" si="96"/>
        <v>null</v>
      </c>
      <c r="Q1251" t="str">
        <f t="shared" si="97"/>
        <v>['nombre' =&gt; 'Andres David', 'apellido' =&gt; 'Fuentes Garcia', 'correo' =&gt; 'andres.fuentes@linktic.com', 'dominio' =&gt; 15, 'estado' =&gt; 'Activo', 'ticket' =&gt; '11774',</v>
      </c>
      <c r="R1251" t="str">
        <f t="shared" si="98"/>
        <v xml:space="preserve"> 'fecha_de_creacion' =&gt; '2023-05-02', 'centro_costos_id' =&gt; 87, 'costo_dolares' =&gt; 44.964, 'costo_pesos' =&gt; 0, 'trm' =&gt; 0, 'fecha_de_eliminacion' =&gt; null, 'comentarios'  =&gt; ''],</v>
      </c>
      <c r="S1251" t="str">
        <f t="shared" si="99"/>
        <v>['nombre' =&gt; 'Andres David', 'apellido' =&gt; 'Fuentes Garcia', 'correo' =&gt; 'andres.fuentes@linktic.com', 'dominio' =&gt; 15, 'estado' =&gt; 'Activo', 'ticket' =&gt; '11774', 'fecha_de_creacion' =&gt; '2023-05-02', 'centro_costos_id' =&gt; 87, 'costo_dolares' =&gt; 44.964, 'costo_pesos' =&gt; 0, 'trm' =&gt; 0, 'fecha_de_eliminacion' =&gt; null, 'comentarios'  =&gt; ''],</v>
      </c>
    </row>
    <row r="1252" spans="1:19" x14ac:dyDescent="0.25">
      <c r="A1252" t="s">
        <v>3602</v>
      </c>
      <c r="B1252" t="s">
        <v>3603</v>
      </c>
      <c r="C1252" t="s">
        <v>3604</v>
      </c>
      <c r="D1252" t="s">
        <v>912</v>
      </c>
      <c r="E1252" t="s">
        <v>974</v>
      </c>
      <c r="F1252">
        <v>11499</v>
      </c>
      <c r="G1252" s="1">
        <v>45048</v>
      </c>
      <c r="H1252">
        <v>9</v>
      </c>
      <c r="I1252">
        <v>45.024000000000001</v>
      </c>
      <c r="J1252" t="str">
        <f t="shared" si="95"/>
        <v>45.024</v>
      </c>
      <c r="M1252">
        <f>_xlfn.IFNA(VLOOKUP(H1252,centro_costo_id_2!$A$2:$B$108,2,0),107)</f>
        <v>106</v>
      </c>
      <c r="N1252">
        <f>_xlfn.IFNA(VLOOKUP(TRIM(D1252),dominio_correos!$A$1:$B$31,2,0),29)</f>
        <v>10</v>
      </c>
      <c r="O1252" t="str">
        <f>Hoja13!J1251</f>
        <v>2023-05-02</v>
      </c>
      <c r="P1252" t="str">
        <f t="shared" si="96"/>
        <v>null</v>
      </c>
      <c r="Q1252" t="str">
        <f t="shared" si="97"/>
        <v>['nombre' =&gt; 'Jhon Alexander', 'apellido' =&gt; 'Bahos Canencio', 'correo' =&gt; 'jhon.bahos@hicome.co', 'dominio' =&gt; 10, 'estado' =&gt; 'Activo', 'ticket' =&gt; '11499',</v>
      </c>
      <c r="R1252" t="str">
        <f t="shared" si="98"/>
        <v xml:space="preserve"> 'fecha_de_creacion' =&gt; '2023-05-02', 'centro_costos_id' =&gt; 106, 'costo_dolares' =&gt; 45.024, 'costo_pesos' =&gt; 0, 'trm' =&gt; 0, 'fecha_de_eliminacion' =&gt; null, 'comentarios'  =&gt; ''],</v>
      </c>
      <c r="S1252" t="str">
        <f t="shared" si="99"/>
        <v>['nombre' =&gt; 'Jhon Alexander', 'apellido' =&gt; 'Bahos Canencio', 'correo' =&gt; 'jhon.bahos@hicome.co', 'dominio' =&gt; 10, 'estado' =&gt; 'Activo', 'ticket' =&gt; '11499', 'fecha_de_creacion' =&gt; '2023-05-02', 'centro_costos_id' =&gt; 106, 'costo_dolares' =&gt; 45.024, 'costo_pesos' =&gt; 0, 'trm' =&gt; 0, 'fecha_de_eliminacion' =&gt; null, 'comentarios'  =&gt; ''],</v>
      </c>
    </row>
    <row r="1253" spans="1:19" x14ac:dyDescent="0.25">
      <c r="A1253" t="s">
        <v>3605</v>
      </c>
      <c r="B1253" t="s">
        <v>3606</v>
      </c>
      <c r="C1253" t="s">
        <v>1276</v>
      </c>
      <c r="D1253" t="s">
        <v>1006</v>
      </c>
      <c r="E1253" t="s">
        <v>974</v>
      </c>
      <c r="F1253">
        <v>11422</v>
      </c>
      <c r="G1253" s="1">
        <v>45048</v>
      </c>
      <c r="H1253">
        <v>355</v>
      </c>
      <c r="I1253">
        <v>44.963999999999999</v>
      </c>
      <c r="J1253" t="str">
        <f t="shared" si="95"/>
        <v>44.964</v>
      </c>
      <c r="M1253">
        <f>_xlfn.IFNA(VLOOKUP(H1253,centro_costo_id_2!$A$2:$B$108,2,0),107)</f>
        <v>98</v>
      </c>
      <c r="N1253">
        <f>_xlfn.IFNA(VLOOKUP(TRIM(D1253),dominio_correos!$A$1:$B$31,2,0),29)</f>
        <v>15</v>
      </c>
      <c r="O1253" t="str">
        <f>Hoja13!J1252</f>
        <v>2023-05-02</v>
      </c>
      <c r="P1253" t="str">
        <f t="shared" si="96"/>
        <v>null</v>
      </c>
      <c r="Q1253" t="str">
        <f t="shared" si="97"/>
        <v>['nombre' =&gt; 'Daniel Fernando', 'apellido' =&gt; 'Hernandez Suarez', 'correo' =&gt; 'daniel.hernandez@linktic.com', 'dominio' =&gt; 15, 'estado' =&gt; 'Activo', 'ticket' =&gt; '11422',</v>
      </c>
      <c r="R1253" t="str">
        <f t="shared" si="98"/>
        <v xml:space="preserve"> 'fecha_de_creacion' =&gt; '2023-05-02', 'centro_costos_id' =&gt; 98, 'costo_dolares' =&gt; 44.964, 'costo_pesos' =&gt; 0, 'trm' =&gt; 0, 'fecha_de_eliminacion' =&gt; null, 'comentarios'  =&gt; ''],</v>
      </c>
      <c r="S1253" t="str">
        <f t="shared" si="99"/>
        <v>['nombre' =&gt; 'Daniel Fernando', 'apellido' =&gt; 'Hernandez Suarez', 'correo' =&gt; 'daniel.hernandez@linktic.com', 'dominio' =&gt; 15, 'estado' =&gt; 'Activo', 'ticket' =&gt; '11422', 'fecha_de_creacion' =&gt; '2023-05-02', 'centro_costos_id' =&gt; 98, 'costo_dolares' =&gt; 44.964, 'costo_pesos' =&gt; 0, 'trm' =&gt; 0, 'fecha_de_eliminacion' =&gt; null, 'comentarios'  =&gt; ''],</v>
      </c>
    </row>
    <row r="1254" spans="1:19" x14ac:dyDescent="0.25">
      <c r="A1254" t="s">
        <v>3400</v>
      </c>
      <c r="B1254" t="s">
        <v>3607</v>
      </c>
      <c r="C1254" t="s">
        <v>3608</v>
      </c>
      <c r="D1254" t="s">
        <v>1006</v>
      </c>
      <c r="E1254" t="s">
        <v>974</v>
      </c>
      <c r="F1254" t="s">
        <v>3609</v>
      </c>
      <c r="G1254" s="1">
        <v>45051</v>
      </c>
      <c r="H1254">
        <v>329</v>
      </c>
      <c r="I1254">
        <v>44.963999999999999</v>
      </c>
      <c r="J1254" t="str">
        <f t="shared" si="95"/>
        <v>44.964</v>
      </c>
      <c r="M1254">
        <f>_xlfn.IFNA(VLOOKUP(H1254,centro_costo_id_2!$A$2:$B$108,2,0),107)</f>
        <v>74</v>
      </c>
      <c r="N1254">
        <f>_xlfn.IFNA(VLOOKUP(TRIM(D1254),dominio_correos!$A$1:$B$31,2,0),29)</f>
        <v>15</v>
      </c>
      <c r="O1254" t="str">
        <f>Hoja13!J1253</f>
        <v>2023-05-05</v>
      </c>
      <c r="P1254" t="str">
        <f t="shared" si="96"/>
        <v>null</v>
      </c>
      <c r="Q1254" t="str">
        <f t="shared" si="97"/>
        <v>['nombre' =&gt; 'Daniel Felipe ', 'apellido' =&gt; 'Salinas Blanco', 'correo' =&gt; 'webmail.odoo@linktic.com', 'dominio' =&gt; 15, 'estado' =&gt; 'Activo', 'ticket' =&gt; 'GLPI 5396',</v>
      </c>
      <c r="R1254" t="str">
        <f t="shared" si="98"/>
        <v xml:space="preserve"> 'fecha_de_creacion' =&gt; '2023-05-05', 'centro_costos_id' =&gt; 74, 'costo_dolares' =&gt; 44.964, 'costo_pesos' =&gt; 0, 'trm' =&gt; 0, 'fecha_de_eliminacion' =&gt; null, 'comentarios'  =&gt; ''],</v>
      </c>
      <c r="S1254" t="str">
        <f t="shared" si="99"/>
        <v>['nombre' =&gt; 'Daniel Felipe ', 'apellido' =&gt; 'Salinas Blanco', 'correo' =&gt; 'webmail.odoo@linktic.com', 'dominio' =&gt; 15, 'estado' =&gt; 'Activo', 'ticket' =&gt; 'GLPI 5396', 'fecha_de_creacion' =&gt; '2023-05-05', 'centro_costos_id' =&gt; 74, 'costo_dolares' =&gt; 44.964, 'costo_pesos' =&gt; 0, 'trm' =&gt; 0, 'fecha_de_eliminacion' =&gt; null, 'comentarios'  =&gt; ''],</v>
      </c>
    </row>
    <row r="1255" spans="1:19" x14ac:dyDescent="0.25">
      <c r="A1255" t="s">
        <v>3610</v>
      </c>
      <c r="B1255" t="s">
        <v>3611</v>
      </c>
      <c r="C1255" t="s">
        <v>3612</v>
      </c>
      <c r="D1255" t="s">
        <v>1006</v>
      </c>
      <c r="E1255" t="s">
        <v>845</v>
      </c>
      <c r="F1255">
        <v>11361</v>
      </c>
      <c r="G1255" s="1">
        <v>45054</v>
      </c>
      <c r="H1255">
        <v>339</v>
      </c>
      <c r="I1255">
        <v>44.963999999999999</v>
      </c>
      <c r="J1255" t="str">
        <f t="shared" si="95"/>
        <v>44.964</v>
      </c>
      <c r="K1255">
        <v>45054</v>
      </c>
      <c r="M1255">
        <f>_xlfn.IFNA(VLOOKUP(H1255,centro_costo_id_2!$A$2:$B$108,2,0),107)</f>
        <v>85</v>
      </c>
      <c r="N1255">
        <f>_xlfn.IFNA(VLOOKUP(TRIM(D1255),dominio_correos!$A$1:$B$31,2,0),29)</f>
        <v>15</v>
      </c>
      <c r="O1255" t="str">
        <f>Hoja13!J1254</f>
        <v>2023-05-08</v>
      </c>
      <c r="P1255" t="str">
        <f t="shared" si="96"/>
        <v>2023-05-08</v>
      </c>
      <c r="Q1255" t="str">
        <f t="shared" si="97"/>
        <v>['nombre' =&gt; 'Diego Mauricio', 'apellido' =&gt; 'Duque Bohorquez', 'correo' =&gt; 'diego.duque@linktic.com', 'dominio' =&gt; 15, 'estado' =&gt; 'Eliminado', 'ticket' =&gt; '11361',</v>
      </c>
      <c r="R1255" t="str">
        <f t="shared" si="98"/>
        <v xml:space="preserve"> 'fecha_de_creacion' =&gt; '2023-05-08', 'centro_costos_id' =&gt; 85, 'costo_dolares' =&gt; 44.964, 'costo_pesos' =&gt; 0, 'trm' =&gt; 0, 'fecha_de_eliminacion' =&gt; '2023-05-08', 'comentarios'  =&gt; ''],</v>
      </c>
      <c r="S1255" t="str">
        <f t="shared" si="99"/>
        <v>['nombre' =&gt; 'Diego Mauricio', 'apellido' =&gt; 'Duque Bohorquez', 'correo' =&gt; 'diego.duque@linktic.com', 'dominio' =&gt; 15, 'estado' =&gt; 'Eliminado', 'ticket' =&gt; '11361', 'fecha_de_creacion' =&gt; '2023-05-08', 'centro_costos_id' =&gt; 85, 'costo_dolares' =&gt; 44.964, 'costo_pesos' =&gt; 0, 'trm' =&gt; 0, 'fecha_de_eliminacion' =&gt; '2023-05-08', 'comentarios'  =&gt; ''],</v>
      </c>
    </row>
    <row r="1256" spans="1:19" x14ac:dyDescent="0.25">
      <c r="A1256" t="s">
        <v>3613</v>
      </c>
      <c r="B1256" t="s">
        <v>3614</v>
      </c>
      <c r="C1256" t="s">
        <v>3615</v>
      </c>
      <c r="D1256" t="s">
        <v>1006</v>
      </c>
      <c r="E1256" t="s">
        <v>845</v>
      </c>
      <c r="F1256">
        <v>11778</v>
      </c>
      <c r="G1256" s="1">
        <v>45054</v>
      </c>
      <c r="H1256">
        <v>339</v>
      </c>
      <c r="I1256">
        <v>44.963999999999999</v>
      </c>
      <c r="J1256" t="str">
        <f t="shared" si="95"/>
        <v>44.964</v>
      </c>
      <c r="K1256">
        <v>45098</v>
      </c>
      <c r="M1256">
        <f>_xlfn.IFNA(VLOOKUP(H1256,centro_costo_id_2!$A$2:$B$108,2,0),107)</f>
        <v>85</v>
      </c>
      <c r="N1256">
        <f>_xlfn.IFNA(VLOOKUP(TRIM(D1256),dominio_correos!$A$1:$B$31,2,0),29)</f>
        <v>15</v>
      </c>
      <c r="O1256" t="str">
        <f>Hoja13!J1255</f>
        <v>2023-05-08</v>
      </c>
      <c r="P1256" t="str">
        <f t="shared" si="96"/>
        <v>2023-06-21</v>
      </c>
      <c r="Q1256" t="str">
        <f t="shared" si="97"/>
        <v>['nombre' =&gt; 'Miguel Angel', 'apellido' =&gt; 'Pimienta Rodriguez', 'correo' =&gt; 'miguel.pimienta@linktic.com', 'dominio' =&gt; 15, 'estado' =&gt; 'Eliminado', 'ticket' =&gt; '11778',</v>
      </c>
      <c r="R1256" t="str">
        <f t="shared" si="98"/>
        <v xml:space="preserve"> 'fecha_de_creacion' =&gt; '2023-05-08', 'centro_costos_id' =&gt; 85, 'costo_dolares' =&gt; 44.964, 'costo_pesos' =&gt; 0, 'trm' =&gt; 0, 'fecha_de_eliminacion' =&gt; '2023-06-21', 'comentarios'  =&gt; ''],</v>
      </c>
      <c r="S1256" t="str">
        <f t="shared" si="99"/>
        <v>['nombre' =&gt; 'Miguel Angel', 'apellido' =&gt; 'Pimienta Rodriguez', 'correo' =&gt; 'miguel.pimienta@linktic.com', 'dominio' =&gt; 15, 'estado' =&gt; 'Eliminado', 'ticket' =&gt; '11778', 'fecha_de_creacion' =&gt; '2023-05-08', 'centro_costos_id' =&gt; 85, 'costo_dolares' =&gt; 44.964, 'costo_pesos' =&gt; 0, 'trm' =&gt; 0, 'fecha_de_eliminacion' =&gt; '2023-06-21', 'comentarios'  =&gt; ''],</v>
      </c>
    </row>
    <row r="1257" spans="1:19" x14ac:dyDescent="0.25">
      <c r="A1257" t="s">
        <v>3616</v>
      </c>
      <c r="B1257" t="s">
        <v>2319</v>
      </c>
      <c r="C1257" t="s">
        <v>3617</v>
      </c>
      <c r="D1257" t="s">
        <v>966</v>
      </c>
      <c r="E1257" t="s">
        <v>974</v>
      </c>
      <c r="F1257">
        <v>11740</v>
      </c>
      <c r="G1257" s="1">
        <v>45054</v>
      </c>
      <c r="H1257">
        <v>1</v>
      </c>
      <c r="I1257">
        <v>6</v>
      </c>
      <c r="J1257" t="str">
        <f t="shared" si="95"/>
        <v>6.000</v>
      </c>
      <c r="M1257">
        <f>_xlfn.IFNA(VLOOKUP(H1257,centro_costo_id_2!$A$2:$B$108,2,0),107)</f>
        <v>100</v>
      </c>
      <c r="N1257">
        <f>_xlfn.IFNA(VLOOKUP(TRIM(D1257),dominio_correos!$A$1:$B$31,2,0),29)</f>
        <v>1</v>
      </c>
      <c r="O1257" t="str">
        <f>Hoja13!J1256</f>
        <v>2023-05-08</v>
      </c>
      <c r="P1257" t="str">
        <f t="shared" si="96"/>
        <v>null</v>
      </c>
      <c r="Q1257" t="str">
        <f t="shared" si="97"/>
        <v>['nombre' =&gt; 'Pedro Javier', 'apellido' =&gt; 'Castellanos', 'correo' =&gt; 'pedro.castellanos@3tcapital.co', 'dominio' =&gt; 1, 'estado' =&gt; 'Activo', 'ticket' =&gt; '11740',</v>
      </c>
      <c r="R1257" t="str">
        <f t="shared" si="98"/>
        <v xml:space="preserve"> 'fecha_de_creacion' =&gt; '2023-05-08', 'centro_costos_id' =&gt; 100, 'costo_dolares' =&gt; 6.000, 'costo_pesos' =&gt; 0, 'trm' =&gt; 0, 'fecha_de_eliminacion' =&gt; null, 'comentarios'  =&gt; ''],</v>
      </c>
      <c r="S1257" t="str">
        <f t="shared" si="99"/>
        <v>['nombre' =&gt; 'Pedro Javier', 'apellido' =&gt; 'Castellanos', 'correo' =&gt; 'pedro.castellanos@3tcapital.co', 'dominio' =&gt; 1, 'estado' =&gt; 'Activo', 'ticket' =&gt; '11740', 'fecha_de_creacion' =&gt; '2023-05-08', 'centro_costos_id' =&gt; 100, 'costo_dolares' =&gt; 6.000, 'costo_pesos' =&gt; 0, 'trm' =&gt; 0, 'fecha_de_eliminacion' =&gt; null, 'comentarios'  =&gt; ''],</v>
      </c>
    </row>
    <row r="1258" spans="1:19" x14ac:dyDescent="0.25">
      <c r="A1258" t="s">
        <v>3618</v>
      </c>
      <c r="B1258" t="s">
        <v>3619</v>
      </c>
      <c r="C1258" t="s">
        <v>3620</v>
      </c>
      <c r="D1258" t="s">
        <v>1006</v>
      </c>
      <c r="E1258" t="s">
        <v>845</v>
      </c>
      <c r="F1258">
        <v>11364</v>
      </c>
      <c r="G1258" s="1">
        <v>45054</v>
      </c>
      <c r="H1258">
        <v>339</v>
      </c>
      <c r="I1258">
        <v>45.051000000000002</v>
      </c>
      <c r="J1258" t="str">
        <f t="shared" si="95"/>
        <v>45.051</v>
      </c>
      <c r="K1258">
        <v>45078</v>
      </c>
      <c r="M1258">
        <f>_xlfn.IFNA(VLOOKUP(H1258,centro_costo_id_2!$A$2:$B$108,2,0),107)</f>
        <v>85</v>
      </c>
      <c r="N1258">
        <f>_xlfn.IFNA(VLOOKUP(TRIM(D1258),dominio_correos!$A$1:$B$31,2,0),29)</f>
        <v>15</v>
      </c>
      <c r="O1258" t="str">
        <f>Hoja13!J1257</f>
        <v>2023-05-08</v>
      </c>
      <c r="P1258" t="str">
        <f t="shared" si="96"/>
        <v>2023-06-01</v>
      </c>
      <c r="Q1258" t="str">
        <f t="shared" si="97"/>
        <v>['nombre' =&gt; 'Daniel Gustavo', 'apellido' =&gt; 'Aponte Cerinza', 'correo' =&gt; 'daniel.aponte@linktic.com', 'dominio' =&gt; 15, 'estado' =&gt; 'Eliminado', 'ticket' =&gt; '11364',</v>
      </c>
      <c r="R1258" t="str">
        <f t="shared" si="98"/>
        <v xml:space="preserve"> 'fecha_de_creacion' =&gt; '2023-05-08', 'centro_costos_id' =&gt; 85, 'costo_dolares' =&gt; 45.051, 'costo_pesos' =&gt; 0, 'trm' =&gt; 0, 'fecha_de_eliminacion' =&gt; '2023-06-01', 'comentarios'  =&gt; ''],</v>
      </c>
      <c r="S1258" t="str">
        <f t="shared" si="99"/>
        <v>['nombre' =&gt; 'Daniel Gustavo', 'apellido' =&gt; 'Aponte Cerinza', 'correo' =&gt; 'daniel.aponte@linktic.com', 'dominio' =&gt; 15, 'estado' =&gt; 'Eliminado', 'ticket' =&gt; '11364', 'fecha_de_creacion' =&gt; '2023-05-08', 'centro_costos_id' =&gt; 85, 'costo_dolares' =&gt; 45.051, 'costo_pesos' =&gt; 0, 'trm' =&gt; 0, 'fecha_de_eliminacion' =&gt; '2023-06-01', 'comentarios'  =&gt; ''],</v>
      </c>
    </row>
    <row r="1259" spans="1:19" x14ac:dyDescent="0.25">
      <c r="A1259" t="s">
        <v>3621</v>
      </c>
      <c r="B1259" t="s">
        <v>3622</v>
      </c>
      <c r="C1259" t="s">
        <v>3623</v>
      </c>
      <c r="D1259" t="s">
        <v>1006</v>
      </c>
      <c r="E1259" t="s">
        <v>974</v>
      </c>
      <c r="F1259">
        <v>11886</v>
      </c>
      <c r="G1259" s="1">
        <v>45054</v>
      </c>
      <c r="H1259">
        <v>326</v>
      </c>
      <c r="I1259">
        <v>44.963999999999999</v>
      </c>
      <c r="J1259" t="str">
        <f t="shared" si="95"/>
        <v>44.964</v>
      </c>
      <c r="M1259">
        <f>_xlfn.IFNA(VLOOKUP(H1259,centro_costo_id_2!$A$2:$B$108,2,0),107)</f>
        <v>71</v>
      </c>
      <c r="N1259">
        <f>_xlfn.IFNA(VLOOKUP(TRIM(D1259),dominio_correos!$A$1:$B$31,2,0),29)</f>
        <v>15</v>
      </c>
      <c r="O1259" t="str">
        <f>Hoja13!J1258</f>
        <v>2023-05-08</v>
      </c>
      <c r="P1259" t="str">
        <f t="shared" si="96"/>
        <v>null</v>
      </c>
      <c r="Q1259" t="str">
        <f t="shared" si="97"/>
        <v>['nombre' =&gt; 'Leonardo', 'apellido' =&gt; 'Espinosa Henao', 'correo' =&gt; 'leonardo.espinosa@linktic.com', 'dominio' =&gt; 15, 'estado' =&gt; 'Activo', 'ticket' =&gt; '11886',</v>
      </c>
      <c r="R1259" t="str">
        <f t="shared" si="98"/>
        <v xml:space="preserve"> 'fecha_de_creacion' =&gt; '2023-05-08', 'centro_costos_id' =&gt; 71, 'costo_dolares' =&gt; 44.964, 'costo_pesos' =&gt; 0, 'trm' =&gt; 0, 'fecha_de_eliminacion' =&gt; null, 'comentarios'  =&gt; ''],</v>
      </c>
      <c r="S1259" t="str">
        <f t="shared" si="99"/>
        <v>['nombre' =&gt; 'Leonardo', 'apellido' =&gt; 'Espinosa Henao', 'correo' =&gt; 'leonardo.espinosa@linktic.com', 'dominio' =&gt; 15, 'estado' =&gt; 'Activo', 'ticket' =&gt; '11886', 'fecha_de_creacion' =&gt; '2023-05-08', 'centro_costos_id' =&gt; 71, 'costo_dolares' =&gt; 44.964, 'costo_pesos' =&gt; 0, 'trm' =&gt; 0, 'fecha_de_eliminacion' =&gt; null, 'comentarios'  =&gt; ''],</v>
      </c>
    </row>
    <row r="1260" spans="1:19" x14ac:dyDescent="0.25">
      <c r="A1260" t="s">
        <v>1614</v>
      </c>
      <c r="B1260" t="s">
        <v>1615</v>
      </c>
      <c r="C1260" t="s">
        <v>3624</v>
      </c>
      <c r="D1260" t="s">
        <v>966</v>
      </c>
      <c r="E1260" t="s">
        <v>974</v>
      </c>
      <c r="F1260" t="s">
        <v>3625</v>
      </c>
      <c r="G1260" s="1">
        <v>45055</v>
      </c>
      <c r="H1260">
        <v>1</v>
      </c>
      <c r="I1260">
        <v>6</v>
      </c>
      <c r="J1260" t="str">
        <f t="shared" si="95"/>
        <v>6.000</v>
      </c>
      <c r="M1260">
        <f>_xlfn.IFNA(VLOOKUP(H1260,centro_costo_id_2!$A$2:$B$108,2,0),107)</f>
        <v>100</v>
      </c>
      <c r="N1260">
        <f>_xlfn.IFNA(VLOOKUP(TRIM(D1260),dominio_correos!$A$1:$B$31,2,0),29)</f>
        <v>1</v>
      </c>
      <c r="O1260" t="str">
        <f>Hoja13!J1259</f>
        <v>2023-05-09</v>
      </c>
      <c r="P1260" t="str">
        <f t="shared" si="96"/>
        <v>null</v>
      </c>
      <c r="Q1260" t="str">
        <f t="shared" si="97"/>
        <v>['nombre' =&gt; 'Ellineth Paola', 'apellido' =&gt; 'Peña', 'correo' =&gt; 'paola.pena@3tcapital.co', 'dominio' =&gt; 1, 'estado' =&gt; 'Activo', 'ticket' =&gt; 'GLPI 5926',</v>
      </c>
      <c r="R1260" t="str">
        <f t="shared" si="98"/>
        <v xml:space="preserve"> 'fecha_de_creacion' =&gt; '2023-05-09', 'centro_costos_id' =&gt; 100, 'costo_dolares' =&gt; 6.000, 'costo_pesos' =&gt; 0, 'trm' =&gt; 0, 'fecha_de_eliminacion' =&gt; null, 'comentarios'  =&gt; ''],</v>
      </c>
      <c r="S1260" t="str">
        <f t="shared" si="99"/>
        <v>['nombre' =&gt; 'Ellineth Paola', 'apellido' =&gt; 'Peña', 'correo' =&gt; 'paola.pena@3tcapital.co', 'dominio' =&gt; 1, 'estado' =&gt; 'Activo', 'ticket' =&gt; 'GLPI 5926', 'fecha_de_creacion' =&gt; '2023-05-09', 'centro_costos_id' =&gt; 100, 'costo_dolares' =&gt; 6.000, 'costo_pesos' =&gt; 0, 'trm' =&gt; 0, 'fecha_de_eliminacion' =&gt; null, 'comentarios'  =&gt; ''],</v>
      </c>
    </row>
    <row r="1261" spans="1:19" x14ac:dyDescent="0.25">
      <c r="A1261" t="s">
        <v>3626</v>
      </c>
      <c r="B1261" t="s">
        <v>3627</v>
      </c>
      <c r="C1261" t="s">
        <v>3628</v>
      </c>
      <c r="D1261" t="s">
        <v>966</v>
      </c>
      <c r="E1261" t="s">
        <v>974</v>
      </c>
      <c r="F1261">
        <v>11739</v>
      </c>
      <c r="G1261" s="1">
        <v>45055</v>
      </c>
      <c r="H1261">
        <v>1</v>
      </c>
      <c r="I1261">
        <v>6</v>
      </c>
      <c r="J1261" t="str">
        <f t="shared" si="95"/>
        <v>6.000</v>
      </c>
      <c r="M1261">
        <f>_xlfn.IFNA(VLOOKUP(H1261,centro_costo_id_2!$A$2:$B$108,2,0),107)</f>
        <v>100</v>
      </c>
      <c r="N1261">
        <f>_xlfn.IFNA(VLOOKUP(TRIM(D1261),dominio_correos!$A$1:$B$31,2,0),29)</f>
        <v>1</v>
      </c>
      <c r="O1261" t="str">
        <f>Hoja13!J1260</f>
        <v>2023-05-09</v>
      </c>
      <c r="P1261" t="str">
        <f t="shared" si="96"/>
        <v>null</v>
      </c>
      <c r="Q1261" t="str">
        <f t="shared" si="97"/>
        <v>['nombre' =&gt; 'Duvan', 'apellido' =&gt; 'Zamorano Ramirez', 'correo' =&gt; 'duvan.zamorano@3tcapital.co', 'dominio' =&gt; 1, 'estado' =&gt; 'Activo', 'ticket' =&gt; '11739',</v>
      </c>
      <c r="R1261" t="str">
        <f t="shared" si="98"/>
        <v xml:space="preserve"> 'fecha_de_creacion' =&gt; '2023-05-09', 'centro_costos_id' =&gt; 100, 'costo_dolares' =&gt; 6.000, 'costo_pesos' =&gt; 0, 'trm' =&gt; 0, 'fecha_de_eliminacion' =&gt; null, 'comentarios'  =&gt; ''],</v>
      </c>
      <c r="S1261" t="str">
        <f t="shared" si="99"/>
        <v>['nombre' =&gt; 'Duvan', 'apellido' =&gt; 'Zamorano Ramirez', 'correo' =&gt; 'duvan.zamorano@3tcapital.co', 'dominio' =&gt; 1, 'estado' =&gt; 'Activo', 'ticket' =&gt; '11739', 'fecha_de_creacion' =&gt; '2023-05-09', 'centro_costos_id' =&gt; 100, 'costo_dolares' =&gt; 6.000, 'costo_pesos' =&gt; 0, 'trm' =&gt; 0, 'fecha_de_eliminacion' =&gt; null, 'comentarios'  =&gt; ''],</v>
      </c>
    </row>
    <row r="1262" spans="1:19" x14ac:dyDescent="0.25">
      <c r="A1262" t="s">
        <v>945</v>
      </c>
      <c r="B1262" t="s">
        <v>3629</v>
      </c>
      <c r="C1262" t="s">
        <v>3630</v>
      </c>
      <c r="D1262" t="s">
        <v>1006</v>
      </c>
      <c r="E1262" t="s">
        <v>974</v>
      </c>
      <c r="F1262">
        <v>11100</v>
      </c>
      <c r="G1262" s="1">
        <v>45055</v>
      </c>
      <c r="H1262">
        <v>344</v>
      </c>
      <c r="I1262">
        <v>45.051000000000002</v>
      </c>
      <c r="J1262" t="str">
        <f t="shared" si="95"/>
        <v>45.051</v>
      </c>
      <c r="M1262">
        <f>_xlfn.IFNA(VLOOKUP(H1262,centro_costo_id_2!$A$2:$B$108,2,0),107)</f>
        <v>107</v>
      </c>
      <c r="N1262">
        <f>_xlfn.IFNA(VLOOKUP(TRIM(D1262),dominio_correos!$A$1:$B$31,2,0),29)</f>
        <v>15</v>
      </c>
      <c r="O1262" t="str">
        <f>Hoja13!J1261</f>
        <v>2023-05-09</v>
      </c>
      <c r="P1262" t="str">
        <f t="shared" si="96"/>
        <v>null</v>
      </c>
      <c r="Q1262" t="str">
        <f t="shared" si="97"/>
        <v>['nombre' =&gt; 'Edgar', 'apellido' =&gt; 'Montiel Vargas', 'correo' =&gt; 'edgar.montiel@linktic.com', 'dominio' =&gt; 15, 'estado' =&gt; 'Activo', 'ticket' =&gt; '11100',</v>
      </c>
      <c r="R1262" t="str">
        <f t="shared" si="98"/>
        <v xml:space="preserve"> 'fecha_de_creacion' =&gt; '2023-05-09', 'centro_costos_id' =&gt; 107, 'costo_dolares' =&gt; 45.051, 'costo_pesos' =&gt; 0, 'trm' =&gt; 0, 'fecha_de_eliminacion' =&gt; null, 'comentarios'  =&gt; ''],</v>
      </c>
      <c r="S1262" t="str">
        <f t="shared" si="99"/>
        <v>['nombre' =&gt; 'Edgar', 'apellido' =&gt; 'Montiel Vargas', 'correo' =&gt; 'edgar.montiel@linktic.com', 'dominio' =&gt; 15, 'estado' =&gt; 'Activo', 'ticket' =&gt; '11100', 'fecha_de_creacion' =&gt; '2023-05-09', 'centro_costos_id' =&gt; 107, 'costo_dolares' =&gt; 45.051, 'costo_pesos' =&gt; 0, 'trm' =&gt; 0, 'fecha_de_eliminacion' =&gt; null, 'comentarios'  =&gt; ''],</v>
      </c>
    </row>
    <row r="1263" spans="1:19" x14ac:dyDescent="0.25">
      <c r="A1263" t="s">
        <v>3631</v>
      </c>
      <c r="B1263" t="s">
        <v>3632</v>
      </c>
      <c r="C1263" t="s">
        <v>3633</v>
      </c>
      <c r="D1263" t="s">
        <v>1006</v>
      </c>
      <c r="E1263" t="s">
        <v>974</v>
      </c>
      <c r="F1263">
        <v>11616</v>
      </c>
      <c r="G1263" s="1">
        <v>45055</v>
      </c>
      <c r="H1263">
        <v>348</v>
      </c>
      <c r="I1263">
        <v>45.051000000000002</v>
      </c>
      <c r="J1263" t="str">
        <f t="shared" si="95"/>
        <v>45.051</v>
      </c>
      <c r="M1263">
        <f>_xlfn.IFNA(VLOOKUP(H1263,centro_costo_id_2!$A$2:$B$108,2,0),107)</f>
        <v>92</v>
      </c>
      <c r="N1263">
        <f>_xlfn.IFNA(VLOOKUP(TRIM(D1263),dominio_correos!$A$1:$B$31,2,0),29)</f>
        <v>15</v>
      </c>
      <c r="O1263" t="str">
        <f>Hoja13!J1262</f>
        <v>2023-05-09</v>
      </c>
      <c r="P1263" t="str">
        <f t="shared" si="96"/>
        <v>null</v>
      </c>
      <c r="Q1263" t="str">
        <f t="shared" si="97"/>
        <v>['nombre' =&gt; 'Juan Diego', 'apellido' =&gt; 'Mora Echeverry', 'correo' =&gt; 'juan.mora@linktic.com', 'dominio' =&gt; 15, 'estado' =&gt; 'Activo', 'ticket' =&gt; '11616',</v>
      </c>
      <c r="R1263" t="str">
        <f t="shared" si="98"/>
        <v xml:space="preserve"> 'fecha_de_creacion' =&gt; '2023-05-09', 'centro_costos_id' =&gt; 92, 'costo_dolares' =&gt; 45.051, 'costo_pesos' =&gt; 0, 'trm' =&gt; 0, 'fecha_de_eliminacion' =&gt; null, 'comentarios'  =&gt; ''],</v>
      </c>
      <c r="S1263" t="str">
        <f t="shared" si="99"/>
        <v>['nombre' =&gt; 'Juan Diego', 'apellido' =&gt; 'Mora Echeverry', 'correo' =&gt; 'juan.mora@linktic.com', 'dominio' =&gt; 15, 'estado' =&gt; 'Activo', 'ticket' =&gt; '11616', 'fecha_de_creacion' =&gt; '2023-05-09', 'centro_costos_id' =&gt; 92, 'costo_dolares' =&gt; 45.051, 'costo_pesos' =&gt; 0, 'trm' =&gt; 0, 'fecha_de_eliminacion' =&gt; null, 'comentarios'  =&gt; ''],</v>
      </c>
    </row>
    <row r="1264" spans="1:19" x14ac:dyDescent="0.25">
      <c r="A1264" t="s">
        <v>3634</v>
      </c>
      <c r="B1264" t="s">
        <v>3635</v>
      </c>
      <c r="C1264" t="s">
        <v>3636</v>
      </c>
      <c r="D1264" t="s">
        <v>1006</v>
      </c>
      <c r="E1264" t="s">
        <v>974</v>
      </c>
      <c r="F1264">
        <v>11891</v>
      </c>
      <c r="G1264" s="1">
        <v>45055</v>
      </c>
      <c r="H1264">
        <v>355</v>
      </c>
      <c r="I1264">
        <v>45.051000000000002</v>
      </c>
      <c r="J1264" t="str">
        <f t="shared" si="95"/>
        <v>45.051</v>
      </c>
      <c r="M1264">
        <f>_xlfn.IFNA(VLOOKUP(H1264,centro_costo_id_2!$A$2:$B$108,2,0),107)</f>
        <v>98</v>
      </c>
      <c r="N1264">
        <f>_xlfn.IFNA(VLOOKUP(TRIM(D1264),dominio_correos!$A$1:$B$31,2,0),29)</f>
        <v>15</v>
      </c>
      <c r="O1264" t="str">
        <f>Hoja13!J1263</f>
        <v>2023-05-09</v>
      </c>
      <c r="P1264" t="str">
        <f t="shared" si="96"/>
        <v>null</v>
      </c>
      <c r="Q1264" t="str">
        <f t="shared" si="97"/>
        <v>['nombre' =&gt; 'Ingrid Paullete ', 'apellido' =&gt; 'Peña Cuevas', 'correo' =&gt; 'ingrid.pena@linktic.com', 'dominio' =&gt; 15, 'estado' =&gt; 'Activo', 'ticket' =&gt; '11891',</v>
      </c>
      <c r="R1264" t="str">
        <f t="shared" si="98"/>
        <v xml:space="preserve"> 'fecha_de_creacion' =&gt; '2023-05-09', 'centro_costos_id' =&gt; 98, 'costo_dolares' =&gt; 45.051, 'costo_pesos' =&gt; 0, 'trm' =&gt; 0, 'fecha_de_eliminacion' =&gt; null, 'comentarios'  =&gt; ''],</v>
      </c>
      <c r="S1264" t="str">
        <f t="shared" si="99"/>
        <v>['nombre' =&gt; 'Ingrid Paullete ', 'apellido' =&gt; 'Peña Cuevas', 'correo' =&gt; 'ingrid.pena@linktic.com', 'dominio' =&gt; 15, 'estado' =&gt; 'Activo', 'ticket' =&gt; '11891', 'fecha_de_creacion' =&gt; '2023-05-09', 'centro_costos_id' =&gt; 98, 'costo_dolares' =&gt; 45.051, 'costo_pesos' =&gt; 0, 'trm' =&gt; 0, 'fecha_de_eliminacion' =&gt; null, 'comentarios'  =&gt; ''],</v>
      </c>
    </row>
    <row r="1265" spans="1:19" x14ac:dyDescent="0.25">
      <c r="A1265" t="s">
        <v>3637</v>
      </c>
      <c r="B1265" t="s">
        <v>3638</v>
      </c>
      <c r="C1265" t="s">
        <v>3639</v>
      </c>
      <c r="D1265" t="s">
        <v>966</v>
      </c>
      <c r="E1265" t="s">
        <v>974</v>
      </c>
      <c r="F1265">
        <v>11658</v>
      </c>
      <c r="G1265" s="1">
        <v>45056</v>
      </c>
      <c r="H1265">
        <v>1</v>
      </c>
      <c r="I1265">
        <v>6</v>
      </c>
      <c r="J1265" t="str">
        <f t="shared" si="95"/>
        <v>6.000</v>
      </c>
      <c r="M1265">
        <f>_xlfn.IFNA(VLOOKUP(H1265,centro_costo_id_2!$A$2:$B$108,2,0),107)</f>
        <v>100</v>
      </c>
      <c r="N1265">
        <f>_xlfn.IFNA(VLOOKUP(TRIM(D1265),dominio_correos!$A$1:$B$31,2,0),29)</f>
        <v>1</v>
      </c>
      <c r="O1265" t="str">
        <f>Hoja13!J1264</f>
        <v>2023-05-10</v>
      </c>
      <c r="P1265" t="str">
        <f t="shared" si="96"/>
        <v>null</v>
      </c>
      <c r="Q1265" t="str">
        <f t="shared" si="97"/>
        <v>['nombre' =&gt; 'Leidy Johana', 'apellido' =&gt; 'Medina Caucali', 'correo' =&gt; 'leidy.medina@3tcapital.co', 'dominio' =&gt; 1, 'estado' =&gt; 'Activo', 'ticket' =&gt; '11658',</v>
      </c>
      <c r="R1265" t="str">
        <f t="shared" si="98"/>
        <v xml:space="preserve"> 'fecha_de_creacion' =&gt; '2023-05-10', 'centro_costos_id' =&gt; 100, 'costo_dolares' =&gt; 6.000, 'costo_pesos' =&gt; 0, 'trm' =&gt; 0, 'fecha_de_eliminacion' =&gt; null, 'comentarios'  =&gt; ''],</v>
      </c>
      <c r="S1265" t="str">
        <f t="shared" si="99"/>
        <v>['nombre' =&gt; 'Leidy Johana', 'apellido' =&gt; 'Medina Caucali', 'correo' =&gt; 'leidy.medina@3tcapital.co', 'dominio' =&gt; 1, 'estado' =&gt; 'Activo', 'ticket' =&gt; '11658', 'fecha_de_creacion' =&gt; '2023-05-10', 'centro_costos_id' =&gt; 100, 'costo_dolares' =&gt; 6.000, 'costo_pesos' =&gt; 0, 'trm' =&gt; 0, 'fecha_de_eliminacion' =&gt; null, 'comentarios'  =&gt; ''],</v>
      </c>
    </row>
    <row r="1266" spans="1:19" x14ac:dyDescent="0.25">
      <c r="A1266" t="s">
        <v>3640</v>
      </c>
      <c r="B1266" t="s">
        <v>3641</v>
      </c>
      <c r="C1266" t="s">
        <v>3592</v>
      </c>
      <c r="D1266" t="s">
        <v>1006</v>
      </c>
      <c r="E1266" t="s">
        <v>974</v>
      </c>
      <c r="F1266">
        <v>11908</v>
      </c>
      <c r="G1266" s="1">
        <v>45056</v>
      </c>
      <c r="H1266">
        <v>203</v>
      </c>
      <c r="I1266">
        <v>44.963999999999999</v>
      </c>
      <c r="J1266" t="str">
        <f t="shared" si="95"/>
        <v>44.964</v>
      </c>
      <c r="M1266">
        <f>_xlfn.IFNA(VLOOKUP(H1266,centro_costo_id_2!$A$2:$B$108,2,0),107)</f>
        <v>107</v>
      </c>
      <c r="N1266">
        <f>_xlfn.IFNA(VLOOKUP(TRIM(D1266),dominio_correos!$A$1:$B$31,2,0),29)</f>
        <v>15</v>
      </c>
      <c r="O1266" t="str">
        <f>Hoja13!J1265</f>
        <v>2023-05-10</v>
      </c>
      <c r="P1266" t="str">
        <f t="shared" si="96"/>
        <v>null</v>
      </c>
      <c r="Q1266" t="str">
        <f t="shared" si="97"/>
        <v>['nombre' =&gt; 'Dayan Esteban', 'apellido' =&gt; 'Chacon Reyes', 'correo' =&gt; 'auxiliar.contable2@linktic.com', 'dominio' =&gt; 15, 'estado' =&gt; 'Activo', 'ticket' =&gt; '11908',</v>
      </c>
      <c r="R1266" t="str">
        <f t="shared" si="98"/>
        <v xml:space="preserve"> 'fecha_de_creacion' =&gt; '2023-05-10', 'centro_costos_id' =&gt; 107, 'costo_dolares' =&gt; 44.964, 'costo_pesos' =&gt; 0, 'trm' =&gt; 0, 'fecha_de_eliminacion' =&gt; null, 'comentarios'  =&gt; ''],</v>
      </c>
      <c r="S1266" t="str">
        <f t="shared" si="99"/>
        <v>['nombre' =&gt; 'Dayan Esteban', 'apellido' =&gt; 'Chacon Reyes', 'correo' =&gt; 'auxiliar.contable2@linktic.com', 'dominio' =&gt; 15, 'estado' =&gt; 'Activo', 'ticket' =&gt; '11908', 'fecha_de_creacion' =&gt; '2023-05-10', 'centro_costos_id' =&gt; 107, 'costo_dolares' =&gt; 44.964, 'costo_pesos' =&gt; 0, 'trm' =&gt; 0, 'fecha_de_eliminacion' =&gt; null, 'comentarios'  =&gt; ''],</v>
      </c>
    </row>
    <row r="1267" spans="1:19" x14ac:dyDescent="0.25">
      <c r="A1267" t="s">
        <v>3642</v>
      </c>
      <c r="B1267" t="s">
        <v>3643</v>
      </c>
      <c r="C1267" t="s">
        <v>3644</v>
      </c>
      <c r="D1267" t="s">
        <v>1006</v>
      </c>
      <c r="E1267" t="s">
        <v>974</v>
      </c>
      <c r="F1267">
        <v>11910</v>
      </c>
      <c r="G1267" s="1">
        <v>45057</v>
      </c>
      <c r="H1267">
        <v>365</v>
      </c>
      <c r="I1267">
        <v>45.051000000000002</v>
      </c>
      <c r="J1267" t="str">
        <f t="shared" si="95"/>
        <v>45.051</v>
      </c>
      <c r="M1267">
        <f>_xlfn.IFNA(VLOOKUP(H1267,centro_costo_id_2!$A$2:$B$108,2,0),107)</f>
        <v>107</v>
      </c>
      <c r="N1267">
        <f>_xlfn.IFNA(VLOOKUP(TRIM(D1267),dominio_correos!$A$1:$B$31,2,0),29)</f>
        <v>15</v>
      </c>
      <c r="O1267" t="str">
        <f>Hoja13!J1266</f>
        <v>2023-05-11</v>
      </c>
      <c r="P1267" t="str">
        <f t="shared" si="96"/>
        <v>null</v>
      </c>
      <c r="Q1267" t="str">
        <f t="shared" si="97"/>
        <v>['nombre' =&gt; 'Claudia Marcela', 'apellido' =&gt; 'Murillo Santos', 'correo' =&gt; 'claudia.murillo@linktic.com', 'dominio' =&gt; 15, 'estado' =&gt; 'Activo', 'ticket' =&gt; '11910',</v>
      </c>
      <c r="R1267" t="str">
        <f t="shared" si="98"/>
        <v xml:space="preserve"> 'fecha_de_creacion' =&gt; '2023-05-11', 'centro_costos_id' =&gt; 107, 'costo_dolares' =&gt; 45.051, 'costo_pesos' =&gt; 0, 'trm' =&gt; 0, 'fecha_de_eliminacion' =&gt; null, 'comentarios'  =&gt; ''],</v>
      </c>
      <c r="S1267" t="str">
        <f t="shared" si="99"/>
        <v>['nombre' =&gt; 'Claudia Marcela', 'apellido' =&gt; 'Murillo Santos', 'correo' =&gt; 'claudia.murillo@linktic.com', 'dominio' =&gt; 15, 'estado' =&gt; 'Activo', 'ticket' =&gt; '11910', 'fecha_de_creacion' =&gt; '2023-05-11', 'centro_costos_id' =&gt; 107, 'costo_dolares' =&gt; 45.051, 'costo_pesos' =&gt; 0, 'trm' =&gt; 0, 'fecha_de_eliminacion' =&gt; null, 'comentarios'  =&gt; ''],</v>
      </c>
    </row>
    <row r="1268" spans="1:19" x14ac:dyDescent="0.25">
      <c r="A1268" t="s">
        <v>3645</v>
      </c>
      <c r="B1268" t="s">
        <v>3646</v>
      </c>
      <c r="C1268" t="s">
        <v>3647</v>
      </c>
      <c r="D1268" t="s">
        <v>1006</v>
      </c>
      <c r="E1268" t="s">
        <v>974</v>
      </c>
      <c r="F1268">
        <v>11746</v>
      </c>
      <c r="G1268" s="1">
        <v>45058</v>
      </c>
      <c r="H1268">
        <v>348</v>
      </c>
      <c r="I1268">
        <v>45.051000000000002</v>
      </c>
      <c r="J1268" t="str">
        <f t="shared" si="95"/>
        <v>45.051</v>
      </c>
      <c r="M1268">
        <f>_xlfn.IFNA(VLOOKUP(H1268,centro_costo_id_2!$A$2:$B$108,2,0),107)</f>
        <v>92</v>
      </c>
      <c r="N1268">
        <f>_xlfn.IFNA(VLOOKUP(TRIM(D1268),dominio_correos!$A$1:$B$31,2,0),29)</f>
        <v>15</v>
      </c>
      <c r="O1268" t="str">
        <f>Hoja13!J1267</f>
        <v>2023-05-12</v>
      </c>
      <c r="P1268" t="str">
        <f t="shared" si="96"/>
        <v>null</v>
      </c>
      <c r="Q1268" t="str">
        <f t="shared" si="97"/>
        <v>['nombre' =&gt; 'Lady Dayan', 'apellido' =&gt; 'Bernal Tocora', 'correo' =&gt; 'lady.bernal@linktic.com', 'dominio' =&gt; 15, 'estado' =&gt; 'Activo', 'ticket' =&gt; '11746',</v>
      </c>
      <c r="R1268" t="str">
        <f t="shared" si="98"/>
        <v xml:space="preserve"> 'fecha_de_creacion' =&gt; '2023-05-12', 'centro_costos_id' =&gt; 92, 'costo_dolares' =&gt; 45.051, 'costo_pesos' =&gt; 0, 'trm' =&gt; 0, 'fecha_de_eliminacion' =&gt; null, 'comentarios'  =&gt; ''],</v>
      </c>
      <c r="S1268" t="str">
        <f t="shared" si="99"/>
        <v>['nombre' =&gt; 'Lady Dayan', 'apellido' =&gt; 'Bernal Tocora', 'correo' =&gt; 'lady.bernal@linktic.com', 'dominio' =&gt; 15, 'estado' =&gt; 'Activo', 'ticket' =&gt; '11746', 'fecha_de_creacion' =&gt; '2023-05-12', 'centro_costos_id' =&gt; 92, 'costo_dolares' =&gt; 45.051, 'costo_pesos' =&gt; 0, 'trm' =&gt; 0, 'fecha_de_eliminacion' =&gt; null, 'comentarios'  =&gt; ''],</v>
      </c>
    </row>
    <row r="1269" spans="1:19" x14ac:dyDescent="0.25">
      <c r="A1269" t="s">
        <v>3648</v>
      </c>
      <c r="B1269" t="s">
        <v>3649</v>
      </c>
      <c r="C1269" t="s">
        <v>3650</v>
      </c>
      <c r="D1269" t="s">
        <v>1006</v>
      </c>
      <c r="E1269" t="s">
        <v>974</v>
      </c>
      <c r="F1269">
        <v>11361</v>
      </c>
      <c r="G1269" s="1">
        <v>45058</v>
      </c>
      <c r="H1269">
        <v>339</v>
      </c>
      <c r="I1269">
        <v>45.051000000000002</v>
      </c>
      <c r="J1269" t="str">
        <f t="shared" si="95"/>
        <v>45.051</v>
      </c>
      <c r="M1269">
        <f>_xlfn.IFNA(VLOOKUP(H1269,centro_costo_id_2!$A$2:$B$108,2,0),107)</f>
        <v>85</v>
      </c>
      <c r="N1269">
        <f>_xlfn.IFNA(VLOOKUP(TRIM(D1269),dominio_correos!$A$1:$B$31,2,0),29)</f>
        <v>15</v>
      </c>
      <c r="O1269" t="str">
        <f>Hoja13!J1268</f>
        <v>2023-05-12</v>
      </c>
      <c r="P1269" t="str">
        <f t="shared" si="96"/>
        <v>null</v>
      </c>
      <c r="Q1269" t="str">
        <f t="shared" si="97"/>
        <v>['nombre' =&gt; 'Guiovanny', 'apellido' =&gt; 'Caro Daza', 'correo' =&gt; 'guiovanny.caro@linktic.com', 'dominio' =&gt; 15, 'estado' =&gt; 'Activo', 'ticket' =&gt; '11361',</v>
      </c>
      <c r="R1269" t="str">
        <f t="shared" si="98"/>
        <v xml:space="preserve"> 'fecha_de_creacion' =&gt; '2023-05-12', 'centro_costos_id' =&gt; 85, 'costo_dolares' =&gt; 45.051, 'costo_pesos' =&gt; 0, 'trm' =&gt; 0, 'fecha_de_eliminacion' =&gt; null, 'comentarios'  =&gt; ''],</v>
      </c>
      <c r="S1269" t="str">
        <f t="shared" si="99"/>
        <v>['nombre' =&gt; 'Guiovanny', 'apellido' =&gt; 'Caro Daza', 'correo' =&gt; 'guiovanny.caro@linktic.com', 'dominio' =&gt; 15, 'estado' =&gt; 'Activo', 'ticket' =&gt; '11361', 'fecha_de_creacion' =&gt; '2023-05-12', 'centro_costos_id' =&gt; 85, 'costo_dolares' =&gt; 45.051, 'costo_pesos' =&gt; 0, 'trm' =&gt; 0, 'fecha_de_eliminacion' =&gt; null, 'comentarios'  =&gt; ''],</v>
      </c>
    </row>
    <row r="1270" spans="1:19" x14ac:dyDescent="0.25">
      <c r="A1270" t="s">
        <v>2080</v>
      </c>
      <c r="B1270" t="s">
        <v>3651</v>
      </c>
      <c r="C1270" t="s">
        <v>3652</v>
      </c>
      <c r="D1270" t="s">
        <v>966</v>
      </c>
      <c r="E1270" t="s">
        <v>974</v>
      </c>
      <c r="F1270">
        <v>11918</v>
      </c>
      <c r="G1270" s="1">
        <v>45058</v>
      </c>
      <c r="H1270">
        <v>1</v>
      </c>
      <c r="I1270">
        <v>6</v>
      </c>
      <c r="J1270" t="str">
        <f t="shared" si="95"/>
        <v>6.000</v>
      </c>
      <c r="M1270">
        <f>_xlfn.IFNA(VLOOKUP(H1270,centro_costo_id_2!$A$2:$B$108,2,0),107)</f>
        <v>100</v>
      </c>
      <c r="N1270">
        <f>_xlfn.IFNA(VLOOKUP(TRIM(D1270),dominio_correos!$A$1:$B$31,2,0),29)</f>
        <v>1</v>
      </c>
      <c r="O1270" t="str">
        <f>Hoja13!J1269</f>
        <v>2023-05-12</v>
      </c>
      <c r="P1270" t="str">
        <f t="shared" si="96"/>
        <v>null</v>
      </c>
      <c r="Q1270" t="str">
        <f t="shared" si="97"/>
        <v>['nombre' =&gt; 'Ingrid', 'apellido' =&gt; 'Rubio Castro', 'correo' =&gt; 'ingrid.rubio@3tcapital.co', 'dominio' =&gt; 1, 'estado' =&gt; 'Activo', 'ticket' =&gt; '11918',</v>
      </c>
      <c r="R1270" t="str">
        <f t="shared" si="98"/>
        <v xml:space="preserve"> 'fecha_de_creacion' =&gt; '2023-05-12', 'centro_costos_id' =&gt; 100, 'costo_dolares' =&gt; 6.000, 'costo_pesos' =&gt; 0, 'trm' =&gt; 0, 'fecha_de_eliminacion' =&gt; null, 'comentarios'  =&gt; ''],</v>
      </c>
      <c r="S1270" t="str">
        <f t="shared" si="99"/>
        <v>['nombre' =&gt; 'Ingrid', 'apellido' =&gt; 'Rubio Castro', 'correo' =&gt; 'ingrid.rubio@3tcapital.co', 'dominio' =&gt; 1, 'estado' =&gt; 'Activo', 'ticket' =&gt; '11918', 'fecha_de_creacion' =&gt; '2023-05-12', 'centro_costos_id' =&gt; 100, 'costo_dolares' =&gt; 6.000, 'costo_pesos' =&gt; 0, 'trm' =&gt; 0, 'fecha_de_eliminacion' =&gt; null, 'comentarios'  =&gt; ''],</v>
      </c>
    </row>
    <row r="1271" spans="1:19" x14ac:dyDescent="0.25">
      <c r="A1271" t="s">
        <v>1289</v>
      </c>
      <c r="B1271" t="s">
        <v>3653</v>
      </c>
      <c r="C1271" t="s">
        <v>3654</v>
      </c>
      <c r="D1271" t="s">
        <v>1006</v>
      </c>
      <c r="E1271" t="s">
        <v>974</v>
      </c>
      <c r="F1271">
        <v>11563</v>
      </c>
      <c r="G1271" s="1">
        <v>45058</v>
      </c>
      <c r="H1271">
        <v>302</v>
      </c>
      <c r="I1271">
        <v>45.051000000000002</v>
      </c>
      <c r="J1271" t="str">
        <f t="shared" si="95"/>
        <v>45.051</v>
      </c>
      <c r="M1271">
        <f>_xlfn.IFNA(VLOOKUP(H1271,centro_costo_id_2!$A$2:$B$108,2,0),107)</f>
        <v>107</v>
      </c>
      <c r="N1271">
        <f>_xlfn.IFNA(VLOOKUP(TRIM(D1271),dominio_correos!$A$1:$B$31,2,0),29)</f>
        <v>15</v>
      </c>
      <c r="O1271" t="str">
        <f>Hoja13!J1270</f>
        <v>2023-05-12</v>
      </c>
      <c r="P1271" t="str">
        <f t="shared" si="96"/>
        <v>null</v>
      </c>
      <c r="Q1271" t="str">
        <f t="shared" si="97"/>
        <v>['nombre' =&gt; 'David', 'apellido' =&gt; 'Cubides Deantonio', 'correo' =&gt; 'david.cubides@linktic.com', 'dominio' =&gt; 15, 'estado' =&gt; 'Activo', 'ticket' =&gt; '11563',</v>
      </c>
      <c r="R1271" t="str">
        <f t="shared" si="98"/>
        <v xml:space="preserve"> 'fecha_de_creacion' =&gt; '2023-05-12', 'centro_costos_id' =&gt; 107, 'costo_dolares' =&gt; 45.051, 'costo_pesos' =&gt; 0, 'trm' =&gt; 0, 'fecha_de_eliminacion' =&gt; null, 'comentarios'  =&gt; ''],</v>
      </c>
      <c r="S1271" t="str">
        <f t="shared" si="99"/>
        <v>['nombre' =&gt; 'David', 'apellido' =&gt; 'Cubides Deantonio', 'correo' =&gt; 'david.cubides@linktic.com', 'dominio' =&gt; 15, 'estado' =&gt; 'Activo', 'ticket' =&gt; '11563', 'fecha_de_creacion' =&gt; '2023-05-12', 'centro_costos_id' =&gt; 107, 'costo_dolares' =&gt; 45.051, 'costo_pesos' =&gt; 0, 'trm' =&gt; 0, 'fecha_de_eliminacion' =&gt; null, 'comentarios'  =&gt; ''],</v>
      </c>
    </row>
    <row r="1272" spans="1:19" x14ac:dyDescent="0.25">
      <c r="A1272" t="s">
        <v>3655</v>
      </c>
      <c r="B1272" t="s">
        <v>3656</v>
      </c>
      <c r="C1272" t="s">
        <v>3657</v>
      </c>
      <c r="D1272" t="s">
        <v>1006</v>
      </c>
      <c r="E1272" t="s">
        <v>974</v>
      </c>
      <c r="F1272">
        <v>11457</v>
      </c>
      <c r="G1272" s="1">
        <v>45058</v>
      </c>
      <c r="H1272">
        <v>207</v>
      </c>
      <c r="I1272">
        <v>45.051000000000002</v>
      </c>
      <c r="J1272" t="str">
        <f t="shared" si="95"/>
        <v>45.051</v>
      </c>
      <c r="M1272">
        <f>_xlfn.IFNA(VLOOKUP(H1272,centro_costo_id_2!$A$2:$B$108,2,0),107)</f>
        <v>107</v>
      </c>
      <c r="N1272">
        <f>_xlfn.IFNA(VLOOKUP(TRIM(D1272),dominio_correos!$A$1:$B$31,2,0),29)</f>
        <v>15</v>
      </c>
      <c r="O1272" t="str">
        <f>Hoja13!J1271</f>
        <v>2023-05-12</v>
      </c>
      <c r="P1272" t="str">
        <f t="shared" si="96"/>
        <v>null</v>
      </c>
      <c r="Q1272" t="str">
        <f t="shared" si="97"/>
        <v>['nombre' =&gt; 'Jonathan Steven', 'apellido' =&gt; 'Varela Agudelo', 'correo' =&gt; 'jonathan.varela@linktic.com', 'dominio' =&gt; 15, 'estado' =&gt; 'Activo', 'ticket' =&gt; '11457',</v>
      </c>
      <c r="R1272" t="str">
        <f t="shared" si="98"/>
        <v xml:space="preserve"> 'fecha_de_creacion' =&gt; '2023-05-12', 'centro_costos_id' =&gt; 107, 'costo_dolares' =&gt; 45.051, 'costo_pesos' =&gt; 0, 'trm' =&gt; 0, 'fecha_de_eliminacion' =&gt; null, 'comentarios'  =&gt; ''],</v>
      </c>
      <c r="S1272" t="str">
        <f t="shared" si="99"/>
        <v>['nombre' =&gt; 'Jonathan Steven', 'apellido' =&gt; 'Varela Agudelo', 'correo' =&gt; 'jonathan.varela@linktic.com', 'dominio' =&gt; 15, 'estado' =&gt; 'Activo', 'ticket' =&gt; '11457', 'fecha_de_creacion' =&gt; '2023-05-12', 'centro_costos_id' =&gt; 107, 'costo_dolares' =&gt; 45.051, 'costo_pesos' =&gt; 0, 'trm' =&gt; 0, 'fecha_de_eliminacion' =&gt; null, 'comentarios'  =&gt; ''],</v>
      </c>
    </row>
    <row r="1273" spans="1:19" x14ac:dyDescent="0.25">
      <c r="A1273" t="s">
        <v>3658</v>
      </c>
      <c r="B1273" t="s">
        <v>3659</v>
      </c>
      <c r="C1273" t="s">
        <v>3660</v>
      </c>
      <c r="D1273" t="s">
        <v>912</v>
      </c>
      <c r="E1273" t="s">
        <v>974</v>
      </c>
      <c r="F1273">
        <v>11504</v>
      </c>
      <c r="G1273" s="1">
        <v>45058</v>
      </c>
      <c r="H1273">
        <v>9</v>
      </c>
      <c r="I1273">
        <v>45.024000000000001</v>
      </c>
      <c r="J1273" t="str">
        <f t="shared" si="95"/>
        <v>45.024</v>
      </c>
      <c r="M1273">
        <f>_xlfn.IFNA(VLOOKUP(H1273,centro_costo_id_2!$A$2:$B$108,2,0),107)</f>
        <v>106</v>
      </c>
      <c r="N1273">
        <f>_xlfn.IFNA(VLOOKUP(TRIM(D1273),dominio_correos!$A$1:$B$31,2,0),29)</f>
        <v>10</v>
      </c>
      <c r="O1273" t="str">
        <f>Hoja13!J1272</f>
        <v>2023-05-12</v>
      </c>
      <c r="P1273" t="str">
        <f t="shared" si="96"/>
        <v>null</v>
      </c>
      <c r="Q1273" t="str">
        <f t="shared" si="97"/>
        <v>['nombre' =&gt; 'Maria Alexandra', 'apellido' =&gt; 'Chaparro Martinez', 'correo' =&gt; 'maria.chaparro@hicome.co', 'dominio' =&gt; 10, 'estado' =&gt; 'Activo', 'ticket' =&gt; '11504',</v>
      </c>
      <c r="R1273" t="str">
        <f t="shared" si="98"/>
        <v xml:space="preserve"> 'fecha_de_creacion' =&gt; '2023-05-12', 'centro_costos_id' =&gt; 106, 'costo_dolares' =&gt; 45.024, 'costo_pesos' =&gt; 0, 'trm' =&gt; 0, 'fecha_de_eliminacion' =&gt; null, 'comentarios'  =&gt; ''],</v>
      </c>
      <c r="S1273" t="str">
        <f t="shared" si="99"/>
        <v>['nombre' =&gt; 'Maria Alexandra', 'apellido' =&gt; 'Chaparro Martinez', 'correo' =&gt; 'maria.chaparro@hicome.co', 'dominio' =&gt; 10, 'estado' =&gt; 'Activo', 'ticket' =&gt; '11504', 'fecha_de_creacion' =&gt; '2023-05-12', 'centro_costos_id' =&gt; 106, 'costo_dolares' =&gt; 45.024, 'costo_pesos' =&gt; 0, 'trm' =&gt; 0, 'fecha_de_eliminacion' =&gt; null, 'comentarios'  =&gt; ''],</v>
      </c>
    </row>
    <row r="1274" spans="1:19" x14ac:dyDescent="0.25">
      <c r="A1274" t="s">
        <v>3661</v>
      </c>
      <c r="B1274" t="s">
        <v>3662</v>
      </c>
      <c r="C1274" t="s">
        <v>3663</v>
      </c>
      <c r="D1274" t="s">
        <v>3664</v>
      </c>
      <c r="E1274" t="s">
        <v>974</v>
      </c>
      <c r="F1274" t="s">
        <v>3665</v>
      </c>
      <c r="G1274" s="1">
        <v>45058</v>
      </c>
      <c r="H1274">
        <v>204</v>
      </c>
      <c r="I1274">
        <v>45.021000000000001</v>
      </c>
      <c r="J1274" t="str">
        <f t="shared" si="95"/>
        <v>45.021</v>
      </c>
      <c r="M1274">
        <f>_xlfn.IFNA(VLOOKUP(H1274,centro_costo_id_2!$A$2:$B$108,2,0),107)</f>
        <v>107</v>
      </c>
      <c r="N1274">
        <f>_xlfn.IFNA(VLOOKUP(TRIM(D1274),dominio_correos!$A$1:$B$31,2,0),29)</f>
        <v>30</v>
      </c>
      <c r="O1274" t="str">
        <f>Hoja13!J1273</f>
        <v>2023-05-12</v>
      </c>
      <c r="P1274" t="str">
        <f t="shared" si="96"/>
        <v>null</v>
      </c>
      <c r="Q1274" t="str">
        <f t="shared" si="97"/>
        <v>['nombre' =&gt; 'Diana María', 'apellido' =&gt; 'Motta Hernández', 'correo' =&gt; 'contabilidad@prevaleceseguros.com', 'dominio' =&gt; 30, 'estado' =&gt; 'Activo', 'ticket' =&gt; 'GLPI 6311',</v>
      </c>
      <c r="R1274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4" t="str">
        <f t="shared" si="99"/>
        <v>['nombre' =&gt; 'Diana María', 'apellido' =&gt; 'Motta Hernández', 'correo' =&gt; 'contabilidad@prevaleceseguros.com', 'dominio' =&gt; 30, 'estado' =&gt; 'Activo', 'ticket' =&gt; 'GLPI 6311', 'fecha_de_creacion' =&gt; '2023-05-12', 'centro_costos_id' =&gt; 107, 'costo_dolares' =&gt; 45.021, 'costo_pesos' =&gt; 0, 'trm' =&gt; 0, 'fecha_de_eliminacion' =&gt; null, 'comentarios'  =&gt; ''],</v>
      </c>
    </row>
    <row r="1275" spans="1:19" x14ac:dyDescent="0.25">
      <c r="A1275" t="s">
        <v>3666</v>
      </c>
      <c r="B1275" t="s">
        <v>3667</v>
      </c>
      <c r="C1275" t="s">
        <v>3668</v>
      </c>
      <c r="D1275" t="s">
        <v>3664</v>
      </c>
      <c r="E1275" t="s">
        <v>974</v>
      </c>
      <c r="F1275" t="s">
        <v>3669</v>
      </c>
      <c r="G1275" s="1">
        <v>45058</v>
      </c>
      <c r="H1275">
        <v>204</v>
      </c>
      <c r="I1275">
        <v>45.021000000000001</v>
      </c>
      <c r="J1275" t="str">
        <f t="shared" si="95"/>
        <v>45.021</v>
      </c>
      <c r="M1275">
        <f>_xlfn.IFNA(VLOOKUP(H1275,centro_costo_id_2!$A$2:$B$108,2,0),107)</f>
        <v>107</v>
      </c>
      <c r="N1275">
        <f>_xlfn.IFNA(VLOOKUP(TRIM(D1275),dominio_correos!$A$1:$B$31,2,0),29)</f>
        <v>30</v>
      </c>
      <c r="O1275" t="str">
        <f>Hoja13!J1274</f>
        <v>2023-05-12</v>
      </c>
      <c r="P1275" t="str">
        <f t="shared" si="96"/>
        <v>null</v>
      </c>
      <c r="Q1275" t="str">
        <f t="shared" si="97"/>
        <v>['nombre' =&gt; 'Paula Daniela', 'apellido' =&gt; 'Betancourt Uzeta', 'correo' =&gt; 'Paulagsst@prevaleceseguros.com', 'dominio' =&gt; 30, 'estado' =&gt; 'Activo', 'ticket' =&gt; 'GLPI 6316',</v>
      </c>
      <c r="R1275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5" t="str">
        <f t="shared" si="99"/>
        <v>['nombre' =&gt; 'Paula Daniela', 'apellido' =&gt; 'Betancourt Uzeta', 'correo' =&gt; 'Paulagsst@prevaleceseguros.com', 'dominio' =&gt; 30, 'estado' =&gt; 'Activo', 'ticket' =&gt; 'GLPI 6316', 'fecha_de_creacion' =&gt; '2023-05-12', 'centro_costos_id' =&gt; 107, 'costo_dolares' =&gt; 45.021, 'costo_pesos' =&gt; 0, 'trm' =&gt; 0, 'fecha_de_eliminacion' =&gt; null, 'comentarios'  =&gt; ''],</v>
      </c>
    </row>
    <row r="1276" spans="1:19" x14ac:dyDescent="0.25">
      <c r="A1276" t="s">
        <v>3670</v>
      </c>
      <c r="B1276" t="s">
        <v>3671</v>
      </c>
      <c r="C1276" t="s">
        <v>3672</v>
      </c>
      <c r="D1276" t="s">
        <v>3664</v>
      </c>
      <c r="E1276" t="s">
        <v>974</v>
      </c>
      <c r="F1276" t="s">
        <v>3673</v>
      </c>
      <c r="G1276" s="1">
        <v>45058</v>
      </c>
      <c r="H1276">
        <v>204</v>
      </c>
      <c r="I1276">
        <v>45.021000000000001</v>
      </c>
      <c r="J1276" t="str">
        <f t="shared" si="95"/>
        <v>45.021</v>
      </c>
      <c r="M1276">
        <f>_xlfn.IFNA(VLOOKUP(H1276,centro_costo_id_2!$A$2:$B$108,2,0),107)</f>
        <v>107</v>
      </c>
      <c r="N1276">
        <f>_xlfn.IFNA(VLOOKUP(TRIM(D1276),dominio_correos!$A$1:$B$31,2,0),29)</f>
        <v>30</v>
      </c>
      <c r="O1276" t="str">
        <f>Hoja13!J1275</f>
        <v>2023-05-12</v>
      </c>
      <c r="P1276" t="str">
        <f t="shared" si="96"/>
        <v>null</v>
      </c>
      <c r="Q1276" t="str">
        <f t="shared" si="97"/>
        <v>['nombre' =&gt; 'Wilmeidys Eliana', 'apellido' =&gt; 'Zárraga Sánchez', 'correo' =&gt; 'operaciones@prevaleceseguros.com', 'dominio' =&gt; 30, 'estado' =&gt; 'Activo', 'ticket' =&gt; 'GLPI 6315',</v>
      </c>
      <c r="R1276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6" t="str">
        <f t="shared" si="99"/>
        <v>['nombre' =&gt; 'Wilmeidys Eliana', 'apellido' =&gt; 'Zárraga Sánchez', 'correo' =&gt; 'operaciones@prevaleceseguros.com', 'dominio' =&gt; 30, 'estado' =&gt; 'Activo', 'ticket' =&gt; 'GLPI 6315', 'fecha_de_creacion' =&gt; '2023-05-12', 'centro_costos_id' =&gt; 107, 'costo_dolares' =&gt; 45.021, 'costo_pesos' =&gt; 0, 'trm' =&gt; 0, 'fecha_de_eliminacion' =&gt; null, 'comentarios'  =&gt; ''],</v>
      </c>
    </row>
    <row r="1277" spans="1:19" x14ac:dyDescent="0.25">
      <c r="A1277" t="s">
        <v>3661</v>
      </c>
      <c r="B1277" t="s">
        <v>3662</v>
      </c>
      <c r="C1277" t="s">
        <v>3674</v>
      </c>
      <c r="D1277" t="s">
        <v>3664</v>
      </c>
      <c r="E1277" t="s">
        <v>974</v>
      </c>
      <c r="F1277" t="s">
        <v>3675</v>
      </c>
      <c r="G1277" s="1">
        <v>45058</v>
      </c>
      <c r="H1277">
        <v>204</v>
      </c>
      <c r="I1277">
        <v>45.021000000000001</v>
      </c>
      <c r="J1277" t="str">
        <f t="shared" si="95"/>
        <v>45.021</v>
      </c>
      <c r="M1277">
        <f>_xlfn.IFNA(VLOOKUP(H1277,centro_costo_id_2!$A$2:$B$108,2,0),107)</f>
        <v>107</v>
      </c>
      <c r="N1277">
        <f>_xlfn.IFNA(VLOOKUP(TRIM(D1277),dominio_correos!$A$1:$B$31,2,0),29)</f>
        <v>30</v>
      </c>
      <c r="O1277" t="str">
        <f>Hoja13!J1276</f>
        <v>2023-05-12</v>
      </c>
      <c r="P1277" t="str">
        <f t="shared" si="96"/>
        <v>null</v>
      </c>
      <c r="Q1277" t="str">
        <f t="shared" si="97"/>
        <v>['nombre' =&gt; 'Diana María', 'apellido' =&gt; 'Motta Hernández', 'correo' =&gt; 'dmotta@prevaleceseguros.com', 'dominio' =&gt; 30, 'estado' =&gt; 'Activo', 'ticket' =&gt; 'GLPI 6314',</v>
      </c>
      <c r="R1277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7" t="str">
        <f t="shared" si="99"/>
        <v>['nombre' =&gt; 'Diana María', 'apellido' =&gt; 'Motta Hernández', 'correo' =&gt; 'dmotta@prevaleceseguros.com', 'dominio' =&gt; 30, 'estado' =&gt; 'Activo', 'ticket' =&gt; 'GLPI 6314', 'fecha_de_creacion' =&gt; '2023-05-12', 'centro_costos_id' =&gt; 107, 'costo_dolares' =&gt; 45.021, 'costo_pesos' =&gt; 0, 'trm' =&gt; 0, 'fecha_de_eliminacion' =&gt; null, 'comentarios'  =&gt; ''],</v>
      </c>
    </row>
    <row r="1278" spans="1:19" x14ac:dyDescent="0.25">
      <c r="A1278" t="s">
        <v>1825</v>
      </c>
      <c r="B1278" t="s">
        <v>2522</v>
      </c>
      <c r="C1278" t="s">
        <v>3676</v>
      </c>
      <c r="D1278" t="s">
        <v>3664</v>
      </c>
      <c r="E1278" t="s">
        <v>974</v>
      </c>
      <c r="F1278" t="s">
        <v>3677</v>
      </c>
      <c r="G1278" s="1">
        <v>45058</v>
      </c>
      <c r="H1278">
        <v>204</v>
      </c>
      <c r="I1278">
        <v>45.021000000000001</v>
      </c>
      <c r="J1278" t="str">
        <f t="shared" si="95"/>
        <v>45.021</v>
      </c>
      <c r="M1278">
        <f>_xlfn.IFNA(VLOOKUP(H1278,centro_costo_id_2!$A$2:$B$108,2,0),107)</f>
        <v>107</v>
      </c>
      <c r="N1278">
        <f>_xlfn.IFNA(VLOOKUP(TRIM(D1278),dominio_correos!$A$1:$B$31,2,0),29)</f>
        <v>30</v>
      </c>
      <c r="O1278" t="str">
        <f>Hoja13!J1277</f>
        <v>2023-05-12</v>
      </c>
      <c r="P1278" t="str">
        <f t="shared" si="96"/>
        <v>null</v>
      </c>
      <c r="Q1278" t="str">
        <f t="shared" si="97"/>
        <v>['nombre' =&gt; 'Natalia', 'apellido' =&gt; 'Bedoya', 'correo' =&gt; 'nbedoya@prevaleceseguros.com', 'dominio' =&gt; 30, 'estado' =&gt; 'Activo', 'ticket' =&gt; 'GLPI 6313',</v>
      </c>
      <c r="R1278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8" t="str">
        <f t="shared" si="99"/>
        <v>['nombre' =&gt; 'Natalia', 'apellido' =&gt; 'Bedoya', 'correo' =&gt; 'nbedoya@prevaleceseguros.com', 'dominio' =&gt; 30, 'estado' =&gt; 'Activo', 'ticket' =&gt; 'GLPI 6313', 'fecha_de_creacion' =&gt; '2023-05-12', 'centro_costos_id' =&gt; 107, 'costo_dolares' =&gt; 45.021, 'costo_pesos' =&gt; 0, 'trm' =&gt; 0, 'fecha_de_eliminacion' =&gt; null, 'comentarios'  =&gt; ''],</v>
      </c>
    </row>
    <row r="1279" spans="1:19" x14ac:dyDescent="0.25">
      <c r="A1279" t="s">
        <v>3678</v>
      </c>
      <c r="B1279" t="s">
        <v>3679</v>
      </c>
      <c r="C1279" t="s">
        <v>3680</v>
      </c>
      <c r="D1279" t="s">
        <v>3664</v>
      </c>
      <c r="E1279" t="s">
        <v>974</v>
      </c>
      <c r="F1279" t="s">
        <v>3681</v>
      </c>
      <c r="G1279" s="1">
        <v>45058</v>
      </c>
      <c r="H1279">
        <v>204</v>
      </c>
      <c r="I1279">
        <v>45.021000000000001</v>
      </c>
      <c r="J1279" t="str">
        <f t="shared" si="95"/>
        <v>45.021</v>
      </c>
      <c r="M1279">
        <f>_xlfn.IFNA(VLOOKUP(H1279,centro_costo_id_2!$A$2:$B$108,2,0),107)</f>
        <v>107</v>
      </c>
      <c r="N1279">
        <f>_xlfn.IFNA(VLOOKUP(TRIM(D1279),dominio_correos!$A$1:$B$31,2,0),29)</f>
        <v>30</v>
      </c>
      <c r="O1279" t="str">
        <f>Hoja13!J1278</f>
        <v>2023-05-12</v>
      </c>
      <c r="P1279" t="str">
        <f t="shared" si="96"/>
        <v>null</v>
      </c>
      <c r="Q1279" t="str">
        <f t="shared" si="97"/>
        <v>['nombre' =&gt; 'Estiven Jair', 'apellido' =&gt; 'Jaramillo Villarreal', 'correo' =&gt; 'administrativa@prevaleceseguros.com', 'dominio' =&gt; 30, 'estado' =&gt; 'Activo', 'ticket' =&gt; 'GLPI 6312',</v>
      </c>
      <c r="R1279" t="str">
        <f t="shared" si="98"/>
        <v xml:space="preserve"> 'fecha_de_creacion' =&gt; '2023-05-12', 'centro_costos_id' =&gt; 107, 'costo_dolares' =&gt; 45.021, 'costo_pesos' =&gt; 0, 'trm' =&gt; 0, 'fecha_de_eliminacion' =&gt; null, 'comentarios'  =&gt; ''],</v>
      </c>
      <c r="S1279" t="str">
        <f t="shared" si="99"/>
        <v>['nombre' =&gt; 'Estiven Jair', 'apellido' =&gt; 'Jaramillo Villarreal', 'correo' =&gt; 'administrativa@prevaleceseguros.com', 'dominio' =&gt; 30, 'estado' =&gt; 'Activo', 'ticket' =&gt; 'GLPI 6312', 'fecha_de_creacion' =&gt; '2023-05-12', 'centro_costos_id' =&gt; 107, 'costo_dolares' =&gt; 45.021, 'costo_pesos' =&gt; 0, 'trm' =&gt; 0, 'fecha_de_eliminacion' =&gt; null, 'comentarios'  =&gt; ''],</v>
      </c>
    </row>
    <row r="1280" spans="1:19" x14ac:dyDescent="0.25">
      <c r="A1280" t="s">
        <v>1138</v>
      </c>
      <c r="B1280" t="s">
        <v>3682</v>
      </c>
      <c r="C1280" t="s">
        <v>3683</v>
      </c>
      <c r="D1280" t="s">
        <v>1006</v>
      </c>
      <c r="E1280" t="s">
        <v>974</v>
      </c>
      <c r="F1280">
        <v>11916</v>
      </c>
      <c r="G1280" s="1">
        <v>45061</v>
      </c>
      <c r="H1280">
        <v>206</v>
      </c>
      <c r="I1280">
        <v>45.051000000000002</v>
      </c>
      <c r="J1280" t="str">
        <f t="shared" si="95"/>
        <v>45.051</v>
      </c>
      <c r="M1280">
        <f>_xlfn.IFNA(VLOOKUP(H1280,centro_costo_id_2!$A$2:$B$108,2,0),107)</f>
        <v>107</v>
      </c>
      <c r="N1280">
        <f>_xlfn.IFNA(VLOOKUP(TRIM(D1280),dominio_correos!$A$1:$B$31,2,0),29)</f>
        <v>15</v>
      </c>
      <c r="O1280" t="str">
        <f>Hoja13!J1279</f>
        <v>2023-05-15</v>
      </c>
      <c r="P1280" t="str">
        <f t="shared" si="96"/>
        <v>null</v>
      </c>
      <c r="Q1280" t="str">
        <f t="shared" si="97"/>
        <v>['nombre' =&gt; 'Daniela', 'apellido' =&gt; 'Rubio Delgado', 'correo' =&gt; 'daniela.rubio@linktic.com', 'dominio' =&gt; 15, 'estado' =&gt; 'Activo', 'ticket' =&gt; '11916',</v>
      </c>
      <c r="R1280" t="str">
        <f t="shared" si="98"/>
        <v xml:space="preserve"> 'fecha_de_creacion' =&gt; '2023-05-15', 'centro_costos_id' =&gt; 107, 'costo_dolares' =&gt; 45.051, 'costo_pesos' =&gt; 0, 'trm' =&gt; 0, 'fecha_de_eliminacion' =&gt; null, 'comentarios'  =&gt; ''],</v>
      </c>
      <c r="S1280" t="str">
        <f t="shared" si="99"/>
        <v>['nombre' =&gt; 'Daniela', 'apellido' =&gt; 'Rubio Delgado', 'correo' =&gt; 'daniela.rubio@linktic.com', 'dominio' =&gt; 15, 'estado' =&gt; 'Activo', 'ticket' =&gt; '11916', 'fecha_de_creacion' =&gt; '2023-05-15', 'centro_costos_id' =&gt; 107, 'costo_dolares' =&gt; 45.051, 'costo_pesos' =&gt; 0, 'trm' =&gt; 0, 'fecha_de_eliminacion' =&gt; null, 'comentarios'  =&gt; ''],</v>
      </c>
    </row>
    <row r="1281" spans="1:19" x14ac:dyDescent="0.25">
      <c r="A1281" t="s">
        <v>3684</v>
      </c>
      <c r="B1281" t="s">
        <v>3685</v>
      </c>
      <c r="C1281" t="s">
        <v>3686</v>
      </c>
      <c r="D1281" t="s">
        <v>966</v>
      </c>
      <c r="E1281" t="s">
        <v>974</v>
      </c>
      <c r="F1281" t="s">
        <v>3687</v>
      </c>
      <c r="G1281" s="1">
        <v>45061</v>
      </c>
      <c r="H1281">
        <v>354</v>
      </c>
      <c r="I1281">
        <v>6</v>
      </c>
      <c r="J1281" t="str">
        <f t="shared" si="95"/>
        <v>6.000</v>
      </c>
      <c r="M1281">
        <f>_xlfn.IFNA(VLOOKUP(H1281,centro_costo_id_2!$A$2:$B$108,2,0),107)</f>
        <v>107</v>
      </c>
      <c r="N1281">
        <f>_xlfn.IFNA(VLOOKUP(TRIM(D1281),dominio_correos!$A$1:$B$31,2,0),29)</f>
        <v>1</v>
      </c>
      <c r="O1281" t="str">
        <f>Hoja13!J1280</f>
        <v>2023-05-15</v>
      </c>
      <c r="P1281" t="str">
        <f t="shared" si="96"/>
        <v>null</v>
      </c>
      <c r="Q1281" t="str">
        <f t="shared" si="97"/>
        <v>['nombre' =&gt; 'Anibal', 'apellido' =&gt; 'Quiroz', 'correo' =&gt; 'gerentecontrolprocess@3tcapital.co', 'dominio' =&gt; 1, 'estado' =&gt; 'Activo', 'ticket' =&gt; 'GLPI 6426',</v>
      </c>
      <c r="R1281" t="str">
        <f t="shared" si="98"/>
        <v xml:space="preserve"> 'fecha_de_creacion' =&gt; '2023-05-15', 'centro_costos_id' =&gt; 107, 'costo_dolares' =&gt; 6.000, 'costo_pesos' =&gt; 0, 'trm' =&gt; 0, 'fecha_de_eliminacion' =&gt; null, 'comentarios'  =&gt; ''],</v>
      </c>
      <c r="S1281" t="str">
        <f t="shared" si="99"/>
        <v>['nombre' =&gt; 'Anibal', 'apellido' =&gt; 'Quiroz', 'correo' =&gt; 'gerentecontrolprocess@3tcapital.co', 'dominio' =&gt; 1, 'estado' =&gt; 'Activo', 'ticket' =&gt; 'GLPI 6426', 'fecha_de_creacion' =&gt; '2023-05-15', 'centro_costos_id' =&gt; 107, 'costo_dolares' =&gt; 6.000, 'costo_pesos' =&gt; 0, 'trm' =&gt; 0, 'fecha_de_eliminacion' =&gt; null, 'comentarios'  =&gt; ''],</v>
      </c>
    </row>
    <row r="1282" spans="1:19" x14ac:dyDescent="0.25">
      <c r="A1282" t="s">
        <v>892</v>
      </c>
      <c r="B1282" t="s">
        <v>3688</v>
      </c>
      <c r="C1282" t="s">
        <v>3689</v>
      </c>
      <c r="D1282" t="s">
        <v>1006</v>
      </c>
      <c r="E1282" t="s">
        <v>974</v>
      </c>
      <c r="F1282">
        <v>11483</v>
      </c>
      <c r="G1282" s="1">
        <v>45062</v>
      </c>
      <c r="H1282">
        <v>359</v>
      </c>
      <c r="I1282">
        <v>45.051000000000002</v>
      </c>
      <c r="J1282" t="str">
        <f t="shared" si="95"/>
        <v>45.051</v>
      </c>
      <c r="M1282">
        <f>_xlfn.IFNA(VLOOKUP(H1282,centro_costo_id_2!$A$2:$B$108,2,0),107)</f>
        <v>104</v>
      </c>
      <c r="N1282">
        <f>_xlfn.IFNA(VLOOKUP(TRIM(D1282),dominio_correos!$A$1:$B$31,2,0),29)</f>
        <v>15</v>
      </c>
      <c r="O1282" t="str">
        <f>Hoja13!J1281</f>
        <v>2023-05-16</v>
      </c>
      <c r="P1282" t="str">
        <f t="shared" si="96"/>
        <v>null</v>
      </c>
      <c r="Q1282" t="str">
        <f t="shared" si="97"/>
        <v>['nombre' =&gt; 'Carolina', 'apellido' =&gt; 'Betancourt', 'correo' =&gt; 'carolina.betancourt@linktic.com', 'dominio' =&gt; 15, 'estado' =&gt; 'Activo', 'ticket' =&gt; '11483',</v>
      </c>
      <c r="R1282" t="str">
        <f t="shared" si="98"/>
        <v xml:space="preserve"> 'fecha_de_creacion' =&gt; '2023-05-16', 'centro_costos_id' =&gt; 104, 'costo_dolares' =&gt; 45.051, 'costo_pesos' =&gt; 0, 'trm' =&gt; 0, 'fecha_de_eliminacion' =&gt; null, 'comentarios'  =&gt; ''],</v>
      </c>
      <c r="S1282" t="str">
        <f t="shared" si="99"/>
        <v>['nombre' =&gt; 'Carolina', 'apellido' =&gt; 'Betancourt', 'correo' =&gt; 'carolina.betancourt@linktic.com', 'dominio' =&gt; 15, 'estado' =&gt; 'Activo', 'ticket' =&gt; '11483', 'fecha_de_creacion' =&gt; '2023-05-16', 'centro_costos_id' =&gt; 104, 'costo_dolares' =&gt; 45.051, 'costo_pesos' =&gt; 0, 'trm' =&gt; 0, 'fecha_de_eliminacion' =&gt; null, 'comentarios'  =&gt; ''],</v>
      </c>
    </row>
    <row r="1283" spans="1:19" x14ac:dyDescent="0.25">
      <c r="A1283" t="s">
        <v>1874</v>
      </c>
      <c r="B1283" t="s">
        <v>3690</v>
      </c>
      <c r="C1283" t="s">
        <v>3691</v>
      </c>
      <c r="D1283" t="s">
        <v>912</v>
      </c>
      <c r="E1283" t="s">
        <v>845</v>
      </c>
      <c r="F1283">
        <v>11502</v>
      </c>
      <c r="G1283" s="1">
        <v>45062</v>
      </c>
      <c r="H1283">
        <v>9</v>
      </c>
      <c r="I1283">
        <v>45.024000000000001</v>
      </c>
      <c r="J1283" t="str">
        <f t="shared" ref="J1283:J1346" si="100">REPLACE(TEXT(I1283,"#,000"),FIND(",",TEXT(I1283,"#,000"),1),1,".")</f>
        <v>45.024</v>
      </c>
      <c r="K1283">
        <v>45112</v>
      </c>
      <c r="M1283">
        <f>_xlfn.IFNA(VLOOKUP(H1283,centro_costo_id_2!$A$2:$B$108,2,0),107)</f>
        <v>106</v>
      </c>
      <c r="N1283">
        <f>_xlfn.IFNA(VLOOKUP(TRIM(D1283),dominio_correos!$A$1:$B$31,2,0),29)</f>
        <v>10</v>
      </c>
      <c r="O1283" t="str">
        <f>Hoja13!J1282</f>
        <v>2023-05-16</v>
      </c>
      <c r="P1283" t="str">
        <f t="shared" ref="P1283:P1346" si="101">IF(K1283="","null",YEAR(K1283)&amp;"-"&amp;IF(VALUE(MONTH(K1283))&lt;10,0&amp;VALUE(MONTH(K1283)),VALUE(MONTH(K1283)))&amp;"-"&amp;IF(VALUE(DAY(K1283))&lt;10,0&amp;VALUE(DAY(K1283)),VALUE(DAY(K1283))))</f>
        <v>2023-07-05</v>
      </c>
      <c r="Q1283" t="str">
        <f t="shared" ref="Q1283:Q1346" si="102">"['nombre' =&gt; '"&amp;A1283&amp;"', 'apellido' =&gt; '"&amp;B1283&amp;"', 'correo' =&gt; '"&amp;C1283&amp;"', 'dominio' =&gt; "&amp;N1283&amp;", 'estado' =&gt; '"&amp;E1283&amp;"', 'ticket' =&gt; '"&amp;F1283&amp;"',"</f>
        <v>['nombre' =&gt; 'Sebastian ', 'apellido' =&gt; 'Peña Gonzalez', 'correo' =&gt; 'sebastian.pena@hicome.co', 'dominio' =&gt; 10, 'estado' =&gt; 'Eliminado', 'ticket' =&gt; '11502',</v>
      </c>
      <c r="R1283" t="str">
        <f t="shared" ref="R1283:R1346" si="103">" 'fecha_de_creacion' =&gt; '"&amp;O1283&amp;"', 'centro_costos_id' =&gt; "&amp;M1283&amp;", 'costo_dolares' =&gt; "&amp;J1283&amp;", 'costo_pesos' =&gt; 0, 'trm' =&gt; 0, 'fecha_de_eliminacion' =&gt; "&amp;IF(P1283="null","null","'"&amp;P1283&amp;"'")&amp;", 'comentarios'  =&gt; '"&amp;L1283&amp;"'],"</f>
        <v xml:space="preserve"> 'fecha_de_creacion' =&gt; '2023-05-16', 'centro_costos_id' =&gt; 106, 'costo_dolares' =&gt; 45.024, 'costo_pesos' =&gt; 0, 'trm' =&gt; 0, 'fecha_de_eliminacion' =&gt; '2023-07-05', 'comentarios'  =&gt; ''],</v>
      </c>
      <c r="S1283" t="str">
        <f t="shared" ref="S1283:S1346" si="104">Q1283&amp;R1283</f>
        <v>['nombre' =&gt; 'Sebastian ', 'apellido' =&gt; 'Peña Gonzalez', 'correo' =&gt; 'sebastian.pena@hicome.co', 'dominio' =&gt; 10, 'estado' =&gt; 'Eliminado', 'ticket' =&gt; '11502', 'fecha_de_creacion' =&gt; '2023-05-16', 'centro_costos_id' =&gt; 106, 'costo_dolares' =&gt; 45.024, 'costo_pesos' =&gt; 0, 'trm' =&gt; 0, 'fecha_de_eliminacion' =&gt; '2023-07-05', 'comentarios'  =&gt; ''],</v>
      </c>
    </row>
    <row r="1284" spans="1:19" x14ac:dyDescent="0.25">
      <c r="A1284" t="s">
        <v>2003</v>
      </c>
      <c r="B1284" t="s">
        <v>3692</v>
      </c>
      <c r="C1284" t="s">
        <v>3693</v>
      </c>
      <c r="D1284" t="s">
        <v>966</v>
      </c>
      <c r="E1284" t="s">
        <v>974</v>
      </c>
      <c r="F1284">
        <v>11741</v>
      </c>
      <c r="G1284" s="1">
        <v>45062</v>
      </c>
      <c r="H1284">
        <v>1</v>
      </c>
      <c r="I1284">
        <v>6</v>
      </c>
      <c r="J1284" t="str">
        <f t="shared" si="100"/>
        <v>6.000</v>
      </c>
      <c r="M1284">
        <f>_xlfn.IFNA(VLOOKUP(H1284,centro_costo_id_2!$A$2:$B$108,2,0),107)</f>
        <v>100</v>
      </c>
      <c r="N1284">
        <f>_xlfn.IFNA(VLOOKUP(TRIM(D1284),dominio_correos!$A$1:$B$31,2,0),29)</f>
        <v>1</v>
      </c>
      <c r="O1284" t="str">
        <f>Hoja13!J1283</f>
        <v>2023-05-16</v>
      </c>
      <c r="P1284" t="str">
        <f t="shared" si="101"/>
        <v>null</v>
      </c>
      <c r="Q1284" t="str">
        <f t="shared" si="102"/>
        <v>['nombre' =&gt; 'Fernando', 'apellido' =&gt; 'Murcia Paredes', 'correo' =&gt; 'fernando.murcia@3tcapital.co', 'dominio' =&gt; 1, 'estado' =&gt; 'Activo', 'ticket' =&gt; '11741',</v>
      </c>
      <c r="R1284" t="str">
        <f t="shared" si="103"/>
        <v xml:space="preserve"> 'fecha_de_creacion' =&gt; '2023-05-16', 'centro_costos_id' =&gt; 100, 'costo_dolares' =&gt; 6.000, 'costo_pesos' =&gt; 0, 'trm' =&gt; 0, 'fecha_de_eliminacion' =&gt; null, 'comentarios'  =&gt; ''],</v>
      </c>
      <c r="S1284" t="str">
        <f t="shared" si="104"/>
        <v>['nombre' =&gt; 'Fernando', 'apellido' =&gt; 'Murcia Paredes', 'correo' =&gt; 'fernando.murcia@3tcapital.co', 'dominio' =&gt; 1, 'estado' =&gt; 'Activo', 'ticket' =&gt; '11741', 'fecha_de_creacion' =&gt; '2023-05-16', 'centro_costos_id' =&gt; 100, 'costo_dolares' =&gt; 6.000, 'costo_pesos' =&gt; 0, 'trm' =&gt; 0, 'fecha_de_eliminacion' =&gt; null, 'comentarios'  =&gt; ''],</v>
      </c>
    </row>
    <row r="1285" spans="1:19" x14ac:dyDescent="0.25">
      <c r="A1285" t="s">
        <v>1104</v>
      </c>
      <c r="B1285" t="s">
        <v>3694</v>
      </c>
      <c r="C1285" t="s">
        <v>3064</v>
      </c>
      <c r="D1285" t="s">
        <v>1006</v>
      </c>
      <c r="E1285" t="s">
        <v>974</v>
      </c>
      <c r="F1285">
        <v>11949</v>
      </c>
      <c r="G1285" s="1">
        <v>45062</v>
      </c>
      <c r="H1285">
        <v>203</v>
      </c>
      <c r="I1285">
        <v>44.963999999999999</v>
      </c>
      <c r="J1285" t="str">
        <f t="shared" si="100"/>
        <v>44.964</v>
      </c>
      <c r="M1285">
        <f>_xlfn.IFNA(VLOOKUP(H1285,centro_costo_id_2!$A$2:$B$108,2,0),107)</f>
        <v>107</v>
      </c>
      <c r="N1285">
        <f>_xlfn.IFNA(VLOOKUP(TRIM(D1285),dominio_correos!$A$1:$B$31,2,0),29)</f>
        <v>15</v>
      </c>
      <c r="O1285" t="str">
        <f>Hoja13!J1284</f>
        <v>2023-05-16</v>
      </c>
      <c r="P1285" t="str">
        <f t="shared" si="101"/>
        <v>null</v>
      </c>
      <c r="Q1285" t="str">
        <f t="shared" si="102"/>
        <v>['nombre' =&gt; 'Tatiana', 'apellido' =&gt; 'Gomez Acosta', 'correo' =&gt; 'auxiliarcontable2@linktic.com', 'dominio' =&gt; 15, 'estado' =&gt; 'Activo', 'ticket' =&gt; '11949',</v>
      </c>
      <c r="R1285" t="str">
        <f t="shared" si="103"/>
        <v xml:space="preserve"> 'fecha_de_creacion' =&gt; '2023-05-16', 'centro_costos_id' =&gt; 107, 'costo_dolares' =&gt; 44.964, 'costo_pesos' =&gt; 0, 'trm' =&gt; 0, 'fecha_de_eliminacion' =&gt; null, 'comentarios'  =&gt; ''],</v>
      </c>
      <c r="S1285" t="str">
        <f t="shared" si="104"/>
        <v>['nombre' =&gt; 'Tatiana', 'apellido' =&gt; 'Gomez Acosta', 'correo' =&gt; 'auxiliarcontable2@linktic.com', 'dominio' =&gt; 15, 'estado' =&gt; 'Activo', 'ticket' =&gt; '11949', 'fecha_de_creacion' =&gt; '2023-05-16', 'centro_costos_id' =&gt; 107, 'costo_dolares' =&gt; 44.964, 'costo_pesos' =&gt; 0, 'trm' =&gt; 0, 'fecha_de_eliminacion' =&gt; null, 'comentarios'  =&gt; ''],</v>
      </c>
    </row>
    <row r="1286" spans="1:19" x14ac:dyDescent="0.25">
      <c r="A1286" t="s">
        <v>3695</v>
      </c>
      <c r="B1286" t="s">
        <v>3696</v>
      </c>
      <c r="C1286" t="s">
        <v>3697</v>
      </c>
      <c r="D1286" t="s">
        <v>1006</v>
      </c>
      <c r="E1286" t="s">
        <v>974</v>
      </c>
      <c r="F1286">
        <v>11921</v>
      </c>
      <c r="G1286" s="1">
        <v>45063</v>
      </c>
      <c r="H1286">
        <v>299</v>
      </c>
      <c r="I1286">
        <v>44.963999999999999</v>
      </c>
      <c r="J1286" t="str">
        <f t="shared" si="100"/>
        <v>44.964</v>
      </c>
      <c r="M1286">
        <f>_xlfn.IFNA(VLOOKUP(H1286,centro_costo_id_2!$A$2:$B$108,2,0),107)</f>
        <v>45</v>
      </c>
      <c r="N1286">
        <f>_xlfn.IFNA(VLOOKUP(TRIM(D1286),dominio_correos!$A$1:$B$31,2,0),29)</f>
        <v>15</v>
      </c>
      <c r="O1286" t="str">
        <f>Hoja13!J1285</f>
        <v>2023-05-17</v>
      </c>
      <c r="P1286" t="str">
        <f t="shared" si="101"/>
        <v>null</v>
      </c>
      <c r="Q1286" t="str">
        <f t="shared" si="102"/>
        <v>['nombre' =&gt; 'Ferney Camilo', 'apellido' =&gt; 'Prieto Patarroyo', 'correo' =&gt; 'ferney.prieto@linktic.com', 'dominio' =&gt; 15, 'estado' =&gt; 'Activo', 'ticket' =&gt; '11921',</v>
      </c>
      <c r="R1286" t="str">
        <f t="shared" si="103"/>
        <v xml:space="preserve"> 'fecha_de_creacion' =&gt; '2023-05-17', 'centro_costos_id' =&gt; 45, 'costo_dolares' =&gt; 44.964, 'costo_pesos' =&gt; 0, 'trm' =&gt; 0, 'fecha_de_eliminacion' =&gt; null, 'comentarios'  =&gt; ''],</v>
      </c>
      <c r="S1286" t="str">
        <f t="shared" si="104"/>
        <v>['nombre' =&gt; 'Ferney Camilo', 'apellido' =&gt; 'Prieto Patarroyo', 'correo' =&gt; 'ferney.prieto@linktic.com', 'dominio' =&gt; 15, 'estado' =&gt; 'Activo', 'ticket' =&gt; '11921', 'fecha_de_creacion' =&gt; '2023-05-17', 'centro_costos_id' =&gt; 45, 'costo_dolares' =&gt; 44.964, 'costo_pesos' =&gt; 0, 'trm' =&gt; 0, 'fecha_de_eliminacion' =&gt; null, 'comentarios'  =&gt; ''],</v>
      </c>
    </row>
    <row r="1287" spans="1:19" x14ac:dyDescent="0.25">
      <c r="A1287" t="s">
        <v>3698</v>
      </c>
      <c r="B1287" t="s">
        <v>3699</v>
      </c>
      <c r="C1287" t="s">
        <v>3700</v>
      </c>
      <c r="D1287" t="s">
        <v>966</v>
      </c>
      <c r="E1287" t="s">
        <v>974</v>
      </c>
      <c r="F1287">
        <v>11736</v>
      </c>
      <c r="G1287" s="1">
        <v>45063</v>
      </c>
      <c r="H1287">
        <v>1</v>
      </c>
      <c r="I1287">
        <v>6</v>
      </c>
      <c r="J1287" t="str">
        <f t="shared" si="100"/>
        <v>6.000</v>
      </c>
      <c r="M1287">
        <f>_xlfn.IFNA(VLOOKUP(H1287,centro_costo_id_2!$A$2:$B$108,2,0),107)</f>
        <v>100</v>
      </c>
      <c r="N1287">
        <f>_xlfn.IFNA(VLOOKUP(TRIM(D1287),dominio_correos!$A$1:$B$31,2,0),29)</f>
        <v>1</v>
      </c>
      <c r="O1287" t="str">
        <f>Hoja13!J1286</f>
        <v>2023-05-17</v>
      </c>
      <c r="P1287" t="str">
        <f t="shared" si="101"/>
        <v>null</v>
      </c>
      <c r="Q1287" t="str">
        <f t="shared" si="102"/>
        <v>['nombre' =&gt; 'Karen Natalia', 'apellido' =&gt; 'Cuervo León', 'correo' =&gt; 'karen.cuervo@3tcapital.co', 'dominio' =&gt; 1, 'estado' =&gt; 'Activo', 'ticket' =&gt; '11736',</v>
      </c>
      <c r="R1287" t="str">
        <f t="shared" si="103"/>
        <v xml:space="preserve"> 'fecha_de_creacion' =&gt; '2023-05-17', 'centro_costos_id' =&gt; 100, 'costo_dolares' =&gt; 6.000, 'costo_pesos' =&gt; 0, 'trm' =&gt; 0, 'fecha_de_eliminacion' =&gt; null, 'comentarios'  =&gt; ''],</v>
      </c>
      <c r="S1287" t="str">
        <f t="shared" si="104"/>
        <v>['nombre' =&gt; 'Karen Natalia', 'apellido' =&gt; 'Cuervo León', 'correo' =&gt; 'karen.cuervo@3tcapital.co', 'dominio' =&gt; 1, 'estado' =&gt; 'Activo', 'ticket' =&gt; '11736', 'fecha_de_creacion' =&gt; '2023-05-17', 'centro_costos_id' =&gt; 100, 'costo_dolares' =&gt; 6.000, 'costo_pesos' =&gt; 0, 'trm' =&gt; 0, 'fecha_de_eliminacion' =&gt; null, 'comentarios'  =&gt; ''],</v>
      </c>
    </row>
    <row r="1288" spans="1:19" x14ac:dyDescent="0.25">
      <c r="A1288" t="s">
        <v>3701</v>
      </c>
      <c r="B1288" t="s">
        <v>3702</v>
      </c>
      <c r="C1288" t="s">
        <v>3703</v>
      </c>
      <c r="D1288" t="s">
        <v>966</v>
      </c>
      <c r="E1288" t="s">
        <v>845</v>
      </c>
      <c r="F1288">
        <v>11963</v>
      </c>
      <c r="G1288" s="1">
        <v>45063</v>
      </c>
      <c r="H1288">
        <v>354</v>
      </c>
      <c r="I1288">
        <v>6</v>
      </c>
      <c r="J1288" t="str">
        <f t="shared" si="100"/>
        <v>6.000</v>
      </c>
      <c r="K1288">
        <v>45065</v>
      </c>
      <c r="M1288">
        <f>_xlfn.IFNA(VLOOKUP(H1288,centro_costo_id_2!$A$2:$B$108,2,0),107)</f>
        <v>107</v>
      </c>
      <c r="N1288">
        <f>_xlfn.IFNA(VLOOKUP(TRIM(D1288),dominio_correos!$A$1:$B$31,2,0),29)</f>
        <v>1</v>
      </c>
      <c r="O1288" t="str">
        <f>Hoja13!J1287</f>
        <v>2023-05-17</v>
      </c>
      <c r="P1288" t="str">
        <f t="shared" si="101"/>
        <v>2023-05-19</v>
      </c>
      <c r="Q1288" t="str">
        <f t="shared" si="102"/>
        <v>['nombre' =&gt; 'Maria de los Angeles ', 'apellido' =&gt; 'Guerra Loaiza', 'correo' =&gt; 'maria.guerra@3tcapital.co', 'dominio' =&gt; 1, 'estado' =&gt; 'Eliminado', 'ticket' =&gt; '11963',</v>
      </c>
      <c r="R1288" t="str">
        <f t="shared" si="103"/>
        <v xml:space="preserve"> 'fecha_de_creacion' =&gt; '2023-05-17', 'centro_costos_id' =&gt; 107, 'costo_dolares' =&gt; 6.000, 'costo_pesos' =&gt; 0, 'trm' =&gt; 0, 'fecha_de_eliminacion' =&gt; '2023-05-19', 'comentarios'  =&gt; ''],</v>
      </c>
      <c r="S1288" t="str">
        <f t="shared" si="104"/>
        <v>['nombre' =&gt; 'Maria de los Angeles ', 'apellido' =&gt; 'Guerra Loaiza', 'correo' =&gt; 'maria.guerra@3tcapital.co', 'dominio' =&gt; 1, 'estado' =&gt; 'Eliminado', 'ticket' =&gt; '11963', 'fecha_de_creacion' =&gt; '2023-05-17', 'centro_costos_id' =&gt; 107, 'costo_dolares' =&gt; 6.000, 'costo_pesos' =&gt; 0, 'trm' =&gt; 0, 'fecha_de_eliminacion' =&gt; '2023-05-19', 'comentarios'  =&gt; ''],</v>
      </c>
    </row>
    <row r="1289" spans="1:19" x14ac:dyDescent="0.25">
      <c r="A1289" t="s">
        <v>934</v>
      </c>
      <c r="B1289" t="s">
        <v>3704</v>
      </c>
      <c r="C1289" t="s">
        <v>3705</v>
      </c>
      <c r="D1289" t="s">
        <v>944</v>
      </c>
      <c r="E1289" t="s">
        <v>974</v>
      </c>
      <c r="F1289">
        <v>11547</v>
      </c>
      <c r="G1289" s="1">
        <v>45063</v>
      </c>
      <c r="H1289">
        <v>6</v>
      </c>
      <c r="I1289">
        <v>6</v>
      </c>
      <c r="J1289" t="str">
        <f t="shared" si="100"/>
        <v>6.000</v>
      </c>
      <c r="M1289">
        <f>_xlfn.IFNA(VLOOKUP(H1289,centro_costo_id_2!$A$2:$B$108,2,0),107)</f>
        <v>99</v>
      </c>
      <c r="N1289">
        <f>_xlfn.IFNA(VLOOKUP(TRIM(D1289),dominio_correos!$A$1:$B$31,2,0),29)</f>
        <v>27</v>
      </c>
      <c r="O1289" t="str">
        <f>Hoja13!J1288</f>
        <v>2023-05-17</v>
      </c>
      <c r="P1289" t="str">
        <f t="shared" si="101"/>
        <v>null</v>
      </c>
      <c r="Q1289" t="str">
        <f t="shared" si="102"/>
        <v>['nombre' =&gt; 'Diego', 'apellido' =&gt; 'Pedroza Castro', 'correo' =&gt; 'diego.pedrozac@wimbu.co', 'dominio' =&gt; 27, 'estado' =&gt; 'Activo', 'ticket' =&gt; '11547',</v>
      </c>
      <c r="R1289" t="str">
        <f t="shared" si="103"/>
        <v xml:space="preserve"> 'fecha_de_creacion' =&gt; '2023-05-17', 'centro_costos_id' =&gt; 99, 'costo_dolares' =&gt; 6.000, 'costo_pesos' =&gt; 0, 'trm' =&gt; 0, 'fecha_de_eliminacion' =&gt; null, 'comentarios'  =&gt; ''],</v>
      </c>
      <c r="S1289" t="str">
        <f t="shared" si="104"/>
        <v>['nombre' =&gt; 'Diego', 'apellido' =&gt; 'Pedroza Castro', 'correo' =&gt; 'diego.pedrozac@wimbu.co', 'dominio' =&gt; 27, 'estado' =&gt; 'Activo', 'ticket' =&gt; '11547', 'fecha_de_creacion' =&gt; '2023-05-17', 'centro_costos_id' =&gt; 99, 'costo_dolares' =&gt; 6.000, 'costo_pesos' =&gt; 0, 'trm' =&gt; 0, 'fecha_de_eliminacion' =&gt; null, 'comentarios'  =&gt; ''],</v>
      </c>
    </row>
    <row r="1290" spans="1:19" x14ac:dyDescent="0.25">
      <c r="A1290" t="s">
        <v>3706</v>
      </c>
      <c r="B1290" t="s">
        <v>3707</v>
      </c>
      <c r="C1290" t="s">
        <v>3708</v>
      </c>
      <c r="D1290" t="s">
        <v>1006</v>
      </c>
      <c r="E1290" t="s">
        <v>974</v>
      </c>
      <c r="F1290" t="s">
        <v>3709</v>
      </c>
      <c r="G1290" s="1">
        <v>45065</v>
      </c>
      <c r="H1290">
        <v>206</v>
      </c>
      <c r="I1290">
        <v>45.051000000000002</v>
      </c>
      <c r="J1290" t="str">
        <f t="shared" si="100"/>
        <v>45.051</v>
      </c>
      <c r="M1290">
        <f>_xlfn.IFNA(VLOOKUP(H1290,centro_costo_id_2!$A$2:$B$108,2,0),107)</f>
        <v>107</v>
      </c>
      <c r="N1290">
        <f>_xlfn.IFNA(VLOOKUP(TRIM(D1290),dominio_correos!$A$1:$B$31,2,0),29)</f>
        <v>15</v>
      </c>
      <c r="O1290" t="str">
        <f>Hoja13!J1289</f>
        <v>2023-05-19</v>
      </c>
      <c r="P1290" t="str">
        <f t="shared" si="101"/>
        <v>null</v>
      </c>
      <c r="Q1290" t="str">
        <f t="shared" si="102"/>
        <v>['nombre' =&gt; 'Harvin Jesus', 'apellido' =&gt; 'Vasquez Pinzon', 'correo' =&gt; 'onboarding@linktic.com', 'dominio' =&gt; 15, 'estado' =&gt; 'Activo', 'ticket' =&gt; 'GLPI 6829',</v>
      </c>
      <c r="R1290" t="str">
        <f t="shared" si="103"/>
        <v xml:space="preserve"> 'fecha_de_creacion' =&gt; '2023-05-19', 'centro_costos_id' =&gt; 107, 'costo_dolares' =&gt; 45.051, 'costo_pesos' =&gt; 0, 'trm' =&gt; 0, 'fecha_de_eliminacion' =&gt; null, 'comentarios'  =&gt; ''],</v>
      </c>
      <c r="S1290" t="str">
        <f t="shared" si="104"/>
        <v>['nombre' =&gt; 'Harvin Jesus', 'apellido' =&gt; 'Vasquez Pinzon', 'correo' =&gt; 'onboarding@linktic.com', 'dominio' =&gt; 15, 'estado' =&gt; 'Activo', 'ticket' =&gt; 'GLPI 6829', 'fecha_de_creacion' =&gt; '2023-05-19', 'centro_costos_id' =&gt; 107, 'costo_dolares' =&gt; 45.051, 'costo_pesos' =&gt; 0, 'trm' =&gt; 0, 'fecha_de_eliminacion' =&gt; null, 'comentarios'  =&gt; ''],</v>
      </c>
    </row>
    <row r="1291" spans="1:19" x14ac:dyDescent="0.25">
      <c r="A1291" t="s">
        <v>874</v>
      </c>
      <c r="B1291" t="s">
        <v>3710</v>
      </c>
      <c r="C1291" t="s">
        <v>3711</v>
      </c>
      <c r="D1291" t="s">
        <v>1006</v>
      </c>
      <c r="E1291" t="s">
        <v>974</v>
      </c>
      <c r="F1291">
        <v>11907</v>
      </c>
      <c r="G1291" s="1">
        <v>45065</v>
      </c>
      <c r="H1291">
        <v>206</v>
      </c>
      <c r="I1291">
        <v>45.051000000000002</v>
      </c>
      <c r="J1291" t="str">
        <f t="shared" si="100"/>
        <v>45.051</v>
      </c>
      <c r="M1291">
        <f>_xlfn.IFNA(VLOOKUP(H1291,centro_costo_id_2!$A$2:$B$108,2,0),107)</f>
        <v>107</v>
      </c>
      <c r="N1291">
        <f>_xlfn.IFNA(VLOOKUP(TRIM(D1291),dominio_correos!$A$1:$B$31,2,0),29)</f>
        <v>15</v>
      </c>
      <c r="O1291" t="str">
        <f>Hoja13!J1290</f>
        <v>2023-05-19</v>
      </c>
      <c r="P1291" t="str">
        <f t="shared" si="101"/>
        <v>null</v>
      </c>
      <c r="Q1291" t="str">
        <f t="shared" si="102"/>
        <v>['nombre' =&gt; 'Katherine', 'apellido' =&gt; 'Ramirez Rubio', 'correo' =&gt; 'katherine.ramirez@linktic.com', 'dominio' =&gt; 15, 'estado' =&gt; 'Activo', 'ticket' =&gt; '11907',</v>
      </c>
      <c r="R1291" t="str">
        <f t="shared" si="103"/>
        <v xml:space="preserve"> 'fecha_de_creacion' =&gt; '2023-05-19', 'centro_costos_id' =&gt; 107, 'costo_dolares' =&gt; 45.051, 'costo_pesos' =&gt; 0, 'trm' =&gt; 0, 'fecha_de_eliminacion' =&gt; null, 'comentarios'  =&gt; ''],</v>
      </c>
      <c r="S1291" t="str">
        <f t="shared" si="104"/>
        <v>['nombre' =&gt; 'Katherine', 'apellido' =&gt; 'Ramirez Rubio', 'correo' =&gt; 'katherine.ramirez@linktic.com', 'dominio' =&gt; 15, 'estado' =&gt; 'Activo', 'ticket' =&gt; '11907', 'fecha_de_creacion' =&gt; '2023-05-19', 'centro_costos_id' =&gt; 107, 'costo_dolares' =&gt; 45.051, 'costo_pesos' =&gt; 0, 'trm' =&gt; 0, 'fecha_de_eliminacion' =&gt; null, 'comentarios'  =&gt; ''],</v>
      </c>
    </row>
    <row r="1292" spans="1:19" x14ac:dyDescent="0.25">
      <c r="A1292" t="s">
        <v>3391</v>
      </c>
      <c r="B1292" t="s">
        <v>3712</v>
      </c>
      <c r="C1292" t="s">
        <v>3713</v>
      </c>
      <c r="D1292" t="s">
        <v>944</v>
      </c>
      <c r="E1292" t="s">
        <v>974</v>
      </c>
      <c r="F1292" t="s">
        <v>3714</v>
      </c>
      <c r="G1292" s="1">
        <v>45070</v>
      </c>
      <c r="H1292">
        <v>6</v>
      </c>
      <c r="I1292">
        <v>12</v>
      </c>
      <c r="J1292" t="str">
        <f t="shared" si="100"/>
        <v>12.000</v>
      </c>
      <c r="M1292">
        <f>_xlfn.IFNA(VLOOKUP(H1292,centro_costo_id_2!$A$2:$B$108,2,0),107)</f>
        <v>99</v>
      </c>
      <c r="N1292">
        <f>_xlfn.IFNA(VLOOKUP(TRIM(D1292),dominio_correos!$A$1:$B$31,2,0),29)</f>
        <v>27</v>
      </c>
      <c r="O1292" t="str">
        <f>Hoja13!J1291</f>
        <v>2023-05-24</v>
      </c>
      <c r="P1292" t="str">
        <f t="shared" si="101"/>
        <v>null</v>
      </c>
      <c r="Q1292" t="str">
        <f t="shared" si="102"/>
        <v>['nombre' =&gt; 'John Jairo ', 'apellido' =&gt; 'Garzon Albarracin ', 'correo' =&gt; 'john.garzon@wimbu.co', 'dominio' =&gt; 27, 'estado' =&gt; 'Activo', 'ticket' =&gt; 'GLPI 6843',</v>
      </c>
      <c r="R1292" t="str">
        <f t="shared" si="103"/>
        <v xml:space="preserve"> 'fecha_de_creacion' =&gt; '2023-05-24', 'centro_costos_id' =&gt; 99, 'costo_dolares' =&gt; 12.000, 'costo_pesos' =&gt; 0, 'trm' =&gt; 0, 'fecha_de_eliminacion' =&gt; null, 'comentarios'  =&gt; ''],</v>
      </c>
      <c r="S1292" t="str">
        <f t="shared" si="104"/>
        <v>['nombre' =&gt; 'John Jairo ', 'apellido' =&gt; 'Garzon Albarracin ', 'correo' =&gt; 'john.garzon@wimbu.co', 'dominio' =&gt; 27, 'estado' =&gt; 'Activo', 'ticket' =&gt; 'GLPI 6843', 'fecha_de_creacion' =&gt; '2023-05-24', 'centro_costos_id' =&gt; 99, 'costo_dolares' =&gt; 12.000, 'costo_pesos' =&gt; 0, 'trm' =&gt; 0, 'fecha_de_eliminacion' =&gt; null, 'comentarios'  =&gt; ''],</v>
      </c>
    </row>
    <row r="1293" spans="1:19" x14ac:dyDescent="0.25">
      <c r="A1293" t="s">
        <v>3715</v>
      </c>
      <c r="B1293" t="s">
        <v>3716</v>
      </c>
      <c r="C1293" t="s">
        <v>3717</v>
      </c>
      <c r="D1293" t="s">
        <v>944</v>
      </c>
      <c r="E1293" t="s">
        <v>974</v>
      </c>
      <c r="F1293" t="s">
        <v>3718</v>
      </c>
      <c r="G1293" s="1">
        <v>45065</v>
      </c>
      <c r="H1293">
        <v>6</v>
      </c>
      <c r="I1293">
        <v>12</v>
      </c>
      <c r="J1293" t="str">
        <f t="shared" si="100"/>
        <v>12.000</v>
      </c>
      <c r="M1293">
        <f>_xlfn.IFNA(VLOOKUP(H1293,centro_costo_id_2!$A$2:$B$108,2,0),107)</f>
        <v>99</v>
      </c>
      <c r="N1293">
        <f>_xlfn.IFNA(VLOOKUP(TRIM(D1293),dominio_correos!$A$1:$B$31,2,0),29)</f>
        <v>27</v>
      </c>
      <c r="O1293" t="str">
        <f>Hoja13!J1292</f>
        <v>2023-05-19</v>
      </c>
      <c r="P1293" t="str">
        <f t="shared" si="101"/>
        <v>null</v>
      </c>
      <c r="Q1293" t="str">
        <f t="shared" si="102"/>
        <v>['nombre' =&gt; 'Jose Alexander ', 'apellido' =&gt; 'Vargas Aguirre', 'correo' =&gt; ' jose.vargas@wimbu.co', 'dominio' =&gt; 27, 'estado' =&gt; 'Activo', 'ticket' =&gt; 'GLPI 6841',</v>
      </c>
      <c r="R1293" t="str">
        <f t="shared" si="103"/>
        <v xml:space="preserve"> 'fecha_de_creacion' =&gt; '2023-05-19', 'centro_costos_id' =&gt; 99, 'costo_dolares' =&gt; 12.000, 'costo_pesos' =&gt; 0, 'trm' =&gt; 0, 'fecha_de_eliminacion' =&gt; null, 'comentarios'  =&gt; ''],</v>
      </c>
      <c r="S1293" t="str">
        <f t="shared" si="104"/>
        <v>['nombre' =&gt; 'Jose Alexander ', 'apellido' =&gt; 'Vargas Aguirre', 'correo' =&gt; ' jose.vargas@wimbu.co', 'dominio' =&gt; 27, 'estado' =&gt; 'Activo', 'ticket' =&gt; 'GLPI 6841', 'fecha_de_creacion' =&gt; '2023-05-19', 'centro_costos_id' =&gt; 99, 'costo_dolares' =&gt; 12.000, 'costo_pesos' =&gt; 0, 'trm' =&gt; 0, 'fecha_de_eliminacion' =&gt; null, 'comentarios'  =&gt; ''],</v>
      </c>
    </row>
    <row r="1294" spans="1:19" x14ac:dyDescent="0.25">
      <c r="A1294" t="s">
        <v>3719</v>
      </c>
      <c r="B1294" t="s">
        <v>3720</v>
      </c>
      <c r="C1294" t="s">
        <v>3721</v>
      </c>
      <c r="D1294" t="s">
        <v>966</v>
      </c>
      <c r="E1294" t="s">
        <v>974</v>
      </c>
      <c r="F1294">
        <v>11729</v>
      </c>
      <c r="G1294" s="1">
        <v>45065</v>
      </c>
      <c r="H1294">
        <v>1</v>
      </c>
      <c r="I1294">
        <v>6</v>
      </c>
      <c r="J1294" t="str">
        <f t="shared" si="100"/>
        <v>6.000</v>
      </c>
      <c r="M1294">
        <f>_xlfn.IFNA(VLOOKUP(H1294,centro_costo_id_2!$A$2:$B$108,2,0),107)</f>
        <v>100</v>
      </c>
      <c r="N1294">
        <f>_xlfn.IFNA(VLOOKUP(TRIM(D1294),dominio_correos!$A$1:$B$31,2,0),29)</f>
        <v>1</v>
      </c>
      <c r="O1294" t="str">
        <f>Hoja13!J1293</f>
        <v>2023-05-19</v>
      </c>
      <c r="P1294" t="str">
        <f t="shared" si="101"/>
        <v>null</v>
      </c>
      <c r="Q1294" t="str">
        <f t="shared" si="102"/>
        <v>['nombre' =&gt; 'Dario Fernando', 'apellido' =&gt; 'Lopez  ', 'correo' =&gt; 'dario.lopez@3tcapital.co', 'dominio' =&gt; 1, 'estado' =&gt; 'Activo', 'ticket' =&gt; '11729',</v>
      </c>
      <c r="R1294" t="str">
        <f t="shared" si="103"/>
        <v xml:space="preserve"> 'fecha_de_creacion' =&gt; '2023-05-19', 'centro_costos_id' =&gt; 100, 'costo_dolares' =&gt; 6.000, 'costo_pesos' =&gt; 0, 'trm' =&gt; 0, 'fecha_de_eliminacion' =&gt; null, 'comentarios'  =&gt; ''],</v>
      </c>
      <c r="S1294" t="str">
        <f t="shared" si="104"/>
        <v>['nombre' =&gt; 'Dario Fernando', 'apellido' =&gt; 'Lopez  ', 'correo' =&gt; 'dario.lopez@3tcapital.co', 'dominio' =&gt; 1, 'estado' =&gt; 'Activo', 'ticket' =&gt; '11729', 'fecha_de_creacion' =&gt; '2023-05-19', 'centro_costos_id' =&gt; 100, 'costo_dolares' =&gt; 6.000, 'costo_pesos' =&gt; 0, 'trm' =&gt; 0, 'fecha_de_eliminacion' =&gt; null, 'comentarios'  =&gt; ''],</v>
      </c>
    </row>
    <row r="1295" spans="1:19" x14ac:dyDescent="0.25">
      <c r="A1295" t="s">
        <v>3722</v>
      </c>
      <c r="B1295" t="s">
        <v>890</v>
      </c>
      <c r="C1295" t="s">
        <v>3723</v>
      </c>
      <c r="D1295" t="s">
        <v>1006</v>
      </c>
      <c r="E1295" t="s">
        <v>974</v>
      </c>
      <c r="F1295">
        <v>11936</v>
      </c>
      <c r="G1295" s="1">
        <v>45065</v>
      </c>
      <c r="H1295">
        <v>299</v>
      </c>
      <c r="I1295">
        <v>45.051000000000002</v>
      </c>
      <c r="J1295" t="str">
        <f t="shared" si="100"/>
        <v>45.051</v>
      </c>
      <c r="M1295">
        <f>_xlfn.IFNA(VLOOKUP(H1295,centro_costo_id_2!$A$2:$B$108,2,0),107)</f>
        <v>45</v>
      </c>
      <c r="N1295">
        <f>_xlfn.IFNA(VLOOKUP(TRIM(D1295),dominio_correos!$A$1:$B$31,2,0),29)</f>
        <v>15</v>
      </c>
      <c r="O1295" t="str">
        <f>Hoja13!J1294</f>
        <v>2023-05-19</v>
      </c>
      <c r="P1295" t="str">
        <f t="shared" si="101"/>
        <v>null</v>
      </c>
      <c r="Q1295" t="str">
        <f t="shared" si="102"/>
        <v>['nombre' =&gt; 'Juan Manuel', 'apellido' =&gt; 'Rivera', 'correo' =&gt; 'juan.rivera@linktic.com', 'dominio' =&gt; 15, 'estado' =&gt; 'Activo', 'ticket' =&gt; '11936',</v>
      </c>
      <c r="R1295" t="str">
        <f t="shared" si="103"/>
        <v xml:space="preserve"> 'fecha_de_creacion' =&gt; '2023-05-19', 'centro_costos_id' =&gt; 45, 'costo_dolares' =&gt; 45.051, 'costo_pesos' =&gt; 0, 'trm' =&gt; 0, 'fecha_de_eliminacion' =&gt; null, 'comentarios'  =&gt; ''],</v>
      </c>
      <c r="S1295" t="str">
        <f t="shared" si="104"/>
        <v>['nombre' =&gt; 'Juan Manuel', 'apellido' =&gt; 'Rivera', 'correo' =&gt; 'juan.rivera@linktic.com', 'dominio' =&gt; 15, 'estado' =&gt; 'Activo', 'ticket' =&gt; '11936', 'fecha_de_creacion' =&gt; '2023-05-19', 'centro_costos_id' =&gt; 45, 'costo_dolares' =&gt; 45.051, 'costo_pesos' =&gt; 0, 'trm' =&gt; 0, 'fecha_de_eliminacion' =&gt; null, 'comentarios'  =&gt; ''],</v>
      </c>
    </row>
    <row r="1296" spans="1:19" x14ac:dyDescent="0.25">
      <c r="A1296" t="s">
        <v>3724</v>
      </c>
      <c r="B1296" t="s">
        <v>3725</v>
      </c>
      <c r="C1296" t="s">
        <v>3726</v>
      </c>
      <c r="D1296" t="s">
        <v>1006</v>
      </c>
      <c r="E1296" t="s">
        <v>845</v>
      </c>
      <c r="F1296">
        <v>11688</v>
      </c>
      <c r="G1296" s="1">
        <v>45065</v>
      </c>
      <c r="H1296">
        <v>286</v>
      </c>
      <c r="I1296">
        <v>45.051000000000002</v>
      </c>
      <c r="J1296" t="str">
        <f t="shared" si="100"/>
        <v>45.051</v>
      </c>
      <c r="K1296">
        <v>45112</v>
      </c>
      <c r="M1296">
        <f>_xlfn.IFNA(VLOOKUP(H1296,centro_costo_id_2!$A$2:$B$108,2,0),107)</f>
        <v>33</v>
      </c>
      <c r="N1296">
        <f>_xlfn.IFNA(VLOOKUP(TRIM(D1296),dominio_correos!$A$1:$B$31,2,0),29)</f>
        <v>15</v>
      </c>
      <c r="O1296" t="str">
        <f>Hoja13!J1295</f>
        <v>2023-05-19</v>
      </c>
      <c r="P1296" t="str">
        <f t="shared" si="101"/>
        <v>2023-07-05</v>
      </c>
      <c r="Q1296" t="str">
        <f t="shared" si="102"/>
        <v>['nombre' =&gt; 'Mayron Esteban', 'apellido' =&gt; 'Gutierrez Perez', 'correo' =&gt; 'mayron.gutierrez@linktic.com', 'dominio' =&gt; 15, 'estado' =&gt; 'Eliminado', 'ticket' =&gt; '11688',</v>
      </c>
      <c r="R1296" t="str">
        <f t="shared" si="103"/>
        <v xml:space="preserve"> 'fecha_de_creacion' =&gt; '2023-05-19', 'centro_costos_id' =&gt; 33, 'costo_dolares' =&gt; 45.051, 'costo_pesos' =&gt; 0, 'trm' =&gt; 0, 'fecha_de_eliminacion' =&gt; '2023-07-05', 'comentarios'  =&gt; ''],</v>
      </c>
      <c r="S1296" t="str">
        <f t="shared" si="104"/>
        <v>['nombre' =&gt; 'Mayron Esteban', 'apellido' =&gt; 'Gutierrez Perez', 'correo' =&gt; 'mayron.gutierrez@linktic.com', 'dominio' =&gt; 15, 'estado' =&gt; 'Eliminado', 'ticket' =&gt; '11688', 'fecha_de_creacion' =&gt; '2023-05-19', 'centro_costos_id' =&gt; 33, 'costo_dolares' =&gt; 45.051, 'costo_pesos' =&gt; 0, 'trm' =&gt; 0, 'fecha_de_eliminacion' =&gt; '2023-07-05', 'comentarios'  =&gt; ''],</v>
      </c>
    </row>
    <row r="1297" spans="1:19" x14ac:dyDescent="0.25">
      <c r="A1297" t="s">
        <v>3727</v>
      </c>
      <c r="B1297" t="s">
        <v>3728</v>
      </c>
      <c r="C1297" t="s">
        <v>3729</v>
      </c>
      <c r="D1297" t="s">
        <v>1006</v>
      </c>
      <c r="E1297" t="s">
        <v>974</v>
      </c>
      <c r="F1297">
        <v>11935</v>
      </c>
      <c r="G1297" s="1">
        <v>45065</v>
      </c>
      <c r="H1297">
        <v>299</v>
      </c>
      <c r="I1297">
        <v>45.051000000000002</v>
      </c>
      <c r="J1297" t="str">
        <f t="shared" si="100"/>
        <v>45.051</v>
      </c>
      <c r="M1297">
        <f>_xlfn.IFNA(VLOOKUP(H1297,centro_costo_id_2!$A$2:$B$108,2,0),107)</f>
        <v>45</v>
      </c>
      <c r="N1297">
        <f>_xlfn.IFNA(VLOOKUP(TRIM(D1297),dominio_correos!$A$1:$B$31,2,0),29)</f>
        <v>15</v>
      </c>
      <c r="O1297" t="str">
        <f>Hoja13!J1296</f>
        <v>2023-05-19</v>
      </c>
      <c r="P1297" t="str">
        <f t="shared" si="101"/>
        <v>null</v>
      </c>
      <c r="Q1297" t="str">
        <f t="shared" si="102"/>
        <v>['nombre' =&gt; 'Diego Alejandro', 'apellido' =&gt; 'Guzman Nariño', 'correo' =&gt; 'diego.guzman@linktic.com', 'dominio' =&gt; 15, 'estado' =&gt; 'Activo', 'ticket' =&gt; '11935',</v>
      </c>
      <c r="R1297" t="str">
        <f t="shared" si="103"/>
        <v xml:space="preserve"> 'fecha_de_creacion' =&gt; '2023-05-19', 'centro_costos_id' =&gt; 45, 'costo_dolares' =&gt; 45.051, 'costo_pesos' =&gt; 0, 'trm' =&gt; 0, 'fecha_de_eliminacion' =&gt; null, 'comentarios'  =&gt; ''],</v>
      </c>
      <c r="S1297" t="str">
        <f t="shared" si="104"/>
        <v>['nombre' =&gt; 'Diego Alejandro', 'apellido' =&gt; 'Guzman Nariño', 'correo' =&gt; 'diego.guzman@linktic.com', 'dominio' =&gt; 15, 'estado' =&gt; 'Activo', 'ticket' =&gt; '11935', 'fecha_de_creacion' =&gt; '2023-05-19', 'centro_costos_id' =&gt; 45, 'costo_dolares' =&gt; 45.051, 'costo_pesos' =&gt; 0, 'trm' =&gt; 0, 'fecha_de_eliminacion' =&gt; null, 'comentarios'  =&gt; ''],</v>
      </c>
    </row>
    <row r="1298" spans="1:19" x14ac:dyDescent="0.25">
      <c r="A1298" t="s">
        <v>3730</v>
      </c>
      <c r="B1298" t="s">
        <v>3731</v>
      </c>
      <c r="C1298" t="s">
        <v>3732</v>
      </c>
      <c r="D1298" t="s">
        <v>1006</v>
      </c>
      <c r="E1298" t="s">
        <v>845</v>
      </c>
      <c r="F1298">
        <v>11915</v>
      </c>
      <c r="G1298" s="1">
        <v>45069</v>
      </c>
      <c r="H1298">
        <v>339</v>
      </c>
      <c r="I1298">
        <v>45.051000000000002</v>
      </c>
      <c r="J1298" t="str">
        <f t="shared" si="100"/>
        <v>45.051</v>
      </c>
      <c r="K1298">
        <v>45104</v>
      </c>
      <c r="M1298">
        <f>_xlfn.IFNA(VLOOKUP(H1298,centro_costo_id_2!$A$2:$B$108,2,0),107)</f>
        <v>85</v>
      </c>
      <c r="N1298">
        <f>_xlfn.IFNA(VLOOKUP(TRIM(D1298),dominio_correos!$A$1:$B$31,2,0),29)</f>
        <v>15</v>
      </c>
      <c r="O1298" t="str">
        <f>Hoja13!J1297</f>
        <v>2023-05-23</v>
      </c>
      <c r="P1298" t="str">
        <f t="shared" si="101"/>
        <v>2023-06-27</v>
      </c>
      <c r="Q1298" t="str">
        <f t="shared" si="102"/>
        <v>['nombre' =&gt; 'Bruno Jeffersson', 'apellido' =&gt; 'Jimenez Tafur', 'correo' =&gt; 'Bruno.jimenez@linktic.com', 'dominio' =&gt; 15, 'estado' =&gt; 'Eliminado', 'ticket' =&gt; '11915',</v>
      </c>
      <c r="R1298" t="str">
        <f t="shared" si="103"/>
        <v xml:space="preserve"> 'fecha_de_creacion' =&gt; '2023-05-23', 'centro_costos_id' =&gt; 85, 'costo_dolares' =&gt; 45.051, 'costo_pesos' =&gt; 0, 'trm' =&gt; 0, 'fecha_de_eliminacion' =&gt; '2023-06-27', 'comentarios'  =&gt; ''],</v>
      </c>
      <c r="S1298" t="str">
        <f t="shared" si="104"/>
        <v>['nombre' =&gt; 'Bruno Jeffersson', 'apellido' =&gt; 'Jimenez Tafur', 'correo' =&gt; 'Bruno.jimenez@linktic.com', 'dominio' =&gt; 15, 'estado' =&gt; 'Eliminado', 'ticket' =&gt; '11915', 'fecha_de_creacion' =&gt; '2023-05-23', 'centro_costos_id' =&gt; 85, 'costo_dolares' =&gt; 45.051, 'costo_pesos' =&gt; 0, 'trm' =&gt; 0, 'fecha_de_eliminacion' =&gt; '2023-06-27', 'comentarios'  =&gt; ''],</v>
      </c>
    </row>
    <row r="1299" spans="1:19" x14ac:dyDescent="0.25">
      <c r="A1299" t="s">
        <v>3733</v>
      </c>
      <c r="B1299" t="s">
        <v>3734</v>
      </c>
      <c r="C1299" t="s">
        <v>3735</v>
      </c>
      <c r="D1299" t="s">
        <v>1006</v>
      </c>
      <c r="E1299" t="s">
        <v>974</v>
      </c>
      <c r="F1299">
        <v>11897</v>
      </c>
      <c r="G1299" s="1">
        <v>45069</v>
      </c>
      <c r="H1299">
        <v>291</v>
      </c>
      <c r="I1299">
        <v>45.051000000000002</v>
      </c>
      <c r="J1299" t="str">
        <f t="shared" si="100"/>
        <v>45.051</v>
      </c>
      <c r="M1299">
        <f>_xlfn.IFNA(VLOOKUP(H1299,centro_costo_id_2!$A$2:$B$108,2,0),107)</f>
        <v>37</v>
      </c>
      <c r="N1299">
        <f>_xlfn.IFNA(VLOOKUP(TRIM(D1299),dominio_correos!$A$1:$B$31,2,0),29)</f>
        <v>15</v>
      </c>
      <c r="O1299" t="str">
        <f>Hoja13!J1298</f>
        <v>2023-05-23</v>
      </c>
      <c r="P1299" t="str">
        <f t="shared" si="101"/>
        <v>null</v>
      </c>
      <c r="Q1299" t="str">
        <f t="shared" si="102"/>
        <v>['nombre' =&gt; 'Jesus Manuel', 'apellido' =&gt; 'Vergara Rivera', 'correo' =&gt; 'jesus.vergara@linktic.com', 'dominio' =&gt; 15, 'estado' =&gt; 'Activo', 'ticket' =&gt; '11897',</v>
      </c>
      <c r="R1299" t="str">
        <f t="shared" si="103"/>
        <v xml:space="preserve"> 'fecha_de_creacion' =&gt; '2023-05-23', 'centro_costos_id' =&gt; 37, 'costo_dolares' =&gt; 45.051, 'costo_pesos' =&gt; 0, 'trm' =&gt; 0, 'fecha_de_eliminacion' =&gt; null, 'comentarios'  =&gt; ''],</v>
      </c>
      <c r="S1299" t="str">
        <f t="shared" si="104"/>
        <v>['nombre' =&gt; 'Jesus Manuel', 'apellido' =&gt; 'Vergara Rivera', 'correo' =&gt; 'jesus.vergara@linktic.com', 'dominio' =&gt; 15, 'estado' =&gt; 'Activo', 'ticket' =&gt; '11897', 'fecha_de_creacion' =&gt; '2023-05-23', 'centro_costos_id' =&gt; 37, 'costo_dolares' =&gt; 45.051, 'costo_pesos' =&gt; 0, 'trm' =&gt; 0, 'fecha_de_eliminacion' =&gt; null, 'comentarios'  =&gt; ''],</v>
      </c>
    </row>
    <row r="1300" spans="1:19" x14ac:dyDescent="0.25">
      <c r="A1300" t="s">
        <v>3736</v>
      </c>
      <c r="B1300" t="s">
        <v>2014</v>
      </c>
      <c r="C1300" t="s">
        <v>3737</v>
      </c>
      <c r="D1300" t="s">
        <v>1006</v>
      </c>
      <c r="E1300" t="s">
        <v>974</v>
      </c>
      <c r="F1300">
        <v>11998</v>
      </c>
      <c r="G1300" s="1">
        <v>45069</v>
      </c>
      <c r="H1300">
        <v>348</v>
      </c>
      <c r="I1300">
        <v>45.051000000000002</v>
      </c>
      <c r="J1300" t="str">
        <f t="shared" si="100"/>
        <v>45.051</v>
      </c>
      <c r="M1300">
        <f>_xlfn.IFNA(VLOOKUP(H1300,centro_costo_id_2!$A$2:$B$108,2,0),107)</f>
        <v>92</v>
      </c>
      <c r="N1300">
        <f>_xlfn.IFNA(VLOOKUP(TRIM(D1300),dominio_correos!$A$1:$B$31,2,0),29)</f>
        <v>15</v>
      </c>
      <c r="O1300" t="str">
        <f>Hoja13!J1299</f>
        <v>2023-05-23</v>
      </c>
      <c r="P1300" t="str">
        <f t="shared" si="101"/>
        <v>null</v>
      </c>
      <c r="Q1300" t="str">
        <f t="shared" si="102"/>
        <v>['nombre' =&gt; 'Didier Mauricio', 'apellido' =&gt; 'Hurtado', 'correo' =&gt; 'didier.hurtado@linktic.com', 'dominio' =&gt; 15, 'estado' =&gt; 'Activo', 'ticket' =&gt; '11998',</v>
      </c>
      <c r="R1300" t="str">
        <f t="shared" si="103"/>
        <v xml:space="preserve"> 'fecha_de_creacion' =&gt; '2023-05-23', 'centro_costos_id' =&gt; 92, 'costo_dolares' =&gt; 45.051, 'costo_pesos' =&gt; 0, 'trm' =&gt; 0, 'fecha_de_eliminacion' =&gt; null, 'comentarios'  =&gt; ''],</v>
      </c>
      <c r="S1300" t="str">
        <f t="shared" si="104"/>
        <v>['nombre' =&gt; 'Didier Mauricio', 'apellido' =&gt; 'Hurtado', 'correo' =&gt; 'didier.hurtado@linktic.com', 'dominio' =&gt; 15, 'estado' =&gt; 'Activo', 'ticket' =&gt; '11998', 'fecha_de_creacion' =&gt; '2023-05-23', 'centro_costos_id' =&gt; 92, 'costo_dolares' =&gt; 45.051, 'costo_pesos' =&gt; 0, 'trm' =&gt; 0, 'fecha_de_eliminacion' =&gt; null, 'comentarios'  =&gt; ''],</v>
      </c>
    </row>
    <row r="1301" spans="1:19" x14ac:dyDescent="0.25">
      <c r="A1301" t="s">
        <v>3738</v>
      </c>
      <c r="B1301" t="s">
        <v>3739</v>
      </c>
      <c r="C1301" t="s">
        <v>3740</v>
      </c>
      <c r="D1301" t="s">
        <v>1006</v>
      </c>
      <c r="E1301" t="s">
        <v>974</v>
      </c>
      <c r="F1301">
        <v>11702</v>
      </c>
      <c r="G1301" s="1">
        <v>45071</v>
      </c>
      <c r="H1301">
        <v>299</v>
      </c>
      <c r="I1301">
        <v>45.051000000000002</v>
      </c>
      <c r="J1301" t="str">
        <f t="shared" si="100"/>
        <v>45.051</v>
      </c>
      <c r="M1301">
        <f>_xlfn.IFNA(VLOOKUP(H1301,centro_costo_id_2!$A$2:$B$108,2,0),107)</f>
        <v>45</v>
      </c>
      <c r="N1301">
        <f>_xlfn.IFNA(VLOOKUP(TRIM(D1301),dominio_correos!$A$1:$B$31,2,0),29)</f>
        <v>15</v>
      </c>
      <c r="O1301" t="str">
        <f>Hoja13!J1300</f>
        <v>2023-05-25</v>
      </c>
      <c r="P1301" t="str">
        <f t="shared" si="101"/>
        <v>null</v>
      </c>
      <c r="Q1301" t="str">
        <f t="shared" si="102"/>
        <v>['nombre' =&gt; 'Jose Jhefferson', 'apellido' =&gt; 'Mora Llanos', 'correo' =&gt; 'jose.mora@linktic.com', 'dominio' =&gt; 15, 'estado' =&gt; 'Activo', 'ticket' =&gt; '11702',</v>
      </c>
      <c r="R1301" t="str">
        <f t="shared" si="103"/>
        <v xml:space="preserve"> 'fecha_de_creacion' =&gt; '2023-05-25', 'centro_costos_id' =&gt; 45, 'costo_dolares' =&gt; 45.051, 'costo_pesos' =&gt; 0, 'trm' =&gt; 0, 'fecha_de_eliminacion' =&gt; null, 'comentarios'  =&gt; ''],</v>
      </c>
      <c r="S1301" t="str">
        <f t="shared" si="104"/>
        <v>['nombre' =&gt; 'Jose Jhefferson', 'apellido' =&gt; 'Mora Llanos', 'correo' =&gt; 'jose.mora@linktic.com', 'dominio' =&gt; 15, 'estado' =&gt; 'Activo', 'ticket' =&gt; '11702', 'fecha_de_creacion' =&gt; '2023-05-25', 'centro_costos_id' =&gt; 45, 'costo_dolares' =&gt; 45.051, 'costo_pesos' =&gt; 0, 'trm' =&gt; 0, 'fecha_de_eliminacion' =&gt; null, 'comentarios'  =&gt; ''],</v>
      </c>
    </row>
    <row r="1302" spans="1:19" x14ac:dyDescent="0.25">
      <c r="A1302" t="s">
        <v>3741</v>
      </c>
      <c r="B1302" t="s">
        <v>3742</v>
      </c>
      <c r="C1302" t="s">
        <v>3743</v>
      </c>
      <c r="D1302" t="s">
        <v>1006</v>
      </c>
      <c r="E1302" t="s">
        <v>974</v>
      </c>
      <c r="F1302">
        <v>11929</v>
      </c>
      <c r="G1302" s="1">
        <v>45071</v>
      </c>
      <c r="H1302">
        <v>291</v>
      </c>
      <c r="I1302">
        <v>45.051000000000002</v>
      </c>
      <c r="J1302" t="str">
        <f t="shared" si="100"/>
        <v>45.051</v>
      </c>
      <c r="M1302">
        <f>_xlfn.IFNA(VLOOKUP(H1302,centro_costo_id_2!$A$2:$B$108,2,0),107)</f>
        <v>37</v>
      </c>
      <c r="N1302">
        <f>_xlfn.IFNA(VLOOKUP(TRIM(D1302),dominio_correos!$A$1:$B$31,2,0),29)</f>
        <v>15</v>
      </c>
      <c r="O1302" t="str">
        <f>Hoja13!J1301</f>
        <v>2023-05-25</v>
      </c>
      <c r="P1302" t="str">
        <f t="shared" si="101"/>
        <v>null</v>
      </c>
      <c r="Q1302" t="str">
        <f t="shared" si="102"/>
        <v>['nombre' =&gt; 'Leder Andres ', 'apellido' =&gt; 'Martinez Castellon', 'correo' =&gt; 'leder.martinez@linktic.com', 'dominio' =&gt; 15, 'estado' =&gt; 'Activo', 'ticket' =&gt; '11929',</v>
      </c>
      <c r="R1302" t="str">
        <f t="shared" si="103"/>
        <v xml:space="preserve"> 'fecha_de_creacion' =&gt; '2023-05-25', 'centro_costos_id' =&gt; 37, 'costo_dolares' =&gt; 45.051, 'costo_pesos' =&gt; 0, 'trm' =&gt; 0, 'fecha_de_eliminacion' =&gt; null, 'comentarios'  =&gt; ''],</v>
      </c>
      <c r="S1302" t="str">
        <f t="shared" si="104"/>
        <v>['nombre' =&gt; 'Leder Andres ', 'apellido' =&gt; 'Martinez Castellon', 'correo' =&gt; 'leder.martinez@linktic.com', 'dominio' =&gt; 15, 'estado' =&gt; 'Activo', 'ticket' =&gt; '11929', 'fecha_de_creacion' =&gt; '2023-05-25', 'centro_costos_id' =&gt; 37, 'costo_dolares' =&gt; 45.051, 'costo_pesos' =&gt; 0, 'trm' =&gt; 0, 'fecha_de_eliminacion' =&gt; null, 'comentarios'  =&gt; ''],</v>
      </c>
    </row>
    <row r="1303" spans="1:19" x14ac:dyDescent="0.25">
      <c r="A1303" t="s">
        <v>3744</v>
      </c>
      <c r="B1303" t="s">
        <v>3745</v>
      </c>
      <c r="C1303" t="s">
        <v>3746</v>
      </c>
      <c r="D1303" t="s">
        <v>1006</v>
      </c>
      <c r="E1303" t="s">
        <v>974</v>
      </c>
      <c r="F1303">
        <v>11930</v>
      </c>
      <c r="G1303" s="1">
        <v>45071</v>
      </c>
      <c r="H1303">
        <v>291</v>
      </c>
      <c r="I1303">
        <v>45.051000000000002</v>
      </c>
      <c r="J1303" t="str">
        <f t="shared" si="100"/>
        <v>45.051</v>
      </c>
      <c r="M1303">
        <f>_xlfn.IFNA(VLOOKUP(H1303,centro_costo_id_2!$A$2:$B$108,2,0),107)</f>
        <v>37</v>
      </c>
      <c r="N1303">
        <f>_xlfn.IFNA(VLOOKUP(TRIM(D1303),dominio_correos!$A$1:$B$31,2,0),29)</f>
        <v>15</v>
      </c>
      <c r="O1303" t="str">
        <f>Hoja13!J1302</f>
        <v>2023-05-25</v>
      </c>
      <c r="P1303" t="str">
        <f t="shared" si="101"/>
        <v>null</v>
      </c>
      <c r="Q1303" t="str">
        <f t="shared" si="102"/>
        <v>['nombre' =&gt; 'Ivonne Alejandra', 'apellido' =&gt; 'Brun Basilio', 'correo' =&gt; 'ivonne.brun@linktic.com', 'dominio' =&gt; 15, 'estado' =&gt; 'Activo', 'ticket' =&gt; '11930',</v>
      </c>
      <c r="R1303" t="str">
        <f t="shared" si="103"/>
        <v xml:space="preserve"> 'fecha_de_creacion' =&gt; '2023-05-25', 'centro_costos_id' =&gt; 37, 'costo_dolares' =&gt; 45.051, 'costo_pesos' =&gt; 0, 'trm' =&gt; 0, 'fecha_de_eliminacion' =&gt; null, 'comentarios'  =&gt; ''],</v>
      </c>
      <c r="S1303" t="str">
        <f t="shared" si="104"/>
        <v>['nombre' =&gt; 'Ivonne Alejandra', 'apellido' =&gt; 'Brun Basilio', 'correo' =&gt; 'ivonne.brun@linktic.com', 'dominio' =&gt; 15, 'estado' =&gt; 'Activo', 'ticket' =&gt; '11930', 'fecha_de_creacion' =&gt; '2023-05-25', 'centro_costos_id' =&gt; 37, 'costo_dolares' =&gt; 45.051, 'costo_pesos' =&gt; 0, 'trm' =&gt; 0, 'fecha_de_eliminacion' =&gt; null, 'comentarios'  =&gt; ''],</v>
      </c>
    </row>
    <row r="1304" spans="1:19" x14ac:dyDescent="0.25">
      <c r="A1304" t="s">
        <v>3747</v>
      </c>
      <c r="B1304" t="s">
        <v>3748</v>
      </c>
      <c r="C1304" t="s">
        <v>3749</v>
      </c>
      <c r="D1304" t="s">
        <v>1006</v>
      </c>
      <c r="E1304" t="s">
        <v>974</v>
      </c>
      <c r="F1304">
        <v>11494</v>
      </c>
      <c r="G1304" s="1">
        <v>45071</v>
      </c>
      <c r="H1304">
        <v>359</v>
      </c>
      <c r="I1304">
        <v>45.051000000000002</v>
      </c>
      <c r="J1304" t="str">
        <f t="shared" si="100"/>
        <v>45.051</v>
      </c>
      <c r="M1304">
        <f>_xlfn.IFNA(VLOOKUP(H1304,centro_costo_id_2!$A$2:$B$108,2,0),107)</f>
        <v>104</v>
      </c>
      <c r="N1304">
        <f>_xlfn.IFNA(VLOOKUP(TRIM(D1304),dominio_correos!$A$1:$B$31,2,0),29)</f>
        <v>15</v>
      </c>
      <c r="O1304" t="str">
        <f>Hoja13!J1303</f>
        <v>2023-05-25</v>
      </c>
      <c r="P1304" t="str">
        <f t="shared" si="101"/>
        <v>null</v>
      </c>
      <c r="Q1304" t="str">
        <f t="shared" si="102"/>
        <v>['nombre' =&gt; 'Harold Alberto ', 'apellido' =&gt; 'Paez Hernandez', 'correo' =&gt; 'harold.paez@linktic.com', 'dominio' =&gt; 15, 'estado' =&gt; 'Activo', 'ticket' =&gt; '11494',</v>
      </c>
      <c r="R1304" t="str">
        <f t="shared" si="103"/>
        <v xml:space="preserve"> 'fecha_de_creacion' =&gt; '2023-05-25', 'centro_costos_id' =&gt; 104, 'costo_dolares' =&gt; 45.051, 'costo_pesos' =&gt; 0, 'trm' =&gt; 0, 'fecha_de_eliminacion' =&gt; null, 'comentarios'  =&gt; ''],</v>
      </c>
      <c r="S1304" t="str">
        <f t="shared" si="104"/>
        <v>['nombre' =&gt; 'Harold Alberto ', 'apellido' =&gt; 'Paez Hernandez', 'correo' =&gt; 'harold.paez@linktic.com', 'dominio' =&gt; 15, 'estado' =&gt; 'Activo', 'ticket' =&gt; '11494', 'fecha_de_creacion' =&gt; '2023-05-25', 'centro_costos_id' =&gt; 104, 'costo_dolares' =&gt; 45.051, 'costo_pesos' =&gt; 0, 'trm' =&gt; 0, 'fecha_de_eliminacion' =&gt; null, 'comentarios'  =&gt; ''],</v>
      </c>
    </row>
    <row r="1305" spans="1:19" x14ac:dyDescent="0.25">
      <c r="A1305" t="s">
        <v>3750</v>
      </c>
      <c r="B1305" t="s">
        <v>3751</v>
      </c>
      <c r="C1305" t="s">
        <v>3752</v>
      </c>
      <c r="D1305" t="s">
        <v>1006</v>
      </c>
      <c r="E1305" t="s">
        <v>974</v>
      </c>
      <c r="F1305">
        <v>11889</v>
      </c>
      <c r="G1305" s="1">
        <v>45072</v>
      </c>
      <c r="H1305">
        <v>354</v>
      </c>
      <c r="I1305">
        <v>45.051000000000002</v>
      </c>
      <c r="J1305" t="str">
        <f t="shared" si="100"/>
        <v>45.051</v>
      </c>
      <c r="M1305">
        <f>_xlfn.IFNA(VLOOKUP(H1305,centro_costo_id_2!$A$2:$B$108,2,0),107)</f>
        <v>107</v>
      </c>
      <c r="N1305">
        <f>_xlfn.IFNA(VLOOKUP(TRIM(D1305),dominio_correos!$A$1:$B$31,2,0),29)</f>
        <v>15</v>
      </c>
      <c r="O1305" t="str">
        <f>Hoja13!J1304</f>
        <v>2023-05-26</v>
      </c>
      <c r="P1305" t="str">
        <f t="shared" si="101"/>
        <v>null</v>
      </c>
      <c r="Q1305" t="str">
        <f t="shared" si="102"/>
        <v>['nombre' =&gt; 'Marlon Stiven ', 'apellido' =&gt; 'Algarra Zambrano', 'correo' =&gt; 'marlon.algarra@linktic.com', 'dominio' =&gt; 15, 'estado' =&gt; 'Activo', 'ticket' =&gt; '11889',</v>
      </c>
      <c r="R1305" t="str">
        <f t="shared" si="103"/>
        <v xml:space="preserve"> 'fecha_de_creacion' =&gt; '2023-05-26', 'centro_costos_id' =&gt; 107, 'costo_dolares' =&gt; 45.051, 'costo_pesos' =&gt; 0, 'trm' =&gt; 0, 'fecha_de_eliminacion' =&gt; null, 'comentarios'  =&gt; ''],</v>
      </c>
      <c r="S1305" t="str">
        <f t="shared" si="104"/>
        <v>['nombre' =&gt; 'Marlon Stiven ', 'apellido' =&gt; 'Algarra Zambrano', 'correo' =&gt; 'marlon.algarra@linktic.com', 'dominio' =&gt; 15, 'estado' =&gt; 'Activo', 'ticket' =&gt; '11889', 'fecha_de_creacion' =&gt; '2023-05-26', 'centro_costos_id' =&gt; 107, 'costo_dolares' =&gt; 45.051, 'costo_pesos' =&gt; 0, 'trm' =&gt; 0, 'fecha_de_eliminacion' =&gt; null, 'comentarios'  =&gt; ''],</v>
      </c>
    </row>
    <row r="1306" spans="1:19" x14ac:dyDescent="0.25">
      <c r="A1306" t="s">
        <v>3753</v>
      </c>
      <c r="B1306" t="s">
        <v>3754</v>
      </c>
      <c r="C1306" t="s">
        <v>2501</v>
      </c>
      <c r="D1306" t="s">
        <v>1006</v>
      </c>
      <c r="E1306" t="s">
        <v>974</v>
      </c>
      <c r="F1306">
        <v>11990</v>
      </c>
      <c r="G1306" s="1">
        <v>45075</v>
      </c>
      <c r="H1306">
        <v>4</v>
      </c>
      <c r="I1306">
        <v>45.051000000000002</v>
      </c>
      <c r="J1306" t="str">
        <f t="shared" si="100"/>
        <v>45.051</v>
      </c>
      <c r="M1306">
        <f>_xlfn.IFNA(VLOOKUP(H1306,centro_costo_id_2!$A$2:$B$108,2,0),107)</f>
        <v>96</v>
      </c>
      <c r="N1306">
        <f>_xlfn.IFNA(VLOOKUP(TRIM(D1306),dominio_correos!$A$1:$B$31,2,0),29)</f>
        <v>15</v>
      </c>
      <c r="O1306" t="str">
        <f>Hoja13!J1305</f>
        <v>2023-05-29</v>
      </c>
      <c r="P1306" t="str">
        <f t="shared" si="101"/>
        <v>null</v>
      </c>
      <c r="Q1306" t="str">
        <f t="shared" si="102"/>
        <v>['nombre' =&gt; 'Guillermo Leon', 'apellido' =&gt; 'Prieto Zapata', 'correo' =&gt; 'guillermo.prieto@linktic.com', 'dominio' =&gt; 15, 'estado' =&gt; 'Activo', 'ticket' =&gt; '11990',</v>
      </c>
      <c r="R1306" t="str">
        <f t="shared" si="103"/>
        <v xml:space="preserve"> 'fecha_de_creacion' =&gt; '2023-05-29', 'centro_costos_id' =&gt; 96, 'costo_dolares' =&gt; 45.051, 'costo_pesos' =&gt; 0, 'trm' =&gt; 0, 'fecha_de_eliminacion' =&gt; null, 'comentarios'  =&gt; ''],</v>
      </c>
      <c r="S1306" t="str">
        <f t="shared" si="104"/>
        <v>['nombre' =&gt; 'Guillermo Leon', 'apellido' =&gt; 'Prieto Zapata', 'correo' =&gt; 'guillermo.prieto@linktic.com', 'dominio' =&gt; 15, 'estado' =&gt; 'Activo', 'ticket' =&gt; '11990', 'fecha_de_creacion' =&gt; '2023-05-29', 'centro_costos_id' =&gt; 96, 'costo_dolares' =&gt; 45.051, 'costo_pesos' =&gt; 0, 'trm' =&gt; 0, 'fecha_de_eliminacion' =&gt; null, 'comentarios'  =&gt; ''],</v>
      </c>
    </row>
    <row r="1307" spans="1:19" x14ac:dyDescent="0.25">
      <c r="A1307" t="s">
        <v>2888</v>
      </c>
      <c r="B1307" t="s">
        <v>3755</v>
      </c>
      <c r="C1307" t="s">
        <v>3756</v>
      </c>
      <c r="D1307" t="s">
        <v>966</v>
      </c>
      <c r="E1307" t="s">
        <v>974</v>
      </c>
      <c r="F1307">
        <v>11888</v>
      </c>
      <c r="G1307" s="1">
        <v>45075</v>
      </c>
      <c r="H1307">
        <v>354</v>
      </c>
      <c r="I1307">
        <v>6</v>
      </c>
      <c r="J1307" t="str">
        <f t="shared" si="100"/>
        <v>6.000</v>
      </c>
      <c r="M1307">
        <f>_xlfn.IFNA(VLOOKUP(H1307,centro_costo_id_2!$A$2:$B$108,2,0),107)</f>
        <v>107</v>
      </c>
      <c r="N1307">
        <f>_xlfn.IFNA(VLOOKUP(TRIM(D1307),dominio_correos!$A$1:$B$31,2,0),29)</f>
        <v>1</v>
      </c>
      <c r="O1307" t="str">
        <f>Hoja13!J1306</f>
        <v>2023-05-29</v>
      </c>
      <c r="P1307" t="str">
        <f t="shared" si="101"/>
        <v>null</v>
      </c>
      <c r="Q1307" t="str">
        <f t="shared" si="102"/>
        <v>['nombre' =&gt; 'Maria Alejandra', 'apellido' =&gt; 'Ramirez Zambrano', 'correo' =&gt; 'maria.ramirez@3tcapital.co', 'dominio' =&gt; 1, 'estado' =&gt; 'Activo', 'ticket' =&gt; '11888',</v>
      </c>
      <c r="R1307" t="str">
        <f t="shared" si="103"/>
        <v xml:space="preserve"> 'fecha_de_creacion' =&gt; '2023-05-29', 'centro_costos_id' =&gt; 107, 'costo_dolares' =&gt; 6.000, 'costo_pesos' =&gt; 0, 'trm' =&gt; 0, 'fecha_de_eliminacion' =&gt; null, 'comentarios'  =&gt; ''],</v>
      </c>
      <c r="S1307" t="str">
        <f t="shared" si="104"/>
        <v>['nombre' =&gt; 'Maria Alejandra', 'apellido' =&gt; 'Ramirez Zambrano', 'correo' =&gt; 'maria.ramirez@3tcapital.co', 'dominio' =&gt; 1, 'estado' =&gt; 'Activo', 'ticket' =&gt; '11888', 'fecha_de_creacion' =&gt; '2023-05-29', 'centro_costos_id' =&gt; 107, 'costo_dolares' =&gt; 6.000, 'costo_pesos' =&gt; 0, 'trm' =&gt; 0, 'fecha_de_eliminacion' =&gt; null, 'comentarios'  =&gt; ''],</v>
      </c>
    </row>
    <row r="1308" spans="1:19" x14ac:dyDescent="0.25">
      <c r="A1308" t="s">
        <v>3757</v>
      </c>
      <c r="B1308" t="s">
        <v>3758</v>
      </c>
      <c r="C1308" t="s">
        <v>3759</v>
      </c>
      <c r="D1308" t="s">
        <v>1006</v>
      </c>
      <c r="E1308" t="s">
        <v>974</v>
      </c>
      <c r="F1308">
        <v>11872</v>
      </c>
      <c r="G1308" s="1">
        <v>45075</v>
      </c>
      <c r="H1308">
        <v>211</v>
      </c>
      <c r="I1308">
        <v>45.051000000000002</v>
      </c>
      <c r="J1308" t="str">
        <f t="shared" si="100"/>
        <v>45.051</v>
      </c>
      <c r="M1308">
        <f>_xlfn.IFNA(VLOOKUP(H1308,centro_costo_id_2!$A$2:$B$108,2,0),107)</f>
        <v>107</v>
      </c>
      <c r="N1308">
        <f>_xlfn.IFNA(VLOOKUP(TRIM(D1308),dominio_correos!$A$1:$B$31,2,0),29)</f>
        <v>15</v>
      </c>
      <c r="O1308" t="str">
        <f>Hoja13!J1307</f>
        <v>2023-05-29</v>
      </c>
      <c r="P1308" t="str">
        <f t="shared" si="101"/>
        <v>null</v>
      </c>
      <c r="Q1308" t="str">
        <f t="shared" si="102"/>
        <v>['nombre' =&gt; 'Walter Julian ', 'apellido' =&gt; 'Alvarez Ordoñez', 'correo' =&gt; 'walter.alvarez@linktic.com', 'dominio' =&gt; 15, 'estado' =&gt; 'Activo', 'ticket' =&gt; '11872',</v>
      </c>
      <c r="R1308" t="str">
        <f t="shared" si="103"/>
        <v xml:space="preserve"> 'fecha_de_creacion' =&gt; '2023-05-29', 'centro_costos_id' =&gt; 107, 'costo_dolares' =&gt; 45.051, 'costo_pesos' =&gt; 0, 'trm' =&gt; 0, 'fecha_de_eliminacion' =&gt; null, 'comentarios'  =&gt; ''],</v>
      </c>
      <c r="S1308" t="str">
        <f t="shared" si="104"/>
        <v>['nombre' =&gt; 'Walter Julian ', 'apellido' =&gt; 'Alvarez Ordoñez', 'correo' =&gt; 'walter.alvarez@linktic.com', 'dominio' =&gt; 15, 'estado' =&gt; 'Activo', 'ticket' =&gt; '11872', 'fecha_de_creacion' =&gt; '2023-05-29', 'centro_costos_id' =&gt; 107, 'costo_dolares' =&gt; 45.051, 'costo_pesos' =&gt; 0, 'trm' =&gt; 0, 'fecha_de_eliminacion' =&gt; null, 'comentarios'  =&gt; ''],</v>
      </c>
    </row>
    <row r="1309" spans="1:19" x14ac:dyDescent="0.25">
      <c r="A1309" t="s">
        <v>3760</v>
      </c>
      <c r="B1309" t="s">
        <v>3761</v>
      </c>
      <c r="C1309" t="s">
        <v>1906</v>
      </c>
      <c r="D1309" t="s">
        <v>944</v>
      </c>
      <c r="E1309" t="s">
        <v>974</v>
      </c>
      <c r="F1309">
        <v>11791</v>
      </c>
      <c r="G1309" s="1">
        <v>45077</v>
      </c>
      <c r="H1309">
        <v>4</v>
      </c>
      <c r="I1309">
        <v>12</v>
      </c>
      <c r="J1309" t="str">
        <f t="shared" si="100"/>
        <v>12.000</v>
      </c>
      <c r="M1309">
        <f>_xlfn.IFNA(VLOOKUP(H1309,centro_costo_id_2!$A$2:$B$108,2,0),107)</f>
        <v>96</v>
      </c>
      <c r="N1309">
        <f>_xlfn.IFNA(VLOOKUP(TRIM(D1309),dominio_correos!$A$1:$B$31,2,0),29)</f>
        <v>27</v>
      </c>
      <c r="O1309" t="str">
        <f>Hoja13!J1308</f>
        <v>2023-05-31</v>
      </c>
      <c r="P1309" t="str">
        <f t="shared" si="101"/>
        <v>null</v>
      </c>
      <c r="Q1309" t="str">
        <f t="shared" si="102"/>
        <v>['nombre' =&gt; 'Andrés Felipe ', 'apellido' =&gt; 'Gutiérrez Giraldo', 'correo' =&gt; 'realizador1@wimbu.co', 'dominio' =&gt; 27, 'estado' =&gt; 'Activo', 'ticket' =&gt; '11791',</v>
      </c>
      <c r="R1309" t="str">
        <f t="shared" si="103"/>
        <v xml:space="preserve"> 'fecha_de_creacion' =&gt; '2023-05-31', 'centro_costos_id' =&gt; 96, 'costo_dolares' =&gt; 12.000, 'costo_pesos' =&gt; 0, 'trm' =&gt; 0, 'fecha_de_eliminacion' =&gt; null, 'comentarios'  =&gt; ''],</v>
      </c>
      <c r="S1309" t="str">
        <f t="shared" si="104"/>
        <v>['nombre' =&gt; 'Andrés Felipe ', 'apellido' =&gt; 'Gutiérrez Giraldo', 'correo' =&gt; 'realizador1@wimbu.co', 'dominio' =&gt; 27, 'estado' =&gt; 'Activo', 'ticket' =&gt; '11791', 'fecha_de_creacion' =&gt; '2023-05-31', 'centro_costos_id' =&gt; 96, 'costo_dolares' =&gt; 12.000, 'costo_pesos' =&gt; 0, 'trm' =&gt; 0, 'fecha_de_eliminacion' =&gt; null, 'comentarios'  =&gt; ''],</v>
      </c>
    </row>
    <row r="1310" spans="1:19" x14ac:dyDescent="0.25">
      <c r="A1310" t="s">
        <v>3762</v>
      </c>
      <c r="B1310" t="s">
        <v>3763</v>
      </c>
      <c r="C1310" t="s">
        <v>3764</v>
      </c>
      <c r="D1310" t="s">
        <v>3765</v>
      </c>
      <c r="E1310" t="s">
        <v>974</v>
      </c>
      <c r="F1310" t="s">
        <v>3766</v>
      </c>
      <c r="G1310" s="1">
        <v>45077</v>
      </c>
      <c r="H1310">
        <v>204</v>
      </c>
      <c r="I1310">
        <v>10.8</v>
      </c>
      <c r="J1310" t="str">
        <f t="shared" si="100"/>
        <v>10.800</v>
      </c>
      <c r="M1310">
        <f>_xlfn.IFNA(VLOOKUP(H1310,centro_costo_id_2!$A$2:$B$108,2,0),107)</f>
        <v>107</v>
      </c>
      <c r="N1310">
        <f>_xlfn.IFNA(VLOOKUP(TRIM(D1310),dominio_correos!$A$1:$B$31,2,0),29)</f>
        <v>31</v>
      </c>
      <c r="O1310" t="str">
        <f>Hoja13!J1309</f>
        <v>2023-05-31</v>
      </c>
      <c r="P1310" t="str">
        <f t="shared" si="101"/>
        <v>null</v>
      </c>
      <c r="Q1310" t="str">
        <f t="shared" si="102"/>
        <v>['nombre' =&gt; 'Anibal Jose', 'apellido' =&gt; 'Quiroz Monsalvo', 'correo' =&gt; 'gerencia@givingsas.com', 'dominio' =&gt; 31, 'estado' =&gt; 'Activo', 'ticket' =&gt; 'GLPI 7462',</v>
      </c>
      <c r="R1310" t="str">
        <f t="shared" si="103"/>
        <v xml:space="preserve"> 'fecha_de_creacion' =&gt; '2023-05-31', 'centro_costos_id' =&gt; 107, 'costo_dolares' =&gt; 10.800, 'costo_pesos' =&gt; 0, 'trm' =&gt; 0, 'fecha_de_eliminacion' =&gt; null, 'comentarios'  =&gt; ''],</v>
      </c>
      <c r="S1310" t="str">
        <f t="shared" si="104"/>
        <v>['nombre' =&gt; 'Anibal Jose', 'apellido' =&gt; 'Quiroz Monsalvo', 'correo' =&gt; 'gerencia@givingsas.com', 'dominio' =&gt; 31, 'estado' =&gt; 'Activo', 'ticket' =&gt; 'GLPI 7462', 'fecha_de_creacion' =&gt; '2023-05-31', 'centro_costos_id' =&gt; 107, 'costo_dolares' =&gt; 10.800, 'costo_pesos' =&gt; 0, 'trm' =&gt; 0, 'fecha_de_eliminacion' =&gt; null, 'comentarios'  =&gt; ''],</v>
      </c>
    </row>
    <row r="1311" spans="1:19" x14ac:dyDescent="0.25">
      <c r="A1311" t="s">
        <v>3762</v>
      </c>
      <c r="B1311" t="s">
        <v>3763</v>
      </c>
      <c r="C1311" t="s">
        <v>3767</v>
      </c>
      <c r="D1311" t="s">
        <v>3765</v>
      </c>
      <c r="E1311" t="s">
        <v>974</v>
      </c>
      <c r="F1311" t="s">
        <v>3768</v>
      </c>
      <c r="G1311" s="1">
        <v>45077</v>
      </c>
      <c r="H1311">
        <v>204</v>
      </c>
      <c r="I1311">
        <v>10.8</v>
      </c>
      <c r="J1311" t="str">
        <f t="shared" si="100"/>
        <v>10.800</v>
      </c>
      <c r="M1311">
        <f>_xlfn.IFNA(VLOOKUP(H1311,centro_costo_id_2!$A$2:$B$108,2,0),107)</f>
        <v>107</v>
      </c>
      <c r="N1311">
        <f>_xlfn.IFNA(VLOOKUP(TRIM(D1311),dominio_correos!$A$1:$B$31,2,0),29)</f>
        <v>31</v>
      </c>
      <c r="O1311" t="str">
        <f>Hoja13!J1310</f>
        <v>2023-05-31</v>
      </c>
      <c r="P1311" t="str">
        <f t="shared" si="101"/>
        <v>null</v>
      </c>
      <c r="Q1311" t="str">
        <f t="shared" si="102"/>
        <v>['nombre' =&gt; 'Anibal Jose', 'apellido' =&gt; 'Quiroz Monsalvo', 'correo' =&gt; ' proyectoCallPositiva@givingsas.com', 'dominio' =&gt; 31, 'estado' =&gt; 'Activo', 'ticket' =&gt; 'GLPI 7463',</v>
      </c>
      <c r="R1311" t="str">
        <f t="shared" si="103"/>
        <v xml:space="preserve"> 'fecha_de_creacion' =&gt; '2023-05-31', 'centro_costos_id' =&gt; 107, 'costo_dolares' =&gt; 10.800, 'costo_pesos' =&gt; 0, 'trm' =&gt; 0, 'fecha_de_eliminacion' =&gt; null, 'comentarios'  =&gt; ''],</v>
      </c>
      <c r="S1311" t="str">
        <f t="shared" si="104"/>
        <v>['nombre' =&gt; 'Anibal Jose', 'apellido' =&gt; 'Quiroz Monsalvo', 'correo' =&gt; ' proyectoCallPositiva@givingsas.com', 'dominio' =&gt; 31, 'estado' =&gt; 'Activo', 'ticket' =&gt; 'GLPI 7463', 'fecha_de_creacion' =&gt; '2023-05-31', 'centro_costos_id' =&gt; 107, 'costo_dolares' =&gt; 10.800, 'costo_pesos' =&gt; 0, 'trm' =&gt; 0, 'fecha_de_eliminacion' =&gt; null, 'comentarios'  =&gt; ''],</v>
      </c>
    </row>
    <row r="1312" spans="1:19" x14ac:dyDescent="0.25">
      <c r="A1312" t="s">
        <v>1984</v>
      </c>
      <c r="B1312" t="s">
        <v>3769</v>
      </c>
      <c r="C1312" t="s">
        <v>3770</v>
      </c>
      <c r="D1312" t="s">
        <v>1006</v>
      </c>
      <c r="E1312" t="s">
        <v>974</v>
      </c>
      <c r="F1312" t="s">
        <v>3771</v>
      </c>
      <c r="G1312" s="1">
        <v>45077</v>
      </c>
      <c r="H1312">
        <v>291</v>
      </c>
      <c r="I1312">
        <v>45.051000000000002</v>
      </c>
      <c r="J1312" t="str">
        <f t="shared" si="100"/>
        <v>45.051</v>
      </c>
      <c r="M1312">
        <f>_xlfn.IFNA(VLOOKUP(H1312,centro_costo_id_2!$A$2:$B$108,2,0),107)</f>
        <v>37</v>
      </c>
      <c r="N1312">
        <f>_xlfn.IFNA(VLOOKUP(TRIM(D1312),dominio_correos!$A$1:$B$31,2,0),29)</f>
        <v>15</v>
      </c>
      <c r="O1312" t="str">
        <f>Hoja13!J1311</f>
        <v>2023-05-31</v>
      </c>
      <c r="P1312" t="str">
        <f t="shared" si="101"/>
        <v>null</v>
      </c>
      <c r="Q1312" t="str">
        <f t="shared" si="102"/>
        <v>['nombre' =&gt; 'Nicolas ', 'apellido' =&gt; 'Arias Espinosa', 'correo' =&gt; 'soporte_siug@linktic.com', 'dominio' =&gt; 15, 'estado' =&gt; 'Activo', 'ticket' =&gt; 'GLPI 7489',</v>
      </c>
      <c r="R1312" t="str">
        <f t="shared" si="103"/>
        <v xml:space="preserve"> 'fecha_de_creacion' =&gt; '2023-05-31', 'centro_costos_id' =&gt; 37, 'costo_dolares' =&gt; 45.051, 'costo_pesos' =&gt; 0, 'trm' =&gt; 0, 'fecha_de_eliminacion' =&gt; null, 'comentarios'  =&gt; ''],</v>
      </c>
      <c r="S1312" t="str">
        <f t="shared" si="104"/>
        <v>['nombre' =&gt; 'Nicolas ', 'apellido' =&gt; 'Arias Espinosa', 'correo' =&gt; 'soporte_siug@linktic.com', 'dominio' =&gt; 15, 'estado' =&gt; 'Activo', 'ticket' =&gt; 'GLPI 7489', 'fecha_de_creacion' =&gt; '2023-05-31', 'centro_costos_id' =&gt; 37, 'costo_dolares' =&gt; 45.051, 'costo_pesos' =&gt; 0, 'trm' =&gt; 0, 'fecha_de_eliminacion' =&gt; null, 'comentarios'  =&gt; ''],</v>
      </c>
    </row>
    <row r="1313" spans="1:19" x14ac:dyDescent="0.25">
      <c r="A1313" t="s">
        <v>3185</v>
      </c>
      <c r="B1313" t="s">
        <v>3772</v>
      </c>
      <c r="C1313" t="s">
        <v>3773</v>
      </c>
      <c r="D1313" t="s">
        <v>1006</v>
      </c>
      <c r="E1313" t="s">
        <v>974</v>
      </c>
      <c r="F1313">
        <v>11269</v>
      </c>
      <c r="G1313" s="1">
        <v>45077</v>
      </c>
      <c r="H1313">
        <v>348</v>
      </c>
      <c r="I1313">
        <v>45.051000000000002</v>
      </c>
      <c r="J1313" t="str">
        <f t="shared" si="100"/>
        <v>45.051</v>
      </c>
      <c r="M1313">
        <f>_xlfn.IFNA(VLOOKUP(H1313,centro_costo_id_2!$A$2:$B$108,2,0),107)</f>
        <v>92</v>
      </c>
      <c r="N1313">
        <f>_xlfn.IFNA(VLOOKUP(TRIM(D1313),dominio_correos!$A$1:$B$31,2,0),29)</f>
        <v>15</v>
      </c>
      <c r="O1313" t="str">
        <f>Hoja13!J1312</f>
        <v>2023-05-31</v>
      </c>
      <c r="P1313" t="str">
        <f t="shared" si="101"/>
        <v>null</v>
      </c>
      <c r="Q1313" t="str">
        <f t="shared" si="102"/>
        <v>['nombre' =&gt; 'Juan Pablo ', 'apellido' =&gt; 'Montaña Contreras', 'correo' =&gt; 'juan.montana@linktic.com', 'dominio' =&gt; 15, 'estado' =&gt; 'Activo', 'ticket' =&gt; '11269',</v>
      </c>
      <c r="R1313" t="str">
        <f t="shared" si="103"/>
        <v xml:space="preserve"> 'fecha_de_creacion' =&gt; '2023-05-31', 'centro_costos_id' =&gt; 92, 'costo_dolares' =&gt; 45.051, 'costo_pesos' =&gt; 0, 'trm' =&gt; 0, 'fecha_de_eliminacion' =&gt; null, 'comentarios'  =&gt; ''],</v>
      </c>
      <c r="S1313" t="str">
        <f t="shared" si="104"/>
        <v>['nombre' =&gt; 'Juan Pablo ', 'apellido' =&gt; 'Montaña Contreras', 'correo' =&gt; 'juan.montana@linktic.com', 'dominio' =&gt; 15, 'estado' =&gt; 'Activo', 'ticket' =&gt; '11269', 'fecha_de_creacion' =&gt; '2023-05-31', 'centro_costos_id' =&gt; 92, 'costo_dolares' =&gt; 45.051, 'costo_pesos' =&gt; 0, 'trm' =&gt; 0, 'fecha_de_eliminacion' =&gt; null, 'comentarios'  =&gt; ''],</v>
      </c>
    </row>
    <row r="1314" spans="1:19" x14ac:dyDescent="0.25">
      <c r="A1314" t="s">
        <v>3774</v>
      </c>
      <c r="B1314" t="s">
        <v>3775</v>
      </c>
      <c r="C1314" t="s">
        <v>3776</v>
      </c>
      <c r="D1314" t="s">
        <v>1006</v>
      </c>
      <c r="E1314" t="s">
        <v>845</v>
      </c>
      <c r="F1314">
        <v>11920</v>
      </c>
      <c r="G1314" s="1">
        <v>45077</v>
      </c>
      <c r="H1314">
        <v>348</v>
      </c>
      <c r="I1314">
        <v>45.051000000000002</v>
      </c>
      <c r="J1314" t="str">
        <f t="shared" si="100"/>
        <v>45.051</v>
      </c>
      <c r="K1314">
        <v>45099</v>
      </c>
      <c r="M1314">
        <f>_xlfn.IFNA(VLOOKUP(H1314,centro_costo_id_2!$A$2:$B$108,2,0),107)</f>
        <v>92</v>
      </c>
      <c r="N1314">
        <f>_xlfn.IFNA(VLOOKUP(TRIM(D1314),dominio_correos!$A$1:$B$31,2,0),29)</f>
        <v>15</v>
      </c>
      <c r="O1314" t="str">
        <f>Hoja13!J1313</f>
        <v>2023-05-31</v>
      </c>
      <c r="P1314" t="str">
        <f t="shared" si="101"/>
        <v>2023-06-22</v>
      </c>
      <c r="Q1314" t="str">
        <f t="shared" si="102"/>
        <v>['nombre' =&gt; 'Arnold Gabriel ', 'apellido' =&gt; 'Pardo Linares', 'correo' =&gt; 'arnold.pardo@linktic.com', 'dominio' =&gt; 15, 'estado' =&gt; 'Eliminado', 'ticket' =&gt; '11920',</v>
      </c>
      <c r="R1314" t="str">
        <f t="shared" si="103"/>
        <v xml:space="preserve"> 'fecha_de_creacion' =&gt; '2023-05-31', 'centro_costos_id' =&gt; 92, 'costo_dolares' =&gt; 45.051, 'costo_pesos' =&gt; 0, 'trm' =&gt; 0, 'fecha_de_eliminacion' =&gt; '2023-06-22', 'comentarios'  =&gt; ''],</v>
      </c>
      <c r="S1314" t="str">
        <f t="shared" si="104"/>
        <v>['nombre' =&gt; 'Arnold Gabriel ', 'apellido' =&gt; 'Pardo Linares', 'correo' =&gt; 'arnold.pardo@linktic.com', 'dominio' =&gt; 15, 'estado' =&gt; 'Eliminado', 'ticket' =&gt; '11920', 'fecha_de_creacion' =&gt; '2023-05-31', 'centro_costos_id' =&gt; 92, 'costo_dolares' =&gt; 45.051, 'costo_pesos' =&gt; 0, 'trm' =&gt; 0, 'fecha_de_eliminacion' =&gt; '2023-06-22', 'comentarios'  =&gt; ''],</v>
      </c>
    </row>
    <row r="1315" spans="1:19" x14ac:dyDescent="0.25">
      <c r="A1315" t="s">
        <v>3777</v>
      </c>
      <c r="B1315" t="s">
        <v>3778</v>
      </c>
      <c r="C1315" t="s">
        <v>3779</v>
      </c>
      <c r="D1315" t="s">
        <v>1006</v>
      </c>
      <c r="E1315" t="s">
        <v>974</v>
      </c>
      <c r="F1315">
        <v>12047</v>
      </c>
      <c r="G1315" s="1">
        <v>45078</v>
      </c>
      <c r="H1315">
        <v>200</v>
      </c>
      <c r="J1315" t="str">
        <f t="shared" si="100"/>
        <v>.000</v>
      </c>
      <c r="L1315" t="s">
        <v>3554</v>
      </c>
      <c r="M1315">
        <f>_xlfn.IFNA(VLOOKUP(H1315,centro_costo_id_2!$A$2:$B$108,2,0),107)</f>
        <v>107</v>
      </c>
      <c r="N1315">
        <f>_xlfn.IFNA(VLOOKUP(TRIM(D1315),dominio_correos!$A$1:$B$31,2,0),29)</f>
        <v>15</v>
      </c>
      <c r="O1315" t="str">
        <f>Hoja13!J1314</f>
        <v>2023-06-01</v>
      </c>
      <c r="P1315" t="str">
        <f t="shared" si="101"/>
        <v>null</v>
      </c>
      <c r="Q1315" t="str">
        <f t="shared" si="102"/>
        <v>['nombre' =&gt; 'Wladimir ', 'apellido' =&gt; 'Sequea Avila', 'correo' =&gt; 'wladimir.sequea@linktic.com', 'dominio' =&gt; 15, 'estado' =&gt; 'Activo', 'ticket' =&gt; '12047',</v>
      </c>
      <c r="R1315" t="str">
        <f t="shared" si="103"/>
        <v xml:space="preserve"> 'fecha_de_creacion' =&gt; '2023-06-01', 'centro_costos_id' =&gt; 107, 'costo_dolares' =&gt; .000, 'costo_pesos' =&gt; 0, 'trm' =&gt; 0, 'fecha_de_eliminacion' =&gt; null, 'comentarios'  =&gt; 'Camargo Pepinosa'],</v>
      </c>
      <c r="S1315" t="str">
        <f t="shared" si="104"/>
        <v>['nombre' =&gt; 'Wladimir ', 'apellido' =&gt; 'Sequea Avila', 'correo' =&gt; 'wladimir.sequea@linktic.com', 'dominio' =&gt; 15, 'estado' =&gt; 'Activo', 'ticket' =&gt; '12047', 'fecha_de_creacion' =&gt; '2023-06-01', 'centro_costos_id' =&gt; 107, 'costo_dolares' =&gt; .000, 'costo_pesos' =&gt; 0, 'trm' =&gt; 0, 'fecha_de_eliminacion' =&gt; null, 'comentarios'  =&gt; 'Camargo Pepinosa'],</v>
      </c>
    </row>
    <row r="1316" spans="1:19" x14ac:dyDescent="0.25">
      <c r="A1316" t="s">
        <v>1476</v>
      </c>
      <c r="B1316" t="s">
        <v>2916</v>
      </c>
      <c r="C1316" t="s">
        <v>3780</v>
      </c>
      <c r="D1316" t="s">
        <v>944</v>
      </c>
      <c r="E1316" t="s">
        <v>974</v>
      </c>
      <c r="F1316" t="s">
        <v>3781</v>
      </c>
      <c r="G1316" s="1">
        <v>45079</v>
      </c>
      <c r="H1316">
        <v>6</v>
      </c>
      <c r="I1316">
        <v>12</v>
      </c>
      <c r="J1316" t="str">
        <f t="shared" si="100"/>
        <v>12.000</v>
      </c>
      <c r="M1316">
        <f>_xlfn.IFNA(VLOOKUP(H1316,centro_costo_id_2!$A$2:$B$108,2,0),107)</f>
        <v>99</v>
      </c>
      <c r="N1316">
        <f>_xlfn.IFNA(VLOOKUP(TRIM(D1316),dominio_correos!$A$1:$B$31,2,0),29)</f>
        <v>27</v>
      </c>
      <c r="O1316" t="str">
        <f>Hoja13!J1315</f>
        <v>2023-06-02</v>
      </c>
      <c r="P1316" t="str">
        <f t="shared" si="101"/>
        <v>null</v>
      </c>
      <c r="Q1316" t="str">
        <f t="shared" si="102"/>
        <v>['nombre' =&gt; 'Jhon', 'apellido' =&gt; 'Mondragon', 'correo' =&gt; 'Jhon.mondragon@wimbu.co', 'dominio' =&gt; 27, 'estado' =&gt; 'Activo', 'ticket' =&gt; 'GLPI 7548',</v>
      </c>
      <c r="R1316" t="str">
        <f t="shared" si="103"/>
        <v xml:space="preserve"> 'fecha_de_creacion' =&gt; '2023-06-02', 'centro_costos_id' =&gt; 99, 'costo_dolares' =&gt; 12.000, 'costo_pesos' =&gt; 0, 'trm' =&gt; 0, 'fecha_de_eliminacion' =&gt; null, 'comentarios'  =&gt; ''],</v>
      </c>
      <c r="S1316" t="str">
        <f t="shared" si="104"/>
        <v>['nombre' =&gt; 'Jhon', 'apellido' =&gt; 'Mondragon', 'correo' =&gt; 'Jhon.mondragon@wimbu.co', 'dominio' =&gt; 27, 'estado' =&gt; 'Activo', 'ticket' =&gt; 'GLPI 7548', 'fecha_de_creacion' =&gt; '2023-06-02', 'centro_costos_id' =&gt; 99, 'costo_dolares' =&gt; 12.000, 'costo_pesos' =&gt; 0, 'trm' =&gt; 0, 'fecha_de_eliminacion' =&gt; null, 'comentarios'  =&gt; ''],</v>
      </c>
    </row>
    <row r="1317" spans="1:19" x14ac:dyDescent="0.25">
      <c r="A1317" t="s">
        <v>3545</v>
      </c>
      <c r="B1317" t="s">
        <v>3546</v>
      </c>
      <c r="C1317" t="s">
        <v>3782</v>
      </c>
      <c r="D1317" t="s">
        <v>944</v>
      </c>
      <c r="E1317" t="s">
        <v>974</v>
      </c>
      <c r="F1317" t="s">
        <v>3783</v>
      </c>
      <c r="G1317" s="1">
        <v>45079</v>
      </c>
      <c r="H1317">
        <v>6</v>
      </c>
      <c r="I1317">
        <v>12</v>
      </c>
      <c r="J1317" t="str">
        <f t="shared" si="100"/>
        <v>12.000</v>
      </c>
      <c r="M1317">
        <f>_xlfn.IFNA(VLOOKUP(H1317,centro_costo_id_2!$A$2:$B$108,2,0),107)</f>
        <v>99</v>
      </c>
      <c r="N1317">
        <f>_xlfn.IFNA(VLOOKUP(TRIM(D1317),dominio_correos!$A$1:$B$31,2,0),29)</f>
        <v>27</v>
      </c>
      <c r="O1317" t="str">
        <f>Hoja13!J1316</f>
        <v>2023-06-02</v>
      </c>
      <c r="P1317" t="str">
        <f t="shared" si="101"/>
        <v>null</v>
      </c>
      <c r="Q1317" t="str">
        <f t="shared" si="102"/>
        <v>['nombre' =&gt; 'Yuliet Maritza ', 'apellido' =&gt; 'Villamil Norato', 'correo' =&gt; 'yuliet.villamil@wimbu.co', 'dominio' =&gt; 27, 'estado' =&gt; 'Activo', 'ticket' =&gt; 'GLPI 7546',</v>
      </c>
      <c r="R1317" t="str">
        <f t="shared" si="103"/>
        <v xml:space="preserve"> 'fecha_de_creacion' =&gt; '2023-06-02', 'centro_costos_id' =&gt; 99, 'costo_dolares' =&gt; 12.000, 'costo_pesos' =&gt; 0, 'trm' =&gt; 0, 'fecha_de_eliminacion' =&gt; null, 'comentarios'  =&gt; ''],</v>
      </c>
      <c r="S1317" t="str">
        <f t="shared" si="104"/>
        <v>['nombre' =&gt; 'Yuliet Maritza ', 'apellido' =&gt; 'Villamil Norato', 'correo' =&gt; 'yuliet.villamil@wimbu.co', 'dominio' =&gt; 27, 'estado' =&gt; 'Activo', 'ticket' =&gt; 'GLPI 7546', 'fecha_de_creacion' =&gt; '2023-06-02', 'centro_costos_id' =&gt; 99, 'costo_dolares' =&gt; 12.000, 'costo_pesos' =&gt; 0, 'trm' =&gt; 0, 'fecha_de_eliminacion' =&gt; null, 'comentarios'  =&gt; ''],</v>
      </c>
    </row>
    <row r="1318" spans="1:19" x14ac:dyDescent="0.25">
      <c r="A1318" t="s">
        <v>1807</v>
      </c>
      <c r="B1318" t="s">
        <v>1233</v>
      </c>
      <c r="C1318" t="s">
        <v>3784</v>
      </c>
      <c r="D1318" t="s">
        <v>966</v>
      </c>
      <c r="E1318" t="s">
        <v>974</v>
      </c>
      <c r="F1318">
        <v>11976</v>
      </c>
      <c r="G1318" s="1" t="s">
        <v>3785</v>
      </c>
      <c r="H1318">
        <v>354</v>
      </c>
      <c r="I1318">
        <v>6</v>
      </c>
      <c r="J1318" t="str">
        <f t="shared" si="100"/>
        <v>6.000</v>
      </c>
      <c r="M1318">
        <f>_xlfn.IFNA(VLOOKUP(H1318,centro_costo_id_2!$A$2:$B$108,2,0),107)</f>
        <v>107</v>
      </c>
      <c r="N1318">
        <f>_xlfn.IFNA(VLOOKUP(TRIM(D1318),dominio_correos!$A$1:$B$31,2,0),29)</f>
        <v>1</v>
      </c>
      <c r="O1318" t="str">
        <f>Hoja13!J1317</f>
        <v>/2023-05-06</v>
      </c>
      <c r="P1318" t="str">
        <f t="shared" si="101"/>
        <v>null</v>
      </c>
      <c r="Q1318" t="str">
        <f t="shared" si="102"/>
        <v>['nombre' =&gt; 'Daniel ', 'apellido' =&gt; 'Mendieta', 'correo' =&gt; 'daniel.mendieta@3tcapital.co', 'dominio' =&gt; 1, 'estado' =&gt; 'Activo', 'ticket' =&gt; '11976',</v>
      </c>
      <c r="R1318" t="str">
        <f t="shared" si="103"/>
        <v xml:space="preserve"> 'fecha_de_creacion' =&gt; '/2023-05-06', 'centro_costos_id' =&gt; 107, 'costo_dolares' =&gt; 6.000, 'costo_pesos' =&gt; 0, 'trm' =&gt; 0, 'fecha_de_eliminacion' =&gt; null, 'comentarios'  =&gt; ''],</v>
      </c>
      <c r="S1318" t="str">
        <f t="shared" si="104"/>
        <v>['nombre' =&gt; 'Daniel ', 'apellido' =&gt; 'Mendieta', 'correo' =&gt; 'daniel.mendieta@3tcapital.co', 'dominio' =&gt; 1, 'estado' =&gt; 'Activo', 'ticket' =&gt; '11976', 'fecha_de_creacion' =&gt; '/2023-05-06', 'centro_costos_id' =&gt; 107, 'costo_dolares' =&gt; 6.000, 'costo_pesos' =&gt; 0, 'trm' =&gt; 0, 'fecha_de_eliminacion' =&gt; null, 'comentarios'  =&gt; ''],</v>
      </c>
    </row>
    <row r="1319" spans="1:19" x14ac:dyDescent="0.25">
      <c r="A1319" t="s">
        <v>3786</v>
      </c>
      <c r="B1319" t="s">
        <v>3787</v>
      </c>
      <c r="C1319" t="s">
        <v>3788</v>
      </c>
      <c r="D1319" t="s">
        <v>912</v>
      </c>
      <c r="E1319" t="s">
        <v>974</v>
      </c>
      <c r="F1319">
        <v>11898</v>
      </c>
      <c r="G1319" s="1" t="s">
        <v>3785</v>
      </c>
      <c r="H1319">
        <v>9</v>
      </c>
      <c r="I1319">
        <v>12</v>
      </c>
      <c r="J1319" t="str">
        <f t="shared" si="100"/>
        <v>12.000</v>
      </c>
      <c r="M1319">
        <f>_xlfn.IFNA(VLOOKUP(H1319,centro_costo_id_2!$A$2:$B$108,2,0),107)</f>
        <v>106</v>
      </c>
      <c r="N1319">
        <f>_xlfn.IFNA(VLOOKUP(TRIM(D1319),dominio_correos!$A$1:$B$31,2,0),29)</f>
        <v>10</v>
      </c>
      <c r="O1319" t="str">
        <f>Hoja13!J1318</f>
        <v>/2023-05-06</v>
      </c>
      <c r="P1319" t="str">
        <f t="shared" si="101"/>
        <v>null</v>
      </c>
      <c r="Q1319" t="str">
        <f t="shared" si="102"/>
        <v>['nombre' =&gt; 'Sebastian Camilo ', 'apellido' =&gt; 'Anchique Rubiano', 'correo' =&gt; 'sebastian.anchique@hicome.co', 'dominio' =&gt; 10, 'estado' =&gt; 'Activo', 'ticket' =&gt; '11898',</v>
      </c>
      <c r="R1319" t="str">
        <f t="shared" si="103"/>
        <v xml:space="preserve"> 'fecha_de_creacion' =&gt; '/2023-05-06', 'centro_costos_id' =&gt; 106, 'costo_dolares' =&gt; 12.000, 'costo_pesos' =&gt; 0, 'trm' =&gt; 0, 'fecha_de_eliminacion' =&gt; null, 'comentarios'  =&gt; ''],</v>
      </c>
      <c r="S1319" t="str">
        <f t="shared" si="104"/>
        <v>['nombre' =&gt; 'Sebastian Camilo ', 'apellido' =&gt; 'Anchique Rubiano', 'correo' =&gt; 'sebastian.anchique@hicome.co', 'dominio' =&gt; 10, 'estado' =&gt; 'Activo', 'ticket' =&gt; '11898', 'fecha_de_creacion' =&gt; '/2023-05-06', 'centro_costos_id' =&gt; 106, 'costo_dolares' =&gt; 12.000, 'costo_pesos' =&gt; 0, 'trm' =&gt; 0, 'fecha_de_eliminacion' =&gt; null, 'comentarios'  =&gt; ''],</v>
      </c>
    </row>
    <row r="1320" spans="1:19" x14ac:dyDescent="0.25">
      <c r="A1320" t="s">
        <v>3789</v>
      </c>
      <c r="B1320" t="s">
        <v>3790</v>
      </c>
      <c r="C1320" t="s">
        <v>3791</v>
      </c>
      <c r="D1320" t="s">
        <v>1006</v>
      </c>
      <c r="E1320" t="s">
        <v>974</v>
      </c>
      <c r="F1320">
        <v>12031</v>
      </c>
      <c r="G1320" s="1" t="s">
        <v>3785</v>
      </c>
      <c r="H1320">
        <v>349</v>
      </c>
      <c r="I1320">
        <v>44.963999999999999</v>
      </c>
      <c r="J1320" t="str">
        <f t="shared" si="100"/>
        <v>44.964</v>
      </c>
      <c r="M1320">
        <f>_xlfn.IFNA(VLOOKUP(H1320,centro_costo_id_2!$A$2:$B$108,2,0),107)</f>
        <v>93</v>
      </c>
      <c r="N1320">
        <f>_xlfn.IFNA(VLOOKUP(TRIM(D1320),dominio_correos!$A$1:$B$31,2,0),29)</f>
        <v>15</v>
      </c>
      <c r="O1320" t="str">
        <f>Hoja13!J1319</f>
        <v>/2023-05-06</v>
      </c>
      <c r="P1320" t="str">
        <f t="shared" si="101"/>
        <v>null</v>
      </c>
      <c r="Q1320" t="str">
        <f t="shared" si="102"/>
        <v>['nombre' =&gt; 'Emmanuel ', 'apellido' =&gt; 'Camacho Orozco', 'correo' =&gt; 'emmanuel.camacho@linktic.com', 'dominio' =&gt; 15, 'estado' =&gt; 'Activo', 'ticket' =&gt; '12031',</v>
      </c>
      <c r="R1320" t="str">
        <f t="shared" si="103"/>
        <v xml:space="preserve"> 'fecha_de_creacion' =&gt; '/2023-05-06', 'centro_costos_id' =&gt; 93, 'costo_dolares' =&gt; 44.964, 'costo_pesos' =&gt; 0, 'trm' =&gt; 0, 'fecha_de_eliminacion' =&gt; null, 'comentarios'  =&gt; ''],</v>
      </c>
      <c r="S1320" t="str">
        <f t="shared" si="104"/>
        <v>['nombre' =&gt; 'Emmanuel ', 'apellido' =&gt; 'Camacho Orozco', 'correo' =&gt; 'emmanuel.camacho@linktic.com', 'dominio' =&gt; 15, 'estado' =&gt; 'Activo', 'ticket' =&gt; '12031', 'fecha_de_creacion' =&gt; '/2023-05-06', 'centro_costos_id' =&gt; 93, 'costo_dolares' =&gt; 44.964, 'costo_pesos' =&gt; 0, 'trm' =&gt; 0, 'fecha_de_eliminacion' =&gt; null, 'comentarios'  =&gt; ''],</v>
      </c>
    </row>
    <row r="1321" spans="1:19" x14ac:dyDescent="0.25">
      <c r="A1321" t="s">
        <v>3185</v>
      </c>
      <c r="B1321" t="s">
        <v>3792</v>
      </c>
      <c r="C1321" t="s">
        <v>3793</v>
      </c>
      <c r="D1321" t="s">
        <v>966</v>
      </c>
      <c r="E1321" t="s">
        <v>974</v>
      </c>
      <c r="F1321">
        <v>11977</v>
      </c>
      <c r="G1321" s="1" t="s">
        <v>3785</v>
      </c>
      <c r="H1321">
        <v>354</v>
      </c>
      <c r="I1321">
        <v>6</v>
      </c>
      <c r="J1321" t="str">
        <f t="shared" si="100"/>
        <v>6.000</v>
      </c>
      <c r="M1321">
        <f>_xlfn.IFNA(VLOOKUP(H1321,centro_costo_id_2!$A$2:$B$108,2,0),107)</f>
        <v>107</v>
      </c>
      <c r="N1321">
        <f>_xlfn.IFNA(VLOOKUP(TRIM(D1321),dominio_correos!$A$1:$B$31,2,0),29)</f>
        <v>1</v>
      </c>
      <c r="O1321" t="str">
        <f>Hoja13!J1320</f>
        <v>/2023-05-06</v>
      </c>
      <c r="P1321" t="str">
        <f t="shared" si="101"/>
        <v>null</v>
      </c>
      <c r="Q1321" t="str">
        <f t="shared" si="102"/>
        <v>['nombre' =&gt; 'Juan Pablo ', 'apellido' =&gt; 'Camelo Cifuentes', 'correo' =&gt; 'juan.camelo@3tcapital.co', 'dominio' =&gt; 1, 'estado' =&gt; 'Activo', 'ticket' =&gt; '11977',</v>
      </c>
      <c r="R1321" t="str">
        <f t="shared" si="103"/>
        <v xml:space="preserve"> 'fecha_de_creacion' =&gt; '/2023-05-06', 'centro_costos_id' =&gt; 107, 'costo_dolares' =&gt; 6.000, 'costo_pesos' =&gt; 0, 'trm' =&gt; 0, 'fecha_de_eliminacion' =&gt; null, 'comentarios'  =&gt; ''],</v>
      </c>
      <c r="S1321" t="str">
        <f t="shared" si="104"/>
        <v>['nombre' =&gt; 'Juan Pablo ', 'apellido' =&gt; 'Camelo Cifuentes', 'correo' =&gt; 'juan.camelo@3tcapital.co', 'dominio' =&gt; 1, 'estado' =&gt; 'Activo', 'ticket' =&gt; '11977', 'fecha_de_creacion' =&gt; '/2023-05-06', 'centro_costos_id' =&gt; 107, 'costo_dolares' =&gt; 6.000, 'costo_pesos' =&gt; 0, 'trm' =&gt; 0, 'fecha_de_eliminacion' =&gt; null, 'comentarios'  =&gt; ''],</v>
      </c>
    </row>
    <row r="1322" spans="1:19" x14ac:dyDescent="0.25">
      <c r="A1322" t="s">
        <v>3794</v>
      </c>
      <c r="B1322" t="s">
        <v>3795</v>
      </c>
      <c r="C1322" t="s">
        <v>3796</v>
      </c>
      <c r="D1322" t="s">
        <v>1006</v>
      </c>
      <c r="E1322" t="s">
        <v>974</v>
      </c>
      <c r="F1322">
        <v>11923</v>
      </c>
      <c r="G1322" s="1" t="s">
        <v>3785</v>
      </c>
      <c r="H1322">
        <v>349</v>
      </c>
      <c r="I1322">
        <v>45.051000000000002</v>
      </c>
      <c r="J1322" t="str">
        <f t="shared" si="100"/>
        <v>45.051</v>
      </c>
      <c r="M1322">
        <f>_xlfn.IFNA(VLOOKUP(H1322,centro_costo_id_2!$A$2:$B$108,2,0),107)</f>
        <v>93</v>
      </c>
      <c r="N1322">
        <f>_xlfn.IFNA(VLOOKUP(TRIM(D1322),dominio_correos!$A$1:$B$31,2,0),29)</f>
        <v>15</v>
      </c>
      <c r="O1322" t="str">
        <f>Hoja13!J1321</f>
        <v>/2023-05-06</v>
      </c>
      <c r="P1322" t="str">
        <f t="shared" si="101"/>
        <v>null</v>
      </c>
      <c r="Q1322" t="str">
        <f t="shared" si="102"/>
        <v>['nombre' =&gt; 'Jeffrey Alejandro ', 'apellido' =&gt; 'Maestre Argote', 'correo' =&gt; 'jeffrey.maestre@linktic.com', 'dominio' =&gt; 15, 'estado' =&gt; 'Activo', 'ticket' =&gt; '11923',</v>
      </c>
      <c r="R1322" t="str">
        <f t="shared" si="103"/>
        <v xml:space="preserve"> 'fecha_de_creacion' =&gt; '/2023-05-06', 'centro_costos_id' =&gt; 93, 'costo_dolares' =&gt; 45.051, 'costo_pesos' =&gt; 0, 'trm' =&gt; 0, 'fecha_de_eliminacion' =&gt; null, 'comentarios'  =&gt; ''],</v>
      </c>
      <c r="S1322" t="str">
        <f t="shared" si="104"/>
        <v>['nombre' =&gt; 'Jeffrey Alejandro ', 'apellido' =&gt; 'Maestre Argote', 'correo' =&gt; 'jeffrey.maestre@linktic.com', 'dominio' =&gt; 15, 'estado' =&gt; 'Activo', 'ticket' =&gt; '11923', 'fecha_de_creacion' =&gt; '/2023-05-06', 'centro_costos_id' =&gt; 93, 'costo_dolares' =&gt; 45.051, 'costo_pesos' =&gt; 0, 'trm' =&gt; 0, 'fecha_de_eliminacion' =&gt; null, 'comentarios'  =&gt; ''],</v>
      </c>
    </row>
    <row r="1323" spans="1:19" x14ac:dyDescent="0.25">
      <c r="A1323" t="s">
        <v>3797</v>
      </c>
      <c r="B1323" t="s">
        <v>3798</v>
      </c>
      <c r="C1323" t="s">
        <v>3799</v>
      </c>
      <c r="D1323" t="s">
        <v>944</v>
      </c>
      <c r="E1323" t="s">
        <v>974</v>
      </c>
      <c r="F1323">
        <v>11884</v>
      </c>
      <c r="G1323" s="1" t="s">
        <v>3785</v>
      </c>
      <c r="H1323">
        <v>5</v>
      </c>
      <c r="I1323">
        <v>12</v>
      </c>
      <c r="J1323" t="str">
        <f t="shared" si="100"/>
        <v>12.000</v>
      </c>
      <c r="M1323">
        <f>_xlfn.IFNA(VLOOKUP(H1323,centro_costo_id_2!$A$2:$B$108,2,0),107)</f>
        <v>97</v>
      </c>
      <c r="N1323">
        <f>_xlfn.IFNA(VLOOKUP(TRIM(D1323),dominio_correos!$A$1:$B$31,2,0),29)</f>
        <v>27</v>
      </c>
      <c r="O1323" t="str">
        <f>Hoja13!J1322</f>
        <v>/2023-05-06</v>
      </c>
      <c r="P1323" t="str">
        <f t="shared" si="101"/>
        <v>null</v>
      </c>
      <c r="Q1323" t="str">
        <f t="shared" si="102"/>
        <v>['nombre' =&gt; 'Nathaly Andrea ', 'apellido' =&gt; 'Borrero Gómez', 'correo' =&gt; 'nathaly.borrero@wimbu.co', 'dominio' =&gt; 27, 'estado' =&gt; 'Activo', 'ticket' =&gt; '11884',</v>
      </c>
      <c r="R1323" t="str">
        <f t="shared" si="103"/>
        <v xml:space="preserve"> 'fecha_de_creacion' =&gt; '/2023-05-06', 'centro_costos_id' =&gt; 97, 'costo_dolares' =&gt; 12.000, 'costo_pesos' =&gt; 0, 'trm' =&gt; 0, 'fecha_de_eliminacion' =&gt; null, 'comentarios'  =&gt; ''],</v>
      </c>
      <c r="S1323" t="str">
        <f t="shared" si="104"/>
        <v>['nombre' =&gt; 'Nathaly Andrea ', 'apellido' =&gt; 'Borrero Gómez', 'correo' =&gt; 'nathaly.borrero@wimbu.co', 'dominio' =&gt; 27, 'estado' =&gt; 'Activo', 'ticket' =&gt; '11884', 'fecha_de_creacion' =&gt; '/2023-05-06', 'centro_costos_id' =&gt; 97, 'costo_dolares' =&gt; 12.000, 'costo_pesos' =&gt; 0, 'trm' =&gt; 0, 'fecha_de_eliminacion' =&gt; null, 'comentarios'  =&gt; ''],</v>
      </c>
    </row>
    <row r="1324" spans="1:19" x14ac:dyDescent="0.25">
      <c r="A1324" t="s">
        <v>2785</v>
      </c>
      <c r="B1324" t="s">
        <v>3141</v>
      </c>
      <c r="C1324" t="s">
        <v>3142</v>
      </c>
      <c r="D1324" t="s">
        <v>1006</v>
      </c>
      <c r="E1324" t="s">
        <v>974</v>
      </c>
      <c r="F1324">
        <v>12058</v>
      </c>
      <c r="G1324" s="1" t="s">
        <v>3785</v>
      </c>
      <c r="H1324">
        <v>348</v>
      </c>
      <c r="I1324">
        <v>45.051000000000002</v>
      </c>
      <c r="J1324" t="str">
        <f t="shared" si="100"/>
        <v>45.051</v>
      </c>
      <c r="M1324">
        <f>_xlfn.IFNA(VLOOKUP(H1324,centro_costo_id_2!$A$2:$B$108,2,0),107)</f>
        <v>92</v>
      </c>
      <c r="N1324">
        <f>_xlfn.IFNA(VLOOKUP(TRIM(D1324),dominio_correos!$A$1:$B$31,2,0),29)</f>
        <v>15</v>
      </c>
      <c r="O1324" t="str">
        <f>Hoja13!J1323</f>
        <v>/2023-05-06</v>
      </c>
      <c r="P1324" t="str">
        <f t="shared" si="101"/>
        <v>null</v>
      </c>
      <c r="Q1324" t="str">
        <f t="shared" si="102"/>
        <v>['nombre' =&gt; 'Andres Felipe', 'apellido' =&gt; 'Rincon Valencia', 'correo' =&gt; 'andres.rincon@linktic.com', 'dominio' =&gt; 15, 'estado' =&gt; 'Activo', 'ticket' =&gt; '12058',</v>
      </c>
      <c r="R1324" t="str">
        <f t="shared" si="103"/>
        <v xml:space="preserve"> 'fecha_de_creacion' =&gt; '/2023-05-06', 'centro_costos_id' =&gt; 92, 'costo_dolares' =&gt; 45.051, 'costo_pesos' =&gt; 0, 'trm' =&gt; 0, 'fecha_de_eliminacion' =&gt; null, 'comentarios'  =&gt; ''],</v>
      </c>
      <c r="S1324" t="str">
        <f t="shared" si="104"/>
        <v>['nombre' =&gt; 'Andres Felipe', 'apellido' =&gt; 'Rincon Valencia', 'correo' =&gt; 'andres.rincon@linktic.com', 'dominio' =&gt; 15, 'estado' =&gt; 'Activo', 'ticket' =&gt; '12058', 'fecha_de_creacion' =&gt; '/2023-05-06', 'centro_costos_id' =&gt; 92, 'costo_dolares' =&gt; 45.051, 'costo_pesos' =&gt; 0, 'trm' =&gt; 0, 'fecha_de_eliminacion' =&gt; null, 'comentarios'  =&gt; ''],</v>
      </c>
    </row>
    <row r="1325" spans="1:19" x14ac:dyDescent="0.25">
      <c r="A1325" t="s">
        <v>3800</v>
      </c>
      <c r="B1325" t="s">
        <v>3801</v>
      </c>
      <c r="C1325" t="s">
        <v>3802</v>
      </c>
      <c r="D1325" t="s">
        <v>1006</v>
      </c>
      <c r="E1325" t="s">
        <v>974</v>
      </c>
      <c r="F1325">
        <v>12049</v>
      </c>
      <c r="G1325" s="1" t="s">
        <v>3785</v>
      </c>
      <c r="H1325">
        <v>335</v>
      </c>
      <c r="I1325">
        <v>45.051000000000002</v>
      </c>
      <c r="J1325" t="str">
        <f t="shared" si="100"/>
        <v>45.051</v>
      </c>
      <c r="M1325">
        <f>_xlfn.IFNA(VLOOKUP(H1325,centro_costo_id_2!$A$2:$B$108,2,0),107)</f>
        <v>79</v>
      </c>
      <c r="N1325">
        <f>_xlfn.IFNA(VLOOKUP(TRIM(D1325),dominio_correos!$A$1:$B$31,2,0),29)</f>
        <v>15</v>
      </c>
      <c r="O1325" t="str">
        <f>Hoja13!J1324</f>
        <v>/2023-05-06</v>
      </c>
      <c r="P1325" t="str">
        <f t="shared" si="101"/>
        <v>null</v>
      </c>
      <c r="Q1325" t="str">
        <f t="shared" si="102"/>
        <v>['nombre' =&gt; 'Jahir Andres ', 'apellido' =&gt; 'Linares Rivera', 'correo' =&gt; 'jahir.linares@linktic.com', 'dominio' =&gt; 15, 'estado' =&gt; 'Activo', 'ticket' =&gt; '12049',</v>
      </c>
      <c r="R1325" t="str">
        <f t="shared" si="103"/>
        <v xml:space="preserve"> 'fecha_de_creacion' =&gt; '/2023-05-06', 'centro_costos_id' =&gt; 79, 'costo_dolares' =&gt; 45.051, 'costo_pesos' =&gt; 0, 'trm' =&gt; 0, 'fecha_de_eliminacion' =&gt; null, 'comentarios'  =&gt; ''],</v>
      </c>
      <c r="S1325" t="str">
        <f t="shared" si="104"/>
        <v>['nombre' =&gt; 'Jahir Andres ', 'apellido' =&gt; 'Linares Rivera', 'correo' =&gt; 'jahir.linares@linktic.com', 'dominio' =&gt; 15, 'estado' =&gt; 'Activo', 'ticket' =&gt; '12049', 'fecha_de_creacion' =&gt; '/2023-05-06', 'centro_costos_id' =&gt; 79, 'costo_dolares' =&gt; 45.051, 'costo_pesos' =&gt; 0, 'trm' =&gt; 0, 'fecha_de_eliminacion' =&gt; null, 'comentarios'  =&gt; ''],</v>
      </c>
    </row>
    <row r="1326" spans="1:19" x14ac:dyDescent="0.25">
      <c r="A1326" t="s">
        <v>3803</v>
      </c>
      <c r="B1326" t="s">
        <v>884</v>
      </c>
      <c r="C1326" t="s">
        <v>3804</v>
      </c>
      <c r="D1326" t="s">
        <v>1006</v>
      </c>
      <c r="E1326" t="s">
        <v>974</v>
      </c>
      <c r="F1326">
        <v>12072</v>
      </c>
      <c r="G1326" s="1" t="s">
        <v>3805</v>
      </c>
      <c r="H1326">
        <v>336</v>
      </c>
      <c r="I1326">
        <v>45.051000000000002</v>
      </c>
      <c r="J1326" t="str">
        <f t="shared" si="100"/>
        <v>45.051</v>
      </c>
      <c r="M1326">
        <f>_xlfn.IFNA(VLOOKUP(H1326,centro_costo_id_2!$A$2:$B$108,2,0),107)</f>
        <v>84</v>
      </c>
      <c r="N1326">
        <f>_xlfn.IFNA(VLOOKUP(TRIM(D1326),dominio_correos!$A$1:$B$31,2,0),29)</f>
        <v>15</v>
      </c>
      <c r="O1326" t="str">
        <f>Hoja13!J1325</f>
        <v>/2023-06-06</v>
      </c>
      <c r="P1326" t="str">
        <f t="shared" si="101"/>
        <v>null</v>
      </c>
      <c r="Q1326" t="str">
        <f t="shared" si="102"/>
        <v>['nombre' =&gt; 'Erick ', 'apellido' =&gt; 'Ramirez', 'correo' =&gt; 'erick.ramirez@linktic.com', 'dominio' =&gt; 15, 'estado' =&gt; 'Activo', 'ticket' =&gt; '12072',</v>
      </c>
      <c r="R1326" t="str">
        <f t="shared" si="103"/>
        <v xml:space="preserve"> 'fecha_de_creacion' =&gt; '/2023-06-06', 'centro_costos_id' =&gt; 84, 'costo_dolares' =&gt; 45.051, 'costo_pesos' =&gt; 0, 'trm' =&gt; 0, 'fecha_de_eliminacion' =&gt; null, 'comentarios'  =&gt; ''],</v>
      </c>
      <c r="S1326" t="str">
        <f t="shared" si="104"/>
        <v>['nombre' =&gt; 'Erick ', 'apellido' =&gt; 'Ramirez', 'correo' =&gt; 'erick.ramirez@linktic.com', 'dominio' =&gt; 15, 'estado' =&gt; 'Activo', 'ticket' =&gt; '12072', 'fecha_de_creacion' =&gt; '/2023-06-06', 'centro_costos_id' =&gt; 84, 'costo_dolares' =&gt; 45.051, 'costo_pesos' =&gt; 0, 'trm' =&gt; 0, 'fecha_de_eliminacion' =&gt; null, 'comentarios'  =&gt; ''],</v>
      </c>
    </row>
    <row r="1327" spans="1:19" x14ac:dyDescent="0.25">
      <c r="A1327" t="s">
        <v>2187</v>
      </c>
      <c r="B1327" t="s">
        <v>3806</v>
      </c>
      <c r="C1327" t="s">
        <v>3807</v>
      </c>
      <c r="D1327" t="s">
        <v>1006</v>
      </c>
      <c r="E1327" t="s">
        <v>974</v>
      </c>
      <c r="F1327">
        <v>11905</v>
      </c>
      <c r="G1327" s="1" t="s">
        <v>3805</v>
      </c>
      <c r="H1327">
        <v>291</v>
      </c>
      <c r="I1327">
        <v>44.963999999999999</v>
      </c>
      <c r="J1327" t="str">
        <f t="shared" si="100"/>
        <v>44.964</v>
      </c>
      <c r="M1327">
        <f>_xlfn.IFNA(VLOOKUP(H1327,centro_costo_id_2!$A$2:$B$108,2,0),107)</f>
        <v>37</v>
      </c>
      <c r="N1327">
        <f>_xlfn.IFNA(VLOOKUP(TRIM(D1327),dominio_correos!$A$1:$B$31,2,0),29)</f>
        <v>15</v>
      </c>
      <c r="O1327" t="str">
        <f>Hoja13!J1326</f>
        <v>/2023-06-06</v>
      </c>
      <c r="P1327" t="str">
        <f t="shared" si="101"/>
        <v>null</v>
      </c>
      <c r="Q1327" t="str">
        <f t="shared" si="102"/>
        <v>['nombre' =&gt; 'Fernando ', 'apellido' =&gt; 'Nieto Solorzano', 'correo' =&gt; 'fernando.nieto@linktic.com', 'dominio' =&gt; 15, 'estado' =&gt; 'Activo', 'ticket' =&gt; '11905',</v>
      </c>
      <c r="R1327" t="str">
        <f t="shared" si="103"/>
        <v xml:space="preserve"> 'fecha_de_creacion' =&gt; '/2023-06-06', 'centro_costos_id' =&gt; 37, 'costo_dolares' =&gt; 44.964, 'costo_pesos' =&gt; 0, 'trm' =&gt; 0, 'fecha_de_eliminacion' =&gt; null, 'comentarios'  =&gt; ''],</v>
      </c>
      <c r="S1327" t="str">
        <f t="shared" si="104"/>
        <v>['nombre' =&gt; 'Fernando ', 'apellido' =&gt; 'Nieto Solorzano', 'correo' =&gt; 'fernando.nieto@linktic.com', 'dominio' =&gt; 15, 'estado' =&gt; 'Activo', 'ticket' =&gt; '11905', 'fecha_de_creacion' =&gt; '/2023-06-06', 'centro_costos_id' =&gt; 37, 'costo_dolares' =&gt; 44.964, 'costo_pesos' =&gt; 0, 'trm' =&gt; 0, 'fecha_de_eliminacion' =&gt; null, 'comentarios'  =&gt; ''],</v>
      </c>
    </row>
    <row r="1328" spans="1:19" x14ac:dyDescent="0.25">
      <c r="A1328" t="s">
        <v>3808</v>
      </c>
      <c r="B1328" t="s">
        <v>3809</v>
      </c>
      <c r="C1328" t="s">
        <v>3810</v>
      </c>
      <c r="D1328" t="s">
        <v>1006</v>
      </c>
      <c r="E1328" t="s">
        <v>974</v>
      </c>
      <c r="F1328">
        <v>11493</v>
      </c>
      <c r="G1328" s="1" t="s">
        <v>3805</v>
      </c>
      <c r="H1328">
        <v>359</v>
      </c>
      <c r="I1328">
        <v>44.963999999999999</v>
      </c>
      <c r="J1328" t="str">
        <f t="shared" si="100"/>
        <v>44.964</v>
      </c>
      <c r="M1328">
        <f>_xlfn.IFNA(VLOOKUP(H1328,centro_costo_id_2!$A$2:$B$108,2,0),107)</f>
        <v>104</v>
      </c>
      <c r="N1328">
        <f>_xlfn.IFNA(VLOOKUP(TRIM(D1328),dominio_correos!$A$1:$B$31,2,0),29)</f>
        <v>15</v>
      </c>
      <c r="O1328" t="str">
        <f>Hoja13!J1327</f>
        <v>/2023-06-06</v>
      </c>
      <c r="P1328" t="str">
        <f t="shared" si="101"/>
        <v>null</v>
      </c>
      <c r="Q1328" t="str">
        <f t="shared" si="102"/>
        <v>['nombre' =&gt; 'Julian David ', 'apellido' =&gt; 'Ramos Plazas', 'correo' =&gt; 'julian.ramos@linktic.com', 'dominio' =&gt; 15, 'estado' =&gt; 'Activo', 'ticket' =&gt; '11493',</v>
      </c>
      <c r="R1328" t="str">
        <f t="shared" si="103"/>
        <v xml:space="preserve"> 'fecha_de_creacion' =&gt; '/2023-06-06', 'centro_costos_id' =&gt; 104, 'costo_dolares' =&gt; 44.964, 'costo_pesos' =&gt; 0, 'trm' =&gt; 0, 'fecha_de_eliminacion' =&gt; null, 'comentarios'  =&gt; ''],</v>
      </c>
      <c r="S1328" t="str">
        <f t="shared" si="104"/>
        <v>['nombre' =&gt; 'Julian David ', 'apellido' =&gt; 'Ramos Plazas', 'correo' =&gt; 'julian.ramos@linktic.com', 'dominio' =&gt; 15, 'estado' =&gt; 'Activo', 'ticket' =&gt; '11493', 'fecha_de_creacion' =&gt; '/2023-06-06', 'centro_costos_id' =&gt; 104, 'costo_dolares' =&gt; 44.964, 'costo_pesos' =&gt; 0, 'trm' =&gt; 0, 'fecha_de_eliminacion' =&gt; null, 'comentarios'  =&gt; ''],</v>
      </c>
    </row>
    <row r="1329" spans="1:19" x14ac:dyDescent="0.25">
      <c r="A1329" t="s">
        <v>3811</v>
      </c>
      <c r="B1329" t="s">
        <v>1717</v>
      </c>
      <c r="C1329" t="s">
        <v>3812</v>
      </c>
      <c r="D1329" t="s">
        <v>1006</v>
      </c>
      <c r="E1329" t="s">
        <v>974</v>
      </c>
      <c r="F1329">
        <v>11899</v>
      </c>
      <c r="G1329" s="1">
        <v>45084</v>
      </c>
      <c r="H1329">
        <v>291</v>
      </c>
      <c r="I1329">
        <v>45.051000000000002</v>
      </c>
      <c r="J1329" t="str">
        <f t="shared" si="100"/>
        <v>45.051</v>
      </c>
      <c r="M1329">
        <f>_xlfn.IFNA(VLOOKUP(H1329,centro_costo_id_2!$A$2:$B$108,2,0),107)</f>
        <v>37</v>
      </c>
      <c r="N1329">
        <f>_xlfn.IFNA(VLOOKUP(TRIM(D1329),dominio_correos!$A$1:$B$31,2,0),29)</f>
        <v>15</v>
      </c>
      <c r="O1329" t="str">
        <f>Hoja13!J1328</f>
        <v>2023-06-07</v>
      </c>
      <c r="P1329" t="str">
        <f t="shared" si="101"/>
        <v>null</v>
      </c>
      <c r="Q1329" t="str">
        <f t="shared" si="102"/>
        <v>['nombre' =&gt; 'Daniel Mauricio', 'apellido' =&gt; 'Leal', 'correo' =&gt; 'daniel.leal@linktic.com', 'dominio' =&gt; 15, 'estado' =&gt; 'Activo', 'ticket' =&gt; '11899',</v>
      </c>
      <c r="R1329" t="str">
        <f t="shared" si="103"/>
        <v xml:space="preserve"> 'fecha_de_creacion' =&gt; '2023-06-07', 'centro_costos_id' =&gt; 37, 'costo_dolares' =&gt; 45.051, 'costo_pesos' =&gt; 0, 'trm' =&gt; 0, 'fecha_de_eliminacion' =&gt; null, 'comentarios'  =&gt; ''],</v>
      </c>
      <c r="S1329" t="str">
        <f t="shared" si="104"/>
        <v>['nombre' =&gt; 'Daniel Mauricio', 'apellido' =&gt; 'Leal', 'correo' =&gt; 'daniel.leal@linktic.com', 'dominio' =&gt; 15, 'estado' =&gt; 'Activo', 'ticket' =&gt; '11899', 'fecha_de_creacion' =&gt; '2023-06-07', 'centro_costos_id' =&gt; 37, 'costo_dolares' =&gt; 45.051, 'costo_pesos' =&gt; 0, 'trm' =&gt; 0, 'fecha_de_eliminacion' =&gt; null, 'comentarios'  =&gt; ''],</v>
      </c>
    </row>
    <row r="1330" spans="1:19" x14ac:dyDescent="0.25">
      <c r="A1330" t="s">
        <v>1825</v>
      </c>
      <c r="B1330" t="s">
        <v>3813</v>
      </c>
      <c r="C1330" t="s">
        <v>3814</v>
      </c>
      <c r="D1330" t="s">
        <v>1006</v>
      </c>
      <c r="E1330" t="s">
        <v>974</v>
      </c>
      <c r="F1330">
        <v>11747</v>
      </c>
      <c r="G1330" s="1">
        <v>45084</v>
      </c>
      <c r="H1330">
        <v>348</v>
      </c>
      <c r="I1330">
        <v>45.051000000000002</v>
      </c>
      <c r="J1330" t="str">
        <f t="shared" si="100"/>
        <v>45.051</v>
      </c>
      <c r="M1330">
        <f>_xlfn.IFNA(VLOOKUP(H1330,centro_costo_id_2!$A$2:$B$108,2,0),107)</f>
        <v>92</v>
      </c>
      <c r="N1330">
        <f>_xlfn.IFNA(VLOOKUP(TRIM(D1330),dominio_correos!$A$1:$B$31,2,0),29)</f>
        <v>15</v>
      </c>
      <c r="O1330" t="str">
        <f>Hoja13!J1329</f>
        <v>2023-06-07</v>
      </c>
      <c r="P1330" t="str">
        <f t="shared" si="101"/>
        <v>null</v>
      </c>
      <c r="Q1330" t="str">
        <f t="shared" si="102"/>
        <v>['nombre' =&gt; 'Natalia', 'apellido' =&gt; 'Cardenas Prieto', 'correo' =&gt; 'natalia.cardenas@linktic.com', 'dominio' =&gt; 15, 'estado' =&gt; 'Activo', 'ticket' =&gt; '11747',</v>
      </c>
      <c r="R1330" t="str">
        <f t="shared" si="103"/>
        <v xml:space="preserve"> 'fecha_de_creacion' =&gt; '2023-06-07', 'centro_costos_id' =&gt; 92, 'costo_dolares' =&gt; 45.051, 'costo_pesos' =&gt; 0, 'trm' =&gt; 0, 'fecha_de_eliminacion' =&gt; null, 'comentarios'  =&gt; ''],</v>
      </c>
      <c r="S1330" t="str">
        <f t="shared" si="104"/>
        <v>['nombre' =&gt; 'Natalia', 'apellido' =&gt; 'Cardenas Prieto', 'correo' =&gt; 'natalia.cardenas@linktic.com', 'dominio' =&gt; 15, 'estado' =&gt; 'Activo', 'ticket' =&gt; '11747', 'fecha_de_creacion' =&gt; '2023-06-07', 'centro_costos_id' =&gt; 92, 'costo_dolares' =&gt; 45.051, 'costo_pesos' =&gt; 0, 'trm' =&gt; 0, 'fecha_de_eliminacion' =&gt; null, 'comentarios'  =&gt; ''],</v>
      </c>
    </row>
    <row r="1331" spans="1:19" x14ac:dyDescent="0.25">
      <c r="A1331" t="s">
        <v>2785</v>
      </c>
      <c r="B1331" t="s">
        <v>866</v>
      </c>
      <c r="C1331" t="s">
        <v>3815</v>
      </c>
      <c r="D1331" t="s">
        <v>944</v>
      </c>
      <c r="E1331" t="s">
        <v>845</v>
      </c>
      <c r="F1331">
        <v>11605</v>
      </c>
      <c r="G1331" s="1">
        <v>45090</v>
      </c>
      <c r="H1331">
        <v>4</v>
      </c>
      <c r="I1331">
        <v>12</v>
      </c>
      <c r="J1331" t="str">
        <f t="shared" si="100"/>
        <v>12.000</v>
      </c>
      <c r="K1331">
        <v>45100</v>
      </c>
      <c r="M1331">
        <f>_xlfn.IFNA(VLOOKUP(H1331,centro_costo_id_2!$A$2:$B$108,2,0),107)</f>
        <v>96</v>
      </c>
      <c r="N1331">
        <f>_xlfn.IFNA(VLOOKUP(TRIM(D1331),dominio_correos!$A$1:$B$31,2,0),29)</f>
        <v>27</v>
      </c>
      <c r="O1331" t="str">
        <f>Hoja13!J1330</f>
        <v>2023-06-13</v>
      </c>
      <c r="P1331" t="str">
        <f t="shared" si="101"/>
        <v>2023-06-23</v>
      </c>
      <c r="Q1331" t="str">
        <f t="shared" si="102"/>
        <v>['nombre' =&gt; 'Andres Felipe', 'apellido' =&gt; 'Lopez', 'correo' =&gt; 'creativo.1@wimbu.co', 'dominio' =&gt; 27, 'estado' =&gt; 'Eliminado', 'ticket' =&gt; '11605',</v>
      </c>
      <c r="R1331" t="str">
        <f t="shared" si="103"/>
        <v xml:space="preserve"> 'fecha_de_creacion' =&gt; '2023-06-13', 'centro_costos_id' =&gt; 96, 'costo_dolares' =&gt; 12.000, 'costo_pesos' =&gt; 0, 'trm' =&gt; 0, 'fecha_de_eliminacion' =&gt; '2023-06-23', 'comentarios'  =&gt; ''],</v>
      </c>
      <c r="S1331" t="str">
        <f t="shared" si="104"/>
        <v>['nombre' =&gt; 'Andres Felipe', 'apellido' =&gt; 'Lopez', 'correo' =&gt; 'creativo.1@wimbu.co', 'dominio' =&gt; 27, 'estado' =&gt; 'Eliminado', 'ticket' =&gt; '11605', 'fecha_de_creacion' =&gt; '2023-06-13', 'centro_costos_id' =&gt; 96, 'costo_dolares' =&gt; 12.000, 'costo_pesos' =&gt; 0, 'trm' =&gt; 0, 'fecha_de_eliminacion' =&gt; '2023-06-23', 'comentarios'  =&gt; ''],</v>
      </c>
    </row>
    <row r="1332" spans="1:19" x14ac:dyDescent="0.25">
      <c r="A1332" t="s">
        <v>3816</v>
      </c>
      <c r="B1332" t="s">
        <v>3817</v>
      </c>
      <c r="C1332" t="s">
        <v>3818</v>
      </c>
      <c r="D1332" t="s">
        <v>1006</v>
      </c>
      <c r="E1332" t="s">
        <v>974</v>
      </c>
      <c r="F1332">
        <v>11492</v>
      </c>
      <c r="G1332" s="1">
        <v>45090</v>
      </c>
      <c r="H1332">
        <v>359</v>
      </c>
      <c r="I1332">
        <v>45.051000000000002</v>
      </c>
      <c r="J1332" t="str">
        <f t="shared" si="100"/>
        <v>45.051</v>
      </c>
      <c r="M1332">
        <f>_xlfn.IFNA(VLOOKUP(H1332,centro_costo_id_2!$A$2:$B$108,2,0),107)</f>
        <v>104</v>
      </c>
      <c r="N1332">
        <f>_xlfn.IFNA(VLOOKUP(TRIM(D1332),dominio_correos!$A$1:$B$31,2,0),29)</f>
        <v>15</v>
      </c>
      <c r="O1332" t="str">
        <f>Hoja13!J1331</f>
        <v>2023-06-13</v>
      </c>
      <c r="P1332" t="str">
        <f t="shared" si="101"/>
        <v>null</v>
      </c>
      <c r="Q1332" t="str">
        <f t="shared" si="102"/>
        <v>['nombre' =&gt; 'Yiced ', 'apellido' =&gt; 'Baracaldo Casas', 'correo' =&gt; 'yiced.baracaldo@linktic.com', 'dominio' =&gt; 15, 'estado' =&gt; 'Activo', 'ticket' =&gt; '11492',</v>
      </c>
      <c r="R1332" t="str">
        <f t="shared" si="103"/>
        <v xml:space="preserve"> 'fecha_de_creacion' =&gt; '2023-06-13', 'centro_costos_id' =&gt; 104, 'costo_dolares' =&gt; 45.051, 'costo_pesos' =&gt; 0, 'trm' =&gt; 0, 'fecha_de_eliminacion' =&gt; null, 'comentarios'  =&gt; ''],</v>
      </c>
      <c r="S1332" t="str">
        <f t="shared" si="104"/>
        <v>['nombre' =&gt; 'Yiced ', 'apellido' =&gt; 'Baracaldo Casas', 'correo' =&gt; 'yiced.baracaldo@linktic.com', 'dominio' =&gt; 15, 'estado' =&gt; 'Activo', 'ticket' =&gt; '11492', 'fecha_de_creacion' =&gt; '2023-06-13', 'centro_costos_id' =&gt; 104, 'costo_dolares' =&gt; 45.051, 'costo_pesos' =&gt; 0, 'trm' =&gt; 0, 'fecha_de_eliminacion' =&gt; null, 'comentarios'  =&gt; ''],</v>
      </c>
    </row>
    <row r="1333" spans="1:19" x14ac:dyDescent="0.25">
      <c r="A1333" t="s">
        <v>3819</v>
      </c>
      <c r="B1333" t="s">
        <v>3820</v>
      </c>
      <c r="C1333" t="s">
        <v>3821</v>
      </c>
      <c r="D1333" t="s">
        <v>966</v>
      </c>
      <c r="E1333" t="s">
        <v>974</v>
      </c>
      <c r="F1333">
        <v>11805</v>
      </c>
      <c r="G1333" s="1">
        <v>45090</v>
      </c>
      <c r="H1333">
        <v>363</v>
      </c>
      <c r="I1333">
        <v>6</v>
      </c>
      <c r="J1333" t="str">
        <f t="shared" si="100"/>
        <v>6.000</v>
      </c>
      <c r="M1333">
        <f>_xlfn.IFNA(VLOOKUP(H1333,centro_costo_id_2!$A$2:$B$108,2,0),107)</f>
        <v>107</v>
      </c>
      <c r="N1333">
        <f>_xlfn.IFNA(VLOOKUP(TRIM(D1333),dominio_correos!$A$1:$B$31,2,0),29)</f>
        <v>1</v>
      </c>
      <c r="O1333" t="str">
        <f>Hoja13!J1332</f>
        <v>2023-06-13</v>
      </c>
      <c r="P1333" t="str">
        <f t="shared" si="101"/>
        <v>null</v>
      </c>
      <c r="Q1333" t="str">
        <f t="shared" si="102"/>
        <v>['nombre' =&gt; 'Diana Maria ', 'apellido' =&gt; 'Cifuentes Rivera', 'correo' =&gt; 'diana.cifuentes@3tcapital.co', 'dominio' =&gt; 1, 'estado' =&gt; 'Activo', 'ticket' =&gt; '11805',</v>
      </c>
      <c r="R1333" t="str">
        <f t="shared" si="103"/>
        <v xml:space="preserve"> 'fecha_de_creacion' =&gt; '2023-06-13', 'centro_costos_id' =&gt; 107, 'costo_dolares' =&gt; 6.000, 'costo_pesos' =&gt; 0, 'trm' =&gt; 0, 'fecha_de_eliminacion' =&gt; null, 'comentarios'  =&gt; ''],</v>
      </c>
      <c r="S1333" t="str">
        <f t="shared" si="104"/>
        <v>['nombre' =&gt; 'Diana Maria ', 'apellido' =&gt; 'Cifuentes Rivera', 'correo' =&gt; 'diana.cifuentes@3tcapital.co', 'dominio' =&gt; 1, 'estado' =&gt; 'Activo', 'ticket' =&gt; '11805', 'fecha_de_creacion' =&gt; '2023-06-13', 'centro_costos_id' =&gt; 107, 'costo_dolares' =&gt; 6.000, 'costo_pesos' =&gt; 0, 'trm' =&gt; 0, 'fecha_de_eliminacion' =&gt; null, 'comentarios'  =&gt; ''],</v>
      </c>
    </row>
    <row r="1334" spans="1:19" x14ac:dyDescent="0.25">
      <c r="A1334" t="s">
        <v>3822</v>
      </c>
      <c r="B1334" t="s">
        <v>3659</v>
      </c>
      <c r="C1334" t="s">
        <v>3823</v>
      </c>
      <c r="D1334" t="s">
        <v>1006</v>
      </c>
      <c r="E1334" t="s">
        <v>974</v>
      </c>
      <c r="F1334">
        <v>11937</v>
      </c>
      <c r="G1334" s="1">
        <v>45090</v>
      </c>
      <c r="H1334">
        <v>299</v>
      </c>
      <c r="I1334">
        <v>44.963999999999999</v>
      </c>
      <c r="J1334" t="str">
        <f t="shared" si="100"/>
        <v>44.964</v>
      </c>
      <c r="M1334">
        <f>_xlfn.IFNA(VLOOKUP(H1334,centro_costo_id_2!$A$2:$B$108,2,0),107)</f>
        <v>45</v>
      </c>
      <c r="N1334">
        <f>_xlfn.IFNA(VLOOKUP(TRIM(D1334),dominio_correos!$A$1:$B$31,2,0),29)</f>
        <v>15</v>
      </c>
      <c r="O1334" t="str">
        <f>Hoja13!J1333</f>
        <v>2023-06-13</v>
      </c>
      <c r="P1334" t="str">
        <f t="shared" si="101"/>
        <v>null</v>
      </c>
      <c r="Q1334" t="str">
        <f t="shared" si="102"/>
        <v>['nombre' =&gt; 'Maria Alexandra ', 'apellido' =&gt; 'Chaparro Martinez', 'correo' =&gt; 'maria.chaparro@linktic.com', 'dominio' =&gt; 15, 'estado' =&gt; 'Activo', 'ticket' =&gt; '11937',</v>
      </c>
      <c r="R1334" t="str">
        <f t="shared" si="103"/>
        <v xml:space="preserve"> 'fecha_de_creacion' =&gt; '2023-06-13', 'centro_costos_id' =&gt; 45, 'costo_dolares' =&gt; 44.964, 'costo_pesos' =&gt; 0, 'trm' =&gt; 0, 'fecha_de_eliminacion' =&gt; null, 'comentarios'  =&gt; ''],</v>
      </c>
      <c r="S1334" t="str">
        <f t="shared" si="104"/>
        <v>['nombre' =&gt; 'Maria Alexandra ', 'apellido' =&gt; 'Chaparro Martinez', 'correo' =&gt; 'maria.chaparro@linktic.com', 'dominio' =&gt; 15, 'estado' =&gt; 'Activo', 'ticket' =&gt; '11937', 'fecha_de_creacion' =&gt; '2023-06-13', 'centro_costos_id' =&gt; 45, 'costo_dolares' =&gt; 44.964, 'costo_pesos' =&gt; 0, 'trm' =&gt; 0, 'fecha_de_eliminacion' =&gt; null, 'comentarios'  =&gt; ''],</v>
      </c>
    </row>
    <row r="1335" spans="1:19" x14ac:dyDescent="0.25">
      <c r="A1335" t="s">
        <v>3824</v>
      </c>
      <c r="B1335" t="s">
        <v>3825</v>
      </c>
      <c r="C1335" t="s">
        <v>3826</v>
      </c>
      <c r="D1335" t="s">
        <v>966</v>
      </c>
      <c r="E1335" t="s">
        <v>974</v>
      </c>
      <c r="F1335">
        <v>12005</v>
      </c>
      <c r="G1335" s="1">
        <v>45092</v>
      </c>
      <c r="H1335">
        <v>1</v>
      </c>
      <c r="I1335">
        <v>6</v>
      </c>
      <c r="J1335" t="str">
        <f t="shared" si="100"/>
        <v>6.000</v>
      </c>
      <c r="M1335">
        <f>_xlfn.IFNA(VLOOKUP(H1335,centro_costo_id_2!$A$2:$B$108,2,0),107)</f>
        <v>100</v>
      </c>
      <c r="N1335">
        <f>_xlfn.IFNA(VLOOKUP(TRIM(D1335),dominio_correos!$A$1:$B$31,2,0),29)</f>
        <v>1</v>
      </c>
      <c r="O1335" t="str">
        <f>Hoja13!J1334</f>
        <v>2023-06-15</v>
      </c>
      <c r="P1335" t="str">
        <f t="shared" si="101"/>
        <v>null</v>
      </c>
      <c r="Q1335" t="str">
        <f t="shared" si="102"/>
        <v>['nombre' =&gt; 'Madeleine ', 'apellido' =&gt; 'Morales Chicacausa', 'correo' =&gt; 'madeleine.morales@3tcapital.co', 'dominio' =&gt; 1, 'estado' =&gt; 'Activo', 'ticket' =&gt; '12005',</v>
      </c>
      <c r="R1335" t="str">
        <f t="shared" si="103"/>
        <v xml:space="preserve"> 'fecha_de_creacion' =&gt; '2023-06-15', 'centro_costos_id' =&gt; 100, 'costo_dolares' =&gt; 6.000, 'costo_pesos' =&gt; 0, 'trm' =&gt; 0, 'fecha_de_eliminacion' =&gt; null, 'comentarios'  =&gt; ''],</v>
      </c>
      <c r="S1335" t="str">
        <f t="shared" si="104"/>
        <v>['nombre' =&gt; 'Madeleine ', 'apellido' =&gt; 'Morales Chicacausa', 'correo' =&gt; 'madeleine.morales@3tcapital.co', 'dominio' =&gt; 1, 'estado' =&gt; 'Activo', 'ticket' =&gt; '12005', 'fecha_de_creacion' =&gt; '2023-06-15', 'centro_costos_id' =&gt; 100, 'costo_dolares' =&gt; 6.000, 'costo_pesos' =&gt; 0, 'trm' =&gt; 0, 'fecha_de_eliminacion' =&gt; null, 'comentarios'  =&gt; ''],</v>
      </c>
    </row>
    <row r="1336" spans="1:19" x14ac:dyDescent="0.25">
      <c r="A1336" t="s">
        <v>3827</v>
      </c>
      <c r="B1336" t="s">
        <v>3828</v>
      </c>
      <c r="C1336" t="s">
        <v>3829</v>
      </c>
      <c r="D1336" t="s">
        <v>966</v>
      </c>
      <c r="E1336" t="s">
        <v>974</v>
      </c>
      <c r="F1336">
        <v>12020</v>
      </c>
      <c r="G1336" s="1">
        <v>45093</v>
      </c>
      <c r="H1336">
        <v>205</v>
      </c>
      <c r="I1336">
        <v>6</v>
      </c>
      <c r="J1336" t="str">
        <f t="shared" si="100"/>
        <v>6.000</v>
      </c>
      <c r="M1336">
        <f>_xlfn.IFNA(VLOOKUP(H1336,centro_costo_id_2!$A$2:$B$108,2,0),107)</f>
        <v>107</v>
      </c>
      <c r="N1336">
        <f>_xlfn.IFNA(VLOOKUP(TRIM(D1336),dominio_correos!$A$1:$B$31,2,0),29)</f>
        <v>1</v>
      </c>
      <c r="O1336" t="str">
        <f>Hoja13!J1335</f>
        <v>2023-06-16</v>
      </c>
      <c r="P1336" t="str">
        <f t="shared" si="101"/>
        <v>null</v>
      </c>
      <c r="Q1336" t="str">
        <f t="shared" si="102"/>
        <v>['nombre' =&gt; 'Ingrid Gizeth ', 'apellido' =&gt; 'Rodriguez Díaz', 'correo' =&gt; 'ingrid.rodriguez@3tcapital.co', 'dominio' =&gt; 1, 'estado' =&gt; 'Activo', 'ticket' =&gt; '12020',</v>
      </c>
      <c r="R1336" t="str">
        <f t="shared" si="103"/>
        <v xml:space="preserve"> 'fecha_de_creacion' =&gt; '2023-06-16', 'centro_costos_id' =&gt; 107, 'costo_dolares' =&gt; 6.000, 'costo_pesos' =&gt; 0, 'trm' =&gt; 0, 'fecha_de_eliminacion' =&gt; null, 'comentarios'  =&gt; ''],</v>
      </c>
      <c r="S1336" t="str">
        <f t="shared" si="104"/>
        <v>['nombre' =&gt; 'Ingrid Gizeth ', 'apellido' =&gt; 'Rodriguez Díaz', 'correo' =&gt; 'ingrid.rodriguez@3tcapital.co', 'dominio' =&gt; 1, 'estado' =&gt; 'Activo', 'ticket' =&gt; '12020', 'fecha_de_creacion' =&gt; '2023-06-16', 'centro_costos_id' =&gt; 107, 'costo_dolares' =&gt; 6.000, 'costo_pesos' =&gt; 0, 'trm' =&gt; 0, 'fecha_de_eliminacion' =&gt; null, 'comentarios'  =&gt; ''],</v>
      </c>
    </row>
    <row r="1337" spans="1:19" x14ac:dyDescent="0.25">
      <c r="A1337" t="s">
        <v>3830</v>
      </c>
      <c r="B1337" t="s">
        <v>3831</v>
      </c>
      <c r="C1337" t="s">
        <v>3832</v>
      </c>
      <c r="D1337" t="s">
        <v>966</v>
      </c>
      <c r="E1337" t="s">
        <v>974</v>
      </c>
      <c r="F1337">
        <v>11732</v>
      </c>
      <c r="G1337" s="1">
        <v>45093</v>
      </c>
      <c r="H1337">
        <v>1</v>
      </c>
      <c r="I1337">
        <v>6</v>
      </c>
      <c r="J1337" t="str">
        <f t="shared" si="100"/>
        <v>6.000</v>
      </c>
      <c r="M1337">
        <f>_xlfn.IFNA(VLOOKUP(H1337,centro_costo_id_2!$A$2:$B$108,2,0),107)</f>
        <v>100</v>
      </c>
      <c r="N1337">
        <f>_xlfn.IFNA(VLOOKUP(TRIM(D1337),dominio_correos!$A$1:$B$31,2,0),29)</f>
        <v>1</v>
      </c>
      <c r="O1337" t="str">
        <f>Hoja13!J1336</f>
        <v>2023-06-16</v>
      </c>
      <c r="P1337" t="str">
        <f t="shared" si="101"/>
        <v>null</v>
      </c>
      <c r="Q1337" t="str">
        <f t="shared" si="102"/>
        <v>['nombre' =&gt; 'Edward Fabian ', 'apellido' =&gt; 'Tapiero Gomez', 'correo' =&gt; 'edward.tapiero@3tcapital.co', 'dominio' =&gt; 1, 'estado' =&gt; 'Activo', 'ticket' =&gt; '11732',</v>
      </c>
      <c r="R1337" t="str">
        <f t="shared" si="103"/>
        <v xml:space="preserve"> 'fecha_de_creacion' =&gt; '2023-06-16', 'centro_costos_id' =&gt; 100, 'costo_dolares' =&gt; 6.000, 'costo_pesos' =&gt; 0, 'trm' =&gt; 0, 'fecha_de_eliminacion' =&gt; null, 'comentarios'  =&gt; ''],</v>
      </c>
      <c r="S1337" t="str">
        <f t="shared" si="104"/>
        <v>['nombre' =&gt; 'Edward Fabian ', 'apellido' =&gt; 'Tapiero Gomez', 'correo' =&gt; 'edward.tapiero@3tcapital.co', 'dominio' =&gt; 1, 'estado' =&gt; 'Activo', 'ticket' =&gt; '11732', 'fecha_de_creacion' =&gt; '2023-06-16', 'centro_costos_id' =&gt; 100, 'costo_dolares' =&gt; 6.000, 'costo_pesos' =&gt; 0, 'trm' =&gt; 0, 'fecha_de_eliminacion' =&gt; null, 'comentarios'  =&gt; ''],</v>
      </c>
    </row>
    <row r="1338" spans="1:19" x14ac:dyDescent="0.25">
      <c r="A1338" t="s">
        <v>3833</v>
      </c>
      <c r="B1338" t="s">
        <v>3834</v>
      </c>
      <c r="C1338" t="s">
        <v>3835</v>
      </c>
      <c r="D1338" t="s">
        <v>966</v>
      </c>
      <c r="E1338" t="s">
        <v>974</v>
      </c>
      <c r="F1338">
        <v>12057</v>
      </c>
      <c r="G1338" s="1">
        <v>45093</v>
      </c>
      <c r="H1338">
        <v>1</v>
      </c>
      <c r="I1338">
        <v>6</v>
      </c>
      <c r="J1338" t="str">
        <f t="shared" si="100"/>
        <v>6.000</v>
      </c>
      <c r="M1338">
        <f>_xlfn.IFNA(VLOOKUP(H1338,centro_costo_id_2!$A$2:$B$108,2,0),107)</f>
        <v>100</v>
      </c>
      <c r="N1338">
        <f>_xlfn.IFNA(VLOOKUP(TRIM(D1338),dominio_correos!$A$1:$B$31,2,0),29)</f>
        <v>1</v>
      </c>
      <c r="O1338" t="str">
        <f>Hoja13!J1337</f>
        <v>2023-06-16</v>
      </c>
      <c r="P1338" t="str">
        <f t="shared" si="101"/>
        <v>null</v>
      </c>
      <c r="Q1338" t="str">
        <f t="shared" si="102"/>
        <v>['nombre' =&gt; 'Cristian Eduardo ', 'apellido' =&gt; 'Villanueva Ortiz', 'correo' =&gt; 'cristian.villanueva@3tcapital.co', 'dominio' =&gt; 1, 'estado' =&gt; 'Activo', 'ticket' =&gt; '12057',</v>
      </c>
      <c r="R1338" t="str">
        <f t="shared" si="103"/>
        <v xml:space="preserve"> 'fecha_de_creacion' =&gt; '2023-06-16', 'centro_costos_id' =&gt; 100, 'costo_dolares' =&gt; 6.000, 'costo_pesos' =&gt; 0, 'trm' =&gt; 0, 'fecha_de_eliminacion' =&gt; null, 'comentarios'  =&gt; ''],</v>
      </c>
      <c r="S1338" t="str">
        <f t="shared" si="104"/>
        <v>['nombre' =&gt; 'Cristian Eduardo ', 'apellido' =&gt; 'Villanueva Ortiz', 'correo' =&gt; 'cristian.villanueva@3tcapital.co', 'dominio' =&gt; 1, 'estado' =&gt; 'Activo', 'ticket' =&gt; '12057', 'fecha_de_creacion' =&gt; '2023-06-16', 'centro_costos_id' =&gt; 100, 'costo_dolares' =&gt; 6.000, 'costo_pesos' =&gt; 0, 'trm' =&gt; 0, 'fecha_de_eliminacion' =&gt; null, 'comentarios'  =&gt; ''],</v>
      </c>
    </row>
    <row r="1339" spans="1:19" x14ac:dyDescent="0.25">
      <c r="A1339" t="s">
        <v>3516</v>
      </c>
      <c r="B1339" t="s">
        <v>3517</v>
      </c>
      <c r="C1339" t="s">
        <v>3836</v>
      </c>
      <c r="D1339" t="s">
        <v>1006</v>
      </c>
      <c r="E1339" t="s">
        <v>974</v>
      </c>
      <c r="F1339">
        <v>11772</v>
      </c>
      <c r="G1339" s="1">
        <v>45097</v>
      </c>
      <c r="H1339">
        <v>338</v>
      </c>
      <c r="I1339">
        <v>44.963999999999999</v>
      </c>
      <c r="J1339" t="str">
        <f t="shared" si="100"/>
        <v>44.964</v>
      </c>
      <c r="M1339">
        <f>_xlfn.IFNA(VLOOKUP(H1339,centro_costo_id_2!$A$2:$B$108,2,0),107)</f>
        <v>83</v>
      </c>
      <c r="N1339">
        <f>_xlfn.IFNA(VLOOKUP(TRIM(D1339),dominio_correos!$A$1:$B$31,2,0),29)</f>
        <v>15</v>
      </c>
      <c r="O1339" t="str">
        <f>Hoja13!J1338</f>
        <v>2023-06-20</v>
      </c>
      <c r="P1339" t="str">
        <f t="shared" si="101"/>
        <v>null</v>
      </c>
      <c r="Q1339" t="str">
        <f t="shared" si="102"/>
        <v>['nombre' =&gt; 'Samuel Alfonzo', 'apellido' =&gt; 'Suárez Rivero', 'correo' =&gt; 'samuel.suarez@linktic.com', 'dominio' =&gt; 15, 'estado' =&gt; 'Activo', 'ticket' =&gt; '11772',</v>
      </c>
      <c r="R1339" t="str">
        <f t="shared" si="103"/>
        <v xml:space="preserve"> 'fecha_de_creacion' =&gt; '2023-06-20', 'centro_costos_id' =&gt; 83, 'costo_dolares' =&gt; 44.964, 'costo_pesos' =&gt; 0, 'trm' =&gt; 0, 'fecha_de_eliminacion' =&gt; null, 'comentarios'  =&gt; ''],</v>
      </c>
      <c r="S1339" t="str">
        <f t="shared" si="104"/>
        <v>['nombre' =&gt; 'Samuel Alfonzo', 'apellido' =&gt; 'Suárez Rivero', 'correo' =&gt; 'samuel.suarez@linktic.com', 'dominio' =&gt; 15, 'estado' =&gt; 'Activo', 'ticket' =&gt; '11772', 'fecha_de_creacion' =&gt; '2023-06-20', 'centro_costos_id' =&gt; 83, 'costo_dolares' =&gt; 44.964, 'costo_pesos' =&gt; 0, 'trm' =&gt; 0, 'fecha_de_eliminacion' =&gt; null, 'comentarios'  =&gt; ''],</v>
      </c>
    </row>
    <row r="1340" spans="1:19" x14ac:dyDescent="0.25">
      <c r="A1340" t="s">
        <v>3837</v>
      </c>
      <c r="B1340" t="s">
        <v>3838</v>
      </c>
      <c r="C1340" t="s">
        <v>3839</v>
      </c>
      <c r="D1340" t="s">
        <v>944</v>
      </c>
      <c r="E1340" t="s">
        <v>974</v>
      </c>
      <c r="F1340">
        <v>12039</v>
      </c>
      <c r="G1340" s="1" t="s">
        <v>3840</v>
      </c>
      <c r="H1340">
        <v>6</v>
      </c>
      <c r="I1340">
        <v>12</v>
      </c>
      <c r="J1340" t="str">
        <f t="shared" si="100"/>
        <v>12.000</v>
      </c>
      <c r="M1340">
        <f>_xlfn.IFNA(VLOOKUP(H1340,centro_costo_id_2!$A$2:$B$108,2,0),107)</f>
        <v>99</v>
      </c>
      <c r="N1340">
        <f>_xlfn.IFNA(VLOOKUP(TRIM(D1340),dominio_correos!$A$1:$B$31,2,0),29)</f>
        <v>27</v>
      </c>
      <c r="O1340" t="str">
        <f>Hoja13!J1339</f>
        <v>/2023-20-06</v>
      </c>
      <c r="P1340" t="str">
        <f t="shared" si="101"/>
        <v>null</v>
      </c>
      <c r="Q1340" t="str">
        <f t="shared" si="102"/>
        <v>['nombre' =&gt; 'Paola ', 'apellido' =&gt; 'Arrubla Sanchez', 'correo' =&gt; 'paola.arrubla@wimbu.co', 'dominio' =&gt; 27, 'estado' =&gt; 'Activo', 'ticket' =&gt; '12039',</v>
      </c>
      <c r="R1340" t="str">
        <f t="shared" si="103"/>
        <v xml:space="preserve"> 'fecha_de_creacion' =&gt; '/2023-20-06', 'centro_costos_id' =&gt; 99, 'costo_dolares' =&gt; 12.000, 'costo_pesos' =&gt; 0, 'trm' =&gt; 0, 'fecha_de_eliminacion' =&gt; null, 'comentarios'  =&gt; ''],</v>
      </c>
      <c r="S1340" t="str">
        <f t="shared" si="104"/>
        <v>['nombre' =&gt; 'Paola ', 'apellido' =&gt; 'Arrubla Sanchez', 'correo' =&gt; 'paola.arrubla@wimbu.co', 'dominio' =&gt; 27, 'estado' =&gt; 'Activo', 'ticket' =&gt; '12039', 'fecha_de_creacion' =&gt; '/2023-20-06', 'centro_costos_id' =&gt; 99, 'costo_dolares' =&gt; 12.000, 'costo_pesos' =&gt; 0, 'trm' =&gt; 0, 'fecha_de_eliminacion' =&gt; null, 'comentarios'  =&gt; ''],</v>
      </c>
    </row>
    <row r="1341" spans="1:19" x14ac:dyDescent="0.25">
      <c r="A1341" t="s">
        <v>3841</v>
      </c>
      <c r="B1341" t="s">
        <v>3842</v>
      </c>
      <c r="C1341" t="s">
        <v>3843</v>
      </c>
      <c r="D1341" t="s">
        <v>1006</v>
      </c>
      <c r="E1341" t="s">
        <v>974</v>
      </c>
      <c r="F1341">
        <v>11922</v>
      </c>
      <c r="G1341" s="1">
        <v>45097</v>
      </c>
      <c r="H1341">
        <v>349</v>
      </c>
      <c r="I1341">
        <v>44.963999999999999</v>
      </c>
      <c r="J1341" t="str">
        <f t="shared" si="100"/>
        <v>44.964</v>
      </c>
      <c r="M1341">
        <f>_xlfn.IFNA(VLOOKUP(H1341,centro_costo_id_2!$A$2:$B$108,2,0),107)</f>
        <v>93</v>
      </c>
      <c r="N1341">
        <f>_xlfn.IFNA(VLOOKUP(TRIM(D1341),dominio_correos!$A$1:$B$31,2,0),29)</f>
        <v>15</v>
      </c>
      <c r="O1341" t="str">
        <f>Hoja13!J1340</f>
        <v>2023-06-20</v>
      </c>
      <c r="P1341" t="str">
        <f t="shared" si="101"/>
        <v>null</v>
      </c>
      <c r="Q1341" t="str">
        <f t="shared" si="102"/>
        <v>['nombre' =&gt; 'James Leonardo ', 'apellido' =&gt; 'Tellez Castro', 'correo' =&gt; 'james.tellez@linktic.com', 'dominio' =&gt; 15, 'estado' =&gt; 'Activo', 'ticket' =&gt; '11922',</v>
      </c>
      <c r="R1341" t="str">
        <f t="shared" si="103"/>
        <v xml:space="preserve"> 'fecha_de_creacion' =&gt; '2023-06-20', 'centro_costos_id' =&gt; 93, 'costo_dolares' =&gt; 44.964, 'costo_pesos' =&gt; 0, 'trm' =&gt; 0, 'fecha_de_eliminacion' =&gt; null, 'comentarios'  =&gt; ''],</v>
      </c>
      <c r="S1341" t="str">
        <f t="shared" si="104"/>
        <v>['nombre' =&gt; 'James Leonardo ', 'apellido' =&gt; 'Tellez Castro', 'correo' =&gt; 'james.tellez@linktic.com', 'dominio' =&gt; 15, 'estado' =&gt; 'Activo', 'ticket' =&gt; '11922', 'fecha_de_creacion' =&gt; '2023-06-20', 'centro_costos_id' =&gt; 93, 'costo_dolares' =&gt; 44.964, 'costo_pesos' =&gt; 0, 'trm' =&gt; 0, 'fecha_de_eliminacion' =&gt; null, 'comentarios'  =&gt; ''],</v>
      </c>
    </row>
    <row r="1342" spans="1:19" x14ac:dyDescent="0.25">
      <c r="A1342" t="s">
        <v>3844</v>
      </c>
      <c r="B1342" t="s">
        <v>3845</v>
      </c>
      <c r="C1342" t="s">
        <v>3846</v>
      </c>
      <c r="D1342" t="s">
        <v>1006</v>
      </c>
      <c r="E1342" t="s">
        <v>974</v>
      </c>
      <c r="F1342">
        <v>12014</v>
      </c>
      <c r="G1342" s="1">
        <v>45097</v>
      </c>
      <c r="H1342">
        <v>339</v>
      </c>
      <c r="I1342">
        <v>44.963999999999999</v>
      </c>
      <c r="J1342" t="str">
        <f t="shared" si="100"/>
        <v>44.964</v>
      </c>
      <c r="M1342">
        <f>_xlfn.IFNA(VLOOKUP(H1342,centro_costo_id_2!$A$2:$B$108,2,0),107)</f>
        <v>85</v>
      </c>
      <c r="N1342">
        <f>_xlfn.IFNA(VLOOKUP(TRIM(D1342),dominio_correos!$A$1:$B$31,2,0),29)</f>
        <v>15</v>
      </c>
      <c r="O1342" t="str">
        <f>Hoja13!J1341</f>
        <v>2023-06-20</v>
      </c>
      <c r="P1342" t="str">
        <f t="shared" si="101"/>
        <v>null</v>
      </c>
      <c r="Q1342" t="str">
        <f t="shared" si="102"/>
        <v>['nombre' =&gt; 'Fabian Enrique ', 'apellido' =&gt; 'Castro Vargas', 'correo' =&gt; 'fabian.castro@linktic.com', 'dominio' =&gt; 15, 'estado' =&gt; 'Activo', 'ticket' =&gt; '12014',</v>
      </c>
      <c r="R1342" t="str">
        <f t="shared" si="103"/>
        <v xml:space="preserve"> 'fecha_de_creacion' =&gt; '2023-06-20', 'centro_costos_id' =&gt; 85, 'costo_dolares' =&gt; 44.964, 'costo_pesos' =&gt; 0, 'trm' =&gt; 0, 'fecha_de_eliminacion' =&gt; null, 'comentarios'  =&gt; ''],</v>
      </c>
      <c r="S1342" t="str">
        <f t="shared" si="104"/>
        <v>['nombre' =&gt; 'Fabian Enrique ', 'apellido' =&gt; 'Castro Vargas', 'correo' =&gt; 'fabian.castro@linktic.com', 'dominio' =&gt; 15, 'estado' =&gt; 'Activo', 'ticket' =&gt; '12014', 'fecha_de_creacion' =&gt; '2023-06-20', 'centro_costos_id' =&gt; 85, 'costo_dolares' =&gt; 44.964, 'costo_pesos' =&gt; 0, 'trm' =&gt; 0, 'fecha_de_eliminacion' =&gt; null, 'comentarios'  =&gt; ''],</v>
      </c>
    </row>
    <row r="1343" spans="1:19" x14ac:dyDescent="0.25">
      <c r="A1343" t="s">
        <v>3847</v>
      </c>
      <c r="B1343" t="s">
        <v>3848</v>
      </c>
      <c r="C1343" t="s">
        <v>3849</v>
      </c>
      <c r="D1343" t="s">
        <v>1006</v>
      </c>
      <c r="E1343" t="s">
        <v>974</v>
      </c>
      <c r="F1343">
        <v>12078</v>
      </c>
      <c r="G1343" s="1">
        <v>45098</v>
      </c>
      <c r="H1343">
        <v>339</v>
      </c>
      <c r="I1343">
        <v>45.051000000000002</v>
      </c>
      <c r="J1343" t="str">
        <f t="shared" si="100"/>
        <v>45.051</v>
      </c>
      <c r="M1343">
        <f>_xlfn.IFNA(VLOOKUP(H1343,centro_costo_id_2!$A$2:$B$108,2,0),107)</f>
        <v>85</v>
      </c>
      <c r="N1343">
        <f>_xlfn.IFNA(VLOOKUP(TRIM(D1343),dominio_correos!$A$1:$B$31,2,0),29)</f>
        <v>15</v>
      </c>
      <c r="O1343" t="str">
        <f>Hoja13!J1342</f>
        <v>2023-06-21</v>
      </c>
      <c r="P1343" t="str">
        <f t="shared" si="101"/>
        <v>null</v>
      </c>
      <c r="Q1343" t="str">
        <f t="shared" si="102"/>
        <v>['nombre' =&gt; 'Camilo Andrés ', 'apellido' =&gt; 'Fuerte', 'correo' =&gt; 'camilo.fuerte@linktic.com', 'dominio' =&gt; 15, 'estado' =&gt; 'Activo', 'ticket' =&gt; '12078',</v>
      </c>
      <c r="R1343" t="str">
        <f t="shared" si="103"/>
        <v xml:space="preserve"> 'fecha_de_creacion' =&gt; '2023-06-21', 'centro_costos_id' =&gt; 85, 'costo_dolares' =&gt; 45.051, 'costo_pesos' =&gt; 0, 'trm' =&gt; 0, 'fecha_de_eliminacion' =&gt; null, 'comentarios'  =&gt; ''],</v>
      </c>
      <c r="S1343" t="str">
        <f t="shared" si="104"/>
        <v>['nombre' =&gt; 'Camilo Andrés ', 'apellido' =&gt; 'Fuerte', 'correo' =&gt; 'camilo.fuerte@linktic.com', 'dominio' =&gt; 15, 'estado' =&gt; 'Activo', 'ticket' =&gt; '12078', 'fecha_de_creacion' =&gt; '2023-06-21', 'centro_costos_id' =&gt; 85, 'costo_dolares' =&gt; 45.051, 'costo_pesos' =&gt; 0, 'trm' =&gt; 0, 'fecha_de_eliminacion' =&gt; null, 'comentarios'  =&gt; ''],</v>
      </c>
    </row>
    <row r="1344" spans="1:19" x14ac:dyDescent="0.25">
      <c r="A1344" t="s">
        <v>3850</v>
      </c>
      <c r="B1344" t="s">
        <v>3851</v>
      </c>
      <c r="C1344" t="s">
        <v>3852</v>
      </c>
      <c r="D1344" t="s">
        <v>966</v>
      </c>
      <c r="E1344" t="s">
        <v>974</v>
      </c>
      <c r="F1344">
        <v>11979</v>
      </c>
      <c r="G1344" s="1">
        <v>45098</v>
      </c>
      <c r="H1344">
        <v>354</v>
      </c>
      <c r="I1344">
        <v>6</v>
      </c>
      <c r="J1344" t="str">
        <f t="shared" si="100"/>
        <v>6.000</v>
      </c>
      <c r="M1344">
        <f>_xlfn.IFNA(VLOOKUP(H1344,centro_costo_id_2!$A$2:$B$108,2,0),107)</f>
        <v>107</v>
      </c>
      <c r="N1344">
        <f>_xlfn.IFNA(VLOOKUP(TRIM(D1344),dominio_correos!$A$1:$B$31,2,0),29)</f>
        <v>1</v>
      </c>
      <c r="O1344" t="str">
        <f>Hoja13!J1343</f>
        <v>2023-06-21</v>
      </c>
      <c r="P1344" t="str">
        <f t="shared" si="101"/>
        <v>null</v>
      </c>
      <c r="Q1344" t="str">
        <f t="shared" si="102"/>
        <v>['nombre' =&gt; 'Brayan ', 'apellido' =&gt; 'rincon Daza', 'correo' =&gt; 'brayan.rincon@3tcapital.co', 'dominio' =&gt; 1, 'estado' =&gt; 'Activo', 'ticket' =&gt; '11979',</v>
      </c>
      <c r="R1344" t="str">
        <f t="shared" si="103"/>
        <v xml:space="preserve"> 'fecha_de_creacion' =&gt; '2023-06-21', 'centro_costos_id' =&gt; 107, 'costo_dolares' =&gt; 6.000, 'costo_pesos' =&gt; 0, 'trm' =&gt; 0, 'fecha_de_eliminacion' =&gt; null, 'comentarios'  =&gt; ''],</v>
      </c>
      <c r="S1344" t="str">
        <f t="shared" si="104"/>
        <v>['nombre' =&gt; 'Brayan ', 'apellido' =&gt; 'rincon Daza', 'correo' =&gt; 'brayan.rincon@3tcapital.co', 'dominio' =&gt; 1, 'estado' =&gt; 'Activo', 'ticket' =&gt; '11979', 'fecha_de_creacion' =&gt; '2023-06-21', 'centro_costos_id' =&gt; 107, 'costo_dolares' =&gt; 6.000, 'costo_pesos' =&gt; 0, 'trm' =&gt; 0, 'fecha_de_eliminacion' =&gt; null, 'comentarios'  =&gt; ''],</v>
      </c>
    </row>
    <row r="1345" spans="1:19" x14ac:dyDescent="0.25">
      <c r="A1345" t="s">
        <v>3853</v>
      </c>
      <c r="B1345" t="s">
        <v>2014</v>
      </c>
      <c r="C1345" t="s">
        <v>3854</v>
      </c>
      <c r="D1345" t="s">
        <v>1006</v>
      </c>
      <c r="E1345" t="s">
        <v>974</v>
      </c>
      <c r="F1345">
        <v>12147</v>
      </c>
      <c r="G1345" s="1">
        <v>45098</v>
      </c>
      <c r="H1345">
        <v>359</v>
      </c>
      <c r="I1345">
        <v>44.963999999999999</v>
      </c>
      <c r="J1345" t="str">
        <f t="shared" si="100"/>
        <v>44.964</v>
      </c>
      <c r="M1345">
        <f>_xlfn.IFNA(VLOOKUP(H1345,centro_costo_id_2!$A$2:$B$108,2,0),107)</f>
        <v>104</v>
      </c>
      <c r="N1345">
        <f>_xlfn.IFNA(VLOOKUP(TRIM(D1345),dominio_correos!$A$1:$B$31,2,0),29)</f>
        <v>15</v>
      </c>
      <c r="O1345" t="str">
        <f>Hoja13!J1344</f>
        <v>2023-06-21</v>
      </c>
      <c r="P1345" t="str">
        <f t="shared" si="101"/>
        <v>null</v>
      </c>
      <c r="Q1345" t="str">
        <f t="shared" si="102"/>
        <v>['nombre' =&gt; 'Daniel Santiago ', 'apellido' =&gt; 'Hurtado', 'correo' =&gt; 'daniel.hurtado@linktic.com', 'dominio' =&gt; 15, 'estado' =&gt; 'Activo', 'ticket' =&gt; '12147',</v>
      </c>
      <c r="R1345" t="str">
        <f t="shared" si="103"/>
        <v xml:space="preserve"> 'fecha_de_creacion' =&gt; '2023-06-21', 'centro_costos_id' =&gt; 104, 'costo_dolares' =&gt; 44.964, 'costo_pesos' =&gt; 0, 'trm' =&gt; 0, 'fecha_de_eliminacion' =&gt; null, 'comentarios'  =&gt; ''],</v>
      </c>
      <c r="S1345" t="str">
        <f t="shared" si="104"/>
        <v>['nombre' =&gt; 'Daniel Santiago ', 'apellido' =&gt; 'Hurtado', 'correo' =&gt; 'daniel.hurtado@linktic.com', 'dominio' =&gt; 15, 'estado' =&gt; 'Activo', 'ticket' =&gt; '12147', 'fecha_de_creacion' =&gt; '2023-06-21', 'centro_costos_id' =&gt; 104, 'costo_dolares' =&gt; 44.964, 'costo_pesos' =&gt; 0, 'trm' =&gt; 0, 'fecha_de_eliminacion' =&gt; null, 'comentarios'  =&gt; ''],</v>
      </c>
    </row>
    <row r="1346" spans="1:19" x14ac:dyDescent="0.25">
      <c r="A1346" t="s">
        <v>3430</v>
      </c>
      <c r="B1346" t="s">
        <v>3855</v>
      </c>
      <c r="C1346" t="s">
        <v>3856</v>
      </c>
      <c r="D1346" t="s">
        <v>3765</v>
      </c>
      <c r="E1346" t="s">
        <v>974</v>
      </c>
      <c r="F1346" t="s">
        <v>3857</v>
      </c>
      <c r="G1346" s="1">
        <v>45099</v>
      </c>
      <c r="H1346">
        <v>202</v>
      </c>
      <c r="I1346">
        <v>10.8</v>
      </c>
      <c r="J1346" t="str">
        <f t="shared" si="100"/>
        <v>10.800</v>
      </c>
      <c r="M1346">
        <f>_xlfn.IFNA(VLOOKUP(H1346,centro_costo_id_2!$A$2:$B$108,2,0),107)</f>
        <v>107</v>
      </c>
      <c r="N1346">
        <f>_xlfn.IFNA(VLOOKUP(TRIM(D1346),dominio_correos!$A$1:$B$31,2,0),29)</f>
        <v>31</v>
      </c>
      <c r="O1346" t="str">
        <f>Hoja13!J1345</f>
        <v>2023-06-22</v>
      </c>
      <c r="P1346" t="str">
        <f t="shared" si="101"/>
        <v>null</v>
      </c>
      <c r="Q1346" t="str">
        <f t="shared" si="102"/>
        <v>['nombre' =&gt; 'Lina Maria ', 'apellido' =&gt; 'Castillo Tafur', 'correo' =&gt; 'licitaciones@givingsas.com', 'dominio' =&gt; 31, 'estado' =&gt; 'Activo', 'ticket' =&gt; '5781-3600-5764-5098',</v>
      </c>
      <c r="R1346" t="str">
        <f t="shared" si="103"/>
        <v xml:space="preserve"> 'fecha_de_creacion' =&gt; '2023-06-22', 'centro_costos_id' =&gt; 107, 'costo_dolares' =&gt; 10.800, 'costo_pesos' =&gt; 0, 'trm' =&gt; 0, 'fecha_de_eliminacion' =&gt; null, 'comentarios'  =&gt; ''],</v>
      </c>
      <c r="S1346" t="str">
        <f t="shared" si="104"/>
        <v>['nombre' =&gt; 'Lina Maria ', 'apellido' =&gt; 'Castillo Tafur', 'correo' =&gt; 'licitaciones@givingsas.com', 'dominio' =&gt; 31, 'estado' =&gt; 'Activo', 'ticket' =&gt; '5781-3600-5764-5098', 'fecha_de_creacion' =&gt; '2023-06-22', 'centro_costos_id' =&gt; 107, 'costo_dolares' =&gt; 10.800, 'costo_pesos' =&gt; 0, 'trm' =&gt; 0, 'fecha_de_eliminacion' =&gt; null, 'comentarios'  =&gt; ''],</v>
      </c>
    </row>
    <row r="1347" spans="1:19" x14ac:dyDescent="0.25">
      <c r="A1347" t="s">
        <v>3819</v>
      </c>
      <c r="B1347" t="s">
        <v>3820</v>
      </c>
      <c r="C1347" t="s">
        <v>3858</v>
      </c>
      <c r="D1347" t="s">
        <v>3765</v>
      </c>
      <c r="E1347" t="s">
        <v>974</v>
      </c>
      <c r="F1347">
        <v>11805</v>
      </c>
      <c r="G1347" s="1">
        <v>45099</v>
      </c>
      <c r="H1347">
        <v>363</v>
      </c>
      <c r="I1347">
        <v>10.8</v>
      </c>
      <c r="J1347" t="str">
        <f t="shared" ref="J1347:J1381" si="105">REPLACE(TEXT(I1347,"#,000"),FIND(",",TEXT(I1347,"#,000"),1),1,".")</f>
        <v>10.800</v>
      </c>
      <c r="M1347">
        <f>_xlfn.IFNA(VLOOKUP(H1347,centro_costo_id_2!$A$2:$B$108,2,0),107)</f>
        <v>107</v>
      </c>
      <c r="N1347">
        <f>_xlfn.IFNA(VLOOKUP(TRIM(D1347),dominio_correos!$A$1:$B$31,2,0),29)</f>
        <v>31</v>
      </c>
      <c r="O1347" t="str">
        <f>Hoja13!J1346</f>
        <v>2023-06-22</v>
      </c>
      <c r="P1347" t="str">
        <f t="shared" ref="P1347:P1381" si="106">IF(K1347="","null",YEAR(K1347)&amp;"-"&amp;IF(VALUE(MONTH(K1347))&lt;10,0&amp;VALUE(MONTH(K1347)),VALUE(MONTH(K1347)))&amp;"-"&amp;IF(VALUE(DAY(K1347))&lt;10,0&amp;VALUE(DAY(K1347)),VALUE(DAY(K1347))))</f>
        <v>null</v>
      </c>
      <c r="Q1347" t="str">
        <f t="shared" ref="Q1347:Q1381" si="107">"['nombre' =&gt; '"&amp;A1347&amp;"', 'apellido' =&gt; '"&amp;B1347&amp;"', 'correo' =&gt; '"&amp;C1347&amp;"', 'dominio' =&gt; "&amp;N1347&amp;", 'estado' =&gt; '"&amp;E1347&amp;"', 'ticket' =&gt; '"&amp;F1347&amp;"',"</f>
        <v>['nombre' =&gt; 'Diana Maria ', 'apellido' =&gt; 'Cifuentes Rivera', 'correo' =&gt; 'dcifuentes@givingsas.com', 'dominio' =&gt; 31, 'estado' =&gt; 'Activo', 'ticket' =&gt; '11805',</v>
      </c>
      <c r="R1347" t="str">
        <f t="shared" ref="R1347:R1381" si="108">" 'fecha_de_creacion' =&gt; '"&amp;O1347&amp;"', 'centro_costos_id' =&gt; "&amp;M1347&amp;", 'costo_dolares' =&gt; "&amp;J1347&amp;", 'costo_pesos' =&gt; 0, 'trm' =&gt; 0, 'fecha_de_eliminacion' =&gt; "&amp;IF(P1347="null","null","'"&amp;P1347&amp;"'")&amp;", 'comentarios'  =&gt; '"&amp;L1347&amp;"'],"</f>
        <v xml:space="preserve"> 'fecha_de_creacion' =&gt; '2023-06-22', 'centro_costos_id' =&gt; 107, 'costo_dolares' =&gt; 10.800, 'costo_pesos' =&gt; 0, 'trm' =&gt; 0, 'fecha_de_eliminacion' =&gt; null, 'comentarios'  =&gt; ''],</v>
      </c>
      <c r="S1347" t="str">
        <f t="shared" ref="S1347:S1381" si="109">Q1347&amp;R1347</f>
        <v>['nombre' =&gt; 'Diana Maria ', 'apellido' =&gt; 'Cifuentes Rivera', 'correo' =&gt; 'dcifuentes@givingsas.com', 'dominio' =&gt; 31, 'estado' =&gt; 'Activo', 'ticket' =&gt; '11805', 'fecha_de_creacion' =&gt; '2023-06-22', 'centro_costos_id' =&gt; 107, 'costo_dolares' =&gt; 10.800, 'costo_pesos' =&gt; 0, 'trm' =&gt; 0, 'fecha_de_eliminacion' =&gt; null, 'comentarios'  =&gt; ''],</v>
      </c>
    </row>
    <row r="1348" spans="1:19" x14ac:dyDescent="0.25">
      <c r="A1348" t="s">
        <v>3859</v>
      </c>
      <c r="B1348" t="s">
        <v>3860</v>
      </c>
      <c r="C1348" t="s">
        <v>3861</v>
      </c>
      <c r="D1348" t="s">
        <v>966</v>
      </c>
      <c r="E1348" t="s">
        <v>974</v>
      </c>
      <c r="F1348">
        <v>11981</v>
      </c>
      <c r="G1348" s="1">
        <v>45100</v>
      </c>
      <c r="H1348">
        <v>354</v>
      </c>
      <c r="I1348">
        <v>6</v>
      </c>
      <c r="J1348" t="str">
        <f t="shared" si="105"/>
        <v>6.000</v>
      </c>
      <c r="M1348">
        <f>_xlfn.IFNA(VLOOKUP(H1348,centro_costo_id_2!$A$2:$B$108,2,0),107)</f>
        <v>107</v>
      </c>
      <c r="N1348">
        <f>_xlfn.IFNA(VLOOKUP(TRIM(D1348),dominio_correos!$A$1:$B$31,2,0),29)</f>
        <v>1</v>
      </c>
      <c r="O1348" t="str">
        <f>Hoja13!J1347</f>
        <v>2023-06-23</v>
      </c>
      <c r="P1348" t="str">
        <f t="shared" si="106"/>
        <v>null</v>
      </c>
      <c r="Q1348" t="str">
        <f t="shared" si="107"/>
        <v>['nombre' =&gt; 'Jaiver Camilo ', 'apellido' =&gt; 'Peña Gutierrez', 'correo' =&gt; 'javier.pena@3tcapital.co', 'dominio' =&gt; 1, 'estado' =&gt; 'Activo', 'ticket' =&gt; '11981',</v>
      </c>
      <c r="R1348" t="str">
        <f t="shared" si="108"/>
        <v xml:space="preserve"> 'fecha_de_creacion' =&gt; '2023-06-23', 'centro_costos_id' =&gt; 107, 'costo_dolares' =&gt; 6.000, 'costo_pesos' =&gt; 0, 'trm' =&gt; 0, 'fecha_de_eliminacion' =&gt; null, 'comentarios'  =&gt; ''],</v>
      </c>
      <c r="S1348" t="str">
        <f t="shared" si="109"/>
        <v>['nombre' =&gt; 'Jaiver Camilo ', 'apellido' =&gt; 'Peña Gutierrez', 'correo' =&gt; 'javier.pena@3tcapital.co', 'dominio' =&gt; 1, 'estado' =&gt; 'Activo', 'ticket' =&gt; '11981', 'fecha_de_creacion' =&gt; '2023-06-23', 'centro_costos_id' =&gt; 107, 'costo_dolares' =&gt; 6.000, 'costo_pesos' =&gt; 0, 'trm' =&gt; 0, 'fecha_de_eliminacion' =&gt; null, 'comentarios'  =&gt; ''],</v>
      </c>
    </row>
    <row r="1349" spans="1:19" x14ac:dyDescent="0.25">
      <c r="A1349" t="s">
        <v>3862</v>
      </c>
      <c r="B1349" t="s">
        <v>3863</v>
      </c>
      <c r="C1349" t="s">
        <v>3864</v>
      </c>
      <c r="D1349" t="s">
        <v>1006</v>
      </c>
      <c r="E1349" t="s">
        <v>974</v>
      </c>
      <c r="F1349">
        <v>11556</v>
      </c>
      <c r="G1349" s="1">
        <v>45100</v>
      </c>
      <c r="H1349">
        <v>355</v>
      </c>
      <c r="I1349">
        <v>44.963999999999999</v>
      </c>
      <c r="J1349" t="str">
        <f t="shared" si="105"/>
        <v>44.964</v>
      </c>
      <c r="M1349">
        <f>_xlfn.IFNA(VLOOKUP(H1349,centro_costo_id_2!$A$2:$B$108,2,0),107)</f>
        <v>98</v>
      </c>
      <c r="N1349">
        <f>_xlfn.IFNA(VLOOKUP(TRIM(D1349),dominio_correos!$A$1:$B$31,2,0),29)</f>
        <v>15</v>
      </c>
      <c r="O1349" t="str">
        <f>Hoja13!J1348</f>
        <v>2023-06-23</v>
      </c>
      <c r="P1349" t="str">
        <f t="shared" si="106"/>
        <v>null</v>
      </c>
      <c r="Q1349" t="str">
        <f t="shared" si="107"/>
        <v>['nombre' =&gt; 'Cristian Daniel ', 'apellido' =&gt; 'Reyes Rodriguez', 'correo' =&gt; 'cristian.reyes@linktic.com', 'dominio' =&gt; 15, 'estado' =&gt; 'Activo', 'ticket' =&gt; '11556',</v>
      </c>
      <c r="R1349" t="str">
        <f t="shared" si="108"/>
        <v xml:space="preserve"> 'fecha_de_creacion' =&gt; '2023-06-23', 'centro_costos_id' =&gt; 98, 'costo_dolares' =&gt; 44.964, 'costo_pesos' =&gt; 0, 'trm' =&gt; 0, 'fecha_de_eliminacion' =&gt; null, 'comentarios'  =&gt; ''],</v>
      </c>
      <c r="S1349" t="str">
        <f t="shared" si="109"/>
        <v>['nombre' =&gt; 'Cristian Daniel ', 'apellido' =&gt; 'Reyes Rodriguez', 'correo' =&gt; 'cristian.reyes@linktic.com', 'dominio' =&gt; 15, 'estado' =&gt; 'Activo', 'ticket' =&gt; '11556', 'fecha_de_creacion' =&gt; '2023-06-23', 'centro_costos_id' =&gt; 98, 'costo_dolares' =&gt; 44.964, 'costo_pesos' =&gt; 0, 'trm' =&gt; 0, 'fecha_de_eliminacion' =&gt; null, 'comentarios'  =&gt; ''],</v>
      </c>
    </row>
    <row r="1350" spans="1:19" x14ac:dyDescent="0.25">
      <c r="A1350" t="s">
        <v>3865</v>
      </c>
      <c r="B1350" t="s">
        <v>3866</v>
      </c>
      <c r="C1350" t="s">
        <v>3867</v>
      </c>
      <c r="D1350" t="s">
        <v>912</v>
      </c>
      <c r="E1350" t="s">
        <v>974</v>
      </c>
      <c r="F1350">
        <v>12152</v>
      </c>
      <c r="G1350" s="1">
        <v>45100</v>
      </c>
      <c r="H1350">
        <v>9</v>
      </c>
      <c r="I1350">
        <v>12</v>
      </c>
      <c r="J1350" t="str">
        <f t="shared" si="105"/>
        <v>12.000</v>
      </c>
      <c r="M1350">
        <f>_xlfn.IFNA(VLOOKUP(H1350,centro_costo_id_2!$A$2:$B$108,2,0),107)</f>
        <v>106</v>
      </c>
      <c r="N1350">
        <f>_xlfn.IFNA(VLOOKUP(TRIM(D1350),dominio_correos!$A$1:$B$31,2,0),29)</f>
        <v>10</v>
      </c>
      <c r="O1350" t="str">
        <f>Hoja13!J1349</f>
        <v>2023-06-23</v>
      </c>
      <c r="P1350" t="str">
        <f t="shared" si="106"/>
        <v>null</v>
      </c>
      <c r="Q1350" t="str">
        <f t="shared" si="107"/>
        <v>['nombre' =&gt; 'Erick Santiago ', 'apellido' =&gt; 'Díaz Bueno', 'correo' =&gt; 'erick.diaz@hicome.co', 'dominio' =&gt; 10, 'estado' =&gt; 'Activo', 'ticket' =&gt; '12152',</v>
      </c>
      <c r="R1350" t="str">
        <f t="shared" si="108"/>
        <v xml:space="preserve"> 'fecha_de_creacion' =&gt; '2023-06-23', 'centro_costos_id' =&gt; 106, 'costo_dolares' =&gt; 12.000, 'costo_pesos' =&gt; 0, 'trm' =&gt; 0, 'fecha_de_eliminacion' =&gt; null, 'comentarios'  =&gt; ''],</v>
      </c>
      <c r="S1350" t="str">
        <f t="shared" si="109"/>
        <v>['nombre' =&gt; 'Erick Santiago ', 'apellido' =&gt; 'Díaz Bueno', 'correo' =&gt; 'erick.diaz@hicome.co', 'dominio' =&gt; 10, 'estado' =&gt; 'Activo', 'ticket' =&gt; '12152', 'fecha_de_creacion' =&gt; '2023-06-23', 'centro_costos_id' =&gt; 106, 'costo_dolares' =&gt; 12.000, 'costo_pesos' =&gt; 0, 'trm' =&gt; 0, 'fecha_de_eliminacion' =&gt; null, 'comentarios'  =&gt; ''],</v>
      </c>
    </row>
    <row r="1351" spans="1:19" x14ac:dyDescent="0.25">
      <c r="A1351" t="s">
        <v>3868</v>
      </c>
      <c r="B1351" t="s">
        <v>3869</v>
      </c>
      <c r="C1351" t="s">
        <v>3870</v>
      </c>
      <c r="D1351" t="s">
        <v>944</v>
      </c>
      <c r="E1351" t="s">
        <v>974</v>
      </c>
      <c r="F1351">
        <v>12038</v>
      </c>
      <c r="G1351" s="1">
        <v>45103</v>
      </c>
      <c r="H1351">
        <v>6</v>
      </c>
      <c r="I1351">
        <v>12</v>
      </c>
      <c r="J1351" t="str">
        <f t="shared" si="105"/>
        <v>12.000</v>
      </c>
      <c r="M1351">
        <f>_xlfn.IFNA(VLOOKUP(H1351,centro_costo_id_2!$A$2:$B$108,2,0),107)</f>
        <v>99</v>
      </c>
      <c r="N1351">
        <f>_xlfn.IFNA(VLOOKUP(TRIM(D1351),dominio_correos!$A$1:$B$31,2,0),29)</f>
        <v>27</v>
      </c>
      <c r="O1351" t="str">
        <f>Hoja13!J1350</f>
        <v>2023-06-26</v>
      </c>
      <c r="P1351" t="str">
        <f t="shared" si="106"/>
        <v>null</v>
      </c>
      <c r="Q1351" t="str">
        <f t="shared" si="107"/>
        <v>['nombre' =&gt; 'Vladimir Alexander ', 'apellido' =&gt; 'Silva Frias', 'correo' =&gt; 'vladimir.silva@wimbu.co', 'dominio' =&gt; 27, 'estado' =&gt; 'Activo', 'ticket' =&gt; '12038',</v>
      </c>
      <c r="R1351" t="str">
        <f t="shared" si="108"/>
        <v xml:space="preserve"> 'fecha_de_creacion' =&gt; '2023-06-26', 'centro_costos_id' =&gt; 99, 'costo_dolares' =&gt; 12.000, 'costo_pesos' =&gt; 0, 'trm' =&gt; 0, 'fecha_de_eliminacion' =&gt; null, 'comentarios'  =&gt; ''],</v>
      </c>
      <c r="S1351" t="str">
        <f t="shared" si="109"/>
        <v>['nombre' =&gt; 'Vladimir Alexander ', 'apellido' =&gt; 'Silva Frias', 'correo' =&gt; 'vladimir.silva@wimbu.co', 'dominio' =&gt; 27, 'estado' =&gt; 'Activo', 'ticket' =&gt; '12038', 'fecha_de_creacion' =&gt; '2023-06-26', 'centro_costos_id' =&gt; 99, 'costo_dolares' =&gt; 12.000, 'costo_pesos' =&gt; 0, 'trm' =&gt; 0, 'fecha_de_eliminacion' =&gt; null, 'comentarios'  =&gt; ''],</v>
      </c>
    </row>
    <row r="1352" spans="1:19" x14ac:dyDescent="0.25">
      <c r="A1352" t="s">
        <v>3871</v>
      </c>
      <c r="B1352" t="s">
        <v>3872</v>
      </c>
      <c r="C1352" t="s">
        <v>3873</v>
      </c>
      <c r="D1352" t="s">
        <v>1006</v>
      </c>
      <c r="E1352" t="s">
        <v>974</v>
      </c>
      <c r="F1352">
        <v>12011</v>
      </c>
      <c r="G1352" s="1">
        <v>45103</v>
      </c>
      <c r="H1352">
        <v>348</v>
      </c>
      <c r="I1352">
        <v>44.963999999999999</v>
      </c>
      <c r="J1352" t="str">
        <f t="shared" si="105"/>
        <v>44.964</v>
      </c>
      <c r="M1352">
        <f>_xlfn.IFNA(VLOOKUP(H1352,centro_costo_id_2!$A$2:$B$108,2,0),107)</f>
        <v>92</v>
      </c>
      <c r="N1352">
        <f>_xlfn.IFNA(VLOOKUP(TRIM(D1352),dominio_correos!$A$1:$B$31,2,0),29)</f>
        <v>15</v>
      </c>
      <c r="O1352" t="str">
        <f>Hoja13!J1351</f>
        <v>2023-06-26</v>
      </c>
      <c r="P1352" t="str">
        <f t="shared" si="106"/>
        <v>null</v>
      </c>
      <c r="Q1352" t="str">
        <f t="shared" si="107"/>
        <v>['nombre' =&gt; 'Jose ', 'apellido' =&gt; 'Medina ', 'correo' =&gt; 'jose.medina@linktic.com', 'dominio' =&gt; 15, 'estado' =&gt; 'Activo', 'ticket' =&gt; '12011',</v>
      </c>
      <c r="R1352" t="str">
        <f t="shared" si="108"/>
        <v xml:space="preserve"> 'fecha_de_creacion' =&gt; '2023-06-26', 'centro_costos_id' =&gt; 92, 'costo_dolares' =&gt; 44.964, 'costo_pesos' =&gt; 0, 'trm' =&gt; 0, 'fecha_de_eliminacion' =&gt; null, 'comentarios'  =&gt; ''],</v>
      </c>
      <c r="S1352" t="str">
        <f t="shared" si="109"/>
        <v>['nombre' =&gt; 'Jose ', 'apellido' =&gt; 'Medina ', 'correo' =&gt; 'jose.medina@linktic.com', 'dominio' =&gt; 15, 'estado' =&gt; 'Activo', 'ticket' =&gt; '12011', 'fecha_de_creacion' =&gt; '2023-06-26', 'centro_costos_id' =&gt; 92, 'costo_dolares' =&gt; 44.964, 'costo_pesos' =&gt; 0, 'trm' =&gt; 0, 'fecha_de_eliminacion' =&gt; null, 'comentarios'  =&gt; ''],</v>
      </c>
    </row>
    <row r="1353" spans="1:19" x14ac:dyDescent="0.25">
      <c r="A1353" t="s">
        <v>1514</v>
      </c>
      <c r="B1353" t="s">
        <v>990</v>
      </c>
      <c r="C1353" t="s">
        <v>3874</v>
      </c>
      <c r="E1353" t="s">
        <v>974</v>
      </c>
      <c r="G1353" s="1">
        <v>45103</v>
      </c>
      <c r="H1353">
        <v>364</v>
      </c>
      <c r="I1353">
        <v>10.8</v>
      </c>
      <c r="J1353" t="str">
        <f t="shared" si="105"/>
        <v>10.800</v>
      </c>
      <c r="M1353">
        <f>_xlfn.IFNA(VLOOKUP(H1353,centro_costo_id_2!$A$2:$B$108,2,0),107)</f>
        <v>107</v>
      </c>
      <c r="N1353">
        <f>_xlfn.IFNA(VLOOKUP(TRIM(D1353),dominio_correos!$A$1:$B$31,2,0),29)</f>
        <v>29</v>
      </c>
      <c r="O1353" t="str">
        <f>Hoja13!J1352</f>
        <v>2023-06-26</v>
      </c>
      <c r="P1353" t="str">
        <f t="shared" si="106"/>
        <v>null</v>
      </c>
      <c r="Q1353" t="str">
        <f t="shared" si="107"/>
        <v>['nombre' =&gt; 'Paula', 'apellido' =&gt; 'Moreno', 'correo' =&gt; 'recursos.humanos', 'dominio' =&gt; 29, 'estado' =&gt; 'Activo', 'ticket' =&gt; '',</v>
      </c>
      <c r="R1353" t="str">
        <f t="shared" si="108"/>
        <v xml:space="preserve"> 'fecha_de_creacion' =&gt; '2023-06-26', 'centro_costos_id' =&gt; 107, 'costo_dolares' =&gt; 10.800, 'costo_pesos' =&gt; 0, 'trm' =&gt; 0, 'fecha_de_eliminacion' =&gt; null, 'comentarios'  =&gt; ''],</v>
      </c>
      <c r="S1353" t="str">
        <f t="shared" si="109"/>
        <v>['nombre' =&gt; 'Paula', 'apellido' =&gt; 'Moreno', 'correo' =&gt; 'recursos.humanos', 'dominio' =&gt; 29, 'estado' =&gt; 'Activo', 'ticket' =&gt; '', 'fecha_de_creacion' =&gt; '2023-06-26', 'centro_costos_id' =&gt; 107, 'costo_dolares' =&gt; 10.800, 'costo_pesos' =&gt; 0, 'trm' =&gt; 0, 'fecha_de_eliminacion' =&gt; null, 'comentarios'  =&gt; ''],</v>
      </c>
    </row>
    <row r="1354" spans="1:19" x14ac:dyDescent="0.25">
      <c r="A1354" t="s">
        <v>3185</v>
      </c>
      <c r="B1354" t="s">
        <v>3875</v>
      </c>
      <c r="C1354" t="s">
        <v>3876</v>
      </c>
      <c r="D1354" t="s">
        <v>944</v>
      </c>
      <c r="E1354" t="s">
        <v>974</v>
      </c>
      <c r="F1354">
        <v>12040</v>
      </c>
      <c r="G1354" s="1">
        <v>45104</v>
      </c>
      <c r="H1354">
        <v>6</v>
      </c>
      <c r="I1354">
        <v>12</v>
      </c>
      <c r="J1354" t="str">
        <f t="shared" si="105"/>
        <v>12.000</v>
      </c>
      <c r="M1354">
        <f>_xlfn.IFNA(VLOOKUP(H1354,centro_costo_id_2!$A$2:$B$108,2,0),107)</f>
        <v>99</v>
      </c>
      <c r="N1354">
        <f>_xlfn.IFNA(VLOOKUP(TRIM(D1354),dominio_correos!$A$1:$B$31,2,0),29)</f>
        <v>27</v>
      </c>
      <c r="O1354" t="str">
        <f>Hoja13!J1353</f>
        <v>2023-06-27</v>
      </c>
      <c r="P1354" t="str">
        <f t="shared" si="106"/>
        <v>null</v>
      </c>
      <c r="Q1354" t="str">
        <f t="shared" si="107"/>
        <v>['nombre' =&gt; 'Juan Pablo ', 'apellido' =&gt; 'Hincapié Martinez', 'correo' =&gt; 'juan.hincapie@wimbu.co', 'dominio' =&gt; 27, 'estado' =&gt; 'Activo', 'ticket' =&gt; '12040',</v>
      </c>
      <c r="R1354" t="str">
        <f t="shared" si="108"/>
        <v xml:space="preserve"> 'fecha_de_creacion' =&gt; '2023-06-27', 'centro_costos_id' =&gt; 99, 'costo_dolares' =&gt; 12.000, 'costo_pesos' =&gt; 0, 'trm' =&gt; 0, 'fecha_de_eliminacion' =&gt; null, 'comentarios'  =&gt; ''],</v>
      </c>
      <c r="S1354" t="str">
        <f t="shared" si="109"/>
        <v>['nombre' =&gt; 'Juan Pablo ', 'apellido' =&gt; 'Hincapié Martinez', 'correo' =&gt; 'juan.hincapie@wimbu.co', 'dominio' =&gt; 27, 'estado' =&gt; 'Activo', 'ticket' =&gt; '12040', 'fecha_de_creacion' =&gt; '2023-06-27', 'centro_costos_id' =&gt; 99, 'costo_dolares' =&gt; 12.000, 'costo_pesos' =&gt; 0, 'trm' =&gt; 0, 'fecha_de_eliminacion' =&gt; null, 'comentarios'  =&gt; ''],</v>
      </c>
    </row>
    <row r="1355" spans="1:19" x14ac:dyDescent="0.25">
      <c r="A1355" t="s">
        <v>3877</v>
      </c>
      <c r="B1355" t="s">
        <v>3878</v>
      </c>
      <c r="C1355" t="s">
        <v>3879</v>
      </c>
      <c r="D1355" t="s">
        <v>1006</v>
      </c>
      <c r="E1355" t="s">
        <v>974</v>
      </c>
      <c r="F1355">
        <v>12149</v>
      </c>
      <c r="G1355" s="1">
        <v>45104</v>
      </c>
      <c r="H1355">
        <v>291</v>
      </c>
      <c r="I1355">
        <v>44.963999999999999</v>
      </c>
      <c r="J1355" t="str">
        <f t="shared" si="105"/>
        <v>44.964</v>
      </c>
      <c r="M1355">
        <f>_xlfn.IFNA(VLOOKUP(H1355,centro_costo_id_2!$A$2:$B$108,2,0),107)</f>
        <v>37</v>
      </c>
      <c r="N1355">
        <f>_xlfn.IFNA(VLOOKUP(TRIM(D1355),dominio_correos!$A$1:$B$31,2,0),29)</f>
        <v>15</v>
      </c>
      <c r="O1355" t="str">
        <f>Hoja13!J1354</f>
        <v>2023-06-27</v>
      </c>
      <c r="P1355" t="str">
        <f t="shared" si="106"/>
        <v>null</v>
      </c>
      <c r="Q1355" t="str">
        <f t="shared" si="107"/>
        <v>['nombre' =&gt; 'Santiago ', 'apellido' =&gt; 'Gonzalez Ruge', 'correo' =&gt; 'santiago.gonzalez@linktic.com', 'dominio' =&gt; 15, 'estado' =&gt; 'Activo', 'ticket' =&gt; '12149',</v>
      </c>
      <c r="R1355" t="str">
        <f t="shared" si="108"/>
        <v xml:space="preserve"> 'fecha_de_creacion' =&gt; '2023-06-27', 'centro_costos_id' =&gt; 37, 'costo_dolares' =&gt; 44.964, 'costo_pesos' =&gt; 0, 'trm' =&gt; 0, 'fecha_de_eliminacion' =&gt; null, 'comentarios'  =&gt; ''],</v>
      </c>
      <c r="S1355" t="str">
        <f t="shared" si="109"/>
        <v>['nombre' =&gt; 'Santiago ', 'apellido' =&gt; 'Gonzalez Ruge', 'correo' =&gt; 'santiago.gonzalez@linktic.com', 'dominio' =&gt; 15, 'estado' =&gt; 'Activo', 'ticket' =&gt; '12149', 'fecha_de_creacion' =&gt; '2023-06-27', 'centro_costos_id' =&gt; 37, 'costo_dolares' =&gt; 44.964, 'costo_pesos' =&gt; 0, 'trm' =&gt; 0, 'fecha_de_eliminacion' =&gt; null, 'comentarios'  =&gt; ''],</v>
      </c>
    </row>
    <row r="1356" spans="1:19" x14ac:dyDescent="0.25">
      <c r="A1356" t="s">
        <v>3880</v>
      </c>
      <c r="B1356" t="s">
        <v>3881</v>
      </c>
      <c r="C1356" t="s">
        <v>3882</v>
      </c>
      <c r="D1356" t="s">
        <v>1006</v>
      </c>
      <c r="E1356" t="s">
        <v>974</v>
      </c>
      <c r="F1356">
        <v>12168</v>
      </c>
      <c r="G1356" s="1">
        <v>45104</v>
      </c>
      <c r="H1356">
        <v>291</v>
      </c>
      <c r="I1356">
        <v>45.051000000000002</v>
      </c>
      <c r="J1356" t="str">
        <f t="shared" si="105"/>
        <v>45.051</v>
      </c>
      <c r="M1356">
        <f>_xlfn.IFNA(VLOOKUP(H1356,centro_costo_id_2!$A$2:$B$108,2,0),107)</f>
        <v>37</v>
      </c>
      <c r="N1356">
        <f>_xlfn.IFNA(VLOOKUP(TRIM(D1356),dominio_correos!$A$1:$B$31,2,0),29)</f>
        <v>15</v>
      </c>
      <c r="O1356" t="str">
        <f>Hoja13!J1355</f>
        <v>2023-06-27</v>
      </c>
      <c r="P1356" t="str">
        <f t="shared" si="106"/>
        <v>null</v>
      </c>
      <c r="Q1356" t="str">
        <f t="shared" si="107"/>
        <v>['nombre' =&gt; 'Magda Carolina ', 'apellido' =&gt; 'Lopez Garcia', 'correo' =&gt; 'magda.lopez@linktic.com', 'dominio' =&gt; 15, 'estado' =&gt; 'Activo', 'ticket' =&gt; '12168',</v>
      </c>
      <c r="R1356" t="str">
        <f t="shared" si="108"/>
        <v xml:space="preserve"> 'fecha_de_creacion' =&gt; '2023-06-27', 'centro_costos_id' =&gt; 37, 'costo_dolares' =&gt; 45.051, 'costo_pesos' =&gt; 0, 'trm' =&gt; 0, 'fecha_de_eliminacion' =&gt; null, 'comentarios'  =&gt; ''],</v>
      </c>
      <c r="S1356" t="str">
        <f t="shared" si="109"/>
        <v>['nombre' =&gt; 'Magda Carolina ', 'apellido' =&gt; 'Lopez Garcia', 'correo' =&gt; 'magda.lopez@linktic.com', 'dominio' =&gt; 15, 'estado' =&gt; 'Activo', 'ticket' =&gt; '12168', 'fecha_de_creacion' =&gt; '2023-06-27', 'centro_costos_id' =&gt; 37, 'costo_dolares' =&gt; 45.051, 'costo_pesos' =&gt; 0, 'trm' =&gt; 0, 'fecha_de_eliminacion' =&gt; null, 'comentarios'  =&gt; ''],</v>
      </c>
    </row>
    <row r="1357" spans="1:19" x14ac:dyDescent="0.25">
      <c r="A1357" t="s">
        <v>3883</v>
      </c>
      <c r="B1357" t="s">
        <v>3884</v>
      </c>
      <c r="C1357" t="s">
        <v>3885</v>
      </c>
      <c r="D1357" t="s">
        <v>1006</v>
      </c>
      <c r="E1357" t="s">
        <v>974</v>
      </c>
      <c r="F1357">
        <v>12169</v>
      </c>
      <c r="G1357" s="1">
        <v>45104</v>
      </c>
      <c r="H1357">
        <v>291</v>
      </c>
      <c r="I1357">
        <v>44.963999999999999</v>
      </c>
      <c r="J1357" t="str">
        <f t="shared" si="105"/>
        <v>44.964</v>
      </c>
      <c r="M1357">
        <f>_xlfn.IFNA(VLOOKUP(H1357,centro_costo_id_2!$A$2:$B$108,2,0),107)</f>
        <v>37</v>
      </c>
      <c r="N1357">
        <f>_xlfn.IFNA(VLOOKUP(TRIM(D1357),dominio_correos!$A$1:$B$31,2,0),29)</f>
        <v>15</v>
      </c>
      <c r="O1357" t="str">
        <f>Hoja13!J1356</f>
        <v>2023-06-27</v>
      </c>
      <c r="P1357" t="str">
        <f t="shared" si="106"/>
        <v>null</v>
      </c>
      <c r="Q1357" t="str">
        <f t="shared" si="107"/>
        <v>['nombre' =&gt; 'Luisa Fernanda ', 'apellido' =&gt; 'Londoño Calderon', 'correo' =&gt; 'luisa.londoño@linktic.com', 'dominio' =&gt; 15, 'estado' =&gt; 'Activo', 'ticket' =&gt; '12169',</v>
      </c>
      <c r="R1357" t="str">
        <f t="shared" si="108"/>
        <v xml:space="preserve"> 'fecha_de_creacion' =&gt; '2023-06-27', 'centro_costos_id' =&gt; 37, 'costo_dolares' =&gt; 44.964, 'costo_pesos' =&gt; 0, 'trm' =&gt; 0, 'fecha_de_eliminacion' =&gt; null, 'comentarios'  =&gt; ''],</v>
      </c>
      <c r="S1357" t="str">
        <f t="shared" si="109"/>
        <v>['nombre' =&gt; 'Luisa Fernanda ', 'apellido' =&gt; 'Londoño Calderon', 'correo' =&gt; 'luisa.londoño@linktic.com', 'dominio' =&gt; 15, 'estado' =&gt; 'Activo', 'ticket' =&gt; '12169', 'fecha_de_creacion' =&gt; '2023-06-27', 'centro_costos_id' =&gt; 37, 'costo_dolares' =&gt; 44.964, 'costo_pesos' =&gt; 0, 'trm' =&gt; 0, 'fecha_de_eliminacion' =&gt; null, 'comentarios'  =&gt; ''],</v>
      </c>
    </row>
    <row r="1358" spans="1:19" x14ac:dyDescent="0.25">
      <c r="A1358" t="s">
        <v>3886</v>
      </c>
      <c r="B1358" t="s">
        <v>3887</v>
      </c>
      <c r="C1358" t="s">
        <v>3888</v>
      </c>
      <c r="D1358" t="s">
        <v>1006</v>
      </c>
      <c r="E1358" t="s">
        <v>974</v>
      </c>
      <c r="F1358">
        <v>12170</v>
      </c>
      <c r="G1358" s="1">
        <v>45104</v>
      </c>
      <c r="H1358">
        <v>291</v>
      </c>
      <c r="I1358">
        <v>45.051000000000002</v>
      </c>
      <c r="J1358" t="str">
        <f t="shared" si="105"/>
        <v>45.051</v>
      </c>
      <c r="M1358">
        <f>_xlfn.IFNA(VLOOKUP(H1358,centro_costo_id_2!$A$2:$B$108,2,0),107)</f>
        <v>37</v>
      </c>
      <c r="N1358">
        <f>_xlfn.IFNA(VLOOKUP(TRIM(D1358),dominio_correos!$A$1:$B$31,2,0),29)</f>
        <v>15</v>
      </c>
      <c r="O1358" t="str">
        <f>Hoja13!J1357</f>
        <v>2023-06-27</v>
      </c>
      <c r="P1358" t="str">
        <f t="shared" si="106"/>
        <v>null</v>
      </c>
      <c r="Q1358" t="str">
        <f t="shared" si="107"/>
        <v>['nombre' =&gt; 'Juan Manuel ', 'apellido' =&gt; 'Botero Lopez', 'correo' =&gt; 'juan.botero@linktic.com', 'dominio' =&gt; 15, 'estado' =&gt; 'Activo', 'ticket' =&gt; '12170',</v>
      </c>
      <c r="R1358" t="str">
        <f t="shared" si="108"/>
        <v xml:space="preserve"> 'fecha_de_creacion' =&gt; '2023-06-27', 'centro_costos_id' =&gt; 37, 'costo_dolares' =&gt; 45.051, 'costo_pesos' =&gt; 0, 'trm' =&gt; 0, 'fecha_de_eliminacion' =&gt; null, 'comentarios'  =&gt; ''],</v>
      </c>
      <c r="S1358" t="str">
        <f t="shared" si="109"/>
        <v>['nombre' =&gt; 'Juan Manuel ', 'apellido' =&gt; 'Botero Lopez', 'correo' =&gt; 'juan.botero@linktic.com', 'dominio' =&gt; 15, 'estado' =&gt; 'Activo', 'ticket' =&gt; '12170', 'fecha_de_creacion' =&gt; '2023-06-27', 'centro_costos_id' =&gt; 37, 'costo_dolares' =&gt; 45.051, 'costo_pesos' =&gt; 0, 'trm' =&gt; 0, 'fecha_de_eliminacion' =&gt; null, 'comentarios'  =&gt; ''],</v>
      </c>
    </row>
    <row r="1359" spans="1:19" x14ac:dyDescent="0.25">
      <c r="A1359" t="s">
        <v>3889</v>
      </c>
      <c r="B1359" t="s">
        <v>3890</v>
      </c>
      <c r="C1359" t="s">
        <v>3891</v>
      </c>
      <c r="D1359" t="s">
        <v>1006</v>
      </c>
      <c r="E1359" t="s">
        <v>845</v>
      </c>
      <c r="F1359">
        <v>12174</v>
      </c>
      <c r="G1359" s="1">
        <v>45104</v>
      </c>
      <c r="H1359">
        <v>359</v>
      </c>
      <c r="I1359">
        <v>45.061999999999998</v>
      </c>
      <c r="J1359" t="str">
        <f t="shared" si="105"/>
        <v>45.062</v>
      </c>
      <c r="M1359">
        <f>_xlfn.IFNA(VLOOKUP(H1359,centro_costo_id_2!$A$2:$B$108,2,0),107)</f>
        <v>104</v>
      </c>
      <c r="N1359">
        <f>_xlfn.IFNA(VLOOKUP(TRIM(D1359),dominio_correos!$A$1:$B$31,2,0),29)</f>
        <v>15</v>
      </c>
      <c r="O1359" t="str">
        <f>Hoja13!J1358</f>
        <v>2023-06-27</v>
      </c>
      <c r="P1359" t="str">
        <f t="shared" si="106"/>
        <v>null</v>
      </c>
      <c r="Q1359" t="str">
        <f t="shared" si="107"/>
        <v>['nombre' =&gt; 'John Alexander ', 'apellido' =&gt; 'Barreto Diaz', 'correo' =&gt; 'john.barreto@linktic.com', 'dominio' =&gt; 15, 'estado' =&gt; 'Eliminado', 'ticket' =&gt; '12174',</v>
      </c>
      <c r="R1359" t="str">
        <f t="shared" si="108"/>
        <v xml:space="preserve"> 'fecha_de_creacion' =&gt; '2023-06-27', 'centro_costos_id' =&gt; 104, 'costo_dolares' =&gt; 45.062, 'costo_pesos' =&gt; 0, 'trm' =&gt; 0, 'fecha_de_eliminacion' =&gt; null, 'comentarios'  =&gt; ''],</v>
      </c>
      <c r="S1359" t="str">
        <f t="shared" si="109"/>
        <v>['nombre' =&gt; 'John Alexander ', 'apellido' =&gt; 'Barreto Diaz', 'correo' =&gt; 'john.barreto@linktic.com', 'dominio' =&gt; 15, 'estado' =&gt; 'Eliminado', 'ticket' =&gt; '12174', 'fecha_de_creacion' =&gt; '2023-06-27', 'centro_costos_id' =&gt; 104, 'costo_dolares' =&gt; 45.062, 'costo_pesos' =&gt; 0, 'trm' =&gt; 0, 'fecha_de_eliminacion' =&gt; null, 'comentarios'  =&gt; ''],</v>
      </c>
    </row>
    <row r="1360" spans="1:19" x14ac:dyDescent="0.25">
      <c r="A1360" t="s">
        <v>3892</v>
      </c>
      <c r="B1360" t="s">
        <v>3893</v>
      </c>
      <c r="C1360" t="s">
        <v>3894</v>
      </c>
      <c r="D1360" t="s">
        <v>1006</v>
      </c>
      <c r="E1360" t="s">
        <v>974</v>
      </c>
      <c r="F1360">
        <v>12050</v>
      </c>
      <c r="G1360" s="1">
        <v>45107</v>
      </c>
      <c r="H1360">
        <v>339</v>
      </c>
      <c r="I1360">
        <v>45.061999999999998</v>
      </c>
      <c r="J1360" t="str">
        <f t="shared" si="105"/>
        <v>45.062</v>
      </c>
      <c r="M1360">
        <f>_xlfn.IFNA(VLOOKUP(H1360,centro_costo_id_2!$A$2:$B$108,2,0),107)</f>
        <v>85</v>
      </c>
      <c r="N1360">
        <f>_xlfn.IFNA(VLOOKUP(TRIM(D1360),dominio_correos!$A$1:$B$31,2,0),29)</f>
        <v>15</v>
      </c>
      <c r="O1360" t="str">
        <f>Hoja13!J1359</f>
        <v>2023-06-30</v>
      </c>
      <c r="P1360" t="str">
        <f t="shared" si="106"/>
        <v>null</v>
      </c>
      <c r="Q1360" t="str">
        <f t="shared" si="107"/>
        <v>['nombre' =&gt; 'Diego Camilo ', 'apellido' =&gt; 'Chila Murcia', 'correo' =&gt; 'diego.chila@linktic.com', 'dominio' =&gt; 15, 'estado' =&gt; 'Activo', 'ticket' =&gt; '12050',</v>
      </c>
      <c r="R1360" t="str">
        <f t="shared" si="108"/>
        <v xml:space="preserve"> 'fecha_de_creacion' =&gt; '2023-06-30', 'centro_costos_id' =&gt; 85, 'costo_dolares' =&gt; 45.062, 'costo_pesos' =&gt; 0, 'trm' =&gt; 0, 'fecha_de_eliminacion' =&gt; null, 'comentarios'  =&gt; ''],</v>
      </c>
      <c r="S1360" t="str">
        <f t="shared" si="109"/>
        <v>['nombre' =&gt; 'Diego Camilo ', 'apellido' =&gt; 'Chila Murcia', 'correo' =&gt; 'diego.chila@linktic.com', 'dominio' =&gt; 15, 'estado' =&gt; 'Activo', 'ticket' =&gt; '12050', 'fecha_de_creacion' =&gt; '2023-06-30', 'centro_costos_id' =&gt; 85, 'costo_dolares' =&gt; 45.062, 'costo_pesos' =&gt; 0, 'trm' =&gt; 0, 'fecha_de_eliminacion' =&gt; null, 'comentarios'  =&gt; ''],</v>
      </c>
    </row>
    <row r="1361" spans="1:19" x14ac:dyDescent="0.25">
      <c r="A1361" t="s">
        <v>3760</v>
      </c>
      <c r="B1361" t="s">
        <v>3895</v>
      </c>
      <c r="C1361" t="s">
        <v>3896</v>
      </c>
      <c r="D1361" t="s">
        <v>966</v>
      </c>
      <c r="E1361" t="s">
        <v>974</v>
      </c>
      <c r="F1361">
        <v>11733</v>
      </c>
      <c r="G1361" s="1">
        <v>45107</v>
      </c>
      <c r="H1361">
        <v>1</v>
      </c>
      <c r="I1361">
        <v>12</v>
      </c>
      <c r="J1361" t="str">
        <f t="shared" si="105"/>
        <v>12.000</v>
      </c>
      <c r="M1361">
        <f>_xlfn.IFNA(VLOOKUP(H1361,centro_costo_id_2!$A$2:$B$108,2,0),107)</f>
        <v>100</v>
      </c>
      <c r="N1361">
        <f>_xlfn.IFNA(VLOOKUP(TRIM(D1361),dominio_correos!$A$1:$B$31,2,0),29)</f>
        <v>1</v>
      </c>
      <c r="O1361" t="str">
        <f>Hoja13!J1360</f>
        <v>2023-06-30</v>
      </c>
      <c r="P1361" t="str">
        <f t="shared" si="106"/>
        <v>null</v>
      </c>
      <c r="Q1361" t="str">
        <f t="shared" si="107"/>
        <v>['nombre' =&gt; 'Andrés Felipe ', 'apellido' =&gt; 'González Cárdenas', 'correo' =&gt; 'andres.gonzalez@3tcapital.co', 'dominio' =&gt; 1, 'estado' =&gt; 'Activo', 'ticket' =&gt; '11733',</v>
      </c>
      <c r="R1361" t="str">
        <f t="shared" si="108"/>
        <v xml:space="preserve"> 'fecha_de_creacion' =&gt; '2023-06-30', 'centro_costos_id' =&gt; 100, 'costo_dolares' =&gt; 12.000, 'costo_pesos' =&gt; 0, 'trm' =&gt; 0, 'fecha_de_eliminacion' =&gt; null, 'comentarios'  =&gt; ''],</v>
      </c>
      <c r="S1361" t="str">
        <f t="shared" si="109"/>
        <v>['nombre' =&gt; 'Andrés Felipe ', 'apellido' =&gt; 'González Cárdenas', 'correo' =&gt; 'andres.gonzalez@3tcapital.co', 'dominio' =&gt; 1, 'estado' =&gt; 'Activo', 'ticket' =&gt; '11733', 'fecha_de_creacion' =&gt; '2023-06-30', 'centro_costos_id' =&gt; 100, 'costo_dolares' =&gt; 12.000, 'costo_pesos' =&gt; 0, 'trm' =&gt; 0, 'fecha_de_eliminacion' =&gt; null, 'comentarios'  =&gt; ''],</v>
      </c>
    </row>
    <row r="1362" spans="1:19" x14ac:dyDescent="0.25">
      <c r="A1362" t="s">
        <v>3897</v>
      </c>
      <c r="B1362" t="s">
        <v>3898</v>
      </c>
      <c r="C1362" t="s">
        <v>3899</v>
      </c>
      <c r="D1362" t="s">
        <v>966</v>
      </c>
      <c r="E1362" t="s">
        <v>974</v>
      </c>
      <c r="F1362">
        <v>11934</v>
      </c>
      <c r="G1362" s="1">
        <v>45107</v>
      </c>
      <c r="H1362">
        <v>1</v>
      </c>
      <c r="I1362">
        <v>12</v>
      </c>
      <c r="J1362" t="str">
        <f t="shared" si="105"/>
        <v>12.000</v>
      </c>
      <c r="M1362">
        <f>_xlfn.IFNA(VLOOKUP(H1362,centro_costo_id_2!$A$2:$B$108,2,0),107)</f>
        <v>100</v>
      </c>
      <c r="N1362">
        <f>_xlfn.IFNA(VLOOKUP(TRIM(D1362),dominio_correos!$A$1:$B$31,2,0),29)</f>
        <v>1</v>
      </c>
      <c r="O1362" t="str">
        <f>Hoja13!J1361</f>
        <v>2023-06-30</v>
      </c>
      <c r="P1362" t="str">
        <f t="shared" si="106"/>
        <v>null</v>
      </c>
      <c r="Q1362" t="str">
        <f t="shared" si="107"/>
        <v>['nombre' =&gt; 'Karen Yiseth ', 'apellido' =&gt; 'Espejo Herrera', 'correo' =&gt; 'karen.espejo@3tcapital.co', 'dominio' =&gt; 1, 'estado' =&gt; 'Activo', 'ticket' =&gt; '11934',</v>
      </c>
      <c r="R1362" t="str">
        <f t="shared" si="108"/>
        <v xml:space="preserve"> 'fecha_de_creacion' =&gt; '2023-06-30', 'centro_costos_id' =&gt; 100, 'costo_dolares' =&gt; 12.000, 'costo_pesos' =&gt; 0, 'trm' =&gt; 0, 'fecha_de_eliminacion' =&gt; null, 'comentarios'  =&gt; ''],</v>
      </c>
      <c r="S1362" t="str">
        <f t="shared" si="109"/>
        <v>['nombre' =&gt; 'Karen Yiseth ', 'apellido' =&gt; 'Espejo Herrera', 'correo' =&gt; 'karen.espejo@3tcapital.co', 'dominio' =&gt; 1, 'estado' =&gt; 'Activo', 'ticket' =&gt; '11934', 'fecha_de_creacion' =&gt; '2023-06-30', 'centro_costos_id' =&gt; 100, 'costo_dolares' =&gt; 12.000, 'costo_pesos' =&gt; 0, 'trm' =&gt; 0, 'fecha_de_eliminacion' =&gt; null, 'comentarios'  =&gt; ''],</v>
      </c>
    </row>
    <row r="1363" spans="1:19" x14ac:dyDescent="0.25">
      <c r="A1363" t="s">
        <v>3900</v>
      </c>
      <c r="B1363" t="s">
        <v>3901</v>
      </c>
      <c r="C1363" t="s">
        <v>3902</v>
      </c>
      <c r="D1363" t="s">
        <v>966</v>
      </c>
      <c r="E1363" t="s">
        <v>974</v>
      </c>
      <c r="F1363">
        <v>12043</v>
      </c>
      <c r="G1363" s="1">
        <v>45107</v>
      </c>
      <c r="H1363">
        <v>1</v>
      </c>
      <c r="I1363">
        <v>12</v>
      </c>
      <c r="J1363" t="str">
        <f t="shared" si="105"/>
        <v>12.000</v>
      </c>
      <c r="M1363">
        <f>_xlfn.IFNA(VLOOKUP(H1363,centro_costo_id_2!$A$2:$B$108,2,0),107)</f>
        <v>100</v>
      </c>
      <c r="N1363">
        <f>_xlfn.IFNA(VLOOKUP(TRIM(D1363),dominio_correos!$A$1:$B$31,2,0),29)</f>
        <v>1</v>
      </c>
      <c r="O1363" t="str">
        <f>Hoja13!J1362</f>
        <v>2023-06-30</v>
      </c>
      <c r="P1363" t="str">
        <f t="shared" si="106"/>
        <v>null</v>
      </c>
      <c r="Q1363" t="str">
        <f t="shared" si="107"/>
        <v>['nombre' =&gt; 'Héctor Julio ', 'apellido' =&gt; 'Uribe Pardo', 'correo' =&gt; 'hector.uribe@3tcapital.co', 'dominio' =&gt; 1, 'estado' =&gt; 'Activo', 'ticket' =&gt; '12043',</v>
      </c>
      <c r="R1363" t="str">
        <f t="shared" si="108"/>
        <v xml:space="preserve"> 'fecha_de_creacion' =&gt; '2023-06-30', 'centro_costos_id' =&gt; 100, 'costo_dolares' =&gt; 12.000, 'costo_pesos' =&gt; 0, 'trm' =&gt; 0, 'fecha_de_eliminacion' =&gt; null, 'comentarios'  =&gt; ''],</v>
      </c>
      <c r="S1363" t="str">
        <f t="shared" si="109"/>
        <v>['nombre' =&gt; 'Héctor Julio ', 'apellido' =&gt; 'Uribe Pardo', 'correo' =&gt; 'hector.uribe@3tcapital.co', 'dominio' =&gt; 1, 'estado' =&gt; 'Activo', 'ticket' =&gt; '12043', 'fecha_de_creacion' =&gt; '2023-06-30', 'centro_costos_id' =&gt; 100, 'costo_dolares' =&gt; 12.000, 'costo_pesos' =&gt; 0, 'trm' =&gt; 0, 'fecha_de_eliminacion' =&gt; null, 'comentarios'  =&gt; ''],</v>
      </c>
    </row>
    <row r="1364" spans="1:19" x14ac:dyDescent="0.25">
      <c r="A1364" t="s">
        <v>3903</v>
      </c>
      <c r="B1364" t="s">
        <v>3904</v>
      </c>
      <c r="C1364" t="s">
        <v>3905</v>
      </c>
      <c r="D1364" t="s">
        <v>1006</v>
      </c>
      <c r="E1364" t="s">
        <v>974</v>
      </c>
      <c r="F1364">
        <v>12155</v>
      </c>
      <c r="G1364" s="1">
        <v>45107</v>
      </c>
      <c r="H1364">
        <v>299</v>
      </c>
      <c r="I1364">
        <v>44.963999999999999</v>
      </c>
      <c r="J1364" t="str">
        <f t="shared" si="105"/>
        <v>44.964</v>
      </c>
      <c r="M1364">
        <f>_xlfn.IFNA(VLOOKUP(H1364,centro_costo_id_2!$A$2:$B$108,2,0),107)</f>
        <v>45</v>
      </c>
      <c r="N1364">
        <f>_xlfn.IFNA(VLOOKUP(TRIM(D1364),dominio_correos!$A$1:$B$31,2,0),29)</f>
        <v>15</v>
      </c>
      <c r="O1364" t="str">
        <f>Hoja13!J1363</f>
        <v>2023-06-30</v>
      </c>
      <c r="P1364" t="str">
        <f t="shared" si="106"/>
        <v>null</v>
      </c>
      <c r="Q1364" t="str">
        <f t="shared" si="107"/>
        <v>['nombre' =&gt; 'Diego Alfonso ', 'apellido' =&gt; 'Vargas Villegas', 'correo' =&gt; 'diego.vargas@linktic.com', 'dominio' =&gt; 15, 'estado' =&gt; 'Activo', 'ticket' =&gt; '12155',</v>
      </c>
      <c r="R1364" t="str">
        <f t="shared" si="108"/>
        <v xml:space="preserve"> 'fecha_de_creacion' =&gt; '2023-06-30', 'centro_costos_id' =&gt; 45, 'costo_dolares' =&gt; 44.964, 'costo_pesos' =&gt; 0, 'trm' =&gt; 0, 'fecha_de_eliminacion' =&gt; null, 'comentarios'  =&gt; ''],</v>
      </c>
      <c r="S1364" t="str">
        <f t="shared" si="109"/>
        <v>['nombre' =&gt; 'Diego Alfonso ', 'apellido' =&gt; 'Vargas Villegas', 'correo' =&gt; 'diego.vargas@linktic.com', 'dominio' =&gt; 15, 'estado' =&gt; 'Activo', 'ticket' =&gt; '12155', 'fecha_de_creacion' =&gt; '2023-06-30', 'centro_costos_id' =&gt; 45, 'costo_dolares' =&gt; 44.964, 'costo_pesos' =&gt; 0, 'trm' =&gt; 0, 'fecha_de_eliminacion' =&gt; null, 'comentarios'  =&gt; ''],</v>
      </c>
    </row>
    <row r="1365" spans="1:19" x14ac:dyDescent="0.25">
      <c r="A1365" t="s">
        <v>3906</v>
      </c>
      <c r="B1365" t="s">
        <v>886</v>
      </c>
      <c r="C1365" t="s">
        <v>3907</v>
      </c>
      <c r="D1365" t="s">
        <v>1006</v>
      </c>
      <c r="E1365" t="s">
        <v>974</v>
      </c>
      <c r="F1365">
        <v>12136</v>
      </c>
      <c r="G1365" s="1">
        <v>45107</v>
      </c>
      <c r="H1365">
        <v>335</v>
      </c>
      <c r="I1365">
        <v>44.963999999999999</v>
      </c>
      <c r="J1365" t="str">
        <f t="shared" si="105"/>
        <v>44.964</v>
      </c>
      <c r="M1365">
        <f>_xlfn.IFNA(VLOOKUP(H1365,centro_costo_id_2!$A$2:$B$108,2,0),107)</f>
        <v>79</v>
      </c>
      <c r="N1365">
        <f>_xlfn.IFNA(VLOOKUP(TRIM(D1365),dominio_correos!$A$1:$B$31,2,0),29)</f>
        <v>15</v>
      </c>
      <c r="O1365" t="str">
        <f>Hoja13!J1364</f>
        <v>2023-06-30</v>
      </c>
      <c r="P1365" t="str">
        <f t="shared" si="106"/>
        <v>null</v>
      </c>
      <c r="Q1365" t="str">
        <f t="shared" si="107"/>
        <v>['nombre' =&gt; 'Oscar David ', 'apellido' =&gt; 'Prieto', 'correo' =&gt; 'oscar.prieto@linktic.com', 'dominio' =&gt; 15, 'estado' =&gt; 'Activo', 'ticket' =&gt; '12136',</v>
      </c>
      <c r="R1365" t="str">
        <f t="shared" si="108"/>
        <v xml:space="preserve"> 'fecha_de_creacion' =&gt; '2023-06-30', 'centro_costos_id' =&gt; 79, 'costo_dolares' =&gt; 44.964, 'costo_pesos' =&gt; 0, 'trm' =&gt; 0, 'fecha_de_eliminacion' =&gt; null, 'comentarios'  =&gt; ''],</v>
      </c>
      <c r="S1365" t="str">
        <f t="shared" si="109"/>
        <v>['nombre' =&gt; 'Oscar David ', 'apellido' =&gt; 'Prieto', 'correo' =&gt; 'oscar.prieto@linktic.com', 'dominio' =&gt; 15, 'estado' =&gt; 'Activo', 'ticket' =&gt; '12136', 'fecha_de_creacion' =&gt; '2023-06-30', 'centro_costos_id' =&gt; 79, 'costo_dolares' =&gt; 44.964, 'costo_pesos' =&gt; 0, 'trm' =&gt; 0, 'fecha_de_eliminacion' =&gt; null, 'comentarios'  =&gt; ''],</v>
      </c>
    </row>
    <row r="1366" spans="1:19" x14ac:dyDescent="0.25">
      <c r="A1366" t="s">
        <v>1984</v>
      </c>
      <c r="B1366" t="s">
        <v>3908</v>
      </c>
      <c r="C1366" t="s">
        <v>3909</v>
      </c>
      <c r="D1366" t="s">
        <v>1006</v>
      </c>
      <c r="E1366" t="s">
        <v>974</v>
      </c>
      <c r="F1366">
        <v>12126</v>
      </c>
      <c r="G1366" s="1">
        <v>45107</v>
      </c>
      <c r="H1366">
        <v>299</v>
      </c>
      <c r="I1366">
        <v>44.963999999999999</v>
      </c>
      <c r="J1366" t="str">
        <f t="shared" si="105"/>
        <v>44.964</v>
      </c>
      <c r="M1366">
        <f>_xlfn.IFNA(VLOOKUP(H1366,centro_costo_id_2!$A$2:$B$108,2,0),107)</f>
        <v>45</v>
      </c>
      <c r="N1366">
        <f>_xlfn.IFNA(VLOOKUP(TRIM(D1366),dominio_correos!$A$1:$B$31,2,0),29)</f>
        <v>15</v>
      </c>
      <c r="O1366" t="str">
        <f>Hoja13!J1365</f>
        <v>2023-06-30</v>
      </c>
      <c r="P1366" t="str">
        <f t="shared" si="106"/>
        <v>null</v>
      </c>
      <c r="Q1366" t="str">
        <f t="shared" si="107"/>
        <v>['nombre' =&gt; 'Nicolas ', 'apellido' =&gt; 'Buitrago Bogotá', 'correo' =&gt; 'nicolas.buitrago@linktic.com', 'dominio' =&gt; 15, 'estado' =&gt; 'Activo', 'ticket' =&gt; '12126',</v>
      </c>
      <c r="R1366" t="str">
        <f t="shared" si="108"/>
        <v xml:space="preserve"> 'fecha_de_creacion' =&gt; '2023-06-30', 'centro_costos_id' =&gt; 45, 'costo_dolares' =&gt; 44.964, 'costo_pesos' =&gt; 0, 'trm' =&gt; 0, 'fecha_de_eliminacion' =&gt; null, 'comentarios'  =&gt; ''],</v>
      </c>
      <c r="S1366" t="str">
        <f t="shared" si="109"/>
        <v>['nombre' =&gt; 'Nicolas ', 'apellido' =&gt; 'Buitrago Bogotá', 'correo' =&gt; 'nicolas.buitrago@linktic.com', 'dominio' =&gt; 15, 'estado' =&gt; 'Activo', 'ticket' =&gt; '12126', 'fecha_de_creacion' =&gt; '2023-06-30', 'centro_costos_id' =&gt; 45, 'costo_dolares' =&gt; 44.964, 'costo_pesos' =&gt; 0, 'trm' =&gt; 0, 'fecha_de_eliminacion' =&gt; null, 'comentarios'  =&gt; ''],</v>
      </c>
    </row>
    <row r="1367" spans="1:19" x14ac:dyDescent="0.25">
      <c r="A1367" t="s">
        <v>3910</v>
      </c>
      <c r="B1367" t="s">
        <v>3911</v>
      </c>
      <c r="C1367" t="s">
        <v>3912</v>
      </c>
      <c r="D1367" t="s">
        <v>944</v>
      </c>
      <c r="E1367" t="s">
        <v>974</v>
      </c>
      <c r="F1367">
        <v>12193</v>
      </c>
      <c r="G1367" s="1">
        <v>45111</v>
      </c>
      <c r="H1367">
        <v>5</v>
      </c>
      <c r="I1367">
        <v>12</v>
      </c>
      <c r="J1367" t="str">
        <f t="shared" si="105"/>
        <v>12.000</v>
      </c>
      <c r="M1367">
        <f>_xlfn.IFNA(VLOOKUP(H1367,centro_costo_id_2!$A$2:$B$108,2,0),107)</f>
        <v>97</v>
      </c>
      <c r="N1367">
        <f>_xlfn.IFNA(VLOOKUP(TRIM(D1367),dominio_correos!$A$1:$B$31,2,0),29)</f>
        <v>27</v>
      </c>
      <c r="O1367" t="str">
        <f>Hoja13!J1366</f>
        <v>2023-07-04</v>
      </c>
      <c r="P1367" t="str">
        <f t="shared" si="106"/>
        <v>null</v>
      </c>
      <c r="Q1367" t="str">
        <f t="shared" si="107"/>
        <v>['nombre' =&gt; 'Cristian Vladimir', 'apellido' =&gt; 'Sanchez Rojas', 'correo' =&gt; 'creativo.01@wimbu.co', 'dominio' =&gt; 27, 'estado' =&gt; 'Activo', 'ticket' =&gt; '12193',</v>
      </c>
      <c r="R1367" t="str">
        <f t="shared" si="108"/>
        <v xml:space="preserve"> 'fecha_de_creacion' =&gt; '2023-07-04', 'centro_costos_id' =&gt; 97, 'costo_dolares' =&gt; 12.000, 'costo_pesos' =&gt; 0, 'trm' =&gt; 0, 'fecha_de_eliminacion' =&gt; null, 'comentarios'  =&gt; ''],</v>
      </c>
      <c r="S1367" t="str">
        <f t="shared" si="109"/>
        <v>['nombre' =&gt; 'Cristian Vladimir', 'apellido' =&gt; 'Sanchez Rojas', 'correo' =&gt; 'creativo.01@wimbu.co', 'dominio' =&gt; 27, 'estado' =&gt; 'Activo', 'ticket' =&gt; '12193', 'fecha_de_creacion' =&gt; '2023-07-04', 'centro_costos_id' =&gt; 97, 'costo_dolares' =&gt; 12.000, 'costo_pesos' =&gt; 0, 'trm' =&gt; 0, 'fecha_de_eliminacion' =&gt; null, 'comentarios'  =&gt; ''],</v>
      </c>
    </row>
    <row r="1368" spans="1:19" x14ac:dyDescent="0.25">
      <c r="A1368" t="s">
        <v>3485</v>
      </c>
      <c r="B1368" t="s">
        <v>3913</v>
      </c>
      <c r="C1368" t="s">
        <v>3914</v>
      </c>
      <c r="D1368" t="s">
        <v>1006</v>
      </c>
      <c r="E1368" t="s">
        <v>974</v>
      </c>
      <c r="F1368">
        <v>12141</v>
      </c>
      <c r="G1368" s="1">
        <v>45112</v>
      </c>
      <c r="H1368">
        <v>335</v>
      </c>
      <c r="I1368">
        <v>45.051000000000002</v>
      </c>
      <c r="J1368" t="str">
        <f t="shared" si="105"/>
        <v>45.051</v>
      </c>
      <c r="M1368">
        <f>_xlfn.IFNA(VLOOKUP(H1368,centro_costo_id_2!$A$2:$B$108,2,0),107)</f>
        <v>79</v>
      </c>
      <c r="N1368">
        <f>_xlfn.IFNA(VLOOKUP(TRIM(D1368),dominio_correos!$A$1:$B$31,2,0),29)</f>
        <v>15</v>
      </c>
      <c r="O1368" t="str">
        <f>Hoja13!J1367</f>
        <v>2023-07-05</v>
      </c>
      <c r="P1368" t="str">
        <f t="shared" si="106"/>
        <v>null</v>
      </c>
      <c r="Q1368" t="str">
        <f t="shared" si="107"/>
        <v>['nombre' =&gt; 'Carlos Andres', 'apellido' =&gt; 'Olarte Cely', 'correo' =&gt; 'carlos.olarte@linktic.com', 'dominio' =&gt; 15, 'estado' =&gt; 'Activo', 'ticket' =&gt; '12141',</v>
      </c>
      <c r="R1368" t="str">
        <f t="shared" si="108"/>
        <v xml:space="preserve"> 'fecha_de_creacion' =&gt; '2023-07-05', 'centro_costos_id' =&gt; 79, 'costo_dolares' =&gt; 45.051, 'costo_pesos' =&gt; 0, 'trm' =&gt; 0, 'fecha_de_eliminacion' =&gt; null, 'comentarios'  =&gt; ''],</v>
      </c>
      <c r="S1368" t="str">
        <f t="shared" si="109"/>
        <v>['nombre' =&gt; 'Carlos Andres', 'apellido' =&gt; 'Olarte Cely', 'correo' =&gt; 'carlos.olarte@linktic.com', 'dominio' =&gt; 15, 'estado' =&gt; 'Activo', 'ticket' =&gt; '12141', 'fecha_de_creacion' =&gt; '2023-07-05', 'centro_costos_id' =&gt; 79, 'costo_dolares' =&gt; 45.051, 'costo_pesos' =&gt; 0, 'trm' =&gt; 0, 'fecha_de_eliminacion' =&gt; null, 'comentarios'  =&gt; ''],</v>
      </c>
    </row>
    <row r="1369" spans="1:19" x14ac:dyDescent="0.25">
      <c r="A1369" t="s">
        <v>3915</v>
      </c>
      <c r="B1369" t="s">
        <v>3916</v>
      </c>
      <c r="C1369" t="s">
        <v>3917</v>
      </c>
      <c r="D1369" t="s">
        <v>1006</v>
      </c>
      <c r="E1369" t="s">
        <v>974</v>
      </c>
      <c r="F1369">
        <v>12052</v>
      </c>
      <c r="G1369" s="1">
        <v>45112</v>
      </c>
      <c r="H1369">
        <v>339</v>
      </c>
      <c r="I1369">
        <v>45.051000000000002</v>
      </c>
      <c r="J1369" t="str">
        <f t="shared" si="105"/>
        <v>45.051</v>
      </c>
      <c r="M1369">
        <f>_xlfn.IFNA(VLOOKUP(H1369,centro_costo_id_2!$A$2:$B$108,2,0),107)</f>
        <v>85</v>
      </c>
      <c r="N1369">
        <f>_xlfn.IFNA(VLOOKUP(TRIM(D1369),dominio_correos!$A$1:$B$31,2,0),29)</f>
        <v>15</v>
      </c>
      <c r="O1369" t="str">
        <f>Hoja13!J1368</f>
        <v>2023-07-05</v>
      </c>
      <c r="P1369" t="str">
        <f t="shared" si="106"/>
        <v>null</v>
      </c>
      <c r="Q1369" t="str">
        <f t="shared" si="107"/>
        <v>['nombre' =&gt; 'Rafael Ricardo', 'apellido' =&gt; 'Naranjo Perez', 'correo' =&gt; 'rafael.naranjo@linktic.com', 'dominio' =&gt; 15, 'estado' =&gt; 'Activo', 'ticket' =&gt; '12052',</v>
      </c>
      <c r="R1369" t="str">
        <f t="shared" si="108"/>
        <v xml:space="preserve"> 'fecha_de_creacion' =&gt; '2023-07-05', 'centro_costos_id' =&gt; 85, 'costo_dolares' =&gt; 45.051, 'costo_pesos' =&gt; 0, 'trm' =&gt; 0, 'fecha_de_eliminacion' =&gt; null, 'comentarios'  =&gt; ''],</v>
      </c>
      <c r="S1369" t="str">
        <f t="shared" si="109"/>
        <v>['nombre' =&gt; 'Rafael Ricardo', 'apellido' =&gt; 'Naranjo Perez', 'correo' =&gt; 'rafael.naranjo@linktic.com', 'dominio' =&gt; 15, 'estado' =&gt; 'Activo', 'ticket' =&gt; '12052', 'fecha_de_creacion' =&gt; '2023-07-05', 'centro_costos_id' =&gt; 85, 'costo_dolares' =&gt; 45.051, 'costo_pesos' =&gt; 0, 'trm' =&gt; 0, 'fecha_de_eliminacion' =&gt; null, 'comentarios'  =&gt; ''],</v>
      </c>
    </row>
    <row r="1370" spans="1:19" x14ac:dyDescent="0.25">
      <c r="A1370" t="s">
        <v>3892</v>
      </c>
      <c r="B1370" t="s">
        <v>3918</v>
      </c>
      <c r="C1370" t="s">
        <v>3919</v>
      </c>
      <c r="D1370" t="s">
        <v>944</v>
      </c>
      <c r="E1370" t="s">
        <v>974</v>
      </c>
      <c r="F1370">
        <v>12226</v>
      </c>
      <c r="G1370" s="1">
        <v>45112</v>
      </c>
      <c r="H1370">
        <v>5</v>
      </c>
      <c r="I1370">
        <v>12</v>
      </c>
      <c r="J1370" t="str">
        <f t="shared" si="105"/>
        <v>12.000</v>
      </c>
      <c r="M1370">
        <f>_xlfn.IFNA(VLOOKUP(H1370,centro_costo_id_2!$A$2:$B$108,2,0),107)</f>
        <v>97</v>
      </c>
      <c r="N1370">
        <f>_xlfn.IFNA(VLOOKUP(TRIM(D1370),dominio_correos!$A$1:$B$31,2,0),29)</f>
        <v>27</v>
      </c>
      <c r="O1370" t="str">
        <f>Hoja13!J1369</f>
        <v>2023-07-05</v>
      </c>
      <c r="P1370" t="str">
        <f t="shared" si="106"/>
        <v>null</v>
      </c>
      <c r="Q1370" t="str">
        <f t="shared" si="107"/>
        <v>['nombre' =&gt; 'Diego Camilo ', 'apellido' =&gt; 'Ruiz Cangrejo', 'correo' =&gt; 'estrategia@wimbu.co', 'dominio' =&gt; 27, 'estado' =&gt; 'Activo', 'ticket' =&gt; '12226',</v>
      </c>
      <c r="R1370" t="str">
        <f t="shared" si="108"/>
        <v xml:space="preserve"> 'fecha_de_creacion' =&gt; '2023-07-05', 'centro_costos_id' =&gt; 97, 'costo_dolares' =&gt; 12.000, 'costo_pesos' =&gt; 0, 'trm' =&gt; 0, 'fecha_de_eliminacion' =&gt; null, 'comentarios'  =&gt; ''],</v>
      </c>
      <c r="S1370" t="str">
        <f t="shared" si="109"/>
        <v>['nombre' =&gt; 'Diego Camilo ', 'apellido' =&gt; 'Ruiz Cangrejo', 'correo' =&gt; 'estrategia@wimbu.co', 'dominio' =&gt; 27, 'estado' =&gt; 'Activo', 'ticket' =&gt; '12226', 'fecha_de_creacion' =&gt; '2023-07-05', 'centro_costos_id' =&gt; 97, 'costo_dolares' =&gt; 12.000, 'costo_pesos' =&gt; 0, 'trm' =&gt; 0, 'fecha_de_eliminacion' =&gt; null, 'comentarios'  =&gt; ''],</v>
      </c>
    </row>
    <row r="1371" spans="1:19" x14ac:dyDescent="0.25">
      <c r="A1371" t="s">
        <v>1511</v>
      </c>
      <c r="B1371" t="s">
        <v>3920</v>
      </c>
      <c r="C1371" t="s">
        <v>3921</v>
      </c>
      <c r="D1371" t="s">
        <v>1006</v>
      </c>
      <c r="E1371" t="s">
        <v>974</v>
      </c>
      <c r="F1371">
        <v>12138</v>
      </c>
      <c r="G1371" s="1">
        <v>45112</v>
      </c>
      <c r="H1371">
        <v>299</v>
      </c>
      <c r="I1371">
        <v>44.963999999999999</v>
      </c>
      <c r="J1371" t="str">
        <f t="shared" si="105"/>
        <v>44.964</v>
      </c>
      <c r="M1371">
        <f>_xlfn.IFNA(VLOOKUP(H1371,centro_costo_id_2!$A$2:$B$108,2,0),107)</f>
        <v>45</v>
      </c>
      <c r="N1371">
        <f>_xlfn.IFNA(VLOOKUP(TRIM(D1371),dominio_correos!$A$1:$B$31,2,0),29)</f>
        <v>15</v>
      </c>
      <c r="O1371" t="str">
        <f>Hoja13!J1370</f>
        <v>2023-07-05</v>
      </c>
      <c r="P1371" t="str">
        <f t="shared" si="106"/>
        <v>null</v>
      </c>
      <c r="Q1371" t="str">
        <f t="shared" si="107"/>
        <v>['nombre' =&gt; 'Julieth', 'apellido' =&gt; 'Osorio Bohorquez', 'correo' =&gt; 'julieth.osorio@linktic.com', 'dominio' =&gt; 15, 'estado' =&gt; 'Activo', 'ticket' =&gt; '12138',</v>
      </c>
      <c r="R1371" t="str">
        <f t="shared" si="108"/>
        <v xml:space="preserve"> 'fecha_de_creacion' =&gt; '2023-07-05', 'centro_costos_id' =&gt; 45, 'costo_dolares' =&gt; 44.964, 'costo_pesos' =&gt; 0, 'trm' =&gt; 0, 'fecha_de_eliminacion' =&gt; null, 'comentarios'  =&gt; ''],</v>
      </c>
      <c r="S1371" t="str">
        <f t="shared" si="109"/>
        <v>['nombre' =&gt; 'Julieth', 'apellido' =&gt; 'Osorio Bohorquez', 'correo' =&gt; 'julieth.osorio@linktic.com', 'dominio' =&gt; 15, 'estado' =&gt; 'Activo', 'ticket' =&gt; '12138', 'fecha_de_creacion' =&gt; '2023-07-05', 'centro_costos_id' =&gt; 45, 'costo_dolares' =&gt; 44.964, 'costo_pesos' =&gt; 0, 'trm' =&gt; 0, 'fecha_de_eliminacion' =&gt; null, 'comentarios'  =&gt; ''],</v>
      </c>
    </row>
    <row r="1372" spans="1:19" x14ac:dyDescent="0.25">
      <c r="A1372" t="s">
        <v>3922</v>
      </c>
      <c r="B1372" t="s">
        <v>2415</v>
      </c>
      <c r="C1372" t="s">
        <v>3923</v>
      </c>
      <c r="D1372" t="s">
        <v>944</v>
      </c>
      <c r="E1372" t="s">
        <v>974</v>
      </c>
      <c r="F1372">
        <v>12252</v>
      </c>
      <c r="G1372" s="1">
        <v>45113</v>
      </c>
      <c r="H1372">
        <v>5</v>
      </c>
      <c r="I1372">
        <v>12</v>
      </c>
      <c r="J1372" t="str">
        <f t="shared" si="105"/>
        <v>12.000</v>
      </c>
      <c r="M1372">
        <f>_xlfn.IFNA(VLOOKUP(H1372,centro_costo_id_2!$A$2:$B$108,2,0),107)</f>
        <v>97</v>
      </c>
      <c r="N1372">
        <f>_xlfn.IFNA(VLOOKUP(TRIM(D1372),dominio_correos!$A$1:$B$31,2,0),29)</f>
        <v>27</v>
      </c>
      <c r="O1372" t="str">
        <f>Hoja13!J1371</f>
        <v>2023-07-06</v>
      </c>
      <c r="P1372" t="str">
        <f t="shared" si="106"/>
        <v>null</v>
      </c>
      <c r="Q1372" t="str">
        <f t="shared" si="107"/>
        <v>['nombre' =&gt; 'Danna Paola', 'apellido' =&gt; 'Riaño', 'correo' =&gt; 'requerimientos@wimbu.co', 'dominio' =&gt; 27, 'estado' =&gt; 'Activo', 'ticket' =&gt; '12252',</v>
      </c>
      <c r="R1372" t="str">
        <f t="shared" si="108"/>
        <v xml:space="preserve"> 'fecha_de_creacion' =&gt; '2023-07-06', 'centro_costos_id' =&gt; 97, 'costo_dolares' =&gt; 12.000, 'costo_pesos' =&gt; 0, 'trm' =&gt; 0, 'fecha_de_eliminacion' =&gt; null, 'comentarios'  =&gt; ''],</v>
      </c>
      <c r="S1372" t="str">
        <f t="shared" si="109"/>
        <v>['nombre' =&gt; 'Danna Paola', 'apellido' =&gt; 'Riaño', 'correo' =&gt; 'requerimientos@wimbu.co', 'dominio' =&gt; 27, 'estado' =&gt; 'Activo', 'ticket' =&gt; '12252', 'fecha_de_creacion' =&gt; '2023-07-06', 'centro_costos_id' =&gt; 97, 'costo_dolares' =&gt; 12.000, 'costo_pesos' =&gt; 0, 'trm' =&gt; 0, 'fecha_de_eliminacion' =&gt; null, 'comentarios'  =&gt; ''],</v>
      </c>
    </row>
    <row r="1373" spans="1:19" x14ac:dyDescent="0.25">
      <c r="A1373" t="s">
        <v>3924</v>
      </c>
      <c r="B1373" t="s">
        <v>3925</v>
      </c>
      <c r="C1373" t="s">
        <v>3926</v>
      </c>
      <c r="D1373" t="s">
        <v>1006</v>
      </c>
      <c r="E1373" t="s">
        <v>974</v>
      </c>
      <c r="F1373">
        <v>12163</v>
      </c>
      <c r="G1373" s="1">
        <v>45114</v>
      </c>
      <c r="H1373">
        <v>348</v>
      </c>
      <c r="I1373">
        <v>45.051000000000002</v>
      </c>
      <c r="J1373" t="str">
        <f t="shared" si="105"/>
        <v>45.051</v>
      </c>
      <c r="M1373">
        <f>_xlfn.IFNA(VLOOKUP(H1373,centro_costo_id_2!$A$2:$B$108,2,0),107)</f>
        <v>92</v>
      </c>
      <c r="N1373">
        <f>_xlfn.IFNA(VLOOKUP(TRIM(D1373),dominio_correos!$A$1:$B$31,2,0),29)</f>
        <v>15</v>
      </c>
      <c r="O1373" t="str">
        <f>Hoja13!J1372</f>
        <v>2023-07-07</v>
      </c>
      <c r="P1373" t="str">
        <f t="shared" si="106"/>
        <v>null</v>
      </c>
      <c r="Q1373" t="str">
        <f t="shared" si="107"/>
        <v>['nombre' =&gt; 'Ximena', 'apellido' =&gt; 'Villabon Pulido', 'correo' =&gt; 'ximena.villabon@linktic.com', 'dominio' =&gt; 15, 'estado' =&gt; 'Activo', 'ticket' =&gt; '12163',</v>
      </c>
      <c r="R1373" t="str">
        <f t="shared" si="108"/>
        <v xml:space="preserve"> 'fecha_de_creacion' =&gt; '2023-07-07', 'centro_costos_id' =&gt; 92, 'costo_dolares' =&gt; 45.051, 'costo_pesos' =&gt; 0, 'trm' =&gt; 0, 'fecha_de_eliminacion' =&gt; null, 'comentarios'  =&gt; ''],</v>
      </c>
      <c r="S1373" t="str">
        <f t="shared" si="109"/>
        <v>['nombre' =&gt; 'Ximena', 'apellido' =&gt; 'Villabon Pulido', 'correo' =&gt; 'ximena.villabon@linktic.com', 'dominio' =&gt; 15, 'estado' =&gt; 'Activo', 'ticket' =&gt; '12163', 'fecha_de_creacion' =&gt; '2023-07-07', 'centro_costos_id' =&gt; 92, 'costo_dolares' =&gt; 45.051, 'costo_pesos' =&gt; 0, 'trm' =&gt; 0, 'fecha_de_eliminacion' =&gt; null, 'comentarios'  =&gt; ''],</v>
      </c>
    </row>
    <row r="1374" spans="1:19" x14ac:dyDescent="0.25">
      <c r="A1374" t="s">
        <v>3927</v>
      </c>
      <c r="B1374" t="s">
        <v>3928</v>
      </c>
      <c r="C1374" t="s">
        <v>3929</v>
      </c>
      <c r="D1374" t="s">
        <v>1006</v>
      </c>
      <c r="E1374" t="s">
        <v>974</v>
      </c>
      <c r="F1374">
        <v>12142</v>
      </c>
      <c r="G1374" s="1">
        <v>45114</v>
      </c>
      <c r="H1374">
        <v>335</v>
      </c>
      <c r="I1374">
        <v>45.051000000000002</v>
      </c>
      <c r="J1374" t="str">
        <f t="shared" si="105"/>
        <v>45.051</v>
      </c>
      <c r="M1374">
        <f>_xlfn.IFNA(VLOOKUP(H1374,centro_costo_id_2!$A$2:$B$108,2,0),107)</f>
        <v>79</v>
      </c>
      <c r="N1374">
        <f>_xlfn.IFNA(VLOOKUP(TRIM(D1374),dominio_correos!$A$1:$B$31,2,0),29)</f>
        <v>15</v>
      </c>
      <c r="O1374" t="str">
        <f>Hoja13!J1373</f>
        <v>2023-07-07</v>
      </c>
      <c r="P1374" t="str">
        <f t="shared" si="106"/>
        <v>null</v>
      </c>
      <c r="Q1374" t="str">
        <f t="shared" si="107"/>
        <v>['nombre' =&gt; 'Monica Patricia', 'apellido' =&gt; 'Marrugo Gonzalez', 'correo' =&gt; 'monica.marrugo@linktic.com', 'dominio' =&gt; 15, 'estado' =&gt; 'Activo', 'ticket' =&gt; '12142',</v>
      </c>
      <c r="R1374" t="str">
        <f t="shared" si="108"/>
        <v xml:space="preserve"> 'fecha_de_creacion' =&gt; '2023-07-07', 'centro_costos_id' =&gt; 79, 'costo_dolares' =&gt; 45.051, 'costo_pesos' =&gt; 0, 'trm' =&gt; 0, 'fecha_de_eliminacion' =&gt; null, 'comentarios'  =&gt; ''],</v>
      </c>
      <c r="S1374" t="str">
        <f t="shared" si="109"/>
        <v>['nombre' =&gt; 'Monica Patricia', 'apellido' =&gt; 'Marrugo Gonzalez', 'correo' =&gt; 'monica.marrugo@linktic.com', 'dominio' =&gt; 15, 'estado' =&gt; 'Activo', 'ticket' =&gt; '12142', 'fecha_de_creacion' =&gt; '2023-07-07', 'centro_costos_id' =&gt; 79, 'costo_dolares' =&gt; 45.051, 'costo_pesos' =&gt; 0, 'trm' =&gt; 0, 'fecha_de_eliminacion' =&gt; null, 'comentarios'  =&gt; ''],</v>
      </c>
    </row>
    <row r="1375" spans="1:19" x14ac:dyDescent="0.25">
      <c r="A1375" t="s">
        <v>3930</v>
      </c>
      <c r="B1375" t="s">
        <v>3931</v>
      </c>
      <c r="C1375" t="s">
        <v>3932</v>
      </c>
      <c r="D1375" t="s">
        <v>1006</v>
      </c>
      <c r="E1375" t="s">
        <v>974</v>
      </c>
      <c r="F1375">
        <v>12154</v>
      </c>
      <c r="G1375" s="1">
        <v>45114</v>
      </c>
      <c r="H1375">
        <v>348</v>
      </c>
      <c r="I1375">
        <v>45.051000000000002</v>
      </c>
      <c r="J1375" t="str">
        <f t="shared" si="105"/>
        <v>45.051</v>
      </c>
      <c r="M1375">
        <f>_xlfn.IFNA(VLOOKUP(H1375,centro_costo_id_2!$A$2:$B$108,2,0),107)</f>
        <v>92</v>
      </c>
      <c r="N1375">
        <f>_xlfn.IFNA(VLOOKUP(TRIM(D1375),dominio_correos!$A$1:$B$31,2,0),29)</f>
        <v>15</v>
      </c>
      <c r="O1375" t="str">
        <f>Hoja13!J1374</f>
        <v>2023-07-07</v>
      </c>
      <c r="P1375" t="str">
        <f t="shared" si="106"/>
        <v>null</v>
      </c>
      <c r="Q1375" t="str">
        <f t="shared" si="107"/>
        <v>['nombre' =&gt; 'Oscar Dario', 'apellido' =&gt; 'Villamil Gonzalez', 'correo' =&gt; 'oscar.villamil@linktic.com', 'dominio' =&gt; 15, 'estado' =&gt; 'Activo', 'ticket' =&gt; '12154',</v>
      </c>
      <c r="R1375" t="str">
        <f t="shared" si="108"/>
        <v xml:space="preserve"> 'fecha_de_creacion' =&gt; '2023-07-07', 'centro_costos_id' =&gt; 92, 'costo_dolares' =&gt; 45.051, 'costo_pesos' =&gt; 0, 'trm' =&gt; 0, 'fecha_de_eliminacion' =&gt; null, 'comentarios'  =&gt; ''],</v>
      </c>
      <c r="S1375" t="str">
        <f t="shared" si="109"/>
        <v>['nombre' =&gt; 'Oscar Dario', 'apellido' =&gt; 'Villamil Gonzalez', 'correo' =&gt; 'oscar.villamil@linktic.com', 'dominio' =&gt; 15, 'estado' =&gt; 'Activo', 'ticket' =&gt; '12154', 'fecha_de_creacion' =&gt; '2023-07-07', 'centro_costos_id' =&gt; 92, 'costo_dolares' =&gt; 45.051, 'costo_pesos' =&gt; 0, 'trm' =&gt; 0, 'fecha_de_eliminacion' =&gt; null, 'comentarios'  =&gt; ''],</v>
      </c>
    </row>
    <row r="1376" spans="1:19" x14ac:dyDescent="0.25">
      <c r="A1376" t="s">
        <v>3933</v>
      </c>
      <c r="B1376" t="s">
        <v>3934</v>
      </c>
      <c r="C1376" t="s">
        <v>3935</v>
      </c>
      <c r="D1376" t="s">
        <v>1006</v>
      </c>
      <c r="E1376" t="s">
        <v>974</v>
      </c>
      <c r="F1376">
        <v>12254</v>
      </c>
      <c r="G1376" s="1">
        <v>45114</v>
      </c>
      <c r="H1376">
        <v>336</v>
      </c>
      <c r="I1376">
        <v>45.051000000000002</v>
      </c>
      <c r="J1376" t="str">
        <f t="shared" si="105"/>
        <v>45.051</v>
      </c>
      <c r="M1376">
        <f>_xlfn.IFNA(VLOOKUP(H1376,centro_costo_id_2!$A$2:$B$108,2,0),107)</f>
        <v>84</v>
      </c>
      <c r="N1376">
        <f>_xlfn.IFNA(VLOOKUP(TRIM(D1376),dominio_correos!$A$1:$B$31,2,0),29)</f>
        <v>15</v>
      </c>
      <c r="O1376" t="str">
        <f>Hoja13!J1375</f>
        <v>2023-07-07</v>
      </c>
      <c r="P1376" t="str">
        <f t="shared" si="106"/>
        <v>null</v>
      </c>
      <c r="Q1376" t="str">
        <f t="shared" si="107"/>
        <v>['nombre' =&gt; 'Diana Guadalupe', 'apellido' =&gt; 'Cardenas Rico', 'correo' =&gt; 'diana.cardenas@linktic.com', 'dominio' =&gt; 15, 'estado' =&gt; 'Activo', 'ticket' =&gt; '12254',</v>
      </c>
      <c r="R1376" t="str">
        <f t="shared" si="108"/>
        <v xml:space="preserve"> 'fecha_de_creacion' =&gt; '2023-07-07', 'centro_costos_id' =&gt; 84, 'costo_dolares' =&gt; 45.051, 'costo_pesos' =&gt; 0, 'trm' =&gt; 0, 'fecha_de_eliminacion' =&gt; null, 'comentarios'  =&gt; ''],</v>
      </c>
      <c r="S1376" t="str">
        <f t="shared" si="109"/>
        <v>['nombre' =&gt; 'Diana Guadalupe', 'apellido' =&gt; 'Cardenas Rico', 'correo' =&gt; 'diana.cardenas@linktic.com', 'dominio' =&gt; 15, 'estado' =&gt; 'Activo', 'ticket' =&gt; '12254', 'fecha_de_creacion' =&gt; '2023-07-07', 'centro_costos_id' =&gt; 84, 'costo_dolares' =&gt; 45.051, 'costo_pesos' =&gt; 0, 'trm' =&gt; 0, 'fecha_de_eliminacion' =&gt; null, 'comentarios'  =&gt; ''],</v>
      </c>
    </row>
    <row r="1377" spans="1:19" x14ac:dyDescent="0.25">
      <c r="A1377" t="s">
        <v>3936</v>
      </c>
      <c r="B1377" t="s">
        <v>3937</v>
      </c>
      <c r="C1377" t="s">
        <v>3938</v>
      </c>
      <c r="D1377" t="s">
        <v>1006</v>
      </c>
      <c r="E1377" t="s">
        <v>974</v>
      </c>
      <c r="F1377">
        <v>12225</v>
      </c>
      <c r="G1377" s="1">
        <v>45114</v>
      </c>
      <c r="H1377">
        <v>299</v>
      </c>
      <c r="I1377">
        <v>45.051000000000002</v>
      </c>
      <c r="J1377" t="str">
        <f t="shared" si="105"/>
        <v>45.051</v>
      </c>
      <c r="M1377">
        <f>_xlfn.IFNA(VLOOKUP(H1377,centro_costo_id_2!$A$2:$B$108,2,0),107)</f>
        <v>45</v>
      </c>
      <c r="N1377">
        <f>_xlfn.IFNA(VLOOKUP(TRIM(D1377),dominio_correos!$A$1:$B$31,2,0),29)</f>
        <v>15</v>
      </c>
      <c r="O1377" t="str">
        <f>Hoja13!J1376</f>
        <v>2023-07-07</v>
      </c>
      <c r="P1377" t="str">
        <f t="shared" si="106"/>
        <v>null</v>
      </c>
      <c r="Q1377" t="str">
        <f t="shared" si="107"/>
        <v>['nombre' =&gt; 'Eduardo Enrique', 'apellido' =&gt; 'Camargo Paez', 'correo' =&gt; 'eduardo.camargo@linktic.com', 'dominio' =&gt; 15, 'estado' =&gt; 'Activo', 'ticket' =&gt; '12225',</v>
      </c>
      <c r="R1377" t="str">
        <f t="shared" si="108"/>
        <v xml:space="preserve"> 'fecha_de_creacion' =&gt; '2023-07-07', 'centro_costos_id' =&gt; 45, 'costo_dolares' =&gt; 45.051, 'costo_pesos' =&gt; 0, 'trm' =&gt; 0, 'fecha_de_eliminacion' =&gt; null, 'comentarios'  =&gt; ''],</v>
      </c>
      <c r="S1377" t="str">
        <f t="shared" si="109"/>
        <v>['nombre' =&gt; 'Eduardo Enrique', 'apellido' =&gt; 'Camargo Paez', 'correo' =&gt; 'eduardo.camargo@linktic.com', 'dominio' =&gt; 15, 'estado' =&gt; 'Activo', 'ticket' =&gt; '12225', 'fecha_de_creacion' =&gt; '2023-07-07', 'centro_costos_id' =&gt; 45, 'costo_dolares' =&gt; 45.051, 'costo_pesos' =&gt; 0, 'trm' =&gt; 0, 'fecha_de_eliminacion' =&gt; null, 'comentarios'  =&gt; ''],</v>
      </c>
    </row>
    <row r="1378" spans="1:19" x14ac:dyDescent="0.25">
      <c r="A1378" t="s">
        <v>3091</v>
      </c>
      <c r="B1378" t="s">
        <v>3939</v>
      </c>
      <c r="C1378" t="s">
        <v>3940</v>
      </c>
      <c r="D1378" t="s">
        <v>1006</v>
      </c>
      <c r="E1378" t="s">
        <v>974</v>
      </c>
      <c r="F1378">
        <v>12223</v>
      </c>
      <c r="G1378" s="1">
        <v>45114</v>
      </c>
      <c r="H1378">
        <v>299</v>
      </c>
      <c r="I1378">
        <v>45.051000000000002</v>
      </c>
      <c r="J1378" t="str">
        <f t="shared" si="105"/>
        <v>45.051</v>
      </c>
      <c r="M1378">
        <f>_xlfn.IFNA(VLOOKUP(H1378,centro_costo_id_2!$A$2:$B$108,2,0),107)</f>
        <v>45</v>
      </c>
      <c r="N1378">
        <f>_xlfn.IFNA(VLOOKUP(TRIM(D1378),dominio_correos!$A$1:$B$31,2,0),29)</f>
        <v>15</v>
      </c>
      <c r="O1378" t="str">
        <f>Hoja13!J1377</f>
        <v>2023-07-07</v>
      </c>
      <c r="P1378" t="str">
        <f t="shared" si="106"/>
        <v>null</v>
      </c>
      <c r="Q1378" t="str">
        <f t="shared" si="107"/>
        <v>['nombre' =&gt; 'Julio Cesar', 'apellido' =&gt; 'Hernández Eugenio', 'correo' =&gt; 'julio.hernandez@linktic.com', 'dominio' =&gt; 15, 'estado' =&gt; 'Activo', 'ticket' =&gt; '12223',</v>
      </c>
      <c r="R1378" t="str">
        <f t="shared" si="108"/>
        <v xml:space="preserve"> 'fecha_de_creacion' =&gt; '2023-07-07', 'centro_costos_id' =&gt; 45, 'costo_dolares' =&gt; 45.051, 'costo_pesos' =&gt; 0, 'trm' =&gt; 0, 'fecha_de_eliminacion' =&gt; null, 'comentarios'  =&gt; ''],</v>
      </c>
      <c r="S1378" t="str">
        <f t="shared" si="109"/>
        <v>['nombre' =&gt; 'Julio Cesar', 'apellido' =&gt; 'Hernández Eugenio', 'correo' =&gt; 'julio.hernandez@linktic.com', 'dominio' =&gt; 15, 'estado' =&gt; 'Activo', 'ticket' =&gt; '12223', 'fecha_de_creacion' =&gt; '2023-07-07', 'centro_costos_id' =&gt; 45, 'costo_dolares' =&gt; 45.051, 'costo_pesos' =&gt; 0, 'trm' =&gt; 0, 'fecha_de_eliminacion' =&gt; null, 'comentarios'  =&gt; ''],</v>
      </c>
    </row>
    <row r="1379" spans="1:19" x14ac:dyDescent="0.25">
      <c r="A1379" t="s">
        <v>3941</v>
      </c>
      <c r="B1379" t="s">
        <v>3942</v>
      </c>
      <c r="C1379" t="s">
        <v>3943</v>
      </c>
      <c r="D1379" t="s">
        <v>912</v>
      </c>
      <c r="E1379" t="s">
        <v>974</v>
      </c>
      <c r="F1379">
        <v>12103</v>
      </c>
      <c r="G1379" s="1">
        <v>45117</v>
      </c>
      <c r="H1379">
        <v>9</v>
      </c>
      <c r="I1379">
        <v>44.290999999999997</v>
      </c>
      <c r="J1379" t="str">
        <f t="shared" si="105"/>
        <v>44.291</v>
      </c>
      <c r="M1379">
        <f>_xlfn.IFNA(VLOOKUP(H1379,centro_costo_id_2!$A$2:$B$108,2,0),107)</f>
        <v>106</v>
      </c>
      <c r="N1379">
        <f>_xlfn.IFNA(VLOOKUP(TRIM(D1379),dominio_correos!$A$1:$B$31,2,0),29)</f>
        <v>10</v>
      </c>
      <c r="O1379" t="str">
        <f>Hoja13!J1378</f>
        <v>2023-07-10</v>
      </c>
      <c r="P1379" t="str">
        <f t="shared" si="106"/>
        <v>null</v>
      </c>
      <c r="Q1379" t="str">
        <f t="shared" si="107"/>
        <v>['nombre' =&gt; 'Jesús Ignacio', 'apellido' =&gt; 'Almanza León', 'correo' =&gt; 'jesus.almanza@hicome.co', 'dominio' =&gt; 10, 'estado' =&gt; 'Activo', 'ticket' =&gt; '12103',</v>
      </c>
      <c r="R1379" t="str">
        <f t="shared" si="108"/>
        <v xml:space="preserve"> 'fecha_de_creacion' =&gt; '2023-07-10', 'centro_costos_id' =&gt; 106, 'costo_dolares' =&gt; 44.291, 'costo_pesos' =&gt; 0, 'trm' =&gt; 0, 'fecha_de_eliminacion' =&gt; null, 'comentarios'  =&gt; ''],</v>
      </c>
      <c r="S1379" t="str">
        <f t="shared" si="109"/>
        <v>['nombre' =&gt; 'Jesús Ignacio', 'apellido' =&gt; 'Almanza León', 'correo' =&gt; 'jesus.almanza@hicome.co', 'dominio' =&gt; 10, 'estado' =&gt; 'Activo', 'ticket' =&gt; '12103', 'fecha_de_creacion' =&gt; '2023-07-10', 'centro_costos_id' =&gt; 106, 'costo_dolares' =&gt; 44.291, 'costo_pesos' =&gt; 0, 'trm' =&gt; 0, 'fecha_de_eliminacion' =&gt; null, 'comentarios'  =&gt; ''],</v>
      </c>
    </row>
    <row r="1380" spans="1:19" x14ac:dyDescent="0.25">
      <c r="A1380" t="s">
        <v>3944</v>
      </c>
      <c r="B1380" t="s">
        <v>3945</v>
      </c>
      <c r="C1380" t="s">
        <v>3946</v>
      </c>
      <c r="D1380" t="s">
        <v>966</v>
      </c>
      <c r="E1380" t="s">
        <v>974</v>
      </c>
      <c r="F1380">
        <v>11980</v>
      </c>
      <c r="G1380" s="1">
        <v>45117</v>
      </c>
      <c r="H1380">
        <v>354</v>
      </c>
      <c r="I1380">
        <v>12</v>
      </c>
      <c r="J1380" t="str">
        <f t="shared" si="105"/>
        <v>12.000</v>
      </c>
      <c r="M1380">
        <f>_xlfn.IFNA(VLOOKUP(H1380,centro_costo_id_2!$A$2:$B$108,2,0),107)</f>
        <v>107</v>
      </c>
      <c r="N1380">
        <f>_xlfn.IFNA(VLOOKUP(TRIM(D1380),dominio_correos!$A$1:$B$31,2,0),29)</f>
        <v>1</v>
      </c>
      <c r="O1380" t="str">
        <f>Hoja13!J1379</f>
        <v>2023-07-10</v>
      </c>
      <c r="P1380" t="str">
        <f t="shared" si="106"/>
        <v>null</v>
      </c>
      <c r="Q1380" t="str">
        <f t="shared" si="107"/>
        <v>['nombre' =&gt; 'Dimas Antonio', 'apellido' =&gt; 'Mendoza Lozano', 'correo' =&gt; 'dimas.mendoza@3tcapital.co', 'dominio' =&gt; 1, 'estado' =&gt; 'Activo', 'ticket' =&gt; '11980',</v>
      </c>
      <c r="R1380" t="str">
        <f t="shared" si="108"/>
        <v xml:space="preserve"> 'fecha_de_creacion' =&gt; '2023-07-10', 'centro_costos_id' =&gt; 107, 'costo_dolares' =&gt; 12.000, 'costo_pesos' =&gt; 0, 'trm' =&gt; 0, 'fecha_de_eliminacion' =&gt; null, 'comentarios'  =&gt; ''],</v>
      </c>
      <c r="S1380" t="str">
        <f t="shared" si="109"/>
        <v>['nombre' =&gt; 'Dimas Antonio', 'apellido' =&gt; 'Mendoza Lozano', 'correo' =&gt; 'dimas.mendoza@3tcapital.co', 'dominio' =&gt; 1, 'estado' =&gt; 'Activo', 'ticket' =&gt; '11980', 'fecha_de_creacion' =&gt; '2023-07-10', 'centro_costos_id' =&gt; 107, 'costo_dolares' =&gt; 12.000, 'costo_pesos' =&gt; 0, 'trm' =&gt; 0, 'fecha_de_eliminacion' =&gt; null, 'comentarios'  =&gt; ''],</v>
      </c>
    </row>
    <row r="1381" spans="1:19" x14ac:dyDescent="0.25">
      <c r="A1381" t="s">
        <v>3947</v>
      </c>
      <c r="B1381" t="s">
        <v>3948</v>
      </c>
      <c r="C1381" t="s">
        <v>3949</v>
      </c>
      <c r="D1381" t="s">
        <v>1006</v>
      </c>
      <c r="E1381" t="s">
        <v>974</v>
      </c>
      <c r="F1381">
        <v>11637</v>
      </c>
      <c r="G1381" s="1">
        <v>45117</v>
      </c>
      <c r="H1381">
        <v>329</v>
      </c>
      <c r="I1381">
        <v>45.051000000000002</v>
      </c>
      <c r="J1381" t="str">
        <f t="shared" si="105"/>
        <v>45.051</v>
      </c>
      <c r="M1381">
        <f>_xlfn.IFNA(VLOOKUP(H1381,centro_costo_id_2!$A$2:$B$108,2,0),107)</f>
        <v>74</v>
      </c>
      <c r="N1381">
        <f>_xlfn.IFNA(VLOOKUP(TRIM(D1381),dominio_correos!$A$1:$B$31,2,0),29)</f>
        <v>15</v>
      </c>
      <c r="O1381" t="str">
        <f>Hoja13!J1380</f>
        <v>2023-07-10</v>
      </c>
      <c r="P1381" t="str">
        <f t="shared" si="106"/>
        <v>null</v>
      </c>
      <c r="Q1381" t="str">
        <f t="shared" si="107"/>
        <v>['nombre' =&gt; 'Diego Felipe', 'apellido' =&gt; 'Torres Reyes', 'correo' =&gt; 'diego.torres@linktic.com', 'dominio' =&gt; 15, 'estado' =&gt; 'Activo', 'ticket' =&gt; '11637',</v>
      </c>
      <c r="R1381" t="str">
        <f t="shared" si="108"/>
        <v xml:space="preserve"> 'fecha_de_creacion' =&gt; '2023-07-10', 'centro_costos_id' =&gt; 74, 'costo_dolares' =&gt; 45.051, 'costo_pesos' =&gt; 0, 'trm' =&gt; 0, 'fecha_de_eliminacion' =&gt; null, 'comentarios'  =&gt; ''],</v>
      </c>
      <c r="S1381" t="str">
        <f t="shared" si="109"/>
        <v>['nombre' =&gt; 'Diego Felipe', 'apellido' =&gt; 'Torres Reyes', 'correo' =&gt; 'diego.torres@linktic.com', 'dominio' =&gt; 15, 'estado' =&gt; 'Activo', 'ticket' =&gt; '11637', 'fecha_de_creacion' =&gt; '2023-07-10', 'centro_costos_id' =&gt; 74, 'costo_dolares' =&gt; 45.051, 'costo_pesos' =&gt; 0, 'trm' =&gt; 0, 'fecha_de_eliminacion' =&gt; null, 'comentarios'  =&gt; ''],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16CE-121C-4F78-AF4A-0C1928443E54}">
  <dimension ref="A1:J1380"/>
  <sheetViews>
    <sheetView workbookViewId="0">
      <selection activeCell="J1" sqref="J1"/>
    </sheetView>
  </sheetViews>
  <sheetFormatPr baseColWidth="10" defaultRowHeight="15" x14ac:dyDescent="0.25"/>
  <cols>
    <col min="1" max="1" width="14.85546875" bestFit="1" customWidth="1"/>
  </cols>
  <sheetData>
    <row r="1" spans="1:10" ht="15.75" x14ac:dyDescent="0.25">
      <c r="A1" s="5">
        <v>44233</v>
      </c>
      <c r="B1" t="str">
        <f>TEXT(A1,"MM/DD/YYYY")</f>
        <v>02/06/2021</v>
      </c>
      <c r="C1">
        <f>FIND("/",B1)</f>
        <v>3</v>
      </c>
      <c r="D1" t="str">
        <f>IF(VALUE(MID(B1,1,C1-1))&lt;10,0&amp;VALUE(MID(B1,1,C1-1)),VALUE(MID(B1,1,C1-1)))</f>
        <v>02</v>
      </c>
      <c r="E1">
        <f t="shared" ref="E1:E30" si="0">SEARCH("/",B1,C1+1)</f>
        <v>6</v>
      </c>
      <c r="F1" t="str">
        <f>IF(VALUE(MID(B1,C1+1,E1-C1-1))&lt;10,0&amp;VALUE(MID(B1,C1+1,E1-C1-1)),VALUE(MID(B1,C1+1,E1-C1-1)))</f>
        <v>06</v>
      </c>
      <c r="G1">
        <f t="shared" ref="G1:G30" si="1">LEN(B1)</f>
        <v>10</v>
      </c>
      <c r="H1">
        <f t="shared" ref="H1:H30" si="2">G1-E1</f>
        <v>4</v>
      </c>
      <c r="I1" t="str">
        <f>MID(B1,E1+1,H1)</f>
        <v>2021</v>
      </c>
      <c r="J1" t="str">
        <f>IF(A1="","null",I1&amp;"-"&amp;D1&amp;"-"&amp;F1)</f>
        <v>2021-02-06</v>
      </c>
    </row>
    <row r="2" spans="1:10" ht="15.75" x14ac:dyDescent="0.25">
      <c r="A2" s="6" t="s">
        <v>849</v>
      </c>
      <c r="B2" t="str">
        <f t="shared" ref="B2:B65" si="3">TEXT(A2,"MM/DD/YYYY")</f>
        <v>2/18/2021</v>
      </c>
      <c r="C2">
        <f t="shared" ref="C2:C65" si="4">FIND("/",B2)</f>
        <v>2</v>
      </c>
      <c r="D2" t="str">
        <f t="shared" ref="D2:D30" si="5">IF(VALUE(MID(B2,1,C2-1))&lt;10,0&amp;VALUE(MID(B2,1,C2-1)),VALUE(MID(B2,1,C2-1)))</f>
        <v>02</v>
      </c>
      <c r="E2">
        <f t="shared" si="0"/>
        <v>5</v>
      </c>
      <c r="F2">
        <f t="shared" ref="F2:F30" si="6">IF(VALUE(MID(B2,C2+1,E2-C2-1))&lt;10,0&amp;VALUE(MID(B2,C2+1,E2-C2-1)),VALUE(MID(B2,C2+1,E2-C2-1)))</f>
        <v>18</v>
      </c>
      <c r="G2">
        <f t="shared" si="1"/>
        <v>9</v>
      </c>
      <c r="H2">
        <f t="shared" si="2"/>
        <v>4</v>
      </c>
      <c r="I2" t="str">
        <f t="shared" ref="I2:I30" si="7">MID(B2,E2+1,H2)</f>
        <v>2021</v>
      </c>
      <c r="J2" t="str">
        <f t="shared" ref="J2:J65" si="8">IF(A2="","null",I2&amp;"-"&amp;D2&amp;"-"&amp;F2)</f>
        <v>2021-02-18</v>
      </c>
    </row>
    <row r="3" spans="1:10" ht="15.75" x14ac:dyDescent="0.25">
      <c r="A3" s="6" t="s">
        <v>854</v>
      </c>
      <c r="B3" t="str">
        <f t="shared" si="3"/>
        <v>3/17/2021</v>
      </c>
      <c r="C3">
        <f t="shared" si="4"/>
        <v>2</v>
      </c>
      <c r="D3" t="str">
        <f t="shared" si="5"/>
        <v>03</v>
      </c>
      <c r="E3">
        <f t="shared" si="0"/>
        <v>5</v>
      </c>
      <c r="F3">
        <f t="shared" si="6"/>
        <v>17</v>
      </c>
      <c r="G3">
        <f t="shared" si="1"/>
        <v>9</v>
      </c>
      <c r="H3">
        <f t="shared" si="2"/>
        <v>4</v>
      </c>
      <c r="I3" t="str">
        <f t="shared" si="7"/>
        <v>2021</v>
      </c>
      <c r="J3" t="str">
        <f t="shared" si="8"/>
        <v>2021-03-17</v>
      </c>
    </row>
    <row r="4" spans="1:10" ht="15.75" x14ac:dyDescent="0.25">
      <c r="A4" s="6" t="s">
        <v>854</v>
      </c>
      <c r="B4" t="str">
        <f t="shared" si="3"/>
        <v>3/17/2021</v>
      </c>
      <c r="C4">
        <f t="shared" si="4"/>
        <v>2</v>
      </c>
      <c r="D4" t="str">
        <f t="shared" si="5"/>
        <v>03</v>
      </c>
      <c r="E4">
        <f t="shared" si="0"/>
        <v>5</v>
      </c>
      <c r="F4">
        <f t="shared" si="6"/>
        <v>17</v>
      </c>
      <c r="G4">
        <f t="shared" si="1"/>
        <v>9</v>
      </c>
      <c r="H4">
        <f t="shared" si="2"/>
        <v>4</v>
      </c>
      <c r="I4" t="str">
        <f t="shared" si="7"/>
        <v>2021</v>
      </c>
      <c r="J4" t="str">
        <f t="shared" si="8"/>
        <v>2021-03-17</v>
      </c>
    </row>
    <row r="5" spans="1:10" ht="15.75" x14ac:dyDescent="0.25">
      <c r="A5" s="6" t="s">
        <v>861</v>
      </c>
      <c r="B5" t="str">
        <f t="shared" si="3"/>
        <v>6/18/2021</v>
      </c>
      <c r="C5">
        <f t="shared" si="4"/>
        <v>2</v>
      </c>
      <c r="D5" t="str">
        <f t="shared" si="5"/>
        <v>06</v>
      </c>
      <c r="E5">
        <f t="shared" si="0"/>
        <v>5</v>
      </c>
      <c r="F5">
        <f t="shared" si="6"/>
        <v>18</v>
      </c>
      <c r="G5">
        <f t="shared" si="1"/>
        <v>9</v>
      </c>
      <c r="H5">
        <f t="shared" si="2"/>
        <v>4</v>
      </c>
      <c r="I5" t="str">
        <f t="shared" si="7"/>
        <v>2021</v>
      </c>
      <c r="J5" t="str">
        <f t="shared" si="8"/>
        <v>2021-06-18</v>
      </c>
    </row>
    <row r="6" spans="1:10" ht="15.75" x14ac:dyDescent="0.25">
      <c r="A6" s="6" t="s">
        <v>854</v>
      </c>
      <c r="B6" t="str">
        <f t="shared" si="3"/>
        <v>3/17/2021</v>
      </c>
      <c r="C6">
        <f t="shared" si="4"/>
        <v>2</v>
      </c>
      <c r="D6" t="str">
        <f t="shared" si="5"/>
        <v>03</v>
      </c>
      <c r="E6">
        <f t="shared" si="0"/>
        <v>5</v>
      </c>
      <c r="F6">
        <f t="shared" si="6"/>
        <v>17</v>
      </c>
      <c r="G6">
        <f t="shared" si="1"/>
        <v>9</v>
      </c>
      <c r="H6">
        <f t="shared" si="2"/>
        <v>4</v>
      </c>
      <c r="I6" t="str">
        <f t="shared" si="7"/>
        <v>2021</v>
      </c>
      <c r="J6" t="str">
        <f t="shared" si="8"/>
        <v>2021-03-17</v>
      </c>
    </row>
    <row r="7" spans="1:10" ht="15.75" x14ac:dyDescent="0.25">
      <c r="A7" s="6">
        <v>44320</v>
      </c>
      <c r="B7" t="str">
        <f t="shared" si="3"/>
        <v>05/04/2021</v>
      </c>
      <c r="C7">
        <f t="shared" si="4"/>
        <v>3</v>
      </c>
      <c r="D7" t="str">
        <f t="shared" si="5"/>
        <v>05</v>
      </c>
      <c r="E7">
        <f t="shared" si="0"/>
        <v>6</v>
      </c>
      <c r="F7" t="str">
        <f t="shared" si="6"/>
        <v>04</v>
      </c>
      <c r="G7">
        <f t="shared" si="1"/>
        <v>10</v>
      </c>
      <c r="H7">
        <f t="shared" si="2"/>
        <v>4</v>
      </c>
      <c r="I7" t="str">
        <f t="shared" si="7"/>
        <v>2021</v>
      </c>
      <c r="J7" t="str">
        <f t="shared" si="8"/>
        <v>2021-05-04</v>
      </c>
    </row>
    <row r="8" spans="1:10" ht="15.75" x14ac:dyDescent="0.25">
      <c r="A8" s="6">
        <v>44320</v>
      </c>
      <c r="B8" t="str">
        <f t="shared" si="3"/>
        <v>05/04/2021</v>
      </c>
      <c r="C8">
        <f t="shared" si="4"/>
        <v>3</v>
      </c>
      <c r="D8" t="str">
        <f t="shared" si="5"/>
        <v>05</v>
      </c>
      <c r="E8">
        <f t="shared" si="0"/>
        <v>6</v>
      </c>
      <c r="F8" t="str">
        <f t="shared" si="6"/>
        <v>04</v>
      </c>
      <c r="G8">
        <f t="shared" si="1"/>
        <v>10</v>
      </c>
      <c r="H8">
        <f t="shared" si="2"/>
        <v>4</v>
      </c>
      <c r="I8" t="str">
        <f t="shared" si="7"/>
        <v>2021</v>
      </c>
      <c r="J8" t="str">
        <f t="shared" si="8"/>
        <v>2021-05-04</v>
      </c>
    </row>
    <row r="9" spans="1:10" ht="15.75" x14ac:dyDescent="0.25">
      <c r="A9" s="6">
        <v>44320</v>
      </c>
      <c r="B9" t="str">
        <f t="shared" si="3"/>
        <v>05/04/2021</v>
      </c>
      <c r="C9">
        <f t="shared" si="4"/>
        <v>3</v>
      </c>
      <c r="D9" t="str">
        <f t="shared" si="5"/>
        <v>05</v>
      </c>
      <c r="E9">
        <f t="shared" si="0"/>
        <v>6</v>
      </c>
      <c r="F9" t="str">
        <f t="shared" si="6"/>
        <v>04</v>
      </c>
      <c r="G9">
        <f t="shared" si="1"/>
        <v>10</v>
      </c>
      <c r="H9">
        <f t="shared" si="2"/>
        <v>4</v>
      </c>
      <c r="I9" t="str">
        <f t="shared" si="7"/>
        <v>2021</v>
      </c>
      <c r="J9" t="str">
        <f t="shared" si="8"/>
        <v>2021-05-04</v>
      </c>
    </row>
    <row r="10" spans="1:10" ht="15.75" x14ac:dyDescent="0.25">
      <c r="A10" s="6">
        <v>44351</v>
      </c>
      <c r="B10" t="str">
        <f t="shared" si="3"/>
        <v>06/04/2021</v>
      </c>
      <c r="C10">
        <f t="shared" si="4"/>
        <v>3</v>
      </c>
      <c r="D10" t="str">
        <f t="shared" si="5"/>
        <v>06</v>
      </c>
      <c r="E10">
        <f t="shared" si="0"/>
        <v>6</v>
      </c>
      <c r="F10" t="str">
        <f t="shared" si="6"/>
        <v>04</v>
      </c>
      <c r="G10">
        <f t="shared" si="1"/>
        <v>10</v>
      </c>
      <c r="H10">
        <f t="shared" si="2"/>
        <v>4</v>
      </c>
      <c r="I10" t="str">
        <f t="shared" si="7"/>
        <v>2021</v>
      </c>
      <c r="J10" t="str">
        <f t="shared" si="8"/>
        <v>2021-06-04</v>
      </c>
    </row>
    <row r="11" spans="1:10" ht="15.75" x14ac:dyDescent="0.25">
      <c r="A11" s="6" t="s">
        <v>849</v>
      </c>
      <c r="B11" t="str">
        <f t="shared" si="3"/>
        <v>2/18/2021</v>
      </c>
      <c r="C11">
        <f t="shared" si="4"/>
        <v>2</v>
      </c>
      <c r="D11" t="str">
        <f t="shared" si="5"/>
        <v>02</v>
      </c>
      <c r="E11">
        <f t="shared" si="0"/>
        <v>5</v>
      </c>
      <c r="F11">
        <f t="shared" si="6"/>
        <v>18</v>
      </c>
      <c r="G11">
        <f t="shared" si="1"/>
        <v>9</v>
      </c>
      <c r="H11">
        <f t="shared" si="2"/>
        <v>4</v>
      </c>
      <c r="I11" t="str">
        <f t="shared" si="7"/>
        <v>2021</v>
      </c>
      <c r="J11" t="str">
        <f t="shared" si="8"/>
        <v>2021-02-18</v>
      </c>
    </row>
    <row r="12" spans="1:10" ht="15.75" x14ac:dyDescent="0.25">
      <c r="A12" s="6">
        <v>44351</v>
      </c>
      <c r="B12" t="str">
        <f t="shared" si="3"/>
        <v>06/04/2021</v>
      </c>
      <c r="C12">
        <f t="shared" si="4"/>
        <v>3</v>
      </c>
      <c r="D12" t="str">
        <f t="shared" si="5"/>
        <v>06</v>
      </c>
      <c r="E12">
        <f t="shared" si="0"/>
        <v>6</v>
      </c>
      <c r="F12" t="str">
        <f t="shared" si="6"/>
        <v>04</v>
      </c>
      <c r="G12">
        <f t="shared" si="1"/>
        <v>10</v>
      </c>
      <c r="H12">
        <f t="shared" si="2"/>
        <v>4</v>
      </c>
      <c r="I12" t="str">
        <f t="shared" si="7"/>
        <v>2021</v>
      </c>
      <c r="J12" t="str">
        <f t="shared" si="8"/>
        <v>2021-06-04</v>
      </c>
    </row>
    <row r="13" spans="1:10" ht="15.75" x14ac:dyDescent="0.25">
      <c r="A13" s="6">
        <v>44351</v>
      </c>
      <c r="B13" t="str">
        <f t="shared" si="3"/>
        <v>06/04/2021</v>
      </c>
      <c r="C13">
        <f t="shared" si="4"/>
        <v>3</v>
      </c>
      <c r="D13" t="str">
        <f t="shared" si="5"/>
        <v>06</v>
      </c>
      <c r="E13">
        <f t="shared" si="0"/>
        <v>6</v>
      </c>
      <c r="F13" t="str">
        <f t="shared" si="6"/>
        <v>04</v>
      </c>
      <c r="G13">
        <f t="shared" si="1"/>
        <v>10</v>
      </c>
      <c r="H13">
        <f t="shared" si="2"/>
        <v>4</v>
      </c>
      <c r="I13" t="str">
        <f t="shared" si="7"/>
        <v>2021</v>
      </c>
      <c r="J13" t="str">
        <f t="shared" si="8"/>
        <v>2021-06-04</v>
      </c>
    </row>
    <row r="14" spans="1:10" ht="15.75" x14ac:dyDescent="0.25">
      <c r="A14" s="6" t="s">
        <v>888</v>
      </c>
      <c r="B14" t="str">
        <f t="shared" si="3"/>
        <v>1/22/2021</v>
      </c>
      <c r="C14">
        <f t="shared" si="4"/>
        <v>2</v>
      </c>
      <c r="D14" t="str">
        <f t="shared" si="5"/>
        <v>01</v>
      </c>
      <c r="E14">
        <f t="shared" si="0"/>
        <v>5</v>
      </c>
      <c r="F14">
        <f t="shared" si="6"/>
        <v>22</v>
      </c>
      <c r="G14">
        <f t="shared" si="1"/>
        <v>9</v>
      </c>
      <c r="H14">
        <f t="shared" si="2"/>
        <v>4</v>
      </c>
      <c r="I14" t="str">
        <f t="shared" si="7"/>
        <v>2021</v>
      </c>
      <c r="J14" t="str">
        <f t="shared" si="8"/>
        <v>2021-01-22</v>
      </c>
    </row>
    <row r="15" spans="1:10" ht="15.75" x14ac:dyDescent="0.25">
      <c r="A15" s="6" t="s">
        <v>854</v>
      </c>
      <c r="B15" t="str">
        <f t="shared" si="3"/>
        <v>3/17/2021</v>
      </c>
      <c r="C15">
        <f t="shared" si="4"/>
        <v>2</v>
      </c>
      <c r="D15" t="str">
        <f t="shared" si="5"/>
        <v>03</v>
      </c>
      <c r="E15">
        <f t="shared" si="0"/>
        <v>5</v>
      </c>
      <c r="F15">
        <f t="shared" si="6"/>
        <v>17</v>
      </c>
      <c r="G15">
        <f t="shared" si="1"/>
        <v>9</v>
      </c>
      <c r="H15">
        <f t="shared" si="2"/>
        <v>4</v>
      </c>
      <c r="I15" t="str">
        <f t="shared" si="7"/>
        <v>2021</v>
      </c>
      <c r="J15" t="str">
        <f t="shared" si="8"/>
        <v>2021-03-17</v>
      </c>
    </row>
    <row r="16" spans="1:10" ht="15.75" x14ac:dyDescent="0.25">
      <c r="A16" s="6" t="s">
        <v>854</v>
      </c>
      <c r="B16" t="str">
        <f t="shared" si="3"/>
        <v>3/17/2021</v>
      </c>
      <c r="C16">
        <f t="shared" si="4"/>
        <v>2</v>
      </c>
      <c r="D16" t="str">
        <f t="shared" si="5"/>
        <v>03</v>
      </c>
      <c r="E16">
        <f t="shared" si="0"/>
        <v>5</v>
      </c>
      <c r="F16">
        <f t="shared" si="6"/>
        <v>17</v>
      </c>
      <c r="G16">
        <f t="shared" si="1"/>
        <v>9</v>
      </c>
      <c r="H16">
        <f t="shared" si="2"/>
        <v>4</v>
      </c>
      <c r="I16" t="str">
        <f t="shared" si="7"/>
        <v>2021</v>
      </c>
      <c r="J16" t="str">
        <f t="shared" si="8"/>
        <v>2021-03-17</v>
      </c>
    </row>
    <row r="17" spans="1:10" ht="15.75" x14ac:dyDescent="0.25">
      <c r="A17" s="6" t="s">
        <v>854</v>
      </c>
      <c r="B17" t="str">
        <f t="shared" si="3"/>
        <v>3/17/2021</v>
      </c>
      <c r="C17">
        <f t="shared" si="4"/>
        <v>2</v>
      </c>
      <c r="D17" t="str">
        <f t="shared" si="5"/>
        <v>03</v>
      </c>
      <c r="E17">
        <f t="shared" si="0"/>
        <v>5</v>
      </c>
      <c r="F17">
        <f t="shared" si="6"/>
        <v>17</v>
      </c>
      <c r="G17">
        <f t="shared" si="1"/>
        <v>9</v>
      </c>
      <c r="H17">
        <f t="shared" si="2"/>
        <v>4</v>
      </c>
      <c r="I17" t="str">
        <f t="shared" si="7"/>
        <v>2021</v>
      </c>
      <c r="J17" t="str">
        <f t="shared" si="8"/>
        <v>2021-03-17</v>
      </c>
    </row>
    <row r="18" spans="1:10" ht="15.75" x14ac:dyDescent="0.25">
      <c r="A18" s="6" t="s">
        <v>854</v>
      </c>
      <c r="B18" t="str">
        <f t="shared" si="3"/>
        <v>3/17/2021</v>
      </c>
      <c r="C18">
        <f t="shared" si="4"/>
        <v>2</v>
      </c>
      <c r="D18" t="str">
        <f t="shared" si="5"/>
        <v>03</v>
      </c>
      <c r="E18">
        <f t="shared" si="0"/>
        <v>5</v>
      </c>
      <c r="F18">
        <f t="shared" si="6"/>
        <v>17</v>
      </c>
      <c r="G18">
        <f t="shared" si="1"/>
        <v>9</v>
      </c>
      <c r="H18">
        <f t="shared" si="2"/>
        <v>4</v>
      </c>
      <c r="I18" t="str">
        <f t="shared" si="7"/>
        <v>2021</v>
      </c>
      <c r="J18" t="str">
        <f t="shared" si="8"/>
        <v>2021-03-17</v>
      </c>
    </row>
    <row r="19" spans="1:10" ht="15.75" x14ac:dyDescent="0.25">
      <c r="A19" s="6" t="s">
        <v>901</v>
      </c>
      <c r="B19" t="str">
        <f t="shared" si="3"/>
        <v>9/15/2021</v>
      </c>
      <c r="C19">
        <f t="shared" si="4"/>
        <v>2</v>
      </c>
      <c r="D19" t="str">
        <f t="shared" si="5"/>
        <v>09</v>
      </c>
      <c r="E19">
        <f t="shared" si="0"/>
        <v>5</v>
      </c>
      <c r="F19">
        <f t="shared" si="6"/>
        <v>15</v>
      </c>
      <c r="G19">
        <f t="shared" si="1"/>
        <v>9</v>
      </c>
      <c r="H19">
        <f t="shared" si="2"/>
        <v>4</v>
      </c>
      <c r="I19" t="str">
        <f t="shared" si="7"/>
        <v>2021</v>
      </c>
      <c r="J19" t="str">
        <f t="shared" si="8"/>
        <v>2021-09-15</v>
      </c>
    </row>
    <row r="20" spans="1:10" ht="15.75" x14ac:dyDescent="0.25">
      <c r="A20" s="6">
        <v>44448</v>
      </c>
      <c r="B20" t="str">
        <f t="shared" si="3"/>
        <v>09/09/2021</v>
      </c>
      <c r="C20">
        <f t="shared" si="4"/>
        <v>3</v>
      </c>
      <c r="D20" t="str">
        <f t="shared" si="5"/>
        <v>09</v>
      </c>
      <c r="E20">
        <f t="shared" si="0"/>
        <v>6</v>
      </c>
      <c r="F20" t="str">
        <f t="shared" si="6"/>
        <v>09</v>
      </c>
      <c r="G20">
        <f t="shared" si="1"/>
        <v>10</v>
      </c>
      <c r="H20">
        <f t="shared" si="2"/>
        <v>4</v>
      </c>
      <c r="I20" t="str">
        <f t="shared" si="7"/>
        <v>2021</v>
      </c>
      <c r="J20" t="str">
        <f t="shared" si="8"/>
        <v>2021-09-09</v>
      </c>
    </row>
    <row r="21" spans="1:10" ht="15.75" x14ac:dyDescent="0.25">
      <c r="A21" s="6" t="s">
        <v>908</v>
      </c>
      <c r="B21" t="str">
        <f t="shared" si="3"/>
        <v>12/15/2020</v>
      </c>
      <c r="C21">
        <f t="shared" si="4"/>
        <v>3</v>
      </c>
      <c r="D21">
        <f t="shared" si="5"/>
        <v>12</v>
      </c>
      <c r="E21">
        <f t="shared" si="0"/>
        <v>6</v>
      </c>
      <c r="F21">
        <f t="shared" si="6"/>
        <v>15</v>
      </c>
      <c r="G21">
        <f t="shared" si="1"/>
        <v>10</v>
      </c>
      <c r="H21">
        <f t="shared" si="2"/>
        <v>4</v>
      </c>
      <c r="I21" t="str">
        <f t="shared" si="7"/>
        <v>2020</v>
      </c>
      <c r="J21" t="str">
        <f t="shared" si="8"/>
        <v>2020-12-15</v>
      </c>
    </row>
    <row r="22" spans="1:10" ht="15.75" x14ac:dyDescent="0.25">
      <c r="A22" s="6">
        <v>44447</v>
      </c>
      <c r="B22" t="str">
        <f t="shared" si="3"/>
        <v>09/08/2021</v>
      </c>
      <c r="C22">
        <f t="shared" si="4"/>
        <v>3</v>
      </c>
      <c r="D22" t="str">
        <f t="shared" si="5"/>
        <v>09</v>
      </c>
      <c r="E22">
        <f t="shared" si="0"/>
        <v>6</v>
      </c>
      <c r="F22" t="str">
        <f t="shared" si="6"/>
        <v>08</v>
      </c>
      <c r="G22">
        <f t="shared" si="1"/>
        <v>10</v>
      </c>
      <c r="H22">
        <f t="shared" si="2"/>
        <v>4</v>
      </c>
      <c r="I22" t="str">
        <f t="shared" si="7"/>
        <v>2021</v>
      </c>
      <c r="J22" t="str">
        <f t="shared" si="8"/>
        <v>2021-09-08</v>
      </c>
    </row>
    <row r="23" spans="1:10" ht="15.75" x14ac:dyDescent="0.25">
      <c r="A23" s="6">
        <v>44508</v>
      </c>
      <c r="B23" t="str">
        <f t="shared" si="3"/>
        <v>11/08/2021</v>
      </c>
      <c r="C23">
        <f t="shared" si="4"/>
        <v>3</v>
      </c>
      <c r="D23">
        <f t="shared" si="5"/>
        <v>11</v>
      </c>
      <c r="E23">
        <f t="shared" si="0"/>
        <v>6</v>
      </c>
      <c r="F23" t="str">
        <f t="shared" si="6"/>
        <v>08</v>
      </c>
      <c r="G23">
        <f t="shared" si="1"/>
        <v>10</v>
      </c>
      <c r="H23">
        <f t="shared" si="2"/>
        <v>4</v>
      </c>
      <c r="I23" t="str">
        <f t="shared" si="7"/>
        <v>2021</v>
      </c>
      <c r="J23" t="str">
        <f t="shared" si="8"/>
        <v>2021-11-08</v>
      </c>
    </row>
    <row r="24" spans="1:10" ht="15.75" x14ac:dyDescent="0.25">
      <c r="A24" s="6" t="s">
        <v>919</v>
      </c>
      <c r="B24" t="str">
        <f t="shared" si="3"/>
        <v>2/19/2021</v>
      </c>
      <c r="C24">
        <f t="shared" si="4"/>
        <v>2</v>
      </c>
      <c r="D24" t="str">
        <f t="shared" si="5"/>
        <v>02</v>
      </c>
      <c r="E24">
        <f t="shared" si="0"/>
        <v>5</v>
      </c>
      <c r="F24">
        <f t="shared" si="6"/>
        <v>19</v>
      </c>
      <c r="G24">
        <f t="shared" si="1"/>
        <v>9</v>
      </c>
      <c r="H24">
        <f t="shared" si="2"/>
        <v>4</v>
      </c>
      <c r="I24" t="str">
        <f t="shared" si="7"/>
        <v>2021</v>
      </c>
      <c r="J24" t="str">
        <f t="shared" si="8"/>
        <v>2021-02-19</v>
      </c>
    </row>
    <row r="25" spans="1:10" ht="15.75" x14ac:dyDescent="0.25">
      <c r="A25" s="6" t="s">
        <v>923</v>
      </c>
      <c r="B25" t="str">
        <f t="shared" si="3"/>
        <v>9/25/2019</v>
      </c>
      <c r="C25">
        <f t="shared" si="4"/>
        <v>2</v>
      </c>
      <c r="D25" t="str">
        <f t="shared" si="5"/>
        <v>09</v>
      </c>
      <c r="E25">
        <f t="shared" si="0"/>
        <v>5</v>
      </c>
      <c r="F25">
        <f t="shared" si="6"/>
        <v>25</v>
      </c>
      <c r="G25">
        <f t="shared" si="1"/>
        <v>9</v>
      </c>
      <c r="H25">
        <f t="shared" si="2"/>
        <v>4</v>
      </c>
      <c r="I25" t="str">
        <f t="shared" si="7"/>
        <v>2019</v>
      </c>
      <c r="J25" t="str">
        <f t="shared" si="8"/>
        <v>2019-09-25</v>
      </c>
    </row>
    <row r="26" spans="1:10" ht="15.75" x14ac:dyDescent="0.25">
      <c r="A26" s="6">
        <v>44411</v>
      </c>
      <c r="B26" t="str">
        <f t="shared" si="3"/>
        <v>08/03/2021</v>
      </c>
      <c r="C26">
        <f t="shared" si="4"/>
        <v>3</v>
      </c>
      <c r="D26" t="str">
        <f t="shared" si="5"/>
        <v>08</v>
      </c>
      <c r="E26">
        <f t="shared" si="0"/>
        <v>6</v>
      </c>
      <c r="F26" t="str">
        <f t="shared" si="6"/>
        <v>03</v>
      </c>
      <c r="G26">
        <f t="shared" si="1"/>
        <v>10</v>
      </c>
      <c r="H26">
        <f t="shared" si="2"/>
        <v>4</v>
      </c>
      <c r="I26" t="str">
        <f t="shared" si="7"/>
        <v>2021</v>
      </c>
      <c r="J26" t="str">
        <f t="shared" si="8"/>
        <v>2021-08-03</v>
      </c>
    </row>
    <row r="27" spans="1:10" ht="15.75" x14ac:dyDescent="0.25">
      <c r="A27" s="6" t="s">
        <v>930</v>
      </c>
      <c r="B27" t="str">
        <f t="shared" si="3"/>
        <v>7/15/2021</v>
      </c>
      <c r="C27">
        <f t="shared" si="4"/>
        <v>2</v>
      </c>
      <c r="D27" t="str">
        <f t="shared" si="5"/>
        <v>07</v>
      </c>
      <c r="E27">
        <f t="shared" si="0"/>
        <v>5</v>
      </c>
      <c r="F27">
        <f t="shared" si="6"/>
        <v>15</v>
      </c>
      <c r="G27">
        <f t="shared" si="1"/>
        <v>9</v>
      </c>
      <c r="H27">
        <f t="shared" si="2"/>
        <v>4</v>
      </c>
      <c r="I27" t="str">
        <f t="shared" si="7"/>
        <v>2021</v>
      </c>
      <c r="J27" t="str">
        <f t="shared" si="8"/>
        <v>2021-07-15</v>
      </c>
    </row>
    <row r="28" spans="1:10" ht="15.75" x14ac:dyDescent="0.25">
      <c r="A28" s="6">
        <v>44478</v>
      </c>
      <c r="B28" t="str">
        <f t="shared" si="3"/>
        <v>10/09/2021</v>
      </c>
      <c r="C28">
        <f t="shared" si="4"/>
        <v>3</v>
      </c>
      <c r="D28">
        <f t="shared" si="5"/>
        <v>10</v>
      </c>
      <c r="E28">
        <f t="shared" si="0"/>
        <v>6</v>
      </c>
      <c r="F28" t="str">
        <f t="shared" si="6"/>
        <v>09</v>
      </c>
      <c r="G28">
        <f t="shared" si="1"/>
        <v>10</v>
      </c>
      <c r="H28">
        <f t="shared" si="2"/>
        <v>4</v>
      </c>
      <c r="I28" t="str">
        <f t="shared" si="7"/>
        <v>2021</v>
      </c>
      <c r="J28" t="str">
        <f t="shared" si="8"/>
        <v>2021-10-09</v>
      </c>
    </row>
    <row r="29" spans="1:10" ht="15.75" x14ac:dyDescent="0.25">
      <c r="A29" s="6">
        <v>44510</v>
      </c>
      <c r="B29" t="str">
        <f t="shared" si="3"/>
        <v>11/10/2021</v>
      </c>
      <c r="C29">
        <f t="shared" si="4"/>
        <v>3</v>
      </c>
      <c r="D29">
        <f t="shared" si="5"/>
        <v>11</v>
      </c>
      <c r="E29">
        <f t="shared" si="0"/>
        <v>6</v>
      </c>
      <c r="F29">
        <f t="shared" si="6"/>
        <v>10</v>
      </c>
      <c r="G29">
        <f t="shared" si="1"/>
        <v>10</v>
      </c>
      <c r="H29">
        <f t="shared" si="2"/>
        <v>4</v>
      </c>
      <c r="I29" t="str">
        <f t="shared" si="7"/>
        <v>2021</v>
      </c>
      <c r="J29" t="str">
        <f t="shared" si="8"/>
        <v>2021-11-10</v>
      </c>
    </row>
    <row r="30" spans="1:10" ht="15.75" x14ac:dyDescent="0.25">
      <c r="A30" s="6" t="s">
        <v>940</v>
      </c>
      <c r="B30" t="str">
        <f t="shared" si="3"/>
        <v>5/21/2020</v>
      </c>
      <c r="C30">
        <f t="shared" si="4"/>
        <v>2</v>
      </c>
      <c r="D30" t="str">
        <f t="shared" si="5"/>
        <v>05</v>
      </c>
      <c r="E30">
        <f t="shared" si="0"/>
        <v>5</v>
      </c>
      <c r="F30">
        <f t="shared" si="6"/>
        <v>21</v>
      </c>
      <c r="G30">
        <f t="shared" si="1"/>
        <v>9</v>
      </c>
      <c r="H30">
        <f t="shared" si="2"/>
        <v>4</v>
      </c>
      <c r="I30" t="str">
        <f t="shared" si="7"/>
        <v>2020</v>
      </c>
      <c r="J30" t="str">
        <f t="shared" si="8"/>
        <v>2020-05-21</v>
      </c>
    </row>
    <row r="31" spans="1:10" x14ac:dyDescent="0.25">
      <c r="A31" s="7"/>
      <c r="B31" t="str">
        <f t="shared" si="3"/>
        <v>01/00/1900</v>
      </c>
      <c r="C31">
        <f t="shared" si="4"/>
        <v>3</v>
      </c>
      <c r="D31" t="str">
        <f t="shared" ref="D31:D52" si="9">IF(VALUE(MID(B31,1,C31-1))&lt;10,0&amp;VALUE(MID(B31,1,C31-1)),VALUE(MID(B31,1,C31-1)))</f>
        <v>01</v>
      </c>
      <c r="E31">
        <f t="shared" ref="E31:E52" si="10">SEARCH("/",B31,C31+1)</f>
        <v>6</v>
      </c>
      <c r="F31" t="str">
        <f t="shared" ref="F31:F52" si="11">IF(VALUE(MID(B31,C31+1,E31-C31-1))&lt;10,0&amp;VALUE(MID(B31,C31+1,E31-C31-1)),VALUE(MID(B31,C31+1,E31-C31-1)))</f>
        <v>00</v>
      </c>
      <c r="G31">
        <f t="shared" ref="G31:G52" si="12">LEN(B31)</f>
        <v>10</v>
      </c>
      <c r="H31">
        <f t="shared" ref="H31:H52" si="13">G31-E31</f>
        <v>4</v>
      </c>
      <c r="I31" t="str">
        <f t="shared" ref="I31:I52" si="14">MID(B31,E31+1,H31)</f>
        <v>1900</v>
      </c>
      <c r="J31" t="str">
        <f t="shared" si="8"/>
        <v>null</v>
      </c>
    </row>
    <row r="32" spans="1:10" ht="15.75" x14ac:dyDescent="0.25">
      <c r="A32" s="6" t="s">
        <v>948</v>
      </c>
      <c r="B32" t="str">
        <f t="shared" si="3"/>
        <v>9/27/2021</v>
      </c>
      <c r="C32">
        <f t="shared" si="4"/>
        <v>2</v>
      </c>
      <c r="D32" t="str">
        <f t="shared" si="9"/>
        <v>09</v>
      </c>
      <c r="E32">
        <f t="shared" si="10"/>
        <v>5</v>
      </c>
      <c r="F32">
        <f t="shared" si="11"/>
        <v>27</v>
      </c>
      <c r="G32">
        <f t="shared" si="12"/>
        <v>9</v>
      </c>
      <c r="H32">
        <f t="shared" si="13"/>
        <v>4</v>
      </c>
      <c r="I32" t="str">
        <f t="shared" si="14"/>
        <v>2021</v>
      </c>
      <c r="J32" t="str">
        <f t="shared" si="8"/>
        <v>2021-09-27</v>
      </c>
    </row>
    <row r="33" spans="1:10" ht="15.75" x14ac:dyDescent="0.25">
      <c r="A33" s="6" t="s">
        <v>952</v>
      </c>
      <c r="B33" t="str">
        <f t="shared" si="3"/>
        <v>1/19/2021</v>
      </c>
      <c r="C33">
        <f t="shared" si="4"/>
        <v>2</v>
      </c>
      <c r="D33" t="str">
        <f t="shared" si="9"/>
        <v>01</v>
      </c>
      <c r="E33">
        <f t="shared" si="10"/>
        <v>5</v>
      </c>
      <c r="F33">
        <f t="shared" si="11"/>
        <v>19</v>
      </c>
      <c r="G33">
        <f t="shared" si="12"/>
        <v>9</v>
      </c>
      <c r="H33">
        <f t="shared" si="13"/>
        <v>4</v>
      </c>
      <c r="I33" t="str">
        <f t="shared" si="14"/>
        <v>2021</v>
      </c>
      <c r="J33" t="str">
        <f t="shared" si="8"/>
        <v>2021-01-19</v>
      </c>
    </row>
    <row r="34" spans="1:10" ht="15.75" x14ac:dyDescent="0.25">
      <c r="A34" s="6" t="s">
        <v>956</v>
      </c>
      <c r="B34" t="str">
        <f t="shared" si="3"/>
        <v>1/16/2021</v>
      </c>
      <c r="C34">
        <f t="shared" si="4"/>
        <v>2</v>
      </c>
      <c r="D34" t="str">
        <f t="shared" si="9"/>
        <v>01</v>
      </c>
      <c r="E34">
        <f t="shared" si="10"/>
        <v>5</v>
      </c>
      <c r="F34">
        <f t="shared" si="11"/>
        <v>16</v>
      </c>
      <c r="G34">
        <f t="shared" si="12"/>
        <v>9</v>
      </c>
      <c r="H34">
        <f t="shared" si="13"/>
        <v>4</v>
      </c>
      <c r="I34" t="str">
        <f t="shared" si="14"/>
        <v>2021</v>
      </c>
      <c r="J34" t="str">
        <f t="shared" si="8"/>
        <v>2021-01-16</v>
      </c>
    </row>
    <row r="35" spans="1:10" ht="15.75" x14ac:dyDescent="0.25">
      <c r="A35" s="6" t="s">
        <v>960</v>
      </c>
      <c r="B35" t="str">
        <f t="shared" si="3"/>
        <v>7/19/2021</v>
      </c>
      <c r="C35">
        <f t="shared" si="4"/>
        <v>2</v>
      </c>
      <c r="D35" t="str">
        <f t="shared" si="9"/>
        <v>07</v>
      </c>
      <c r="E35">
        <f t="shared" si="10"/>
        <v>5</v>
      </c>
      <c r="F35">
        <f t="shared" si="11"/>
        <v>19</v>
      </c>
      <c r="G35">
        <f t="shared" si="12"/>
        <v>9</v>
      </c>
      <c r="H35">
        <f t="shared" si="13"/>
        <v>4</v>
      </c>
      <c r="I35" t="str">
        <f t="shared" si="14"/>
        <v>2021</v>
      </c>
      <c r="J35" t="str">
        <f t="shared" si="8"/>
        <v>2021-07-19</v>
      </c>
    </row>
    <row r="36" spans="1:10" ht="15.75" x14ac:dyDescent="0.25">
      <c r="A36" s="6" t="s">
        <v>962</v>
      </c>
      <c r="B36" t="str">
        <f t="shared" si="3"/>
        <v>7/16/2021</v>
      </c>
      <c r="C36">
        <f t="shared" si="4"/>
        <v>2</v>
      </c>
      <c r="D36" t="str">
        <f t="shared" si="9"/>
        <v>07</v>
      </c>
      <c r="E36">
        <f t="shared" si="10"/>
        <v>5</v>
      </c>
      <c r="F36">
        <f t="shared" si="11"/>
        <v>16</v>
      </c>
      <c r="G36">
        <f t="shared" si="12"/>
        <v>9</v>
      </c>
      <c r="H36">
        <f t="shared" si="13"/>
        <v>4</v>
      </c>
      <c r="I36" t="str">
        <f t="shared" si="14"/>
        <v>2021</v>
      </c>
      <c r="J36" t="str">
        <f t="shared" si="8"/>
        <v>2021-07-16</v>
      </c>
    </row>
    <row r="37" spans="1:10" ht="15.75" x14ac:dyDescent="0.25">
      <c r="A37" s="6" t="s">
        <v>967</v>
      </c>
      <c r="B37" t="str">
        <f t="shared" si="3"/>
        <v>7/28/2021</v>
      </c>
      <c r="C37">
        <f t="shared" si="4"/>
        <v>2</v>
      </c>
      <c r="D37" t="str">
        <f t="shared" si="9"/>
        <v>07</v>
      </c>
      <c r="E37">
        <f t="shared" si="10"/>
        <v>5</v>
      </c>
      <c r="F37">
        <f t="shared" si="11"/>
        <v>28</v>
      </c>
      <c r="G37">
        <f t="shared" si="12"/>
        <v>9</v>
      </c>
      <c r="H37">
        <f t="shared" si="13"/>
        <v>4</v>
      </c>
      <c r="I37" t="str">
        <f t="shared" si="14"/>
        <v>2021</v>
      </c>
      <c r="J37" t="str">
        <f t="shared" si="8"/>
        <v>2021-07-28</v>
      </c>
    </row>
    <row r="38" spans="1:10" ht="15.75" x14ac:dyDescent="0.25">
      <c r="A38" s="6">
        <v>44229</v>
      </c>
      <c r="B38" t="str">
        <f t="shared" si="3"/>
        <v>02/02/2021</v>
      </c>
      <c r="C38">
        <f t="shared" si="4"/>
        <v>3</v>
      </c>
      <c r="D38" t="str">
        <f t="shared" si="9"/>
        <v>02</v>
      </c>
      <c r="E38">
        <f t="shared" si="10"/>
        <v>6</v>
      </c>
      <c r="F38" t="str">
        <f t="shared" si="11"/>
        <v>02</v>
      </c>
      <c r="G38">
        <f t="shared" si="12"/>
        <v>10</v>
      </c>
      <c r="H38">
        <f t="shared" si="13"/>
        <v>4</v>
      </c>
      <c r="I38" t="str">
        <f t="shared" si="14"/>
        <v>2021</v>
      </c>
      <c r="J38" t="str">
        <f t="shared" si="8"/>
        <v>2021-02-02</v>
      </c>
    </row>
    <row r="39" spans="1:10" ht="15.75" x14ac:dyDescent="0.25">
      <c r="A39" s="6" t="s">
        <v>923</v>
      </c>
      <c r="B39" t="str">
        <f t="shared" si="3"/>
        <v>9/25/2019</v>
      </c>
      <c r="C39">
        <f t="shared" si="4"/>
        <v>2</v>
      </c>
      <c r="D39" t="str">
        <f t="shared" si="9"/>
        <v>09</v>
      </c>
      <c r="E39">
        <f t="shared" si="10"/>
        <v>5</v>
      </c>
      <c r="F39">
        <f t="shared" si="11"/>
        <v>25</v>
      </c>
      <c r="G39">
        <f t="shared" si="12"/>
        <v>9</v>
      </c>
      <c r="H39">
        <f t="shared" si="13"/>
        <v>4</v>
      </c>
      <c r="I39" t="str">
        <f t="shared" si="14"/>
        <v>2019</v>
      </c>
      <c r="J39" t="str">
        <f t="shared" si="8"/>
        <v>2019-09-25</v>
      </c>
    </row>
    <row r="40" spans="1:10" ht="15.75" x14ac:dyDescent="0.25">
      <c r="A40" s="6" t="s">
        <v>978</v>
      </c>
      <c r="B40" t="str">
        <f t="shared" si="3"/>
        <v>1/21/2021</v>
      </c>
      <c r="C40">
        <f t="shared" si="4"/>
        <v>2</v>
      </c>
      <c r="D40" t="str">
        <f t="shared" si="9"/>
        <v>01</v>
      </c>
      <c r="E40">
        <f t="shared" si="10"/>
        <v>5</v>
      </c>
      <c r="F40">
        <f t="shared" si="11"/>
        <v>21</v>
      </c>
      <c r="G40">
        <f t="shared" si="12"/>
        <v>9</v>
      </c>
      <c r="H40">
        <f t="shared" si="13"/>
        <v>4</v>
      </c>
      <c r="I40" t="str">
        <f t="shared" si="14"/>
        <v>2021</v>
      </c>
      <c r="J40" t="str">
        <f t="shared" si="8"/>
        <v>2021-01-21</v>
      </c>
    </row>
    <row r="41" spans="1:10" ht="15.75" x14ac:dyDescent="0.25">
      <c r="A41" s="6">
        <v>44263</v>
      </c>
      <c r="B41" t="str">
        <f t="shared" si="3"/>
        <v>03/08/2021</v>
      </c>
      <c r="C41">
        <f t="shared" si="4"/>
        <v>3</v>
      </c>
      <c r="D41" t="str">
        <f t="shared" si="9"/>
        <v>03</v>
      </c>
      <c r="E41">
        <f t="shared" si="10"/>
        <v>6</v>
      </c>
      <c r="F41" t="str">
        <f t="shared" si="11"/>
        <v>08</v>
      </c>
      <c r="G41">
        <f t="shared" si="12"/>
        <v>10</v>
      </c>
      <c r="H41">
        <f t="shared" si="13"/>
        <v>4</v>
      </c>
      <c r="I41" t="str">
        <f t="shared" si="14"/>
        <v>2021</v>
      </c>
      <c r="J41" t="str">
        <f t="shared" si="8"/>
        <v>2021-03-08</v>
      </c>
    </row>
    <row r="42" spans="1:10" ht="15.75" x14ac:dyDescent="0.25">
      <c r="A42" s="6" t="s">
        <v>888</v>
      </c>
      <c r="B42" t="str">
        <f t="shared" si="3"/>
        <v>1/22/2021</v>
      </c>
      <c r="C42">
        <f t="shared" si="4"/>
        <v>2</v>
      </c>
      <c r="D42" t="str">
        <f t="shared" si="9"/>
        <v>01</v>
      </c>
      <c r="E42">
        <f t="shared" si="10"/>
        <v>5</v>
      </c>
      <c r="F42">
        <f t="shared" si="11"/>
        <v>22</v>
      </c>
      <c r="G42">
        <f t="shared" si="12"/>
        <v>9</v>
      </c>
      <c r="H42">
        <f t="shared" si="13"/>
        <v>4</v>
      </c>
      <c r="I42" t="str">
        <f t="shared" si="14"/>
        <v>2021</v>
      </c>
      <c r="J42" t="str">
        <f t="shared" si="8"/>
        <v>2021-01-22</v>
      </c>
    </row>
    <row r="43" spans="1:10" ht="15.75" x14ac:dyDescent="0.25">
      <c r="A43" s="6" t="s">
        <v>923</v>
      </c>
      <c r="B43" t="str">
        <f t="shared" si="3"/>
        <v>9/25/2019</v>
      </c>
      <c r="C43">
        <f t="shared" si="4"/>
        <v>2</v>
      </c>
      <c r="D43" t="str">
        <f t="shared" si="9"/>
        <v>09</v>
      </c>
      <c r="E43">
        <f t="shared" si="10"/>
        <v>5</v>
      </c>
      <c r="F43">
        <f t="shared" si="11"/>
        <v>25</v>
      </c>
      <c r="G43">
        <f t="shared" si="12"/>
        <v>9</v>
      </c>
      <c r="H43">
        <f t="shared" si="13"/>
        <v>4</v>
      </c>
      <c r="I43" t="str">
        <f t="shared" si="14"/>
        <v>2019</v>
      </c>
      <c r="J43" t="str">
        <f t="shared" si="8"/>
        <v>2019-09-25</v>
      </c>
    </row>
    <row r="44" spans="1:10" ht="15.75" x14ac:dyDescent="0.25">
      <c r="A44" s="6">
        <v>44448</v>
      </c>
      <c r="B44" t="str">
        <f t="shared" si="3"/>
        <v>09/09/2021</v>
      </c>
      <c r="C44">
        <f t="shared" si="4"/>
        <v>3</v>
      </c>
      <c r="D44" t="str">
        <f t="shared" si="9"/>
        <v>09</v>
      </c>
      <c r="E44">
        <f t="shared" si="10"/>
        <v>6</v>
      </c>
      <c r="F44" t="str">
        <f t="shared" si="11"/>
        <v>09</v>
      </c>
      <c r="G44">
        <f t="shared" si="12"/>
        <v>10</v>
      </c>
      <c r="H44">
        <f t="shared" si="13"/>
        <v>4</v>
      </c>
      <c r="I44" t="str">
        <f t="shared" si="14"/>
        <v>2021</v>
      </c>
      <c r="J44" t="str">
        <f t="shared" si="8"/>
        <v>2021-09-09</v>
      </c>
    </row>
    <row r="45" spans="1:10" ht="15.75" x14ac:dyDescent="0.25">
      <c r="A45" s="6" t="s">
        <v>992</v>
      </c>
      <c r="B45" t="str">
        <f t="shared" si="3"/>
        <v>7/29/2021</v>
      </c>
      <c r="C45">
        <f t="shared" si="4"/>
        <v>2</v>
      </c>
      <c r="D45" t="str">
        <f t="shared" si="9"/>
        <v>07</v>
      </c>
      <c r="E45">
        <f t="shared" si="10"/>
        <v>5</v>
      </c>
      <c r="F45">
        <f t="shared" si="11"/>
        <v>29</v>
      </c>
      <c r="G45">
        <f t="shared" si="12"/>
        <v>9</v>
      </c>
      <c r="H45">
        <f t="shared" si="13"/>
        <v>4</v>
      </c>
      <c r="I45" t="str">
        <f t="shared" si="14"/>
        <v>2021</v>
      </c>
      <c r="J45" t="str">
        <f t="shared" si="8"/>
        <v>2021-07-29</v>
      </c>
    </row>
    <row r="46" spans="1:10" ht="15.75" x14ac:dyDescent="0.25">
      <c r="A46" s="6" t="s">
        <v>996</v>
      </c>
      <c r="B46" t="str">
        <f t="shared" si="3"/>
        <v>9/16/2021</v>
      </c>
      <c r="C46">
        <f t="shared" si="4"/>
        <v>2</v>
      </c>
      <c r="D46" t="str">
        <f t="shared" si="9"/>
        <v>09</v>
      </c>
      <c r="E46">
        <f t="shared" si="10"/>
        <v>5</v>
      </c>
      <c r="F46">
        <f t="shared" si="11"/>
        <v>16</v>
      </c>
      <c r="G46">
        <f t="shared" si="12"/>
        <v>9</v>
      </c>
      <c r="H46">
        <f t="shared" si="13"/>
        <v>4</v>
      </c>
      <c r="I46" t="str">
        <f t="shared" si="14"/>
        <v>2021</v>
      </c>
      <c r="J46" t="str">
        <f t="shared" si="8"/>
        <v>2021-09-16</v>
      </c>
    </row>
    <row r="47" spans="1:10" ht="15.75" x14ac:dyDescent="0.25">
      <c r="A47" s="6" t="s">
        <v>967</v>
      </c>
      <c r="B47" t="str">
        <f t="shared" si="3"/>
        <v>7/28/2021</v>
      </c>
      <c r="C47">
        <f t="shared" si="4"/>
        <v>2</v>
      </c>
      <c r="D47" t="str">
        <f t="shared" si="9"/>
        <v>07</v>
      </c>
      <c r="E47">
        <f t="shared" si="10"/>
        <v>5</v>
      </c>
      <c r="F47">
        <f t="shared" si="11"/>
        <v>28</v>
      </c>
      <c r="G47">
        <f t="shared" si="12"/>
        <v>9</v>
      </c>
      <c r="H47">
        <f t="shared" si="13"/>
        <v>4</v>
      </c>
      <c r="I47" t="str">
        <f t="shared" si="14"/>
        <v>2021</v>
      </c>
      <c r="J47" t="str">
        <f t="shared" si="8"/>
        <v>2021-07-28</v>
      </c>
    </row>
    <row r="48" spans="1:10" ht="15.75" x14ac:dyDescent="0.25">
      <c r="A48" s="6" t="s">
        <v>1002</v>
      </c>
      <c r="B48" t="str">
        <f t="shared" si="3"/>
        <v>8/13/2021</v>
      </c>
      <c r="C48">
        <f t="shared" si="4"/>
        <v>2</v>
      </c>
      <c r="D48" t="str">
        <f t="shared" si="9"/>
        <v>08</v>
      </c>
      <c r="E48">
        <f t="shared" si="10"/>
        <v>5</v>
      </c>
      <c r="F48">
        <f t="shared" si="11"/>
        <v>13</v>
      </c>
      <c r="G48">
        <f t="shared" si="12"/>
        <v>9</v>
      </c>
      <c r="H48">
        <f t="shared" si="13"/>
        <v>4</v>
      </c>
      <c r="I48" t="str">
        <f t="shared" si="14"/>
        <v>2021</v>
      </c>
      <c r="J48" t="str">
        <f t="shared" si="8"/>
        <v>2021-08-13</v>
      </c>
    </row>
    <row r="49" spans="1:10" ht="15.75" x14ac:dyDescent="0.25">
      <c r="A49" s="6" t="s">
        <v>1007</v>
      </c>
      <c r="B49" t="str">
        <f t="shared" si="3"/>
        <v>12/23/2020</v>
      </c>
      <c r="C49">
        <f t="shared" si="4"/>
        <v>3</v>
      </c>
      <c r="D49">
        <f t="shared" si="9"/>
        <v>12</v>
      </c>
      <c r="E49">
        <f t="shared" si="10"/>
        <v>6</v>
      </c>
      <c r="F49">
        <f t="shared" si="11"/>
        <v>23</v>
      </c>
      <c r="G49">
        <f t="shared" si="12"/>
        <v>10</v>
      </c>
      <c r="H49">
        <f t="shared" si="13"/>
        <v>4</v>
      </c>
      <c r="I49" t="str">
        <f t="shared" si="14"/>
        <v>2020</v>
      </c>
      <c r="J49" t="str">
        <f t="shared" si="8"/>
        <v>2020-12-23</v>
      </c>
    </row>
    <row r="50" spans="1:10" ht="15.75" x14ac:dyDescent="0.25">
      <c r="A50" s="6" t="s">
        <v>923</v>
      </c>
      <c r="B50" t="str">
        <f t="shared" si="3"/>
        <v>9/25/2019</v>
      </c>
      <c r="C50">
        <f t="shared" si="4"/>
        <v>2</v>
      </c>
      <c r="D50" t="str">
        <f t="shared" si="9"/>
        <v>09</v>
      </c>
      <c r="E50">
        <f t="shared" si="10"/>
        <v>5</v>
      </c>
      <c r="F50">
        <f t="shared" si="11"/>
        <v>25</v>
      </c>
      <c r="G50">
        <f t="shared" si="12"/>
        <v>9</v>
      </c>
      <c r="H50">
        <f t="shared" si="13"/>
        <v>4</v>
      </c>
      <c r="I50" t="str">
        <f t="shared" si="14"/>
        <v>2019</v>
      </c>
      <c r="J50" t="str">
        <f t="shared" si="8"/>
        <v>2019-09-25</v>
      </c>
    </row>
    <row r="51" spans="1:10" ht="15.75" x14ac:dyDescent="0.25">
      <c r="A51" s="6" t="s">
        <v>967</v>
      </c>
      <c r="B51" t="str">
        <f t="shared" si="3"/>
        <v>7/28/2021</v>
      </c>
      <c r="C51">
        <f t="shared" si="4"/>
        <v>2</v>
      </c>
      <c r="D51" t="str">
        <f t="shared" si="9"/>
        <v>07</v>
      </c>
      <c r="E51">
        <f t="shared" si="10"/>
        <v>5</v>
      </c>
      <c r="F51">
        <f t="shared" si="11"/>
        <v>28</v>
      </c>
      <c r="G51">
        <f t="shared" si="12"/>
        <v>9</v>
      </c>
      <c r="H51">
        <f t="shared" si="13"/>
        <v>4</v>
      </c>
      <c r="I51" t="str">
        <f t="shared" si="14"/>
        <v>2021</v>
      </c>
      <c r="J51" t="str">
        <f t="shared" si="8"/>
        <v>2021-07-28</v>
      </c>
    </row>
    <row r="52" spans="1:10" ht="15.75" x14ac:dyDescent="0.25">
      <c r="A52" s="6" t="s">
        <v>1017</v>
      </c>
      <c r="B52" t="str">
        <f t="shared" si="3"/>
        <v>10/20/2021</v>
      </c>
      <c r="C52">
        <f t="shared" si="4"/>
        <v>3</v>
      </c>
      <c r="D52">
        <f t="shared" si="9"/>
        <v>10</v>
      </c>
      <c r="E52">
        <f t="shared" si="10"/>
        <v>6</v>
      </c>
      <c r="F52">
        <f t="shared" si="11"/>
        <v>20</v>
      </c>
      <c r="G52">
        <f t="shared" si="12"/>
        <v>10</v>
      </c>
      <c r="H52">
        <f t="shared" si="13"/>
        <v>4</v>
      </c>
      <c r="I52" t="str">
        <f t="shared" si="14"/>
        <v>2021</v>
      </c>
      <c r="J52" t="str">
        <f t="shared" si="8"/>
        <v>2021-10-20</v>
      </c>
    </row>
    <row r="53" spans="1:10" ht="15.75" x14ac:dyDescent="0.25">
      <c r="A53" s="6" t="s">
        <v>919</v>
      </c>
      <c r="B53" t="str">
        <f t="shared" si="3"/>
        <v>2/19/2021</v>
      </c>
      <c r="C53">
        <f t="shared" si="4"/>
        <v>2</v>
      </c>
      <c r="D53" t="str">
        <f t="shared" ref="D53:D116" si="15">IF(VALUE(MID(B53,1,C53-1))&lt;10,0&amp;VALUE(MID(B53,1,C53-1)),VALUE(MID(B53,1,C53-1)))</f>
        <v>02</v>
      </c>
      <c r="E53">
        <f t="shared" ref="E53:E116" si="16">SEARCH("/",B53,C53+1)</f>
        <v>5</v>
      </c>
      <c r="F53">
        <f t="shared" ref="F53:F116" si="17">IF(VALUE(MID(B53,C53+1,E53-C53-1))&lt;10,0&amp;VALUE(MID(B53,C53+1,E53-C53-1)),VALUE(MID(B53,C53+1,E53-C53-1)))</f>
        <v>19</v>
      </c>
      <c r="G53">
        <f t="shared" ref="G53:G116" si="18">LEN(B53)</f>
        <v>9</v>
      </c>
      <c r="H53">
        <f t="shared" ref="H53:H116" si="19">G53-E53</f>
        <v>4</v>
      </c>
      <c r="I53" t="str">
        <f t="shared" ref="I53:I116" si="20">MID(B53,E53+1,H53)</f>
        <v>2021</v>
      </c>
      <c r="J53" t="str">
        <f t="shared" si="8"/>
        <v>2021-02-19</v>
      </c>
    </row>
    <row r="54" spans="1:10" ht="15.75" x14ac:dyDescent="0.25">
      <c r="A54" s="6" t="s">
        <v>940</v>
      </c>
      <c r="B54" t="str">
        <f t="shared" si="3"/>
        <v>5/21/2020</v>
      </c>
      <c r="C54">
        <f t="shared" si="4"/>
        <v>2</v>
      </c>
      <c r="D54" t="str">
        <f t="shared" si="15"/>
        <v>05</v>
      </c>
      <c r="E54">
        <f t="shared" si="16"/>
        <v>5</v>
      </c>
      <c r="F54">
        <f t="shared" si="17"/>
        <v>21</v>
      </c>
      <c r="G54">
        <f t="shared" si="18"/>
        <v>9</v>
      </c>
      <c r="H54">
        <f t="shared" si="19"/>
        <v>4</v>
      </c>
      <c r="I54" t="str">
        <f t="shared" si="20"/>
        <v>2020</v>
      </c>
      <c r="J54" t="str">
        <f t="shared" si="8"/>
        <v>2020-05-21</v>
      </c>
    </row>
    <row r="55" spans="1:10" ht="15.75" x14ac:dyDescent="0.25">
      <c r="A55" s="6" t="s">
        <v>861</v>
      </c>
      <c r="B55" t="str">
        <f t="shared" si="3"/>
        <v>6/18/2021</v>
      </c>
      <c r="C55">
        <f t="shared" si="4"/>
        <v>2</v>
      </c>
      <c r="D55" t="str">
        <f t="shared" si="15"/>
        <v>06</v>
      </c>
      <c r="E55">
        <f t="shared" si="16"/>
        <v>5</v>
      </c>
      <c r="F55">
        <f t="shared" si="17"/>
        <v>18</v>
      </c>
      <c r="G55">
        <f t="shared" si="18"/>
        <v>9</v>
      </c>
      <c r="H55">
        <f t="shared" si="19"/>
        <v>4</v>
      </c>
      <c r="I55" t="str">
        <f t="shared" si="20"/>
        <v>2021</v>
      </c>
      <c r="J55" t="str">
        <f t="shared" si="8"/>
        <v>2021-06-18</v>
      </c>
    </row>
    <row r="56" spans="1:10" ht="15.75" x14ac:dyDescent="0.25">
      <c r="A56" s="6" t="s">
        <v>861</v>
      </c>
      <c r="B56" t="str">
        <f t="shared" si="3"/>
        <v>6/18/2021</v>
      </c>
      <c r="C56">
        <f t="shared" si="4"/>
        <v>2</v>
      </c>
      <c r="D56" t="str">
        <f t="shared" si="15"/>
        <v>06</v>
      </c>
      <c r="E56">
        <f t="shared" si="16"/>
        <v>5</v>
      </c>
      <c r="F56">
        <f t="shared" si="17"/>
        <v>18</v>
      </c>
      <c r="G56">
        <f t="shared" si="18"/>
        <v>9</v>
      </c>
      <c r="H56">
        <f t="shared" si="19"/>
        <v>4</v>
      </c>
      <c r="I56" t="str">
        <f t="shared" si="20"/>
        <v>2021</v>
      </c>
      <c r="J56" t="str">
        <f t="shared" si="8"/>
        <v>2021-06-18</v>
      </c>
    </row>
    <row r="57" spans="1:10" ht="15.75" x14ac:dyDescent="0.25">
      <c r="A57" s="6" t="s">
        <v>861</v>
      </c>
      <c r="B57" t="str">
        <f t="shared" si="3"/>
        <v>6/18/2021</v>
      </c>
      <c r="C57">
        <f t="shared" si="4"/>
        <v>2</v>
      </c>
      <c r="D57" t="str">
        <f t="shared" si="15"/>
        <v>06</v>
      </c>
      <c r="E57">
        <f t="shared" si="16"/>
        <v>5</v>
      </c>
      <c r="F57">
        <f t="shared" si="17"/>
        <v>18</v>
      </c>
      <c r="G57">
        <f t="shared" si="18"/>
        <v>9</v>
      </c>
      <c r="H57">
        <f t="shared" si="19"/>
        <v>4</v>
      </c>
      <c r="I57" t="str">
        <f t="shared" si="20"/>
        <v>2021</v>
      </c>
      <c r="J57" t="str">
        <f t="shared" si="8"/>
        <v>2021-06-18</v>
      </c>
    </row>
    <row r="58" spans="1:10" ht="15.75" x14ac:dyDescent="0.25">
      <c r="A58" s="6" t="s">
        <v>960</v>
      </c>
      <c r="B58" t="str">
        <f t="shared" si="3"/>
        <v>7/19/2021</v>
      </c>
      <c r="C58">
        <f t="shared" si="4"/>
        <v>2</v>
      </c>
      <c r="D58" t="str">
        <f t="shared" si="15"/>
        <v>07</v>
      </c>
      <c r="E58">
        <f t="shared" si="16"/>
        <v>5</v>
      </c>
      <c r="F58">
        <f t="shared" si="17"/>
        <v>19</v>
      </c>
      <c r="G58">
        <f t="shared" si="18"/>
        <v>9</v>
      </c>
      <c r="H58">
        <f t="shared" si="19"/>
        <v>4</v>
      </c>
      <c r="I58" t="str">
        <f t="shared" si="20"/>
        <v>2021</v>
      </c>
      <c r="J58" t="str">
        <f t="shared" si="8"/>
        <v>2021-07-19</v>
      </c>
    </row>
    <row r="59" spans="1:10" ht="15.75" x14ac:dyDescent="0.25">
      <c r="A59" s="6" t="s">
        <v>1036</v>
      </c>
      <c r="B59" t="str">
        <f t="shared" si="3"/>
        <v>7/22/2021</v>
      </c>
      <c r="C59">
        <f t="shared" si="4"/>
        <v>2</v>
      </c>
      <c r="D59" t="str">
        <f t="shared" si="15"/>
        <v>07</v>
      </c>
      <c r="E59">
        <f t="shared" si="16"/>
        <v>5</v>
      </c>
      <c r="F59">
        <f t="shared" si="17"/>
        <v>22</v>
      </c>
      <c r="G59">
        <f t="shared" si="18"/>
        <v>9</v>
      </c>
      <c r="H59">
        <f t="shared" si="19"/>
        <v>4</v>
      </c>
      <c r="I59" t="str">
        <f t="shared" si="20"/>
        <v>2021</v>
      </c>
      <c r="J59" t="str">
        <f t="shared" si="8"/>
        <v>2021-07-22</v>
      </c>
    </row>
    <row r="60" spans="1:10" ht="15.75" x14ac:dyDescent="0.25">
      <c r="A60" s="6" t="s">
        <v>1036</v>
      </c>
      <c r="B60" t="str">
        <f t="shared" si="3"/>
        <v>7/22/2021</v>
      </c>
      <c r="C60">
        <f t="shared" si="4"/>
        <v>2</v>
      </c>
      <c r="D60" t="str">
        <f t="shared" si="15"/>
        <v>07</v>
      </c>
      <c r="E60">
        <f t="shared" si="16"/>
        <v>5</v>
      </c>
      <c r="F60">
        <f t="shared" si="17"/>
        <v>22</v>
      </c>
      <c r="G60">
        <f t="shared" si="18"/>
        <v>9</v>
      </c>
      <c r="H60">
        <f t="shared" si="19"/>
        <v>4</v>
      </c>
      <c r="I60" t="str">
        <f t="shared" si="20"/>
        <v>2021</v>
      </c>
      <c r="J60" t="str">
        <f t="shared" si="8"/>
        <v>2021-07-22</v>
      </c>
    </row>
    <row r="61" spans="1:10" ht="15.75" x14ac:dyDescent="0.25">
      <c r="A61" s="6" t="s">
        <v>1042</v>
      </c>
      <c r="B61" t="str">
        <f t="shared" si="3"/>
        <v>3/31/2021</v>
      </c>
      <c r="C61">
        <f t="shared" si="4"/>
        <v>2</v>
      </c>
      <c r="D61" t="str">
        <f t="shared" si="15"/>
        <v>03</v>
      </c>
      <c r="E61">
        <f t="shared" si="16"/>
        <v>5</v>
      </c>
      <c r="F61">
        <f t="shared" si="17"/>
        <v>31</v>
      </c>
      <c r="G61">
        <f t="shared" si="18"/>
        <v>9</v>
      </c>
      <c r="H61">
        <f t="shared" si="19"/>
        <v>4</v>
      </c>
      <c r="I61" t="str">
        <f t="shared" si="20"/>
        <v>2021</v>
      </c>
      <c r="J61" t="str">
        <f t="shared" si="8"/>
        <v>2021-03-31</v>
      </c>
    </row>
    <row r="62" spans="1:10" ht="15.75" x14ac:dyDescent="0.25">
      <c r="A62" s="6" t="s">
        <v>1042</v>
      </c>
      <c r="B62" t="str">
        <f t="shared" si="3"/>
        <v>3/31/2021</v>
      </c>
      <c r="C62">
        <f t="shared" si="4"/>
        <v>2</v>
      </c>
      <c r="D62" t="str">
        <f t="shared" si="15"/>
        <v>03</v>
      </c>
      <c r="E62">
        <f t="shared" si="16"/>
        <v>5</v>
      </c>
      <c r="F62">
        <f t="shared" si="17"/>
        <v>31</v>
      </c>
      <c r="G62">
        <f t="shared" si="18"/>
        <v>9</v>
      </c>
      <c r="H62">
        <f t="shared" si="19"/>
        <v>4</v>
      </c>
      <c r="I62" t="str">
        <f t="shared" si="20"/>
        <v>2021</v>
      </c>
      <c r="J62" t="str">
        <f t="shared" si="8"/>
        <v>2021-03-31</v>
      </c>
    </row>
    <row r="63" spans="1:10" ht="15.75" x14ac:dyDescent="0.25">
      <c r="A63" s="6" t="s">
        <v>1042</v>
      </c>
      <c r="B63" t="str">
        <f t="shared" si="3"/>
        <v>3/31/2021</v>
      </c>
      <c r="C63">
        <f t="shared" si="4"/>
        <v>2</v>
      </c>
      <c r="D63" t="str">
        <f t="shared" si="15"/>
        <v>03</v>
      </c>
      <c r="E63">
        <f t="shared" si="16"/>
        <v>5</v>
      </c>
      <c r="F63">
        <f t="shared" si="17"/>
        <v>31</v>
      </c>
      <c r="G63">
        <f t="shared" si="18"/>
        <v>9</v>
      </c>
      <c r="H63">
        <f t="shared" si="19"/>
        <v>4</v>
      </c>
      <c r="I63" t="str">
        <f t="shared" si="20"/>
        <v>2021</v>
      </c>
      <c r="J63" t="str">
        <f t="shared" si="8"/>
        <v>2021-03-31</v>
      </c>
    </row>
    <row r="64" spans="1:10" ht="15.75" x14ac:dyDescent="0.25">
      <c r="A64" s="6" t="s">
        <v>1042</v>
      </c>
      <c r="B64" t="str">
        <f t="shared" si="3"/>
        <v>3/31/2021</v>
      </c>
      <c r="C64">
        <f t="shared" si="4"/>
        <v>2</v>
      </c>
      <c r="D64" t="str">
        <f t="shared" si="15"/>
        <v>03</v>
      </c>
      <c r="E64">
        <f t="shared" si="16"/>
        <v>5</v>
      </c>
      <c r="F64">
        <f t="shared" si="17"/>
        <v>31</v>
      </c>
      <c r="G64">
        <f t="shared" si="18"/>
        <v>9</v>
      </c>
      <c r="H64">
        <f t="shared" si="19"/>
        <v>4</v>
      </c>
      <c r="I64" t="str">
        <f t="shared" si="20"/>
        <v>2021</v>
      </c>
      <c r="J64" t="str">
        <f t="shared" si="8"/>
        <v>2021-03-31</v>
      </c>
    </row>
    <row r="65" spans="1:10" ht="15.75" x14ac:dyDescent="0.25">
      <c r="A65" s="6" t="s">
        <v>1048</v>
      </c>
      <c r="B65" t="str">
        <f t="shared" si="3"/>
        <v>7/21/2021</v>
      </c>
      <c r="C65">
        <f t="shared" si="4"/>
        <v>2</v>
      </c>
      <c r="D65" t="str">
        <f t="shared" si="15"/>
        <v>07</v>
      </c>
      <c r="E65">
        <f t="shared" si="16"/>
        <v>5</v>
      </c>
      <c r="F65">
        <f t="shared" si="17"/>
        <v>21</v>
      </c>
      <c r="G65">
        <f t="shared" si="18"/>
        <v>9</v>
      </c>
      <c r="H65">
        <f t="shared" si="19"/>
        <v>4</v>
      </c>
      <c r="I65" t="str">
        <f t="shared" si="20"/>
        <v>2021</v>
      </c>
      <c r="J65" t="str">
        <f t="shared" si="8"/>
        <v>2021-07-21</v>
      </c>
    </row>
    <row r="66" spans="1:10" ht="15.75" x14ac:dyDescent="0.25">
      <c r="A66" s="6" t="s">
        <v>1042</v>
      </c>
      <c r="B66" t="str">
        <f t="shared" ref="B66:B129" si="21">TEXT(A66,"MM/DD/YYYY")</f>
        <v>3/31/2021</v>
      </c>
      <c r="C66">
        <f t="shared" ref="C66:C129" si="22">FIND("/",B66)</f>
        <v>2</v>
      </c>
      <c r="D66" t="str">
        <f t="shared" si="15"/>
        <v>03</v>
      </c>
      <c r="E66">
        <f t="shared" si="16"/>
        <v>5</v>
      </c>
      <c r="F66">
        <f t="shared" si="17"/>
        <v>31</v>
      </c>
      <c r="G66">
        <f t="shared" si="18"/>
        <v>9</v>
      </c>
      <c r="H66">
        <f t="shared" si="19"/>
        <v>4</v>
      </c>
      <c r="I66" t="str">
        <f t="shared" si="20"/>
        <v>2021</v>
      </c>
      <c r="J66" t="str">
        <f t="shared" ref="J66:J129" si="23">IF(A66="","null",I66&amp;"-"&amp;D66&amp;"-"&amp;F66)</f>
        <v>2021-03-31</v>
      </c>
    </row>
    <row r="67" spans="1:10" ht="15.75" x14ac:dyDescent="0.25">
      <c r="A67" s="6" t="s">
        <v>956</v>
      </c>
      <c r="B67" t="str">
        <f t="shared" si="21"/>
        <v>1/16/2021</v>
      </c>
      <c r="C67">
        <f t="shared" si="22"/>
        <v>2</v>
      </c>
      <c r="D67" t="str">
        <f t="shared" si="15"/>
        <v>01</v>
      </c>
      <c r="E67">
        <f t="shared" si="16"/>
        <v>5</v>
      </c>
      <c r="F67">
        <f t="shared" si="17"/>
        <v>16</v>
      </c>
      <c r="G67">
        <f t="shared" si="18"/>
        <v>9</v>
      </c>
      <c r="H67">
        <f t="shared" si="19"/>
        <v>4</v>
      </c>
      <c r="I67" t="str">
        <f t="shared" si="20"/>
        <v>2021</v>
      </c>
      <c r="J67" t="str">
        <f t="shared" si="23"/>
        <v>2021-01-16</v>
      </c>
    </row>
    <row r="68" spans="1:10" ht="15.75" x14ac:dyDescent="0.25">
      <c r="A68" s="6" t="s">
        <v>1052</v>
      </c>
      <c r="B68" t="str">
        <f t="shared" si="21"/>
        <v>8/25/2021</v>
      </c>
      <c r="C68">
        <f t="shared" si="22"/>
        <v>2</v>
      </c>
      <c r="D68" t="str">
        <f t="shared" si="15"/>
        <v>08</v>
      </c>
      <c r="E68">
        <f t="shared" si="16"/>
        <v>5</v>
      </c>
      <c r="F68">
        <f t="shared" si="17"/>
        <v>25</v>
      </c>
      <c r="G68">
        <f t="shared" si="18"/>
        <v>9</v>
      </c>
      <c r="H68">
        <f t="shared" si="19"/>
        <v>4</v>
      </c>
      <c r="I68" t="str">
        <f t="shared" si="20"/>
        <v>2021</v>
      </c>
      <c r="J68" t="str">
        <f t="shared" si="23"/>
        <v>2021-08-25</v>
      </c>
    </row>
    <row r="69" spans="1:10" ht="15.75" x14ac:dyDescent="0.25">
      <c r="A69" s="6">
        <v>44538</v>
      </c>
      <c r="B69" t="str">
        <f t="shared" si="21"/>
        <v>12/08/2021</v>
      </c>
      <c r="C69">
        <f t="shared" si="22"/>
        <v>3</v>
      </c>
      <c r="D69">
        <f t="shared" si="15"/>
        <v>12</v>
      </c>
      <c r="E69">
        <f t="shared" si="16"/>
        <v>6</v>
      </c>
      <c r="F69" t="str">
        <f t="shared" si="17"/>
        <v>08</v>
      </c>
      <c r="G69">
        <f t="shared" si="18"/>
        <v>10</v>
      </c>
      <c r="H69">
        <f t="shared" si="19"/>
        <v>4</v>
      </c>
      <c r="I69" t="str">
        <f t="shared" si="20"/>
        <v>2021</v>
      </c>
      <c r="J69" t="str">
        <f t="shared" si="23"/>
        <v>2021-12-08</v>
      </c>
    </row>
    <row r="70" spans="1:10" ht="15.75" x14ac:dyDescent="0.25">
      <c r="A70" s="6">
        <v>44535</v>
      </c>
      <c r="B70" t="str">
        <f t="shared" si="21"/>
        <v>12/05/2021</v>
      </c>
      <c r="C70">
        <f t="shared" si="22"/>
        <v>3</v>
      </c>
      <c r="D70">
        <f t="shared" si="15"/>
        <v>12</v>
      </c>
      <c r="E70">
        <f t="shared" si="16"/>
        <v>6</v>
      </c>
      <c r="F70" t="str">
        <f t="shared" si="17"/>
        <v>05</v>
      </c>
      <c r="G70">
        <f t="shared" si="18"/>
        <v>10</v>
      </c>
      <c r="H70">
        <f t="shared" si="19"/>
        <v>4</v>
      </c>
      <c r="I70" t="str">
        <f t="shared" si="20"/>
        <v>2021</v>
      </c>
      <c r="J70" t="str">
        <f t="shared" si="23"/>
        <v>2021-12-05</v>
      </c>
    </row>
    <row r="71" spans="1:10" ht="15.75" x14ac:dyDescent="0.25">
      <c r="A71" s="6" t="s">
        <v>1060</v>
      </c>
      <c r="B71" t="str">
        <f t="shared" si="21"/>
        <v>9/22/2015</v>
      </c>
      <c r="C71">
        <f t="shared" si="22"/>
        <v>2</v>
      </c>
      <c r="D71" t="str">
        <f t="shared" si="15"/>
        <v>09</v>
      </c>
      <c r="E71">
        <f t="shared" si="16"/>
        <v>5</v>
      </c>
      <c r="F71">
        <f t="shared" si="17"/>
        <v>22</v>
      </c>
      <c r="G71">
        <f t="shared" si="18"/>
        <v>9</v>
      </c>
      <c r="H71">
        <f t="shared" si="19"/>
        <v>4</v>
      </c>
      <c r="I71" t="str">
        <f t="shared" si="20"/>
        <v>2015</v>
      </c>
      <c r="J71" t="str">
        <f t="shared" si="23"/>
        <v>2015-09-22</v>
      </c>
    </row>
    <row r="72" spans="1:10" ht="15.75" x14ac:dyDescent="0.25">
      <c r="A72" s="6">
        <v>44535</v>
      </c>
      <c r="B72" t="str">
        <f t="shared" si="21"/>
        <v>12/05/2021</v>
      </c>
      <c r="C72">
        <f t="shared" si="22"/>
        <v>3</v>
      </c>
      <c r="D72">
        <f t="shared" si="15"/>
        <v>12</v>
      </c>
      <c r="E72">
        <f t="shared" si="16"/>
        <v>6</v>
      </c>
      <c r="F72" t="str">
        <f t="shared" si="17"/>
        <v>05</v>
      </c>
      <c r="G72">
        <f t="shared" si="18"/>
        <v>10</v>
      </c>
      <c r="H72">
        <f t="shared" si="19"/>
        <v>4</v>
      </c>
      <c r="I72" t="str">
        <f t="shared" si="20"/>
        <v>2021</v>
      </c>
      <c r="J72" t="str">
        <f t="shared" si="23"/>
        <v>2021-12-05</v>
      </c>
    </row>
    <row r="73" spans="1:10" ht="15.75" x14ac:dyDescent="0.25">
      <c r="A73" s="6">
        <v>44292</v>
      </c>
      <c r="B73" t="str">
        <f t="shared" si="21"/>
        <v>04/06/2021</v>
      </c>
      <c r="C73">
        <f t="shared" si="22"/>
        <v>3</v>
      </c>
      <c r="D73" t="str">
        <f t="shared" si="15"/>
        <v>04</v>
      </c>
      <c r="E73">
        <f t="shared" si="16"/>
        <v>6</v>
      </c>
      <c r="F73" t="str">
        <f t="shared" si="17"/>
        <v>06</v>
      </c>
      <c r="G73">
        <f t="shared" si="18"/>
        <v>10</v>
      </c>
      <c r="H73">
        <f t="shared" si="19"/>
        <v>4</v>
      </c>
      <c r="I73" t="str">
        <f t="shared" si="20"/>
        <v>2021</v>
      </c>
      <c r="J73" t="str">
        <f t="shared" si="23"/>
        <v>2021-04-06</v>
      </c>
    </row>
    <row r="74" spans="1:10" ht="15.75" x14ac:dyDescent="0.25">
      <c r="A74" s="6">
        <v>44472</v>
      </c>
      <c r="B74" t="str">
        <f t="shared" si="21"/>
        <v>10/03/2021</v>
      </c>
      <c r="C74">
        <f t="shared" si="22"/>
        <v>3</v>
      </c>
      <c r="D74">
        <f t="shared" si="15"/>
        <v>10</v>
      </c>
      <c r="E74">
        <f t="shared" si="16"/>
        <v>6</v>
      </c>
      <c r="F74" t="str">
        <f t="shared" si="17"/>
        <v>03</v>
      </c>
      <c r="G74">
        <f t="shared" si="18"/>
        <v>10</v>
      </c>
      <c r="H74">
        <f t="shared" si="19"/>
        <v>4</v>
      </c>
      <c r="I74" t="str">
        <f t="shared" si="20"/>
        <v>2021</v>
      </c>
      <c r="J74" t="str">
        <f t="shared" si="23"/>
        <v>2021-10-03</v>
      </c>
    </row>
    <row r="75" spans="1:10" ht="15.75" x14ac:dyDescent="0.25">
      <c r="A75" s="6">
        <v>43222</v>
      </c>
      <c r="B75" t="str">
        <f t="shared" si="21"/>
        <v>05/02/2018</v>
      </c>
      <c r="C75">
        <f t="shared" si="22"/>
        <v>3</v>
      </c>
      <c r="D75" t="str">
        <f t="shared" si="15"/>
        <v>05</v>
      </c>
      <c r="E75">
        <f t="shared" si="16"/>
        <v>6</v>
      </c>
      <c r="F75" t="str">
        <f t="shared" si="17"/>
        <v>02</v>
      </c>
      <c r="G75">
        <f t="shared" si="18"/>
        <v>10</v>
      </c>
      <c r="H75">
        <f t="shared" si="19"/>
        <v>4</v>
      </c>
      <c r="I75" t="str">
        <f t="shared" si="20"/>
        <v>2018</v>
      </c>
      <c r="J75" t="str">
        <f t="shared" si="23"/>
        <v>2018-05-02</v>
      </c>
    </row>
    <row r="76" spans="1:10" ht="15.75" x14ac:dyDescent="0.25">
      <c r="A76" s="6" t="s">
        <v>1072</v>
      </c>
      <c r="B76" t="str">
        <f t="shared" si="21"/>
        <v>5/14/2020</v>
      </c>
      <c r="C76">
        <f t="shared" si="22"/>
        <v>2</v>
      </c>
      <c r="D76" t="str">
        <f t="shared" si="15"/>
        <v>05</v>
      </c>
      <c r="E76">
        <f t="shared" si="16"/>
        <v>5</v>
      </c>
      <c r="F76">
        <f t="shared" si="17"/>
        <v>14</v>
      </c>
      <c r="G76">
        <f t="shared" si="18"/>
        <v>9</v>
      </c>
      <c r="H76">
        <f t="shared" si="19"/>
        <v>4</v>
      </c>
      <c r="I76" t="str">
        <f t="shared" si="20"/>
        <v>2020</v>
      </c>
      <c r="J76" t="str">
        <f t="shared" si="23"/>
        <v>2020-05-14</v>
      </c>
    </row>
    <row r="77" spans="1:10" ht="15.75" x14ac:dyDescent="0.25">
      <c r="A77" s="6" t="s">
        <v>1074</v>
      </c>
      <c r="B77" t="str">
        <f t="shared" si="21"/>
        <v>3/26/2018</v>
      </c>
      <c r="C77">
        <f t="shared" si="22"/>
        <v>2</v>
      </c>
      <c r="D77" t="str">
        <f t="shared" si="15"/>
        <v>03</v>
      </c>
      <c r="E77">
        <f t="shared" si="16"/>
        <v>5</v>
      </c>
      <c r="F77">
        <f t="shared" si="17"/>
        <v>26</v>
      </c>
      <c r="G77">
        <f t="shared" si="18"/>
        <v>9</v>
      </c>
      <c r="H77">
        <f t="shared" si="19"/>
        <v>4</v>
      </c>
      <c r="I77" t="str">
        <f t="shared" si="20"/>
        <v>2018</v>
      </c>
      <c r="J77" t="str">
        <f t="shared" si="23"/>
        <v>2018-03-26</v>
      </c>
    </row>
    <row r="78" spans="1:10" ht="15.75" x14ac:dyDescent="0.25">
      <c r="A78" s="6">
        <v>44233</v>
      </c>
      <c r="B78" t="str">
        <f t="shared" si="21"/>
        <v>02/06/2021</v>
      </c>
      <c r="C78">
        <f t="shared" si="22"/>
        <v>3</v>
      </c>
      <c r="D78" t="str">
        <f t="shared" si="15"/>
        <v>02</v>
      </c>
      <c r="E78">
        <f t="shared" si="16"/>
        <v>6</v>
      </c>
      <c r="F78" t="str">
        <f t="shared" si="17"/>
        <v>06</v>
      </c>
      <c r="G78">
        <f t="shared" si="18"/>
        <v>10</v>
      </c>
      <c r="H78">
        <f t="shared" si="19"/>
        <v>4</v>
      </c>
      <c r="I78" t="str">
        <f t="shared" si="20"/>
        <v>2021</v>
      </c>
      <c r="J78" t="str">
        <f t="shared" si="23"/>
        <v>2021-02-06</v>
      </c>
    </row>
    <row r="79" spans="1:10" ht="15.75" x14ac:dyDescent="0.25">
      <c r="A79" s="6">
        <v>44443</v>
      </c>
      <c r="B79" t="str">
        <f t="shared" si="21"/>
        <v>09/04/2021</v>
      </c>
      <c r="C79">
        <f t="shared" si="22"/>
        <v>3</v>
      </c>
      <c r="D79" t="str">
        <f t="shared" si="15"/>
        <v>09</v>
      </c>
      <c r="E79">
        <f t="shared" si="16"/>
        <v>6</v>
      </c>
      <c r="F79" t="str">
        <f t="shared" si="17"/>
        <v>04</v>
      </c>
      <c r="G79">
        <f t="shared" si="18"/>
        <v>10</v>
      </c>
      <c r="H79">
        <f t="shared" si="19"/>
        <v>4</v>
      </c>
      <c r="I79" t="str">
        <f t="shared" si="20"/>
        <v>2021</v>
      </c>
      <c r="J79" t="str">
        <f t="shared" si="23"/>
        <v>2021-09-04</v>
      </c>
    </row>
    <row r="80" spans="1:10" ht="15.75" x14ac:dyDescent="0.25">
      <c r="A80" s="6" t="s">
        <v>967</v>
      </c>
      <c r="B80" t="str">
        <f t="shared" si="21"/>
        <v>7/28/2021</v>
      </c>
      <c r="C80">
        <f t="shared" si="22"/>
        <v>2</v>
      </c>
      <c r="D80" t="str">
        <f t="shared" si="15"/>
        <v>07</v>
      </c>
      <c r="E80">
        <f t="shared" si="16"/>
        <v>5</v>
      </c>
      <c r="F80">
        <f t="shared" si="17"/>
        <v>28</v>
      </c>
      <c r="G80">
        <f t="shared" si="18"/>
        <v>9</v>
      </c>
      <c r="H80">
        <f t="shared" si="19"/>
        <v>4</v>
      </c>
      <c r="I80" t="str">
        <f t="shared" si="20"/>
        <v>2021</v>
      </c>
      <c r="J80" t="str">
        <f t="shared" si="23"/>
        <v>2021-07-28</v>
      </c>
    </row>
    <row r="81" spans="1:10" ht="15.75" x14ac:dyDescent="0.25">
      <c r="A81" s="6" t="s">
        <v>1087</v>
      </c>
      <c r="B81" t="str">
        <f t="shared" si="21"/>
        <v>5/27/2021</v>
      </c>
      <c r="C81">
        <f t="shared" si="22"/>
        <v>2</v>
      </c>
      <c r="D81" t="str">
        <f t="shared" si="15"/>
        <v>05</v>
      </c>
      <c r="E81">
        <f t="shared" si="16"/>
        <v>5</v>
      </c>
      <c r="F81">
        <f t="shared" si="17"/>
        <v>27</v>
      </c>
      <c r="G81">
        <f t="shared" si="18"/>
        <v>9</v>
      </c>
      <c r="H81">
        <f t="shared" si="19"/>
        <v>4</v>
      </c>
      <c r="I81" t="str">
        <f t="shared" si="20"/>
        <v>2021</v>
      </c>
      <c r="J81" t="str">
        <f t="shared" si="23"/>
        <v>2021-05-27</v>
      </c>
    </row>
    <row r="82" spans="1:10" ht="15.75" x14ac:dyDescent="0.25">
      <c r="A82" s="6" t="s">
        <v>1092</v>
      </c>
      <c r="B82" t="str">
        <f t="shared" si="21"/>
        <v>7/13/2021</v>
      </c>
      <c r="C82">
        <f t="shared" si="22"/>
        <v>2</v>
      </c>
      <c r="D82" t="str">
        <f t="shared" si="15"/>
        <v>07</v>
      </c>
      <c r="E82">
        <f t="shared" si="16"/>
        <v>5</v>
      </c>
      <c r="F82">
        <f t="shared" si="17"/>
        <v>13</v>
      </c>
      <c r="G82">
        <f t="shared" si="18"/>
        <v>9</v>
      </c>
      <c r="H82">
        <f t="shared" si="19"/>
        <v>4</v>
      </c>
      <c r="I82" t="str">
        <f t="shared" si="20"/>
        <v>2021</v>
      </c>
      <c r="J82" t="str">
        <f t="shared" si="23"/>
        <v>2021-07-13</v>
      </c>
    </row>
    <row r="83" spans="1:10" ht="15.75" x14ac:dyDescent="0.25">
      <c r="A83" s="6" t="s">
        <v>1087</v>
      </c>
      <c r="B83" t="str">
        <f t="shared" si="21"/>
        <v>5/27/2021</v>
      </c>
      <c r="C83">
        <f t="shared" si="22"/>
        <v>2</v>
      </c>
      <c r="D83" t="str">
        <f t="shared" si="15"/>
        <v>05</v>
      </c>
      <c r="E83">
        <f t="shared" si="16"/>
        <v>5</v>
      </c>
      <c r="F83">
        <f t="shared" si="17"/>
        <v>27</v>
      </c>
      <c r="G83">
        <f t="shared" si="18"/>
        <v>9</v>
      </c>
      <c r="H83">
        <f t="shared" si="19"/>
        <v>4</v>
      </c>
      <c r="I83" t="str">
        <f t="shared" si="20"/>
        <v>2021</v>
      </c>
      <c r="J83" t="str">
        <f t="shared" si="23"/>
        <v>2021-05-27</v>
      </c>
    </row>
    <row r="84" spans="1:10" ht="15.75" x14ac:dyDescent="0.25">
      <c r="A84" s="6" t="s">
        <v>1087</v>
      </c>
      <c r="B84" t="str">
        <f t="shared" si="21"/>
        <v>5/27/2021</v>
      </c>
      <c r="C84">
        <f t="shared" si="22"/>
        <v>2</v>
      </c>
      <c r="D84" t="str">
        <f t="shared" si="15"/>
        <v>05</v>
      </c>
      <c r="E84">
        <f t="shared" si="16"/>
        <v>5</v>
      </c>
      <c r="F84">
        <f t="shared" si="17"/>
        <v>27</v>
      </c>
      <c r="G84">
        <f t="shared" si="18"/>
        <v>9</v>
      </c>
      <c r="H84">
        <f t="shared" si="19"/>
        <v>4</v>
      </c>
      <c r="I84" t="str">
        <f t="shared" si="20"/>
        <v>2021</v>
      </c>
      <c r="J84" t="str">
        <f t="shared" si="23"/>
        <v>2021-05-27</v>
      </c>
    </row>
    <row r="85" spans="1:10" ht="15.75" x14ac:dyDescent="0.25">
      <c r="A85" s="6">
        <v>44508</v>
      </c>
      <c r="B85" t="str">
        <f t="shared" si="21"/>
        <v>11/08/2021</v>
      </c>
      <c r="C85">
        <f t="shared" si="22"/>
        <v>3</v>
      </c>
      <c r="D85">
        <f t="shared" si="15"/>
        <v>11</v>
      </c>
      <c r="E85">
        <f t="shared" si="16"/>
        <v>6</v>
      </c>
      <c r="F85" t="str">
        <f t="shared" si="17"/>
        <v>08</v>
      </c>
      <c r="G85">
        <f t="shared" si="18"/>
        <v>10</v>
      </c>
      <c r="H85">
        <f t="shared" si="19"/>
        <v>4</v>
      </c>
      <c r="I85" t="str">
        <f t="shared" si="20"/>
        <v>2021</v>
      </c>
      <c r="J85" t="str">
        <f t="shared" si="23"/>
        <v>2021-11-08</v>
      </c>
    </row>
    <row r="86" spans="1:10" ht="15.75" x14ac:dyDescent="0.25">
      <c r="A86" s="6" t="s">
        <v>888</v>
      </c>
      <c r="B86" t="str">
        <f t="shared" si="21"/>
        <v>1/22/2021</v>
      </c>
      <c r="C86">
        <f t="shared" si="22"/>
        <v>2</v>
      </c>
      <c r="D86" t="str">
        <f t="shared" si="15"/>
        <v>01</v>
      </c>
      <c r="E86">
        <f t="shared" si="16"/>
        <v>5</v>
      </c>
      <c r="F86">
        <f t="shared" si="17"/>
        <v>22</v>
      </c>
      <c r="G86">
        <f t="shared" si="18"/>
        <v>9</v>
      </c>
      <c r="H86">
        <f t="shared" si="19"/>
        <v>4</v>
      </c>
      <c r="I86" t="str">
        <f t="shared" si="20"/>
        <v>2021</v>
      </c>
      <c r="J86" t="str">
        <f t="shared" si="23"/>
        <v>2021-01-22</v>
      </c>
    </row>
    <row r="87" spans="1:10" ht="15.75" x14ac:dyDescent="0.25">
      <c r="A87" s="6" t="s">
        <v>861</v>
      </c>
      <c r="B87" t="str">
        <f t="shared" si="21"/>
        <v>6/18/2021</v>
      </c>
      <c r="C87">
        <f t="shared" si="22"/>
        <v>2</v>
      </c>
      <c r="D87" t="str">
        <f t="shared" si="15"/>
        <v>06</v>
      </c>
      <c r="E87">
        <f t="shared" si="16"/>
        <v>5</v>
      </c>
      <c r="F87">
        <f t="shared" si="17"/>
        <v>18</v>
      </c>
      <c r="G87">
        <f t="shared" si="18"/>
        <v>9</v>
      </c>
      <c r="H87">
        <f t="shared" si="19"/>
        <v>4</v>
      </c>
      <c r="I87" t="str">
        <f t="shared" si="20"/>
        <v>2021</v>
      </c>
      <c r="J87" t="str">
        <f t="shared" si="23"/>
        <v>2021-06-18</v>
      </c>
    </row>
    <row r="88" spans="1:10" ht="15.75" x14ac:dyDescent="0.25">
      <c r="A88" s="6">
        <v>44351</v>
      </c>
      <c r="B88" t="str">
        <f t="shared" si="21"/>
        <v>06/04/2021</v>
      </c>
      <c r="C88">
        <f t="shared" si="22"/>
        <v>3</v>
      </c>
      <c r="D88" t="str">
        <f t="shared" si="15"/>
        <v>06</v>
      </c>
      <c r="E88">
        <f t="shared" si="16"/>
        <v>6</v>
      </c>
      <c r="F88" t="str">
        <f t="shared" si="17"/>
        <v>04</v>
      </c>
      <c r="G88">
        <f t="shared" si="18"/>
        <v>10</v>
      </c>
      <c r="H88">
        <f t="shared" si="19"/>
        <v>4</v>
      </c>
      <c r="I88" t="str">
        <f t="shared" si="20"/>
        <v>2021</v>
      </c>
      <c r="J88" t="str">
        <f t="shared" si="23"/>
        <v>2021-06-04</v>
      </c>
    </row>
    <row r="89" spans="1:10" ht="15.75" x14ac:dyDescent="0.25">
      <c r="A89" s="6" t="s">
        <v>888</v>
      </c>
      <c r="B89" t="str">
        <f t="shared" si="21"/>
        <v>1/22/2021</v>
      </c>
      <c r="C89">
        <f t="shared" si="22"/>
        <v>2</v>
      </c>
      <c r="D89" t="str">
        <f t="shared" si="15"/>
        <v>01</v>
      </c>
      <c r="E89">
        <f t="shared" si="16"/>
        <v>5</v>
      </c>
      <c r="F89">
        <f t="shared" si="17"/>
        <v>22</v>
      </c>
      <c r="G89">
        <f t="shared" si="18"/>
        <v>9</v>
      </c>
      <c r="H89">
        <f t="shared" si="19"/>
        <v>4</v>
      </c>
      <c r="I89" t="str">
        <f t="shared" si="20"/>
        <v>2021</v>
      </c>
      <c r="J89" t="str">
        <f t="shared" si="23"/>
        <v>2021-01-22</v>
      </c>
    </row>
    <row r="90" spans="1:10" ht="15.75" x14ac:dyDescent="0.25">
      <c r="A90" s="6" t="s">
        <v>888</v>
      </c>
      <c r="B90" t="str">
        <f t="shared" si="21"/>
        <v>1/22/2021</v>
      </c>
      <c r="C90">
        <f t="shared" si="22"/>
        <v>2</v>
      </c>
      <c r="D90" t="str">
        <f t="shared" si="15"/>
        <v>01</v>
      </c>
      <c r="E90">
        <f t="shared" si="16"/>
        <v>5</v>
      </c>
      <c r="F90">
        <f t="shared" si="17"/>
        <v>22</v>
      </c>
      <c r="G90">
        <f t="shared" si="18"/>
        <v>9</v>
      </c>
      <c r="H90">
        <f t="shared" si="19"/>
        <v>4</v>
      </c>
      <c r="I90" t="str">
        <f t="shared" si="20"/>
        <v>2021</v>
      </c>
      <c r="J90" t="str">
        <f t="shared" si="23"/>
        <v>2021-01-22</v>
      </c>
    </row>
    <row r="91" spans="1:10" ht="15.75" x14ac:dyDescent="0.25">
      <c r="A91" s="6" t="s">
        <v>888</v>
      </c>
      <c r="B91" t="str">
        <f t="shared" si="21"/>
        <v>1/22/2021</v>
      </c>
      <c r="C91">
        <f t="shared" si="22"/>
        <v>2</v>
      </c>
      <c r="D91" t="str">
        <f t="shared" si="15"/>
        <v>01</v>
      </c>
      <c r="E91">
        <f t="shared" si="16"/>
        <v>5</v>
      </c>
      <c r="F91">
        <f t="shared" si="17"/>
        <v>22</v>
      </c>
      <c r="G91">
        <f t="shared" si="18"/>
        <v>9</v>
      </c>
      <c r="H91">
        <f t="shared" si="19"/>
        <v>4</v>
      </c>
      <c r="I91" t="str">
        <f t="shared" si="20"/>
        <v>2021</v>
      </c>
      <c r="J91" t="str">
        <f t="shared" si="23"/>
        <v>2021-01-22</v>
      </c>
    </row>
    <row r="92" spans="1:10" ht="15.75" x14ac:dyDescent="0.25">
      <c r="A92" s="6">
        <v>44205</v>
      </c>
      <c r="B92" t="str">
        <f t="shared" si="21"/>
        <v>01/09/2021</v>
      </c>
      <c r="C92">
        <f t="shared" si="22"/>
        <v>3</v>
      </c>
      <c r="D92" t="str">
        <f t="shared" si="15"/>
        <v>01</v>
      </c>
      <c r="E92">
        <f t="shared" si="16"/>
        <v>6</v>
      </c>
      <c r="F92" t="str">
        <f t="shared" si="17"/>
        <v>09</v>
      </c>
      <c r="G92">
        <f t="shared" si="18"/>
        <v>10</v>
      </c>
      <c r="H92">
        <f t="shared" si="19"/>
        <v>4</v>
      </c>
      <c r="I92" t="str">
        <f t="shared" si="20"/>
        <v>2021</v>
      </c>
      <c r="J92" t="str">
        <f t="shared" si="23"/>
        <v>2021-01-09</v>
      </c>
    </row>
    <row r="93" spans="1:10" ht="15.75" x14ac:dyDescent="0.25">
      <c r="A93" s="6">
        <v>44384</v>
      </c>
      <c r="B93" t="str">
        <f t="shared" si="21"/>
        <v>07/07/2021</v>
      </c>
      <c r="C93">
        <f t="shared" si="22"/>
        <v>3</v>
      </c>
      <c r="D93" t="str">
        <f t="shared" si="15"/>
        <v>07</v>
      </c>
      <c r="E93">
        <f t="shared" si="16"/>
        <v>6</v>
      </c>
      <c r="F93" t="str">
        <f t="shared" si="17"/>
        <v>07</v>
      </c>
      <c r="G93">
        <f t="shared" si="18"/>
        <v>10</v>
      </c>
      <c r="H93">
        <f t="shared" si="19"/>
        <v>4</v>
      </c>
      <c r="I93" t="str">
        <f t="shared" si="20"/>
        <v>2021</v>
      </c>
      <c r="J93" t="str">
        <f t="shared" si="23"/>
        <v>2021-07-07</v>
      </c>
    </row>
    <row r="94" spans="1:10" ht="15.75" x14ac:dyDescent="0.25">
      <c r="A94" s="6">
        <v>40603</v>
      </c>
      <c r="B94" t="str">
        <f t="shared" si="21"/>
        <v>03/01/2011</v>
      </c>
      <c r="C94">
        <f t="shared" si="22"/>
        <v>3</v>
      </c>
      <c r="D94" t="str">
        <f t="shared" si="15"/>
        <v>03</v>
      </c>
      <c r="E94">
        <f t="shared" si="16"/>
        <v>6</v>
      </c>
      <c r="F94" t="str">
        <f t="shared" si="17"/>
        <v>01</v>
      </c>
      <c r="G94">
        <f t="shared" si="18"/>
        <v>10</v>
      </c>
      <c r="H94">
        <f t="shared" si="19"/>
        <v>4</v>
      </c>
      <c r="I94" t="str">
        <f t="shared" si="20"/>
        <v>2011</v>
      </c>
      <c r="J94" t="str">
        <f t="shared" si="23"/>
        <v>2011-03-01</v>
      </c>
    </row>
    <row r="95" spans="1:10" ht="15.75" x14ac:dyDescent="0.25">
      <c r="A95" s="6" t="s">
        <v>1127</v>
      </c>
      <c r="B95" t="str">
        <f t="shared" si="21"/>
        <v>3/15/2021</v>
      </c>
      <c r="C95">
        <f t="shared" si="22"/>
        <v>2</v>
      </c>
      <c r="D95" t="str">
        <f t="shared" si="15"/>
        <v>03</v>
      </c>
      <c r="E95">
        <f t="shared" si="16"/>
        <v>5</v>
      </c>
      <c r="F95">
        <f t="shared" si="17"/>
        <v>15</v>
      </c>
      <c r="G95">
        <f t="shared" si="18"/>
        <v>9</v>
      </c>
      <c r="H95">
        <f t="shared" si="19"/>
        <v>4</v>
      </c>
      <c r="I95" t="str">
        <f t="shared" si="20"/>
        <v>2021</v>
      </c>
      <c r="J95" t="str">
        <f t="shared" si="23"/>
        <v>2021-03-15</v>
      </c>
    </row>
    <row r="96" spans="1:10" ht="15.75" x14ac:dyDescent="0.25">
      <c r="A96" s="6" t="s">
        <v>1129</v>
      </c>
      <c r="B96" t="str">
        <f t="shared" si="21"/>
        <v>10/22/2021</v>
      </c>
      <c r="C96">
        <f t="shared" si="22"/>
        <v>3</v>
      </c>
      <c r="D96">
        <f t="shared" si="15"/>
        <v>10</v>
      </c>
      <c r="E96">
        <f t="shared" si="16"/>
        <v>6</v>
      </c>
      <c r="F96">
        <f t="shared" si="17"/>
        <v>22</v>
      </c>
      <c r="G96">
        <f t="shared" si="18"/>
        <v>10</v>
      </c>
      <c r="H96">
        <f t="shared" si="19"/>
        <v>4</v>
      </c>
      <c r="I96" t="str">
        <f t="shared" si="20"/>
        <v>2021</v>
      </c>
      <c r="J96" t="str">
        <f t="shared" si="23"/>
        <v>2021-10-22</v>
      </c>
    </row>
    <row r="97" spans="1:10" ht="15.75" x14ac:dyDescent="0.25">
      <c r="A97" s="6">
        <v>44263</v>
      </c>
      <c r="B97" t="str">
        <f t="shared" si="21"/>
        <v>03/08/2021</v>
      </c>
      <c r="C97">
        <f t="shared" si="22"/>
        <v>3</v>
      </c>
      <c r="D97" t="str">
        <f t="shared" si="15"/>
        <v>03</v>
      </c>
      <c r="E97">
        <f t="shared" si="16"/>
        <v>6</v>
      </c>
      <c r="F97" t="str">
        <f t="shared" si="17"/>
        <v>08</v>
      </c>
      <c r="G97">
        <f t="shared" si="18"/>
        <v>10</v>
      </c>
      <c r="H97">
        <f t="shared" si="19"/>
        <v>4</v>
      </c>
      <c r="I97" t="str">
        <f t="shared" si="20"/>
        <v>2021</v>
      </c>
      <c r="J97" t="str">
        <f t="shared" si="23"/>
        <v>2021-03-08</v>
      </c>
    </row>
    <row r="98" spans="1:10" ht="15.75" x14ac:dyDescent="0.25">
      <c r="A98" s="6">
        <v>44317</v>
      </c>
      <c r="B98" t="str">
        <f t="shared" si="21"/>
        <v>05/01/2021</v>
      </c>
      <c r="C98">
        <f t="shared" si="22"/>
        <v>3</v>
      </c>
      <c r="D98" t="str">
        <f t="shared" si="15"/>
        <v>05</v>
      </c>
      <c r="E98">
        <f t="shared" si="16"/>
        <v>6</v>
      </c>
      <c r="F98" t="str">
        <f t="shared" si="17"/>
        <v>01</v>
      </c>
      <c r="G98">
        <f t="shared" si="18"/>
        <v>10</v>
      </c>
      <c r="H98">
        <f t="shared" si="19"/>
        <v>4</v>
      </c>
      <c r="I98" t="str">
        <f t="shared" si="20"/>
        <v>2021</v>
      </c>
      <c r="J98" t="str">
        <f t="shared" si="23"/>
        <v>2021-05-01</v>
      </c>
    </row>
    <row r="99" spans="1:10" ht="15.75" x14ac:dyDescent="0.25">
      <c r="A99" s="6" t="s">
        <v>1137</v>
      </c>
      <c r="B99" t="str">
        <f t="shared" si="21"/>
        <v>11/25/2021</v>
      </c>
      <c r="C99">
        <f t="shared" si="22"/>
        <v>3</v>
      </c>
      <c r="D99">
        <f t="shared" si="15"/>
        <v>11</v>
      </c>
      <c r="E99">
        <f t="shared" si="16"/>
        <v>6</v>
      </c>
      <c r="F99">
        <f t="shared" si="17"/>
        <v>25</v>
      </c>
      <c r="G99">
        <f t="shared" si="18"/>
        <v>10</v>
      </c>
      <c r="H99">
        <f t="shared" si="19"/>
        <v>4</v>
      </c>
      <c r="I99" t="str">
        <f t="shared" si="20"/>
        <v>2021</v>
      </c>
      <c r="J99" t="str">
        <f t="shared" si="23"/>
        <v>2021-11-25</v>
      </c>
    </row>
    <row r="100" spans="1:10" ht="15.75" x14ac:dyDescent="0.25">
      <c r="A100" s="6">
        <v>44446</v>
      </c>
      <c r="B100" t="str">
        <f t="shared" si="21"/>
        <v>09/07/2021</v>
      </c>
      <c r="C100">
        <f t="shared" si="22"/>
        <v>3</v>
      </c>
      <c r="D100" t="str">
        <f t="shared" si="15"/>
        <v>09</v>
      </c>
      <c r="E100">
        <f t="shared" si="16"/>
        <v>6</v>
      </c>
      <c r="F100" t="str">
        <f t="shared" si="17"/>
        <v>07</v>
      </c>
      <c r="G100">
        <f t="shared" si="18"/>
        <v>10</v>
      </c>
      <c r="H100">
        <f t="shared" si="19"/>
        <v>4</v>
      </c>
      <c r="I100" t="str">
        <f t="shared" si="20"/>
        <v>2021</v>
      </c>
      <c r="J100" t="str">
        <f t="shared" si="23"/>
        <v>2021-09-07</v>
      </c>
    </row>
    <row r="101" spans="1:10" ht="15.75" x14ac:dyDescent="0.25">
      <c r="A101" s="6">
        <v>44294</v>
      </c>
      <c r="B101" t="str">
        <f t="shared" si="21"/>
        <v>04/08/2021</v>
      </c>
      <c r="C101">
        <f t="shared" si="22"/>
        <v>3</v>
      </c>
      <c r="D101" t="str">
        <f t="shared" si="15"/>
        <v>04</v>
      </c>
      <c r="E101">
        <f t="shared" si="16"/>
        <v>6</v>
      </c>
      <c r="F101" t="str">
        <f t="shared" si="17"/>
        <v>08</v>
      </c>
      <c r="G101">
        <f t="shared" si="18"/>
        <v>10</v>
      </c>
      <c r="H101">
        <f t="shared" si="19"/>
        <v>4</v>
      </c>
      <c r="I101" t="str">
        <f t="shared" si="20"/>
        <v>2021</v>
      </c>
      <c r="J101" t="str">
        <f t="shared" si="23"/>
        <v>2021-04-08</v>
      </c>
    </row>
    <row r="102" spans="1:10" ht="15.75" x14ac:dyDescent="0.25">
      <c r="A102" s="6">
        <v>44531</v>
      </c>
      <c r="B102" t="str">
        <f t="shared" si="21"/>
        <v>12/01/2021</v>
      </c>
      <c r="C102">
        <f t="shared" si="22"/>
        <v>3</v>
      </c>
      <c r="D102">
        <f t="shared" si="15"/>
        <v>12</v>
      </c>
      <c r="E102">
        <f t="shared" si="16"/>
        <v>6</v>
      </c>
      <c r="F102" t="str">
        <f t="shared" si="17"/>
        <v>01</v>
      </c>
      <c r="G102">
        <f t="shared" si="18"/>
        <v>10</v>
      </c>
      <c r="H102">
        <f t="shared" si="19"/>
        <v>4</v>
      </c>
      <c r="I102" t="str">
        <f t="shared" si="20"/>
        <v>2021</v>
      </c>
      <c r="J102" t="str">
        <f t="shared" si="23"/>
        <v>2021-12-01</v>
      </c>
    </row>
    <row r="103" spans="1:10" ht="15.75" x14ac:dyDescent="0.25">
      <c r="A103" s="6" t="s">
        <v>1148</v>
      </c>
      <c r="B103" t="str">
        <f t="shared" si="21"/>
        <v>11/17/2021</v>
      </c>
      <c r="C103">
        <f t="shared" si="22"/>
        <v>3</v>
      </c>
      <c r="D103">
        <f t="shared" si="15"/>
        <v>11</v>
      </c>
      <c r="E103">
        <f t="shared" si="16"/>
        <v>6</v>
      </c>
      <c r="F103">
        <f t="shared" si="17"/>
        <v>17</v>
      </c>
      <c r="G103">
        <f t="shared" si="18"/>
        <v>10</v>
      </c>
      <c r="H103">
        <f t="shared" si="19"/>
        <v>4</v>
      </c>
      <c r="I103" t="str">
        <f t="shared" si="20"/>
        <v>2021</v>
      </c>
      <c r="J103" t="str">
        <f t="shared" si="23"/>
        <v>2021-11-17</v>
      </c>
    </row>
    <row r="104" spans="1:10" ht="15.75" x14ac:dyDescent="0.25">
      <c r="A104" s="6">
        <v>44234</v>
      </c>
      <c r="B104" t="str">
        <f t="shared" si="21"/>
        <v>02/07/2021</v>
      </c>
      <c r="C104">
        <f t="shared" si="22"/>
        <v>3</v>
      </c>
      <c r="D104" t="str">
        <f t="shared" si="15"/>
        <v>02</v>
      </c>
      <c r="E104">
        <f t="shared" si="16"/>
        <v>6</v>
      </c>
      <c r="F104" t="str">
        <f t="shared" si="17"/>
        <v>07</v>
      </c>
      <c r="G104">
        <f t="shared" si="18"/>
        <v>10</v>
      </c>
      <c r="H104">
        <f t="shared" si="19"/>
        <v>4</v>
      </c>
      <c r="I104" t="str">
        <f t="shared" si="20"/>
        <v>2021</v>
      </c>
      <c r="J104" t="str">
        <f t="shared" si="23"/>
        <v>2021-02-07</v>
      </c>
    </row>
    <row r="105" spans="1:10" ht="15.75" x14ac:dyDescent="0.25">
      <c r="A105" s="6" t="s">
        <v>1154</v>
      </c>
      <c r="B105" t="str">
        <f t="shared" si="21"/>
        <v>5/16/2019</v>
      </c>
      <c r="C105">
        <f t="shared" si="22"/>
        <v>2</v>
      </c>
      <c r="D105" t="str">
        <f t="shared" si="15"/>
        <v>05</v>
      </c>
      <c r="E105">
        <f t="shared" si="16"/>
        <v>5</v>
      </c>
      <c r="F105">
        <f t="shared" si="17"/>
        <v>16</v>
      </c>
      <c r="G105">
        <f t="shared" si="18"/>
        <v>9</v>
      </c>
      <c r="H105">
        <f t="shared" si="19"/>
        <v>4</v>
      </c>
      <c r="I105" t="str">
        <f t="shared" si="20"/>
        <v>2019</v>
      </c>
      <c r="J105" t="str">
        <f t="shared" si="23"/>
        <v>2019-05-16</v>
      </c>
    </row>
    <row r="106" spans="1:10" ht="15.75" x14ac:dyDescent="0.25">
      <c r="A106" s="6">
        <v>44239</v>
      </c>
      <c r="B106" t="str">
        <f t="shared" si="21"/>
        <v>02/12/2021</v>
      </c>
      <c r="C106">
        <f t="shared" si="22"/>
        <v>3</v>
      </c>
      <c r="D106" t="str">
        <f t="shared" si="15"/>
        <v>02</v>
      </c>
      <c r="E106">
        <f t="shared" si="16"/>
        <v>6</v>
      </c>
      <c r="F106">
        <f t="shared" si="17"/>
        <v>12</v>
      </c>
      <c r="G106">
        <f t="shared" si="18"/>
        <v>10</v>
      </c>
      <c r="H106">
        <f t="shared" si="19"/>
        <v>4</v>
      </c>
      <c r="I106" t="str">
        <f t="shared" si="20"/>
        <v>2021</v>
      </c>
      <c r="J106" t="str">
        <f t="shared" si="23"/>
        <v>2021-02-12</v>
      </c>
    </row>
    <row r="107" spans="1:10" ht="15.75" x14ac:dyDescent="0.25">
      <c r="A107" s="6">
        <v>44384</v>
      </c>
      <c r="B107" t="str">
        <f t="shared" si="21"/>
        <v>07/07/2021</v>
      </c>
      <c r="C107">
        <f t="shared" si="22"/>
        <v>3</v>
      </c>
      <c r="D107" t="str">
        <f t="shared" si="15"/>
        <v>07</v>
      </c>
      <c r="E107">
        <f t="shared" si="16"/>
        <v>6</v>
      </c>
      <c r="F107" t="str">
        <f t="shared" si="17"/>
        <v>07</v>
      </c>
      <c r="G107">
        <f t="shared" si="18"/>
        <v>10</v>
      </c>
      <c r="H107">
        <f t="shared" si="19"/>
        <v>4</v>
      </c>
      <c r="I107" t="str">
        <f t="shared" si="20"/>
        <v>2021</v>
      </c>
      <c r="J107" t="str">
        <f t="shared" si="23"/>
        <v>2021-07-07</v>
      </c>
    </row>
    <row r="108" spans="1:10" ht="15.75" x14ac:dyDescent="0.25">
      <c r="A108" s="6" t="s">
        <v>1160</v>
      </c>
      <c r="B108" t="str">
        <f t="shared" si="21"/>
        <v>11/22/2021</v>
      </c>
      <c r="C108">
        <f t="shared" si="22"/>
        <v>3</v>
      </c>
      <c r="D108">
        <f t="shared" si="15"/>
        <v>11</v>
      </c>
      <c r="E108">
        <f t="shared" si="16"/>
        <v>6</v>
      </c>
      <c r="F108">
        <f t="shared" si="17"/>
        <v>22</v>
      </c>
      <c r="G108">
        <f t="shared" si="18"/>
        <v>10</v>
      </c>
      <c r="H108">
        <f t="shared" si="19"/>
        <v>4</v>
      </c>
      <c r="I108" t="str">
        <f t="shared" si="20"/>
        <v>2021</v>
      </c>
      <c r="J108" t="str">
        <f t="shared" si="23"/>
        <v>2021-11-22</v>
      </c>
    </row>
    <row r="109" spans="1:10" ht="15.75" x14ac:dyDescent="0.25">
      <c r="A109" s="6">
        <v>44176</v>
      </c>
      <c r="B109" t="str">
        <f t="shared" si="21"/>
        <v>12/11/2020</v>
      </c>
      <c r="C109">
        <f t="shared" si="22"/>
        <v>3</v>
      </c>
      <c r="D109">
        <f t="shared" si="15"/>
        <v>12</v>
      </c>
      <c r="E109">
        <f t="shared" si="16"/>
        <v>6</v>
      </c>
      <c r="F109">
        <f t="shared" si="17"/>
        <v>11</v>
      </c>
      <c r="G109">
        <f t="shared" si="18"/>
        <v>10</v>
      </c>
      <c r="H109">
        <f t="shared" si="19"/>
        <v>4</v>
      </c>
      <c r="I109" t="str">
        <f t="shared" si="20"/>
        <v>2020</v>
      </c>
      <c r="J109" t="str">
        <f t="shared" si="23"/>
        <v>2020-12-11</v>
      </c>
    </row>
    <row r="110" spans="1:10" ht="15.75" x14ac:dyDescent="0.25">
      <c r="A110" s="6">
        <v>44264</v>
      </c>
      <c r="B110" t="str">
        <f t="shared" si="21"/>
        <v>03/09/2021</v>
      </c>
      <c r="C110">
        <f t="shared" si="22"/>
        <v>3</v>
      </c>
      <c r="D110" t="str">
        <f t="shared" si="15"/>
        <v>03</v>
      </c>
      <c r="E110">
        <f t="shared" si="16"/>
        <v>6</v>
      </c>
      <c r="F110" t="str">
        <f t="shared" si="17"/>
        <v>09</v>
      </c>
      <c r="G110">
        <f t="shared" si="18"/>
        <v>10</v>
      </c>
      <c r="H110">
        <f t="shared" si="19"/>
        <v>4</v>
      </c>
      <c r="I110" t="str">
        <f t="shared" si="20"/>
        <v>2021</v>
      </c>
      <c r="J110" t="str">
        <f t="shared" si="23"/>
        <v>2021-03-09</v>
      </c>
    </row>
    <row r="111" spans="1:10" ht="15.75" x14ac:dyDescent="0.25">
      <c r="A111" s="6">
        <v>44386</v>
      </c>
      <c r="B111" t="str">
        <f t="shared" si="21"/>
        <v>07/09/2021</v>
      </c>
      <c r="C111">
        <f t="shared" si="22"/>
        <v>3</v>
      </c>
      <c r="D111" t="str">
        <f t="shared" si="15"/>
        <v>07</v>
      </c>
      <c r="E111">
        <f t="shared" si="16"/>
        <v>6</v>
      </c>
      <c r="F111" t="str">
        <f t="shared" si="17"/>
        <v>09</v>
      </c>
      <c r="G111">
        <f t="shared" si="18"/>
        <v>10</v>
      </c>
      <c r="H111">
        <f t="shared" si="19"/>
        <v>4</v>
      </c>
      <c r="I111" t="str">
        <f t="shared" si="20"/>
        <v>2021</v>
      </c>
      <c r="J111" t="str">
        <f t="shared" si="23"/>
        <v>2021-07-09</v>
      </c>
    </row>
    <row r="112" spans="1:10" ht="15.75" x14ac:dyDescent="0.25">
      <c r="A112" s="6" t="s">
        <v>1173</v>
      </c>
      <c r="B112" t="str">
        <f t="shared" si="21"/>
        <v>10/21/2021</v>
      </c>
      <c r="C112">
        <f t="shared" si="22"/>
        <v>3</v>
      </c>
      <c r="D112">
        <f t="shared" si="15"/>
        <v>10</v>
      </c>
      <c r="E112">
        <f t="shared" si="16"/>
        <v>6</v>
      </c>
      <c r="F112">
        <f t="shared" si="17"/>
        <v>21</v>
      </c>
      <c r="G112">
        <f t="shared" si="18"/>
        <v>10</v>
      </c>
      <c r="H112">
        <f t="shared" si="19"/>
        <v>4</v>
      </c>
      <c r="I112" t="str">
        <f t="shared" si="20"/>
        <v>2021</v>
      </c>
      <c r="J112" t="str">
        <f t="shared" si="23"/>
        <v>2021-10-21</v>
      </c>
    </row>
    <row r="113" spans="1:10" ht="15.75" x14ac:dyDescent="0.25">
      <c r="A113" s="6" t="s">
        <v>1177</v>
      </c>
      <c r="B113" t="str">
        <f t="shared" si="21"/>
        <v>10/22/2020</v>
      </c>
      <c r="C113">
        <f t="shared" si="22"/>
        <v>3</v>
      </c>
      <c r="D113">
        <f t="shared" si="15"/>
        <v>10</v>
      </c>
      <c r="E113">
        <f t="shared" si="16"/>
        <v>6</v>
      </c>
      <c r="F113">
        <f t="shared" si="17"/>
        <v>22</v>
      </c>
      <c r="G113">
        <f t="shared" si="18"/>
        <v>10</v>
      </c>
      <c r="H113">
        <f t="shared" si="19"/>
        <v>4</v>
      </c>
      <c r="I113" t="str">
        <f t="shared" si="20"/>
        <v>2020</v>
      </c>
      <c r="J113" t="str">
        <f t="shared" si="23"/>
        <v>2020-10-22</v>
      </c>
    </row>
    <row r="114" spans="1:10" ht="15.75" x14ac:dyDescent="0.25">
      <c r="A114" s="6" t="s">
        <v>1180</v>
      </c>
      <c r="B114" t="str">
        <f t="shared" si="21"/>
        <v>11/29/2019</v>
      </c>
      <c r="C114">
        <f t="shared" si="22"/>
        <v>3</v>
      </c>
      <c r="D114">
        <f t="shared" si="15"/>
        <v>11</v>
      </c>
      <c r="E114">
        <f t="shared" si="16"/>
        <v>6</v>
      </c>
      <c r="F114">
        <f t="shared" si="17"/>
        <v>29</v>
      </c>
      <c r="G114">
        <f t="shared" si="18"/>
        <v>10</v>
      </c>
      <c r="H114">
        <f t="shared" si="19"/>
        <v>4</v>
      </c>
      <c r="I114" t="str">
        <f t="shared" si="20"/>
        <v>2019</v>
      </c>
      <c r="J114" t="str">
        <f t="shared" si="23"/>
        <v>2019-11-29</v>
      </c>
    </row>
    <row r="115" spans="1:10" ht="15.75" x14ac:dyDescent="0.25">
      <c r="A115" s="6">
        <v>44205</v>
      </c>
      <c r="B115" t="str">
        <f t="shared" si="21"/>
        <v>01/09/2021</v>
      </c>
      <c r="C115">
        <f t="shared" si="22"/>
        <v>3</v>
      </c>
      <c r="D115" t="str">
        <f t="shared" si="15"/>
        <v>01</v>
      </c>
      <c r="E115">
        <f t="shared" si="16"/>
        <v>6</v>
      </c>
      <c r="F115" t="str">
        <f t="shared" si="17"/>
        <v>09</v>
      </c>
      <c r="G115">
        <f t="shared" si="18"/>
        <v>10</v>
      </c>
      <c r="H115">
        <f t="shared" si="19"/>
        <v>4</v>
      </c>
      <c r="I115" t="str">
        <f t="shared" si="20"/>
        <v>2021</v>
      </c>
      <c r="J115" t="str">
        <f t="shared" si="23"/>
        <v>2021-01-09</v>
      </c>
    </row>
    <row r="116" spans="1:10" ht="15.75" x14ac:dyDescent="0.25">
      <c r="A116" s="6" t="s">
        <v>1187</v>
      </c>
      <c r="B116" t="str">
        <f t="shared" si="21"/>
        <v>1/27/2021</v>
      </c>
      <c r="C116">
        <f t="shared" si="22"/>
        <v>2</v>
      </c>
      <c r="D116" t="str">
        <f t="shared" si="15"/>
        <v>01</v>
      </c>
      <c r="E116">
        <f t="shared" si="16"/>
        <v>5</v>
      </c>
      <c r="F116">
        <f t="shared" si="17"/>
        <v>27</v>
      </c>
      <c r="G116">
        <f t="shared" si="18"/>
        <v>9</v>
      </c>
      <c r="H116">
        <f t="shared" si="19"/>
        <v>4</v>
      </c>
      <c r="I116" t="str">
        <f t="shared" si="20"/>
        <v>2021</v>
      </c>
      <c r="J116" t="str">
        <f t="shared" si="23"/>
        <v>2021-01-27</v>
      </c>
    </row>
    <row r="117" spans="1:10" ht="15.75" x14ac:dyDescent="0.25">
      <c r="A117" s="6" t="s">
        <v>1191</v>
      </c>
      <c r="B117" t="str">
        <f t="shared" si="21"/>
        <v>11/29/2021</v>
      </c>
      <c r="C117">
        <f t="shared" si="22"/>
        <v>3</v>
      </c>
      <c r="D117">
        <f t="shared" ref="D117:D180" si="24">IF(VALUE(MID(B117,1,C117-1))&lt;10,0&amp;VALUE(MID(B117,1,C117-1)),VALUE(MID(B117,1,C117-1)))</f>
        <v>11</v>
      </c>
      <c r="E117">
        <f t="shared" ref="E117:E180" si="25">SEARCH("/",B117,C117+1)</f>
        <v>6</v>
      </c>
      <c r="F117">
        <f t="shared" ref="F117:F180" si="26">IF(VALUE(MID(B117,C117+1,E117-C117-1))&lt;10,0&amp;VALUE(MID(B117,C117+1,E117-C117-1)),VALUE(MID(B117,C117+1,E117-C117-1)))</f>
        <v>29</v>
      </c>
      <c r="G117">
        <f t="shared" ref="G117:G180" si="27">LEN(B117)</f>
        <v>10</v>
      </c>
      <c r="H117">
        <f t="shared" ref="H117:H180" si="28">G117-E117</f>
        <v>4</v>
      </c>
      <c r="I117" t="str">
        <f t="shared" ref="I117:I180" si="29">MID(B117,E117+1,H117)</f>
        <v>2021</v>
      </c>
      <c r="J117" t="str">
        <f t="shared" si="23"/>
        <v>2021-11-29</v>
      </c>
    </row>
    <row r="118" spans="1:10" ht="15.75" x14ac:dyDescent="0.25">
      <c r="A118" s="6">
        <v>44419</v>
      </c>
      <c r="B118" t="str">
        <f t="shared" si="21"/>
        <v>08/11/2021</v>
      </c>
      <c r="C118">
        <f t="shared" si="22"/>
        <v>3</v>
      </c>
      <c r="D118" t="str">
        <f t="shared" si="24"/>
        <v>08</v>
      </c>
      <c r="E118">
        <f t="shared" si="25"/>
        <v>6</v>
      </c>
      <c r="F118">
        <f t="shared" si="26"/>
        <v>11</v>
      </c>
      <c r="G118">
        <f t="shared" si="27"/>
        <v>10</v>
      </c>
      <c r="H118">
        <f t="shared" si="28"/>
        <v>4</v>
      </c>
      <c r="I118" t="str">
        <f t="shared" si="29"/>
        <v>2021</v>
      </c>
      <c r="J118" t="str">
        <f t="shared" si="23"/>
        <v>2021-08-11</v>
      </c>
    </row>
    <row r="119" spans="1:10" ht="15.75" x14ac:dyDescent="0.25">
      <c r="A119" s="6">
        <v>44415</v>
      </c>
      <c r="B119" t="str">
        <f t="shared" si="21"/>
        <v>08/07/2021</v>
      </c>
      <c r="C119">
        <f t="shared" si="22"/>
        <v>3</v>
      </c>
      <c r="D119" t="str">
        <f t="shared" si="24"/>
        <v>08</v>
      </c>
      <c r="E119">
        <f t="shared" si="25"/>
        <v>6</v>
      </c>
      <c r="F119" t="str">
        <f t="shared" si="26"/>
        <v>07</v>
      </c>
      <c r="G119">
        <f t="shared" si="27"/>
        <v>10</v>
      </c>
      <c r="H119">
        <f t="shared" si="28"/>
        <v>4</v>
      </c>
      <c r="I119" t="str">
        <f t="shared" si="29"/>
        <v>2021</v>
      </c>
      <c r="J119" t="str">
        <f t="shared" si="23"/>
        <v>2021-08-07</v>
      </c>
    </row>
    <row r="120" spans="1:10" ht="15.75" x14ac:dyDescent="0.25">
      <c r="A120" s="6">
        <v>43473</v>
      </c>
      <c r="B120" t="str">
        <f t="shared" si="21"/>
        <v>01/08/2019</v>
      </c>
      <c r="C120">
        <f t="shared" si="22"/>
        <v>3</v>
      </c>
      <c r="D120" t="str">
        <f t="shared" si="24"/>
        <v>01</v>
      </c>
      <c r="E120">
        <f t="shared" si="25"/>
        <v>6</v>
      </c>
      <c r="F120" t="str">
        <f t="shared" si="26"/>
        <v>08</v>
      </c>
      <c r="G120">
        <f t="shared" si="27"/>
        <v>10</v>
      </c>
      <c r="H120">
        <f t="shared" si="28"/>
        <v>4</v>
      </c>
      <c r="I120" t="str">
        <f t="shared" si="29"/>
        <v>2019</v>
      </c>
      <c r="J120" t="str">
        <f t="shared" si="23"/>
        <v>2019-01-08</v>
      </c>
    </row>
    <row r="121" spans="1:10" ht="15.75" x14ac:dyDescent="0.25">
      <c r="A121" s="6">
        <v>44236</v>
      </c>
      <c r="B121" t="str">
        <f t="shared" si="21"/>
        <v>02/09/2021</v>
      </c>
      <c r="C121">
        <f t="shared" si="22"/>
        <v>3</v>
      </c>
      <c r="D121" t="str">
        <f t="shared" si="24"/>
        <v>02</v>
      </c>
      <c r="E121">
        <f t="shared" si="25"/>
        <v>6</v>
      </c>
      <c r="F121" t="str">
        <f t="shared" si="26"/>
        <v>09</v>
      </c>
      <c r="G121">
        <f t="shared" si="27"/>
        <v>10</v>
      </c>
      <c r="H121">
        <f t="shared" si="28"/>
        <v>4</v>
      </c>
      <c r="I121" t="str">
        <f t="shared" si="29"/>
        <v>2021</v>
      </c>
      <c r="J121" t="str">
        <f t="shared" si="23"/>
        <v>2021-02-09</v>
      </c>
    </row>
    <row r="122" spans="1:10" ht="15.75" x14ac:dyDescent="0.25">
      <c r="A122" s="6">
        <v>44384</v>
      </c>
      <c r="B122" t="str">
        <f t="shared" si="21"/>
        <v>07/07/2021</v>
      </c>
      <c r="C122">
        <f t="shared" si="22"/>
        <v>3</v>
      </c>
      <c r="D122" t="str">
        <f t="shared" si="24"/>
        <v>07</v>
      </c>
      <c r="E122">
        <f t="shared" si="25"/>
        <v>6</v>
      </c>
      <c r="F122" t="str">
        <f t="shared" si="26"/>
        <v>07</v>
      </c>
      <c r="G122">
        <f t="shared" si="27"/>
        <v>10</v>
      </c>
      <c r="H122">
        <f t="shared" si="28"/>
        <v>4</v>
      </c>
      <c r="I122" t="str">
        <f t="shared" si="29"/>
        <v>2021</v>
      </c>
      <c r="J122" t="str">
        <f t="shared" si="23"/>
        <v>2021-07-07</v>
      </c>
    </row>
    <row r="123" spans="1:10" ht="15.75" x14ac:dyDescent="0.25">
      <c r="A123" s="6" t="s">
        <v>1137</v>
      </c>
      <c r="B123" t="str">
        <f t="shared" si="21"/>
        <v>11/25/2021</v>
      </c>
      <c r="C123">
        <f t="shared" si="22"/>
        <v>3</v>
      </c>
      <c r="D123">
        <f t="shared" si="24"/>
        <v>11</v>
      </c>
      <c r="E123">
        <f t="shared" si="25"/>
        <v>6</v>
      </c>
      <c r="F123">
        <f t="shared" si="26"/>
        <v>25</v>
      </c>
      <c r="G123">
        <f t="shared" si="27"/>
        <v>10</v>
      </c>
      <c r="H123">
        <f t="shared" si="28"/>
        <v>4</v>
      </c>
      <c r="I123" t="str">
        <f t="shared" si="29"/>
        <v>2021</v>
      </c>
      <c r="J123" t="str">
        <f t="shared" si="23"/>
        <v>2021-11-25</v>
      </c>
    </row>
    <row r="124" spans="1:10" ht="15.75" x14ac:dyDescent="0.25">
      <c r="A124" s="6" t="s">
        <v>1210</v>
      </c>
      <c r="B124" t="str">
        <f t="shared" si="21"/>
        <v>7/14/2021</v>
      </c>
      <c r="C124">
        <f t="shared" si="22"/>
        <v>2</v>
      </c>
      <c r="D124" t="str">
        <f t="shared" si="24"/>
        <v>07</v>
      </c>
      <c r="E124">
        <f t="shared" si="25"/>
        <v>5</v>
      </c>
      <c r="F124">
        <f t="shared" si="26"/>
        <v>14</v>
      </c>
      <c r="G124">
        <f t="shared" si="27"/>
        <v>9</v>
      </c>
      <c r="H124">
        <f t="shared" si="28"/>
        <v>4</v>
      </c>
      <c r="I124" t="str">
        <f t="shared" si="29"/>
        <v>2021</v>
      </c>
      <c r="J124" t="str">
        <f t="shared" si="23"/>
        <v>2021-07-14</v>
      </c>
    </row>
    <row r="125" spans="1:10" ht="15.75" x14ac:dyDescent="0.25">
      <c r="A125" s="6" t="s">
        <v>1213</v>
      </c>
      <c r="B125" t="str">
        <f t="shared" si="21"/>
        <v>6/22/2021</v>
      </c>
      <c r="C125">
        <f t="shared" si="22"/>
        <v>2</v>
      </c>
      <c r="D125" t="str">
        <f t="shared" si="24"/>
        <v>06</v>
      </c>
      <c r="E125">
        <f t="shared" si="25"/>
        <v>5</v>
      </c>
      <c r="F125">
        <f t="shared" si="26"/>
        <v>22</v>
      </c>
      <c r="G125">
        <f t="shared" si="27"/>
        <v>9</v>
      </c>
      <c r="H125">
        <f t="shared" si="28"/>
        <v>4</v>
      </c>
      <c r="I125" t="str">
        <f t="shared" si="29"/>
        <v>2021</v>
      </c>
      <c r="J125" t="str">
        <f t="shared" si="23"/>
        <v>2021-06-22</v>
      </c>
    </row>
    <row r="126" spans="1:10" ht="15.75" x14ac:dyDescent="0.25">
      <c r="A126" s="6" t="s">
        <v>996</v>
      </c>
      <c r="B126" t="str">
        <f t="shared" si="21"/>
        <v>9/16/2021</v>
      </c>
      <c r="C126">
        <f t="shared" si="22"/>
        <v>2</v>
      </c>
      <c r="D126" t="str">
        <f t="shared" si="24"/>
        <v>09</v>
      </c>
      <c r="E126">
        <f t="shared" si="25"/>
        <v>5</v>
      </c>
      <c r="F126">
        <f t="shared" si="26"/>
        <v>16</v>
      </c>
      <c r="G126">
        <f t="shared" si="27"/>
        <v>9</v>
      </c>
      <c r="H126">
        <f t="shared" si="28"/>
        <v>4</v>
      </c>
      <c r="I126" t="str">
        <f t="shared" si="29"/>
        <v>2021</v>
      </c>
      <c r="J126" t="str">
        <f t="shared" si="23"/>
        <v>2021-09-16</v>
      </c>
    </row>
    <row r="127" spans="1:10" ht="15.75" x14ac:dyDescent="0.25">
      <c r="A127" s="6">
        <v>44264</v>
      </c>
      <c r="B127" t="str">
        <f t="shared" si="21"/>
        <v>03/09/2021</v>
      </c>
      <c r="C127">
        <f t="shared" si="22"/>
        <v>3</v>
      </c>
      <c r="D127" t="str">
        <f t="shared" si="24"/>
        <v>03</v>
      </c>
      <c r="E127">
        <f t="shared" si="25"/>
        <v>6</v>
      </c>
      <c r="F127" t="str">
        <f t="shared" si="26"/>
        <v>09</v>
      </c>
      <c r="G127">
        <f t="shared" si="27"/>
        <v>10</v>
      </c>
      <c r="H127">
        <f t="shared" si="28"/>
        <v>4</v>
      </c>
      <c r="I127" t="str">
        <f t="shared" si="29"/>
        <v>2021</v>
      </c>
      <c r="J127" t="str">
        <f t="shared" si="23"/>
        <v>2021-03-09</v>
      </c>
    </row>
    <row r="128" spans="1:10" ht="15.75" x14ac:dyDescent="0.25">
      <c r="A128" s="6">
        <v>44354</v>
      </c>
      <c r="B128" t="str">
        <f t="shared" si="21"/>
        <v>06/07/2021</v>
      </c>
      <c r="C128">
        <f t="shared" si="22"/>
        <v>3</v>
      </c>
      <c r="D128" t="str">
        <f t="shared" si="24"/>
        <v>06</v>
      </c>
      <c r="E128">
        <f t="shared" si="25"/>
        <v>6</v>
      </c>
      <c r="F128" t="str">
        <f t="shared" si="26"/>
        <v>07</v>
      </c>
      <c r="G128">
        <f t="shared" si="27"/>
        <v>10</v>
      </c>
      <c r="H128">
        <f t="shared" si="28"/>
        <v>4</v>
      </c>
      <c r="I128" t="str">
        <f t="shared" si="29"/>
        <v>2021</v>
      </c>
      <c r="J128" t="str">
        <f t="shared" si="23"/>
        <v>2021-06-07</v>
      </c>
    </row>
    <row r="129" spans="1:10" ht="15.75" x14ac:dyDescent="0.25">
      <c r="A129" s="6" t="s">
        <v>1226</v>
      </c>
      <c r="B129" t="str">
        <f t="shared" si="21"/>
        <v>9/30/2021</v>
      </c>
      <c r="C129">
        <f t="shared" si="22"/>
        <v>2</v>
      </c>
      <c r="D129" t="str">
        <f t="shared" si="24"/>
        <v>09</v>
      </c>
      <c r="E129">
        <f t="shared" si="25"/>
        <v>5</v>
      </c>
      <c r="F129">
        <f t="shared" si="26"/>
        <v>30</v>
      </c>
      <c r="G129">
        <f t="shared" si="27"/>
        <v>9</v>
      </c>
      <c r="H129">
        <f t="shared" si="28"/>
        <v>4</v>
      </c>
      <c r="I129" t="str">
        <f t="shared" si="29"/>
        <v>2021</v>
      </c>
      <c r="J129" t="str">
        <f t="shared" si="23"/>
        <v>2021-09-30</v>
      </c>
    </row>
    <row r="130" spans="1:10" ht="15.75" x14ac:dyDescent="0.25">
      <c r="A130" s="6" t="s">
        <v>1230</v>
      </c>
      <c r="B130" t="str">
        <f t="shared" ref="B130:B193" si="30">TEXT(A130,"MM/DD/YYYY")</f>
        <v>10/13/2021</v>
      </c>
      <c r="C130">
        <f t="shared" ref="C130:C193" si="31">FIND("/",B130)</f>
        <v>3</v>
      </c>
      <c r="D130">
        <f t="shared" si="24"/>
        <v>10</v>
      </c>
      <c r="E130">
        <f t="shared" si="25"/>
        <v>6</v>
      </c>
      <c r="F130">
        <f t="shared" si="26"/>
        <v>13</v>
      </c>
      <c r="G130">
        <f t="shared" si="27"/>
        <v>10</v>
      </c>
      <c r="H130">
        <f t="shared" si="28"/>
        <v>4</v>
      </c>
      <c r="I130" t="str">
        <f t="shared" si="29"/>
        <v>2021</v>
      </c>
      <c r="J130" t="str">
        <f t="shared" ref="J130:J193" si="32">IF(A130="","null",I130&amp;"-"&amp;D130&amp;"-"&amp;F130)</f>
        <v>2021-10-13</v>
      </c>
    </row>
    <row r="131" spans="1:10" ht="15.75" x14ac:dyDescent="0.25">
      <c r="A131" s="6" t="s">
        <v>940</v>
      </c>
      <c r="B131" t="str">
        <f t="shared" si="30"/>
        <v>5/21/2020</v>
      </c>
      <c r="C131">
        <f t="shared" si="31"/>
        <v>2</v>
      </c>
      <c r="D131" t="str">
        <f t="shared" si="24"/>
        <v>05</v>
      </c>
      <c r="E131">
        <f t="shared" si="25"/>
        <v>5</v>
      </c>
      <c r="F131">
        <f t="shared" si="26"/>
        <v>21</v>
      </c>
      <c r="G131">
        <f t="shared" si="27"/>
        <v>9</v>
      </c>
      <c r="H131">
        <f t="shared" si="28"/>
        <v>4</v>
      </c>
      <c r="I131" t="str">
        <f t="shared" si="29"/>
        <v>2020</v>
      </c>
      <c r="J131" t="str">
        <f t="shared" si="32"/>
        <v>2020-05-21</v>
      </c>
    </row>
    <row r="132" spans="1:10" ht="15.75" x14ac:dyDescent="0.25">
      <c r="A132" s="6">
        <v>41314</v>
      </c>
      <c r="B132" t="str">
        <f t="shared" si="30"/>
        <v>02/09/2013</v>
      </c>
      <c r="C132">
        <f t="shared" si="31"/>
        <v>3</v>
      </c>
      <c r="D132" t="str">
        <f t="shared" si="24"/>
        <v>02</v>
      </c>
      <c r="E132">
        <f t="shared" si="25"/>
        <v>6</v>
      </c>
      <c r="F132" t="str">
        <f t="shared" si="26"/>
        <v>09</v>
      </c>
      <c r="G132">
        <f t="shared" si="27"/>
        <v>10</v>
      </c>
      <c r="H132">
        <f t="shared" si="28"/>
        <v>4</v>
      </c>
      <c r="I132" t="str">
        <f t="shared" si="29"/>
        <v>2013</v>
      </c>
      <c r="J132" t="str">
        <f t="shared" si="32"/>
        <v>2013-02-09</v>
      </c>
    </row>
    <row r="133" spans="1:10" ht="15.75" x14ac:dyDescent="0.25">
      <c r="A133" s="6" t="s">
        <v>1191</v>
      </c>
      <c r="B133" t="str">
        <f t="shared" si="30"/>
        <v>11/29/2021</v>
      </c>
      <c r="C133">
        <f t="shared" si="31"/>
        <v>3</v>
      </c>
      <c r="D133">
        <f t="shared" si="24"/>
        <v>11</v>
      </c>
      <c r="E133">
        <f t="shared" si="25"/>
        <v>6</v>
      </c>
      <c r="F133">
        <f t="shared" si="26"/>
        <v>29</v>
      </c>
      <c r="G133">
        <f t="shared" si="27"/>
        <v>10</v>
      </c>
      <c r="H133">
        <f t="shared" si="28"/>
        <v>4</v>
      </c>
      <c r="I133" t="str">
        <f t="shared" si="29"/>
        <v>2021</v>
      </c>
      <c r="J133" t="str">
        <f t="shared" si="32"/>
        <v>2021-11-29</v>
      </c>
    </row>
    <row r="134" spans="1:10" ht="15.75" x14ac:dyDescent="0.25">
      <c r="A134" s="6" t="s">
        <v>1242</v>
      </c>
      <c r="B134" t="str">
        <f t="shared" si="30"/>
        <v>4/23/2020</v>
      </c>
      <c r="C134">
        <f t="shared" si="31"/>
        <v>2</v>
      </c>
      <c r="D134" t="str">
        <f t="shared" si="24"/>
        <v>04</v>
      </c>
      <c r="E134">
        <f t="shared" si="25"/>
        <v>5</v>
      </c>
      <c r="F134">
        <f t="shared" si="26"/>
        <v>23</v>
      </c>
      <c r="G134">
        <f t="shared" si="27"/>
        <v>9</v>
      </c>
      <c r="H134">
        <f t="shared" si="28"/>
        <v>4</v>
      </c>
      <c r="I134" t="str">
        <f t="shared" si="29"/>
        <v>2020</v>
      </c>
      <c r="J134" t="str">
        <f t="shared" si="32"/>
        <v>2020-04-23</v>
      </c>
    </row>
    <row r="135" spans="1:10" ht="15.75" x14ac:dyDescent="0.25">
      <c r="A135" s="6" t="s">
        <v>940</v>
      </c>
      <c r="B135" t="str">
        <f t="shared" si="30"/>
        <v>5/21/2020</v>
      </c>
      <c r="C135">
        <f t="shared" si="31"/>
        <v>2</v>
      </c>
      <c r="D135" t="str">
        <f t="shared" si="24"/>
        <v>05</v>
      </c>
      <c r="E135">
        <f t="shared" si="25"/>
        <v>5</v>
      </c>
      <c r="F135">
        <f t="shared" si="26"/>
        <v>21</v>
      </c>
      <c r="G135">
        <f t="shared" si="27"/>
        <v>9</v>
      </c>
      <c r="H135">
        <f t="shared" si="28"/>
        <v>4</v>
      </c>
      <c r="I135" t="str">
        <f t="shared" si="29"/>
        <v>2020</v>
      </c>
      <c r="J135" t="str">
        <f t="shared" si="32"/>
        <v>2020-05-21</v>
      </c>
    </row>
    <row r="136" spans="1:10" ht="15.75" x14ac:dyDescent="0.25">
      <c r="A136" s="6" t="s">
        <v>1247</v>
      </c>
      <c r="B136" t="str">
        <f t="shared" si="30"/>
        <v>8/15/2019</v>
      </c>
      <c r="C136">
        <f t="shared" si="31"/>
        <v>2</v>
      </c>
      <c r="D136" t="str">
        <f t="shared" si="24"/>
        <v>08</v>
      </c>
      <c r="E136">
        <f t="shared" si="25"/>
        <v>5</v>
      </c>
      <c r="F136">
        <f t="shared" si="26"/>
        <v>15</v>
      </c>
      <c r="G136">
        <f t="shared" si="27"/>
        <v>9</v>
      </c>
      <c r="H136">
        <f t="shared" si="28"/>
        <v>4</v>
      </c>
      <c r="I136" t="str">
        <f t="shared" si="29"/>
        <v>2019</v>
      </c>
      <c r="J136" t="str">
        <f t="shared" si="32"/>
        <v>2019-08-15</v>
      </c>
    </row>
    <row r="137" spans="1:10" ht="15.75" x14ac:dyDescent="0.25">
      <c r="A137" s="6" t="s">
        <v>1251</v>
      </c>
      <c r="B137" t="str">
        <f t="shared" si="30"/>
        <v>4/18/2018</v>
      </c>
      <c r="C137">
        <f t="shared" si="31"/>
        <v>2</v>
      </c>
      <c r="D137" t="str">
        <f t="shared" si="24"/>
        <v>04</v>
      </c>
      <c r="E137">
        <f t="shared" si="25"/>
        <v>5</v>
      </c>
      <c r="F137">
        <f t="shared" si="26"/>
        <v>18</v>
      </c>
      <c r="G137">
        <f t="shared" si="27"/>
        <v>9</v>
      </c>
      <c r="H137">
        <f t="shared" si="28"/>
        <v>4</v>
      </c>
      <c r="I137" t="str">
        <f t="shared" si="29"/>
        <v>2018</v>
      </c>
      <c r="J137" t="str">
        <f t="shared" si="32"/>
        <v>2018-04-18</v>
      </c>
    </row>
    <row r="138" spans="1:10" ht="15.75" x14ac:dyDescent="0.25">
      <c r="A138" s="6" t="s">
        <v>1255</v>
      </c>
      <c r="B138" t="str">
        <f t="shared" si="30"/>
        <v>7/21/2020</v>
      </c>
      <c r="C138">
        <f t="shared" si="31"/>
        <v>2</v>
      </c>
      <c r="D138" t="str">
        <f t="shared" si="24"/>
        <v>07</v>
      </c>
      <c r="E138">
        <f t="shared" si="25"/>
        <v>5</v>
      </c>
      <c r="F138">
        <f t="shared" si="26"/>
        <v>21</v>
      </c>
      <c r="G138">
        <f t="shared" si="27"/>
        <v>9</v>
      </c>
      <c r="H138">
        <f t="shared" si="28"/>
        <v>4</v>
      </c>
      <c r="I138" t="str">
        <f t="shared" si="29"/>
        <v>2020</v>
      </c>
      <c r="J138" t="str">
        <f t="shared" si="32"/>
        <v>2020-07-21</v>
      </c>
    </row>
    <row r="139" spans="1:10" ht="15.75" x14ac:dyDescent="0.25">
      <c r="A139" s="6" t="s">
        <v>923</v>
      </c>
      <c r="B139" t="str">
        <f t="shared" si="30"/>
        <v>9/25/2019</v>
      </c>
      <c r="C139">
        <f t="shared" si="31"/>
        <v>2</v>
      </c>
      <c r="D139" t="str">
        <f t="shared" si="24"/>
        <v>09</v>
      </c>
      <c r="E139">
        <f t="shared" si="25"/>
        <v>5</v>
      </c>
      <c r="F139">
        <f t="shared" si="26"/>
        <v>25</v>
      </c>
      <c r="G139">
        <f t="shared" si="27"/>
        <v>9</v>
      </c>
      <c r="H139">
        <f t="shared" si="28"/>
        <v>4</v>
      </c>
      <c r="I139" t="str">
        <f t="shared" si="29"/>
        <v>2019</v>
      </c>
      <c r="J139" t="str">
        <f t="shared" si="32"/>
        <v>2019-09-25</v>
      </c>
    </row>
    <row r="140" spans="1:10" ht="15.75" x14ac:dyDescent="0.25">
      <c r="A140" s="6" t="s">
        <v>1261</v>
      </c>
      <c r="B140" t="str">
        <f t="shared" si="30"/>
        <v>4/28/2021</v>
      </c>
      <c r="C140">
        <f t="shared" si="31"/>
        <v>2</v>
      </c>
      <c r="D140" t="str">
        <f t="shared" si="24"/>
        <v>04</v>
      </c>
      <c r="E140">
        <f t="shared" si="25"/>
        <v>5</v>
      </c>
      <c r="F140">
        <f t="shared" si="26"/>
        <v>28</v>
      </c>
      <c r="G140">
        <f t="shared" si="27"/>
        <v>9</v>
      </c>
      <c r="H140">
        <f t="shared" si="28"/>
        <v>4</v>
      </c>
      <c r="I140" t="str">
        <f t="shared" si="29"/>
        <v>2021</v>
      </c>
      <c r="J140" t="str">
        <f t="shared" si="32"/>
        <v>2021-04-28</v>
      </c>
    </row>
    <row r="141" spans="1:10" ht="15.75" x14ac:dyDescent="0.25">
      <c r="A141" s="6">
        <v>44351</v>
      </c>
      <c r="B141" t="str">
        <f t="shared" si="30"/>
        <v>06/04/2021</v>
      </c>
      <c r="C141">
        <f t="shared" si="31"/>
        <v>3</v>
      </c>
      <c r="D141" t="str">
        <f t="shared" si="24"/>
        <v>06</v>
      </c>
      <c r="E141">
        <f t="shared" si="25"/>
        <v>6</v>
      </c>
      <c r="F141" t="str">
        <f t="shared" si="26"/>
        <v>04</v>
      </c>
      <c r="G141">
        <f t="shared" si="27"/>
        <v>10</v>
      </c>
      <c r="H141">
        <f t="shared" si="28"/>
        <v>4</v>
      </c>
      <c r="I141" t="str">
        <f t="shared" si="29"/>
        <v>2021</v>
      </c>
      <c r="J141" t="str">
        <f t="shared" si="32"/>
        <v>2021-06-04</v>
      </c>
    </row>
    <row r="142" spans="1:10" ht="15.75" x14ac:dyDescent="0.25">
      <c r="A142" s="6" t="s">
        <v>940</v>
      </c>
      <c r="B142" t="str">
        <f t="shared" si="30"/>
        <v>5/21/2020</v>
      </c>
      <c r="C142">
        <f t="shared" si="31"/>
        <v>2</v>
      </c>
      <c r="D142" t="str">
        <f t="shared" si="24"/>
        <v>05</v>
      </c>
      <c r="E142">
        <f t="shared" si="25"/>
        <v>5</v>
      </c>
      <c r="F142">
        <f t="shared" si="26"/>
        <v>21</v>
      </c>
      <c r="G142">
        <f t="shared" si="27"/>
        <v>9</v>
      </c>
      <c r="H142">
        <f t="shared" si="28"/>
        <v>4</v>
      </c>
      <c r="I142" t="str">
        <f t="shared" si="29"/>
        <v>2020</v>
      </c>
      <c r="J142" t="str">
        <f t="shared" si="32"/>
        <v>2020-05-21</v>
      </c>
    </row>
    <row r="143" spans="1:10" ht="15.75" x14ac:dyDescent="0.25">
      <c r="A143" s="6">
        <v>44443</v>
      </c>
      <c r="B143" t="str">
        <f t="shared" si="30"/>
        <v>09/04/2021</v>
      </c>
      <c r="C143">
        <f t="shared" si="31"/>
        <v>3</v>
      </c>
      <c r="D143" t="str">
        <f t="shared" si="24"/>
        <v>09</v>
      </c>
      <c r="E143">
        <f t="shared" si="25"/>
        <v>6</v>
      </c>
      <c r="F143" t="str">
        <f t="shared" si="26"/>
        <v>04</v>
      </c>
      <c r="G143">
        <f t="shared" si="27"/>
        <v>10</v>
      </c>
      <c r="H143">
        <f t="shared" si="28"/>
        <v>4</v>
      </c>
      <c r="I143" t="str">
        <f t="shared" si="29"/>
        <v>2021</v>
      </c>
      <c r="J143" t="str">
        <f t="shared" si="32"/>
        <v>2021-09-04</v>
      </c>
    </row>
    <row r="144" spans="1:10" ht="15.75" x14ac:dyDescent="0.25">
      <c r="A144" s="6">
        <v>44264</v>
      </c>
      <c r="B144" t="str">
        <f t="shared" si="30"/>
        <v>03/09/2021</v>
      </c>
      <c r="C144">
        <f t="shared" si="31"/>
        <v>3</v>
      </c>
      <c r="D144" t="str">
        <f t="shared" si="24"/>
        <v>03</v>
      </c>
      <c r="E144">
        <f t="shared" si="25"/>
        <v>6</v>
      </c>
      <c r="F144" t="str">
        <f t="shared" si="26"/>
        <v>09</v>
      </c>
      <c r="G144">
        <f t="shared" si="27"/>
        <v>10</v>
      </c>
      <c r="H144">
        <f t="shared" si="28"/>
        <v>4</v>
      </c>
      <c r="I144" t="str">
        <f t="shared" si="29"/>
        <v>2021</v>
      </c>
      <c r="J144" t="str">
        <f t="shared" si="32"/>
        <v>2021-03-09</v>
      </c>
    </row>
    <row r="145" spans="1:10" ht="15.75" x14ac:dyDescent="0.25">
      <c r="A145" s="6" t="s">
        <v>1272</v>
      </c>
      <c r="B145" t="str">
        <f t="shared" si="30"/>
        <v>9/22/2021</v>
      </c>
      <c r="C145">
        <f t="shared" si="31"/>
        <v>2</v>
      </c>
      <c r="D145" t="str">
        <f t="shared" si="24"/>
        <v>09</v>
      </c>
      <c r="E145">
        <f t="shared" si="25"/>
        <v>5</v>
      </c>
      <c r="F145">
        <f t="shared" si="26"/>
        <v>22</v>
      </c>
      <c r="G145">
        <f t="shared" si="27"/>
        <v>9</v>
      </c>
      <c r="H145">
        <f t="shared" si="28"/>
        <v>4</v>
      </c>
      <c r="I145" t="str">
        <f t="shared" si="29"/>
        <v>2021</v>
      </c>
      <c r="J145" t="str">
        <f t="shared" si="32"/>
        <v>2021-09-22</v>
      </c>
    </row>
    <row r="146" spans="1:10" ht="15.75" x14ac:dyDescent="0.25">
      <c r="A146" s="6">
        <v>44540</v>
      </c>
      <c r="B146" t="str">
        <f t="shared" si="30"/>
        <v>12/10/2021</v>
      </c>
      <c r="C146">
        <f t="shared" si="31"/>
        <v>3</v>
      </c>
      <c r="D146">
        <f t="shared" si="24"/>
        <v>12</v>
      </c>
      <c r="E146">
        <f t="shared" si="25"/>
        <v>6</v>
      </c>
      <c r="F146">
        <f t="shared" si="26"/>
        <v>10</v>
      </c>
      <c r="G146">
        <f t="shared" si="27"/>
        <v>10</v>
      </c>
      <c r="H146">
        <f t="shared" si="28"/>
        <v>4</v>
      </c>
      <c r="I146" t="str">
        <f t="shared" si="29"/>
        <v>2021</v>
      </c>
      <c r="J146" t="str">
        <f t="shared" si="32"/>
        <v>2021-12-10</v>
      </c>
    </row>
    <row r="147" spans="1:10" ht="15.75" x14ac:dyDescent="0.25">
      <c r="A147" s="6" t="s">
        <v>1277</v>
      </c>
      <c r="B147" t="str">
        <f t="shared" si="30"/>
        <v>11/23/2021</v>
      </c>
      <c r="C147">
        <f t="shared" si="31"/>
        <v>3</v>
      </c>
      <c r="D147">
        <f t="shared" si="24"/>
        <v>11</v>
      </c>
      <c r="E147">
        <f t="shared" si="25"/>
        <v>6</v>
      </c>
      <c r="F147">
        <f t="shared" si="26"/>
        <v>23</v>
      </c>
      <c r="G147">
        <f t="shared" si="27"/>
        <v>10</v>
      </c>
      <c r="H147">
        <f t="shared" si="28"/>
        <v>4</v>
      </c>
      <c r="I147" t="str">
        <f t="shared" si="29"/>
        <v>2021</v>
      </c>
      <c r="J147" t="str">
        <f t="shared" si="32"/>
        <v>2021-11-23</v>
      </c>
    </row>
    <row r="148" spans="1:10" ht="15.75" x14ac:dyDescent="0.25">
      <c r="A148" s="6" t="s">
        <v>1281</v>
      </c>
      <c r="B148" t="str">
        <f t="shared" si="30"/>
        <v>8/26/2019</v>
      </c>
      <c r="C148">
        <f t="shared" si="31"/>
        <v>2</v>
      </c>
      <c r="D148" t="str">
        <f t="shared" si="24"/>
        <v>08</v>
      </c>
      <c r="E148">
        <f t="shared" si="25"/>
        <v>5</v>
      </c>
      <c r="F148">
        <f t="shared" si="26"/>
        <v>26</v>
      </c>
      <c r="G148">
        <f t="shared" si="27"/>
        <v>9</v>
      </c>
      <c r="H148">
        <f t="shared" si="28"/>
        <v>4</v>
      </c>
      <c r="I148" t="str">
        <f t="shared" si="29"/>
        <v>2019</v>
      </c>
      <c r="J148" t="str">
        <f t="shared" si="32"/>
        <v>2019-08-26</v>
      </c>
    </row>
    <row r="149" spans="1:10" ht="15.75" x14ac:dyDescent="0.25">
      <c r="A149" s="6" t="s">
        <v>901</v>
      </c>
      <c r="B149" t="str">
        <f t="shared" si="30"/>
        <v>9/15/2021</v>
      </c>
      <c r="C149">
        <f t="shared" si="31"/>
        <v>2</v>
      </c>
      <c r="D149" t="str">
        <f t="shared" si="24"/>
        <v>09</v>
      </c>
      <c r="E149">
        <f t="shared" si="25"/>
        <v>5</v>
      </c>
      <c r="F149">
        <f t="shared" si="26"/>
        <v>15</v>
      </c>
      <c r="G149">
        <f t="shared" si="27"/>
        <v>9</v>
      </c>
      <c r="H149">
        <f t="shared" si="28"/>
        <v>4</v>
      </c>
      <c r="I149" t="str">
        <f t="shared" si="29"/>
        <v>2021</v>
      </c>
      <c r="J149" t="str">
        <f t="shared" si="32"/>
        <v>2021-09-15</v>
      </c>
    </row>
    <row r="150" spans="1:10" ht="15.75" x14ac:dyDescent="0.25">
      <c r="A150" s="6" t="s">
        <v>1137</v>
      </c>
      <c r="B150" t="str">
        <f t="shared" si="30"/>
        <v>11/25/2021</v>
      </c>
      <c r="C150">
        <f t="shared" si="31"/>
        <v>3</v>
      </c>
      <c r="D150">
        <f t="shared" si="24"/>
        <v>11</v>
      </c>
      <c r="E150">
        <f t="shared" si="25"/>
        <v>6</v>
      </c>
      <c r="F150">
        <f t="shared" si="26"/>
        <v>25</v>
      </c>
      <c r="G150">
        <f t="shared" si="27"/>
        <v>10</v>
      </c>
      <c r="H150">
        <f t="shared" si="28"/>
        <v>4</v>
      </c>
      <c r="I150" t="str">
        <f t="shared" si="29"/>
        <v>2021</v>
      </c>
      <c r="J150" t="str">
        <f t="shared" si="32"/>
        <v>2021-11-25</v>
      </c>
    </row>
    <row r="151" spans="1:10" ht="15.75" x14ac:dyDescent="0.25">
      <c r="A151" s="6" t="s">
        <v>948</v>
      </c>
      <c r="B151" t="str">
        <f t="shared" si="30"/>
        <v>9/27/2021</v>
      </c>
      <c r="C151">
        <f t="shared" si="31"/>
        <v>2</v>
      </c>
      <c r="D151" t="str">
        <f t="shared" si="24"/>
        <v>09</v>
      </c>
      <c r="E151">
        <f t="shared" si="25"/>
        <v>5</v>
      </c>
      <c r="F151">
        <f t="shared" si="26"/>
        <v>27</v>
      </c>
      <c r="G151">
        <f t="shared" si="27"/>
        <v>9</v>
      </c>
      <c r="H151">
        <f t="shared" si="28"/>
        <v>4</v>
      </c>
      <c r="I151" t="str">
        <f t="shared" si="29"/>
        <v>2021</v>
      </c>
      <c r="J151" t="str">
        <f t="shared" si="32"/>
        <v>2021-09-27</v>
      </c>
    </row>
    <row r="152" spans="1:10" ht="15.75" x14ac:dyDescent="0.25">
      <c r="A152" s="6" t="s">
        <v>1292</v>
      </c>
      <c r="B152" t="str">
        <f t="shared" si="30"/>
        <v>6/23/2020</v>
      </c>
      <c r="C152">
        <f t="shared" si="31"/>
        <v>2</v>
      </c>
      <c r="D152" t="str">
        <f t="shared" si="24"/>
        <v>06</v>
      </c>
      <c r="E152">
        <f t="shared" si="25"/>
        <v>5</v>
      </c>
      <c r="F152">
        <f t="shared" si="26"/>
        <v>23</v>
      </c>
      <c r="G152">
        <f t="shared" si="27"/>
        <v>9</v>
      </c>
      <c r="H152">
        <f t="shared" si="28"/>
        <v>4</v>
      </c>
      <c r="I152" t="str">
        <f t="shared" si="29"/>
        <v>2020</v>
      </c>
      <c r="J152" t="str">
        <f t="shared" si="32"/>
        <v>2020-06-23</v>
      </c>
    </row>
    <row r="153" spans="1:10" ht="15.75" x14ac:dyDescent="0.25">
      <c r="A153" s="6">
        <v>44419</v>
      </c>
      <c r="B153" t="str">
        <f t="shared" si="30"/>
        <v>08/11/2021</v>
      </c>
      <c r="C153">
        <f t="shared" si="31"/>
        <v>3</v>
      </c>
      <c r="D153" t="str">
        <f t="shared" si="24"/>
        <v>08</v>
      </c>
      <c r="E153">
        <f t="shared" si="25"/>
        <v>6</v>
      </c>
      <c r="F153">
        <f t="shared" si="26"/>
        <v>11</v>
      </c>
      <c r="G153">
        <f t="shared" si="27"/>
        <v>10</v>
      </c>
      <c r="H153">
        <f t="shared" si="28"/>
        <v>4</v>
      </c>
      <c r="I153" t="str">
        <f t="shared" si="29"/>
        <v>2021</v>
      </c>
      <c r="J153" t="str">
        <f t="shared" si="32"/>
        <v>2021-08-11</v>
      </c>
    </row>
    <row r="154" spans="1:10" ht="15.75" x14ac:dyDescent="0.25">
      <c r="A154" s="6" t="s">
        <v>1297</v>
      </c>
      <c r="B154" t="str">
        <f t="shared" si="30"/>
        <v>7/27/2021</v>
      </c>
      <c r="C154">
        <f t="shared" si="31"/>
        <v>2</v>
      </c>
      <c r="D154" t="str">
        <f t="shared" si="24"/>
        <v>07</v>
      </c>
      <c r="E154">
        <f t="shared" si="25"/>
        <v>5</v>
      </c>
      <c r="F154">
        <f t="shared" si="26"/>
        <v>27</v>
      </c>
      <c r="G154">
        <f t="shared" si="27"/>
        <v>9</v>
      </c>
      <c r="H154">
        <f t="shared" si="28"/>
        <v>4</v>
      </c>
      <c r="I154" t="str">
        <f t="shared" si="29"/>
        <v>2021</v>
      </c>
      <c r="J154" t="str">
        <f t="shared" si="32"/>
        <v>2021-07-27</v>
      </c>
    </row>
    <row r="155" spans="1:10" ht="15.75" x14ac:dyDescent="0.25">
      <c r="A155" s="6" t="s">
        <v>1300</v>
      </c>
      <c r="B155" t="str">
        <f t="shared" si="30"/>
        <v>4/21/2021</v>
      </c>
      <c r="C155">
        <f t="shared" si="31"/>
        <v>2</v>
      </c>
      <c r="D155" t="str">
        <f t="shared" si="24"/>
        <v>04</v>
      </c>
      <c r="E155">
        <f t="shared" si="25"/>
        <v>5</v>
      </c>
      <c r="F155">
        <f t="shared" si="26"/>
        <v>21</v>
      </c>
      <c r="G155">
        <f t="shared" si="27"/>
        <v>9</v>
      </c>
      <c r="H155">
        <f t="shared" si="28"/>
        <v>4</v>
      </c>
      <c r="I155" t="str">
        <f t="shared" si="29"/>
        <v>2021</v>
      </c>
      <c r="J155" t="str">
        <f t="shared" si="32"/>
        <v>2021-04-21</v>
      </c>
    </row>
    <row r="156" spans="1:10" ht="15.75" x14ac:dyDescent="0.25">
      <c r="A156" s="6" t="s">
        <v>1303</v>
      </c>
      <c r="B156" t="str">
        <f t="shared" si="30"/>
        <v>11/19/2021</v>
      </c>
      <c r="C156">
        <f t="shared" si="31"/>
        <v>3</v>
      </c>
      <c r="D156">
        <f t="shared" si="24"/>
        <v>11</v>
      </c>
      <c r="E156">
        <f t="shared" si="25"/>
        <v>6</v>
      </c>
      <c r="F156">
        <f t="shared" si="26"/>
        <v>19</v>
      </c>
      <c r="G156">
        <f t="shared" si="27"/>
        <v>10</v>
      </c>
      <c r="H156">
        <f t="shared" si="28"/>
        <v>4</v>
      </c>
      <c r="I156" t="str">
        <f t="shared" si="29"/>
        <v>2021</v>
      </c>
      <c r="J156" t="str">
        <f t="shared" si="32"/>
        <v>2021-11-19</v>
      </c>
    </row>
    <row r="157" spans="1:10" ht="15.75" x14ac:dyDescent="0.25">
      <c r="A157" s="6" t="s">
        <v>1303</v>
      </c>
      <c r="B157" t="str">
        <f t="shared" si="30"/>
        <v>11/19/2021</v>
      </c>
      <c r="C157">
        <f t="shared" si="31"/>
        <v>3</v>
      </c>
      <c r="D157">
        <f t="shared" si="24"/>
        <v>11</v>
      </c>
      <c r="E157">
        <f t="shared" si="25"/>
        <v>6</v>
      </c>
      <c r="F157">
        <f t="shared" si="26"/>
        <v>19</v>
      </c>
      <c r="G157">
        <f t="shared" si="27"/>
        <v>10</v>
      </c>
      <c r="H157">
        <f t="shared" si="28"/>
        <v>4</v>
      </c>
      <c r="I157" t="str">
        <f t="shared" si="29"/>
        <v>2021</v>
      </c>
      <c r="J157" t="str">
        <f t="shared" si="32"/>
        <v>2021-11-19</v>
      </c>
    </row>
    <row r="158" spans="1:10" ht="15.75" x14ac:dyDescent="0.25">
      <c r="A158" s="6" t="s">
        <v>1303</v>
      </c>
      <c r="B158" t="str">
        <f t="shared" si="30"/>
        <v>11/19/2021</v>
      </c>
      <c r="C158">
        <f t="shared" si="31"/>
        <v>3</v>
      </c>
      <c r="D158">
        <f t="shared" si="24"/>
        <v>11</v>
      </c>
      <c r="E158">
        <f t="shared" si="25"/>
        <v>6</v>
      </c>
      <c r="F158">
        <f t="shared" si="26"/>
        <v>19</v>
      </c>
      <c r="G158">
        <f t="shared" si="27"/>
        <v>10</v>
      </c>
      <c r="H158">
        <f t="shared" si="28"/>
        <v>4</v>
      </c>
      <c r="I158" t="str">
        <f t="shared" si="29"/>
        <v>2021</v>
      </c>
      <c r="J158" t="str">
        <f t="shared" si="32"/>
        <v>2021-11-19</v>
      </c>
    </row>
    <row r="159" spans="1:10" ht="15.75" x14ac:dyDescent="0.25">
      <c r="A159" s="6" t="s">
        <v>1303</v>
      </c>
      <c r="B159" t="str">
        <f t="shared" si="30"/>
        <v>11/19/2021</v>
      </c>
      <c r="C159">
        <f t="shared" si="31"/>
        <v>3</v>
      </c>
      <c r="D159">
        <f t="shared" si="24"/>
        <v>11</v>
      </c>
      <c r="E159">
        <f t="shared" si="25"/>
        <v>6</v>
      </c>
      <c r="F159">
        <f t="shared" si="26"/>
        <v>19</v>
      </c>
      <c r="G159">
        <f t="shared" si="27"/>
        <v>10</v>
      </c>
      <c r="H159">
        <f t="shared" si="28"/>
        <v>4</v>
      </c>
      <c r="I159" t="str">
        <f t="shared" si="29"/>
        <v>2021</v>
      </c>
      <c r="J159" t="str">
        <f t="shared" si="32"/>
        <v>2021-11-19</v>
      </c>
    </row>
    <row r="160" spans="1:10" ht="15.75" x14ac:dyDescent="0.25">
      <c r="A160" s="6" t="s">
        <v>1303</v>
      </c>
      <c r="B160" t="str">
        <f t="shared" si="30"/>
        <v>11/19/2021</v>
      </c>
      <c r="C160">
        <f t="shared" si="31"/>
        <v>3</v>
      </c>
      <c r="D160">
        <f t="shared" si="24"/>
        <v>11</v>
      </c>
      <c r="E160">
        <f t="shared" si="25"/>
        <v>6</v>
      </c>
      <c r="F160">
        <f t="shared" si="26"/>
        <v>19</v>
      </c>
      <c r="G160">
        <f t="shared" si="27"/>
        <v>10</v>
      </c>
      <c r="H160">
        <f t="shared" si="28"/>
        <v>4</v>
      </c>
      <c r="I160" t="str">
        <f t="shared" si="29"/>
        <v>2021</v>
      </c>
      <c r="J160" t="str">
        <f t="shared" si="32"/>
        <v>2021-11-19</v>
      </c>
    </row>
    <row r="161" spans="1:10" ht="15.75" x14ac:dyDescent="0.25">
      <c r="A161" s="6" t="s">
        <v>1310</v>
      </c>
      <c r="B161" t="str">
        <f t="shared" si="30"/>
        <v>4/14/2020</v>
      </c>
      <c r="C161">
        <f t="shared" si="31"/>
        <v>2</v>
      </c>
      <c r="D161" t="str">
        <f t="shared" si="24"/>
        <v>04</v>
      </c>
      <c r="E161">
        <f t="shared" si="25"/>
        <v>5</v>
      </c>
      <c r="F161">
        <f t="shared" si="26"/>
        <v>14</v>
      </c>
      <c r="G161">
        <f t="shared" si="27"/>
        <v>9</v>
      </c>
      <c r="H161">
        <f t="shared" si="28"/>
        <v>4</v>
      </c>
      <c r="I161" t="str">
        <f t="shared" si="29"/>
        <v>2020</v>
      </c>
      <c r="J161" t="str">
        <f t="shared" si="32"/>
        <v>2020-04-14</v>
      </c>
    </row>
    <row r="162" spans="1:10" ht="15.75" x14ac:dyDescent="0.25">
      <c r="A162" s="6" t="s">
        <v>1313</v>
      </c>
      <c r="B162" t="str">
        <f t="shared" si="30"/>
        <v>2/23/2016</v>
      </c>
      <c r="C162">
        <f t="shared" si="31"/>
        <v>2</v>
      </c>
      <c r="D162" t="str">
        <f t="shared" si="24"/>
        <v>02</v>
      </c>
      <c r="E162">
        <f t="shared" si="25"/>
        <v>5</v>
      </c>
      <c r="F162">
        <f t="shared" si="26"/>
        <v>23</v>
      </c>
      <c r="G162">
        <f t="shared" si="27"/>
        <v>9</v>
      </c>
      <c r="H162">
        <f t="shared" si="28"/>
        <v>4</v>
      </c>
      <c r="I162" t="str">
        <f t="shared" si="29"/>
        <v>2016</v>
      </c>
      <c r="J162" t="str">
        <f t="shared" si="32"/>
        <v>2016-02-23</v>
      </c>
    </row>
    <row r="163" spans="1:10" ht="15.75" x14ac:dyDescent="0.25">
      <c r="A163" s="6">
        <v>44234</v>
      </c>
      <c r="B163" t="str">
        <f t="shared" si="30"/>
        <v>02/07/2021</v>
      </c>
      <c r="C163">
        <f t="shared" si="31"/>
        <v>3</v>
      </c>
      <c r="D163" t="str">
        <f t="shared" si="24"/>
        <v>02</v>
      </c>
      <c r="E163">
        <f t="shared" si="25"/>
        <v>6</v>
      </c>
      <c r="F163" t="str">
        <f t="shared" si="26"/>
        <v>07</v>
      </c>
      <c r="G163">
        <f t="shared" si="27"/>
        <v>10</v>
      </c>
      <c r="H163">
        <f t="shared" si="28"/>
        <v>4</v>
      </c>
      <c r="I163" t="str">
        <f t="shared" si="29"/>
        <v>2021</v>
      </c>
      <c r="J163" t="str">
        <f t="shared" si="32"/>
        <v>2021-02-07</v>
      </c>
    </row>
    <row r="164" spans="1:10" ht="15.75" x14ac:dyDescent="0.25">
      <c r="A164" s="6" t="s">
        <v>1187</v>
      </c>
      <c r="B164" t="str">
        <f t="shared" si="30"/>
        <v>1/27/2021</v>
      </c>
      <c r="C164">
        <f t="shared" si="31"/>
        <v>2</v>
      </c>
      <c r="D164" t="str">
        <f t="shared" si="24"/>
        <v>01</v>
      </c>
      <c r="E164">
        <f t="shared" si="25"/>
        <v>5</v>
      </c>
      <c r="F164">
        <f t="shared" si="26"/>
        <v>27</v>
      </c>
      <c r="G164">
        <f t="shared" si="27"/>
        <v>9</v>
      </c>
      <c r="H164">
        <f t="shared" si="28"/>
        <v>4</v>
      </c>
      <c r="I164" t="str">
        <f t="shared" si="29"/>
        <v>2021</v>
      </c>
      <c r="J164" t="str">
        <f t="shared" si="32"/>
        <v>2021-01-27</v>
      </c>
    </row>
    <row r="165" spans="1:10" ht="15.75" x14ac:dyDescent="0.25">
      <c r="A165" s="6" t="s">
        <v>1320</v>
      </c>
      <c r="B165" t="str">
        <f t="shared" si="30"/>
        <v>10/19/2021</v>
      </c>
      <c r="C165">
        <f t="shared" si="31"/>
        <v>3</v>
      </c>
      <c r="D165">
        <f t="shared" si="24"/>
        <v>10</v>
      </c>
      <c r="E165">
        <f t="shared" si="25"/>
        <v>6</v>
      </c>
      <c r="F165">
        <f t="shared" si="26"/>
        <v>19</v>
      </c>
      <c r="G165">
        <f t="shared" si="27"/>
        <v>10</v>
      </c>
      <c r="H165">
        <f t="shared" si="28"/>
        <v>4</v>
      </c>
      <c r="I165" t="str">
        <f t="shared" si="29"/>
        <v>2021</v>
      </c>
      <c r="J165" t="str">
        <f t="shared" si="32"/>
        <v>2021-10-19</v>
      </c>
    </row>
    <row r="166" spans="1:10" ht="15.75" x14ac:dyDescent="0.25">
      <c r="A166" s="6">
        <v>44236</v>
      </c>
      <c r="B166" t="str">
        <f t="shared" si="30"/>
        <v>02/09/2021</v>
      </c>
      <c r="C166">
        <f t="shared" si="31"/>
        <v>3</v>
      </c>
      <c r="D166" t="str">
        <f t="shared" si="24"/>
        <v>02</v>
      </c>
      <c r="E166">
        <f t="shared" si="25"/>
        <v>6</v>
      </c>
      <c r="F166" t="str">
        <f t="shared" si="26"/>
        <v>09</v>
      </c>
      <c r="G166">
        <f t="shared" si="27"/>
        <v>10</v>
      </c>
      <c r="H166">
        <f t="shared" si="28"/>
        <v>4</v>
      </c>
      <c r="I166" t="str">
        <f t="shared" si="29"/>
        <v>2021</v>
      </c>
      <c r="J166" t="str">
        <f t="shared" si="32"/>
        <v>2021-02-09</v>
      </c>
    </row>
    <row r="167" spans="1:10" ht="15.75" x14ac:dyDescent="0.25">
      <c r="A167" s="6">
        <v>44416</v>
      </c>
      <c r="B167" t="str">
        <f t="shared" si="30"/>
        <v>08/08/2021</v>
      </c>
      <c r="C167">
        <f t="shared" si="31"/>
        <v>3</v>
      </c>
      <c r="D167" t="str">
        <f t="shared" si="24"/>
        <v>08</v>
      </c>
      <c r="E167">
        <f t="shared" si="25"/>
        <v>6</v>
      </c>
      <c r="F167" t="str">
        <f t="shared" si="26"/>
        <v>08</v>
      </c>
      <c r="G167">
        <f t="shared" si="27"/>
        <v>10</v>
      </c>
      <c r="H167">
        <f t="shared" si="28"/>
        <v>4</v>
      </c>
      <c r="I167" t="str">
        <f t="shared" si="29"/>
        <v>2021</v>
      </c>
      <c r="J167" t="str">
        <f t="shared" si="32"/>
        <v>2021-08-08</v>
      </c>
    </row>
    <row r="168" spans="1:10" ht="15.75" x14ac:dyDescent="0.25">
      <c r="A168" s="6" t="s">
        <v>930</v>
      </c>
      <c r="B168" t="str">
        <f t="shared" si="30"/>
        <v>7/15/2021</v>
      </c>
      <c r="C168">
        <f t="shared" si="31"/>
        <v>2</v>
      </c>
      <c r="D168" t="str">
        <f t="shared" si="24"/>
        <v>07</v>
      </c>
      <c r="E168">
        <f t="shared" si="25"/>
        <v>5</v>
      </c>
      <c r="F168">
        <f t="shared" si="26"/>
        <v>15</v>
      </c>
      <c r="G168">
        <f t="shared" si="27"/>
        <v>9</v>
      </c>
      <c r="H168">
        <f t="shared" si="28"/>
        <v>4</v>
      </c>
      <c r="I168" t="str">
        <f t="shared" si="29"/>
        <v>2021</v>
      </c>
      <c r="J168" t="str">
        <f t="shared" si="32"/>
        <v>2021-07-15</v>
      </c>
    </row>
    <row r="169" spans="1:10" ht="15.75" x14ac:dyDescent="0.25">
      <c r="A169" s="6">
        <v>43500</v>
      </c>
      <c r="B169" t="str">
        <f t="shared" si="30"/>
        <v>02/04/2019</v>
      </c>
      <c r="C169">
        <f t="shared" si="31"/>
        <v>3</v>
      </c>
      <c r="D169" t="str">
        <f t="shared" si="24"/>
        <v>02</v>
      </c>
      <c r="E169">
        <f t="shared" si="25"/>
        <v>6</v>
      </c>
      <c r="F169" t="str">
        <f t="shared" si="26"/>
        <v>04</v>
      </c>
      <c r="G169">
        <f t="shared" si="27"/>
        <v>10</v>
      </c>
      <c r="H169">
        <f t="shared" si="28"/>
        <v>4</v>
      </c>
      <c r="I169" t="str">
        <f t="shared" si="29"/>
        <v>2019</v>
      </c>
      <c r="J169" t="str">
        <f t="shared" si="32"/>
        <v>2019-02-04</v>
      </c>
    </row>
    <row r="170" spans="1:10" ht="15.75" x14ac:dyDescent="0.25">
      <c r="A170" s="6" t="s">
        <v>1329</v>
      </c>
      <c r="B170" t="str">
        <f t="shared" si="30"/>
        <v>1/23/2018</v>
      </c>
      <c r="C170">
        <f t="shared" si="31"/>
        <v>2</v>
      </c>
      <c r="D170" t="str">
        <f t="shared" si="24"/>
        <v>01</v>
      </c>
      <c r="E170">
        <f t="shared" si="25"/>
        <v>5</v>
      </c>
      <c r="F170">
        <f t="shared" si="26"/>
        <v>23</v>
      </c>
      <c r="G170">
        <f t="shared" si="27"/>
        <v>9</v>
      </c>
      <c r="H170">
        <f t="shared" si="28"/>
        <v>4</v>
      </c>
      <c r="I170" t="str">
        <f t="shared" si="29"/>
        <v>2018</v>
      </c>
      <c r="J170" t="str">
        <f t="shared" si="32"/>
        <v>2018-01-23</v>
      </c>
    </row>
    <row r="171" spans="1:10" ht="15.75" x14ac:dyDescent="0.25">
      <c r="A171" s="6" t="s">
        <v>1333</v>
      </c>
      <c r="B171" t="str">
        <f t="shared" si="30"/>
        <v>11/18/2021</v>
      </c>
      <c r="C171">
        <f t="shared" si="31"/>
        <v>3</v>
      </c>
      <c r="D171">
        <f t="shared" si="24"/>
        <v>11</v>
      </c>
      <c r="E171">
        <f t="shared" si="25"/>
        <v>6</v>
      </c>
      <c r="F171">
        <f t="shared" si="26"/>
        <v>18</v>
      </c>
      <c r="G171">
        <f t="shared" si="27"/>
        <v>10</v>
      </c>
      <c r="H171">
        <f t="shared" si="28"/>
        <v>4</v>
      </c>
      <c r="I171" t="str">
        <f t="shared" si="29"/>
        <v>2021</v>
      </c>
      <c r="J171" t="str">
        <f t="shared" si="32"/>
        <v>2021-11-18</v>
      </c>
    </row>
    <row r="172" spans="1:10" ht="15.75" x14ac:dyDescent="0.25">
      <c r="A172" s="6" t="s">
        <v>919</v>
      </c>
      <c r="B172" t="str">
        <f t="shared" si="30"/>
        <v>2/19/2021</v>
      </c>
      <c r="C172">
        <f t="shared" si="31"/>
        <v>2</v>
      </c>
      <c r="D172" t="str">
        <f t="shared" si="24"/>
        <v>02</v>
      </c>
      <c r="E172">
        <f t="shared" si="25"/>
        <v>5</v>
      </c>
      <c r="F172">
        <f t="shared" si="26"/>
        <v>19</v>
      </c>
      <c r="G172">
        <f t="shared" si="27"/>
        <v>9</v>
      </c>
      <c r="H172">
        <f t="shared" si="28"/>
        <v>4</v>
      </c>
      <c r="I172" t="str">
        <f t="shared" si="29"/>
        <v>2021</v>
      </c>
      <c r="J172" t="str">
        <f t="shared" si="32"/>
        <v>2021-02-19</v>
      </c>
    </row>
    <row r="173" spans="1:10" ht="15.75" x14ac:dyDescent="0.25">
      <c r="A173" s="6">
        <v>44416</v>
      </c>
      <c r="B173" t="str">
        <f t="shared" si="30"/>
        <v>08/08/2021</v>
      </c>
      <c r="C173">
        <f t="shared" si="31"/>
        <v>3</v>
      </c>
      <c r="D173" t="str">
        <f t="shared" si="24"/>
        <v>08</v>
      </c>
      <c r="E173">
        <f t="shared" si="25"/>
        <v>6</v>
      </c>
      <c r="F173" t="str">
        <f t="shared" si="26"/>
        <v>08</v>
      </c>
      <c r="G173">
        <f t="shared" si="27"/>
        <v>10</v>
      </c>
      <c r="H173">
        <f t="shared" si="28"/>
        <v>4</v>
      </c>
      <c r="I173" t="str">
        <f t="shared" si="29"/>
        <v>2021</v>
      </c>
      <c r="J173" t="str">
        <f t="shared" si="32"/>
        <v>2021-08-08</v>
      </c>
    </row>
    <row r="174" spans="1:10" ht="15.75" x14ac:dyDescent="0.25">
      <c r="A174" s="6">
        <v>44448</v>
      </c>
      <c r="B174" t="str">
        <f t="shared" si="30"/>
        <v>09/09/2021</v>
      </c>
      <c r="C174">
        <f t="shared" si="31"/>
        <v>3</v>
      </c>
      <c r="D174" t="str">
        <f t="shared" si="24"/>
        <v>09</v>
      </c>
      <c r="E174">
        <f t="shared" si="25"/>
        <v>6</v>
      </c>
      <c r="F174" t="str">
        <f t="shared" si="26"/>
        <v>09</v>
      </c>
      <c r="G174">
        <f t="shared" si="27"/>
        <v>10</v>
      </c>
      <c r="H174">
        <f t="shared" si="28"/>
        <v>4</v>
      </c>
      <c r="I174" t="str">
        <f t="shared" si="29"/>
        <v>2021</v>
      </c>
      <c r="J174" t="str">
        <f t="shared" si="32"/>
        <v>2021-09-09</v>
      </c>
    </row>
    <row r="175" spans="1:10" ht="15.75" x14ac:dyDescent="0.25">
      <c r="A175" s="6" t="s">
        <v>1344</v>
      </c>
      <c r="B175" t="str">
        <f t="shared" si="30"/>
        <v>3/25/2021</v>
      </c>
      <c r="C175">
        <f t="shared" si="31"/>
        <v>2</v>
      </c>
      <c r="D175" t="str">
        <f t="shared" si="24"/>
        <v>03</v>
      </c>
      <c r="E175">
        <f t="shared" si="25"/>
        <v>5</v>
      </c>
      <c r="F175">
        <f t="shared" si="26"/>
        <v>25</v>
      </c>
      <c r="G175">
        <f t="shared" si="27"/>
        <v>9</v>
      </c>
      <c r="H175">
        <f t="shared" si="28"/>
        <v>4</v>
      </c>
      <c r="I175" t="str">
        <f t="shared" si="29"/>
        <v>2021</v>
      </c>
      <c r="J175" t="str">
        <f t="shared" si="32"/>
        <v>2021-03-25</v>
      </c>
    </row>
    <row r="176" spans="1:10" ht="15.75" x14ac:dyDescent="0.25">
      <c r="A176" s="6" t="s">
        <v>1048</v>
      </c>
      <c r="B176" t="str">
        <f t="shared" si="30"/>
        <v>7/21/2021</v>
      </c>
      <c r="C176">
        <f t="shared" si="31"/>
        <v>2</v>
      </c>
      <c r="D176" t="str">
        <f t="shared" si="24"/>
        <v>07</v>
      </c>
      <c r="E176">
        <f t="shared" si="25"/>
        <v>5</v>
      </c>
      <c r="F176">
        <f t="shared" si="26"/>
        <v>21</v>
      </c>
      <c r="G176">
        <f t="shared" si="27"/>
        <v>9</v>
      </c>
      <c r="H176">
        <f t="shared" si="28"/>
        <v>4</v>
      </c>
      <c r="I176" t="str">
        <f t="shared" si="29"/>
        <v>2021</v>
      </c>
      <c r="J176" t="str">
        <f t="shared" si="32"/>
        <v>2021-07-21</v>
      </c>
    </row>
    <row r="177" spans="1:10" ht="15.75" x14ac:dyDescent="0.25">
      <c r="A177" s="6">
        <v>44264</v>
      </c>
      <c r="B177" t="str">
        <f t="shared" si="30"/>
        <v>03/09/2021</v>
      </c>
      <c r="C177">
        <f t="shared" si="31"/>
        <v>3</v>
      </c>
      <c r="D177" t="str">
        <f t="shared" si="24"/>
        <v>03</v>
      </c>
      <c r="E177">
        <f t="shared" si="25"/>
        <v>6</v>
      </c>
      <c r="F177" t="str">
        <f t="shared" si="26"/>
        <v>09</v>
      </c>
      <c r="G177">
        <f t="shared" si="27"/>
        <v>10</v>
      </c>
      <c r="H177">
        <f t="shared" si="28"/>
        <v>4</v>
      </c>
      <c r="I177" t="str">
        <f t="shared" si="29"/>
        <v>2021</v>
      </c>
      <c r="J177" t="str">
        <f t="shared" si="32"/>
        <v>2021-03-09</v>
      </c>
    </row>
    <row r="178" spans="1:10" ht="15.75" x14ac:dyDescent="0.25">
      <c r="A178" s="6">
        <v>44378</v>
      </c>
      <c r="B178" t="str">
        <f t="shared" si="30"/>
        <v>07/01/2021</v>
      </c>
      <c r="C178">
        <f t="shared" si="31"/>
        <v>3</v>
      </c>
      <c r="D178" t="str">
        <f t="shared" si="24"/>
        <v>07</v>
      </c>
      <c r="E178">
        <f t="shared" si="25"/>
        <v>6</v>
      </c>
      <c r="F178" t="str">
        <f t="shared" si="26"/>
        <v>01</v>
      </c>
      <c r="G178">
        <f t="shared" si="27"/>
        <v>10</v>
      </c>
      <c r="H178">
        <f t="shared" si="28"/>
        <v>4</v>
      </c>
      <c r="I178" t="str">
        <f t="shared" si="29"/>
        <v>2021</v>
      </c>
      <c r="J178" t="str">
        <f t="shared" si="32"/>
        <v>2021-07-01</v>
      </c>
    </row>
    <row r="179" spans="1:10" ht="15.75" x14ac:dyDescent="0.25">
      <c r="A179" s="6">
        <v>44147</v>
      </c>
      <c r="B179" t="str">
        <f t="shared" si="30"/>
        <v>11/12/2020</v>
      </c>
      <c r="C179">
        <f t="shared" si="31"/>
        <v>3</v>
      </c>
      <c r="D179">
        <f t="shared" si="24"/>
        <v>11</v>
      </c>
      <c r="E179">
        <f t="shared" si="25"/>
        <v>6</v>
      </c>
      <c r="F179">
        <f t="shared" si="26"/>
        <v>12</v>
      </c>
      <c r="G179">
        <f t="shared" si="27"/>
        <v>10</v>
      </c>
      <c r="H179">
        <f t="shared" si="28"/>
        <v>4</v>
      </c>
      <c r="I179" t="str">
        <f t="shared" si="29"/>
        <v>2020</v>
      </c>
      <c r="J179" t="str">
        <f t="shared" si="32"/>
        <v>2020-11-12</v>
      </c>
    </row>
    <row r="180" spans="1:10" ht="15.75" x14ac:dyDescent="0.25">
      <c r="A180" s="6">
        <v>43383</v>
      </c>
      <c r="B180" t="str">
        <f t="shared" si="30"/>
        <v>10/10/2018</v>
      </c>
      <c r="C180">
        <f t="shared" si="31"/>
        <v>3</v>
      </c>
      <c r="D180">
        <f t="shared" si="24"/>
        <v>10</v>
      </c>
      <c r="E180">
        <f t="shared" si="25"/>
        <v>6</v>
      </c>
      <c r="F180">
        <f t="shared" si="26"/>
        <v>10</v>
      </c>
      <c r="G180">
        <f t="shared" si="27"/>
        <v>10</v>
      </c>
      <c r="H180">
        <f t="shared" si="28"/>
        <v>4</v>
      </c>
      <c r="I180" t="str">
        <f t="shared" si="29"/>
        <v>2018</v>
      </c>
      <c r="J180" t="str">
        <f t="shared" si="32"/>
        <v>2018-10-10</v>
      </c>
    </row>
    <row r="181" spans="1:10" ht="15.75" x14ac:dyDescent="0.25">
      <c r="A181" s="6">
        <v>44414</v>
      </c>
      <c r="B181" t="str">
        <f t="shared" si="30"/>
        <v>08/06/2021</v>
      </c>
      <c r="C181">
        <f t="shared" si="31"/>
        <v>3</v>
      </c>
      <c r="D181" t="str">
        <f t="shared" ref="D181:D244" si="33">IF(VALUE(MID(B181,1,C181-1))&lt;10,0&amp;VALUE(MID(B181,1,C181-1)),VALUE(MID(B181,1,C181-1)))</f>
        <v>08</v>
      </c>
      <c r="E181">
        <f t="shared" ref="E181:E244" si="34">SEARCH("/",B181,C181+1)</f>
        <v>6</v>
      </c>
      <c r="F181" t="str">
        <f t="shared" ref="F181:F244" si="35">IF(VALUE(MID(B181,C181+1,E181-C181-1))&lt;10,0&amp;VALUE(MID(B181,C181+1,E181-C181-1)),VALUE(MID(B181,C181+1,E181-C181-1)))</f>
        <v>06</v>
      </c>
      <c r="G181">
        <f t="shared" ref="G181:G244" si="36">LEN(B181)</f>
        <v>10</v>
      </c>
      <c r="H181">
        <f t="shared" ref="H181:H244" si="37">G181-E181</f>
        <v>4</v>
      </c>
      <c r="I181" t="str">
        <f t="shared" ref="I181:I244" si="38">MID(B181,E181+1,H181)</f>
        <v>2021</v>
      </c>
      <c r="J181" t="str">
        <f t="shared" si="32"/>
        <v>2021-08-06</v>
      </c>
    </row>
    <row r="182" spans="1:10" ht="15.75" x14ac:dyDescent="0.25">
      <c r="A182" s="6">
        <v>44414</v>
      </c>
      <c r="B182" t="str">
        <f t="shared" si="30"/>
        <v>08/06/2021</v>
      </c>
      <c r="C182">
        <f t="shared" si="31"/>
        <v>3</v>
      </c>
      <c r="D182" t="str">
        <f t="shared" si="33"/>
        <v>08</v>
      </c>
      <c r="E182">
        <f t="shared" si="34"/>
        <v>6</v>
      </c>
      <c r="F182" t="str">
        <f t="shared" si="35"/>
        <v>06</v>
      </c>
      <c r="G182">
        <f t="shared" si="36"/>
        <v>10</v>
      </c>
      <c r="H182">
        <f t="shared" si="37"/>
        <v>4</v>
      </c>
      <c r="I182" t="str">
        <f t="shared" si="38"/>
        <v>2021</v>
      </c>
      <c r="J182" t="str">
        <f t="shared" si="32"/>
        <v>2021-08-06</v>
      </c>
    </row>
    <row r="183" spans="1:10" ht="15.75" x14ac:dyDescent="0.25">
      <c r="A183" s="6" t="s">
        <v>861</v>
      </c>
      <c r="B183" t="str">
        <f t="shared" si="30"/>
        <v>6/18/2021</v>
      </c>
      <c r="C183">
        <f t="shared" si="31"/>
        <v>2</v>
      </c>
      <c r="D183" t="str">
        <f t="shared" si="33"/>
        <v>06</v>
      </c>
      <c r="E183">
        <f t="shared" si="34"/>
        <v>5</v>
      </c>
      <c r="F183">
        <f t="shared" si="35"/>
        <v>18</v>
      </c>
      <c r="G183">
        <f t="shared" si="36"/>
        <v>9</v>
      </c>
      <c r="H183">
        <f t="shared" si="37"/>
        <v>4</v>
      </c>
      <c r="I183" t="str">
        <f t="shared" si="38"/>
        <v>2021</v>
      </c>
      <c r="J183" t="str">
        <f t="shared" si="32"/>
        <v>2021-06-18</v>
      </c>
    </row>
    <row r="184" spans="1:10" ht="15.75" x14ac:dyDescent="0.25">
      <c r="A184" s="6">
        <v>44115</v>
      </c>
      <c r="B184" t="str">
        <f t="shared" si="30"/>
        <v>10/11/2020</v>
      </c>
      <c r="C184">
        <f t="shared" si="31"/>
        <v>3</v>
      </c>
      <c r="D184">
        <f t="shared" si="33"/>
        <v>10</v>
      </c>
      <c r="E184">
        <f t="shared" si="34"/>
        <v>6</v>
      </c>
      <c r="F184">
        <f t="shared" si="35"/>
        <v>11</v>
      </c>
      <c r="G184">
        <f t="shared" si="36"/>
        <v>10</v>
      </c>
      <c r="H184">
        <f t="shared" si="37"/>
        <v>4</v>
      </c>
      <c r="I184" t="str">
        <f t="shared" si="38"/>
        <v>2020</v>
      </c>
      <c r="J184" t="str">
        <f t="shared" si="32"/>
        <v>2020-10-11</v>
      </c>
    </row>
    <row r="185" spans="1:10" ht="15.75" x14ac:dyDescent="0.25">
      <c r="A185" s="6">
        <v>44510</v>
      </c>
      <c r="B185" t="str">
        <f t="shared" si="30"/>
        <v>11/10/2021</v>
      </c>
      <c r="C185">
        <f t="shared" si="31"/>
        <v>3</v>
      </c>
      <c r="D185">
        <f t="shared" si="33"/>
        <v>11</v>
      </c>
      <c r="E185">
        <f t="shared" si="34"/>
        <v>6</v>
      </c>
      <c r="F185">
        <f t="shared" si="35"/>
        <v>10</v>
      </c>
      <c r="G185">
        <f t="shared" si="36"/>
        <v>10</v>
      </c>
      <c r="H185">
        <f t="shared" si="37"/>
        <v>4</v>
      </c>
      <c r="I185" t="str">
        <f t="shared" si="38"/>
        <v>2021</v>
      </c>
      <c r="J185" t="str">
        <f t="shared" si="32"/>
        <v>2021-11-10</v>
      </c>
    </row>
    <row r="186" spans="1:10" ht="15.75" x14ac:dyDescent="0.25">
      <c r="A186" s="6" t="s">
        <v>1373</v>
      </c>
      <c r="B186" t="str">
        <f t="shared" si="30"/>
        <v>4/28/2015</v>
      </c>
      <c r="C186">
        <f t="shared" si="31"/>
        <v>2</v>
      </c>
      <c r="D186" t="str">
        <f t="shared" si="33"/>
        <v>04</v>
      </c>
      <c r="E186">
        <f t="shared" si="34"/>
        <v>5</v>
      </c>
      <c r="F186">
        <f t="shared" si="35"/>
        <v>28</v>
      </c>
      <c r="G186">
        <f t="shared" si="36"/>
        <v>9</v>
      </c>
      <c r="H186">
        <f t="shared" si="37"/>
        <v>4</v>
      </c>
      <c r="I186" t="str">
        <f t="shared" si="38"/>
        <v>2015</v>
      </c>
      <c r="J186" t="str">
        <f t="shared" si="32"/>
        <v>2015-04-28</v>
      </c>
    </row>
    <row r="187" spans="1:10" ht="15.75" x14ac:dyDescent="0.25">
      <c r="A187" s="6" t="s">
        <v>923</v>
      </c>
      <c r="B187" t="str">
        <f t="shared" si="30"/>
        <v>9/25/2019</v>
      </c>
      <c r="C187">
        <f t="shared" si="31"/>
        <v>2</v>
      </c>
      <c r="D187" t="str">
        <f t="shared" si="33"/>
        <v>09</v>
      </c>
      <c r="E187">
        <f t="shared" si="34"/>
        <v>5</v>
      </c>
      <c r="F187">
        <f t="shared" si="35"/>
        <v>25</v>
      </c>
      <c r="G187">
        <f t="shared" si="36"/>
        <v>9</v>
      </c>
      <c r="H187">
        <f t="shared" si="37"/>
        <v>4</v>
      </c>
      <c r="I187" t="str">
        <f t="shared" si="38"/>
        <v>2019</v>
      </c>
      <c r="J187" t="str">
        <f t="shared" si="32"/>
        <v>2019-09-25</v>
      </c>
    </row>
    <row r="188" spans="1:10" ht="15.75" x14ac:dyDescent="0.25">
      <c r="A188" s="6" t="s">
        <v>1378</v>
      </c>
      <c r="B188" t="str">
        <f t="shared" si="30"/>
        <v>6/18/2020</v>
      </c>
      <c r="C188">
        <f t="shared" si="31"/>
        <v>2</v>
      </c>
      <c r="D188" t="str">
        <f t="shared" si="33"/>
        <v>06</v>
      </c>
      <c r="E188">
        <f t="shared" si="34"/>
        <v>5</v>
      </c>
      <c r="F188">
        <f t="shared" si="35"/>
        <v>18</v>
      </c>
      <c r="G188">
        <f t="shared" si="36"/>
        <v>9</v>
      </c>
      <c r="H188">
        <f t="shared" si="37"/>
        <v>4</v>
      </c>
      <c r="I188" t="str">
        <f t="shared" si="38"/>
        <v>2020</v>
      </c>
      <c r="J188" t="str">
        <f t="shared" si="32"/>
        <v>2020-06-18</v>
      </c>
    </row>
    <row r="189" spans="1:10" ht="15.75" x14ac:dyDescent="0.25">
      <c r="A189" s="6" t="s">
        <v>1381</v>
      </c>
      <c r="B189" t="str">
        <f t="shared" si="30"/>
        <v>1/23/2020</v>
      </c>
      <c r="C189">
        <f t="shared" si="31"/>
        <v>2</v>
      </c>
      <c r="D189" t="str">
        <f t="shared" si="33"/>
        <v>01</v>
      </c>
      <c r="E189">
        <f t="shared" si="34"/>
        <v>5</v>
      </c>
      <c r="F189">
        <f t="shared" si="35"/>
        <v>23</v>
      </c>
      <c r="G189">
        <f t="shared" si="36"/>
        <v>9</v>
      </c>
      <c r="H189">
        <f t="shared" si="37"/>
        <v>4</v>
      </c>
      <c r="I189" t="str">
        <f t="shared" si="38"/>
        <v>2020</v>
      </c>
      <c r="J189" t="str">
        <f t="shared" si="32"/>
        <v>2020-01-23</v>
      </c>
    </row>
    <row r="190" spans="1:10" ht="15.75" x14ac:dyDescent="0.25">
      <c r="A190" s="6" t="s">
        <v>1383</v>
      </c>
      <c r="B190" t="str">
        <f t="shared" si="30"/>
        <v>8/20/2019</v>
      </c>
      <c r="C190">
        <f t="shared" si="31"/>
        <v>2</v>
      </c>
      <c r="D190" t="str">
        <f t="shared" si="33"/>
        <v>08</v>
      </c>
      <c r="E190">
        <f t="shared" si="34"/>
        <v>5</v>
      </c>
      <c r="F190">
        <f t="shared" si="35"/>
        <v>20</v>
      </c>
      <c r="G190">
        <f t="shared" si="36"/>
        <v>9</v>
      </c>
      <c r="H190">
        <f t="shared" si="37"/>
        <v>4</v>
      </c>
      <c r="I190" t="str">
        <f t="shared" si="38"/>
        <v>2019</v>
      </c>
      <c r="J190" t="str">
        <f t="shared" si="32"/>
        <v>2019-08-20</v>
      </c>
    </row>
    <row r="191" spans="1:10" ht="15.75" x14ac:dyDescent="0.25">
      <c r="A191" s="6" t="s">
        <v>1385</v>
      </c>
      <c r="B191" t="str">
        <f t="shared" si="30"/>
        <v>7/23/2021</v>
      </c>
      <c r="C191">
        <f t="shared" si="31"/>
        <v>2</v>
      </c>
      <c r="D191" t="str">
        <f t="shared" si="33"/>
        <v>07</v>
      </c>
      <c r="E191">
        <f t="shared" si="34"/>
        <v>5</v>
      </c>
      <c r="F191">
        <f t="shared" si="35"/>
        <v>23</v>
      </c>
      <c r="G191">
        <f t="shared" si="36"/>
        <v>9</v>
      </c>
      <c r="H191">
        <f t="shared" si="37"/>
        <v>4</v>
      </c>
      <c r="I191" t="str">
        <f t="shared" si="38"/>
        <v>2021</v>
      </c>
      <c r="J191" t="str">
        <f t="shared" si="32"/>
        <v>2021-07-23</v>
      </c>
    </row>
    <row r="192" spans="1:10" ht="15.75" x14ac:dyDescent="0.25">
      <c r="A192" s="6">
        <v>44416</v>
      </c>
      <c r="B192" t="str">
        <f t="shared" si="30"/>
        <v>08/08/2021</v>
      </c>
      <c r="C192">
        <f t="shared" si="31"/>
        <v>3</v>
      </c>
      <c r="D192" t="str">
        <f t="shared" si="33"/>
        <v>08</v>
      </c>
      <c r="E192">
        <f t="shared" si="34"/>
        <v>6</v>
      </c>
      <c r="F192" t="str">
        <f t="shared" si="35"/>
        <v>08</v>
      </c>
      <c r="G192">
        <f t="shared" si="36"/>
        <v>10</v>
      </c>
      <c r="H192">
        <f t="shared" si="37"/>
        <v>4</v>
      </c>
      <c r="I192" t="str">
        <f t="shared" si="38"/>
        <v>2021</v>
      </c>
      <c r="J192" t="str">
        <f t="shared" si="32"/>
        <v>2021-08-08</v>
      </c>
    </row>
    <row r="193" spans="1:10" ht="15.75" x14ac:dyDescent="0.25">
      <c r="A193" s="6">
        <v>44324</v>
      </c>
      <c r="B193" t="str">
        <f t="shared" si="30"/>
        <v>05/08/2021</v>
      </c>
      <c r="C193">
        <f t="shared" si="31"/>
        <v>3</v>
      </c>
      <c r="D193" t="str">
        <f t="shared" si="33"/>
        <v>05</v>
      </c>
      <c r="E193">
        <f t="shared" si="34"/>
        <v>6</v>
      </c>
      <c r="F193" t="str">
        <f t="shared" si="35"/>
        <v>08</v>
      </c>
      <c r="G193">
        <f t="shared" si="36"/>
        <v>10</v>
      </c>
      <c r="H193">
        <f t="shared" si="37"/>
        <v>4</v>
      </c>
      <c r="I193" t="str">
        <f t="shared" si="38"/>
        <v>2021</v>
      </c>
      <c r="J193" t="str">
        <f t="shared" si="32"/>
        <v>2021-05-08</v>
      </c>
    </row>
    <row r="194" spans="1:10" ht="15.75" x14ac:dyDescent="0.25">
      <c r="A194" s="6">
        <v>44264</v>
      </c>
      <c r="B194" t="str">
        <f t="shared" ref="B194:B257" si="39">TEXT(A194,"MM/DD/YYYY")</f>
        <v>03/09/2021</v>
      </c>
      <c r="C194">
        <f t="shared" ref="C194:C257" si="40">FIND("/",B194)</f>
        <v>3</v>
      </c>
      <c r="D194" t="str">
        <f t="shared" si="33"/>
        <v>03</v>
      </c>
      <c r="E194">
        <f t="shared" si="34"/>
        <v>6</v>
      </c>
      <c r="F194" t="str">
        <f t="shared" si="35"/>
        <v>09</v>
      </c>
      <c r="G194">
        <f t="shared" si="36"/>
        <v>10</v>
      </c>
      <c r="H194">
        <f t="shared" si="37"/>
        <v>4</v>
      </c>
      <c r="I194" t="str">
        <f t="shared" si="38"/>
        <v>2021</v>
      </c>
      <c r="J194" t="str">
        <f t="shared" ref="J194:J257" si="41">IF(A194="","null",I194&amp;"-"&amp;D194&amp;"-"&amp;F194)</f>
        <v>2021-03-09</v>
      </c>
    </row>
    <row r="195" spans="1:10" ht="15.75" x14ac:dyDescent="0.25">
      <c r="A195" s="6" t="s">
        <v>1395</v>
      </c>
      <c r="B195" t="str">
        <f t="shared" si="39"/>
        <v>13/09/0201</v>
      </c>
      <c r="C195">
        <f t="shared" si="40"/>
        <v>3</v>
      </c>
      <c r="D195">
        <f t="shared" si="33"/>
        <v>13</v>
      </c>
      <c r="E195">
        <f t="shared" si="34"/>
        <v>6</v>
      </c>
      <c r="F195" t="str">
        <f t="shared" si="35"/>
        <v>09</v>
      </c>
      <c r="G195">
        <f t="shared" si="36"/>
        <v>10</v>
      </c>
      <c r="H195">
        <f t="shared" si="37"/>
        <v>4</v>
      </c>
      <c r="I195" t="str">
        <f t="shared" si="38"/>
        <v>0201</v>
      </c>
      <c r="J195" t="str">
        <f t="shared" si="41"/>
        <v>0201-13-09</v>
      </c>
    </row>
    <row r="196" spans="1:10" ht="15.75" x14ac:dyDescent="0.25">
      <c r="A196" s="6" t="s">
        <v>1137</v>
      </c>
      <c r="B196" t="str">
        <f t="shared" si="39"/>
        <v>11/25/2021</v>
      </c>
      <c r="C196">
        <f t="shared" si="40"/>
        <v>3</v>
      </c>
      <c r="D196">
        <f t="shared" si="33"/>
        <v>11</v>
      </c>
      <c r="E196">
        <f t="shared" si="34"/>
        <v>6</v>
      </c>
      <c r="F196">
        <f t="shared" si="35"/>
        <v>25</v>
      </c>
      <c r="G196">
        <f t="shared" si="36"/>
        <v>10</v>
      </c>
      <c r="H196">
        <f t="shared" si="37"/>
        <v>4</v>
      </c>
      <c r="I196" t="str">
        <f t="shared" si="38"/>
        <v>2021</v>
      </c>
      <c r="J196" t="str">
        <f t="shared" si="41"/>
        <v>2021-11-25</v>
      </c>
    </row>
    <row r="197" spans="1:10" ht="15.75" x14ac:dyDescent="0.25">
      <c r="A197" s="6" t="s">
        <v>1401</v>
      </c>
      <c r="B197" t="str">
        <f t="shared" si="39"/>
        <v>2/22/2021</v>
      </c>
      <c r="C197">
        <f t="shared" si="40"/>
        <v>2</v>
      </c>
      <c r="D197" t="str">
        <f t="shared" si="33"/>
        <v>02</v>
      </c>
      <c r="E197">
        <f t="shared" si="34"/>
        <v>5</v>
      </c>
      <c r="F197">
        <f t="shared" si="35"/>
        <v>22</v>
      </c>
      <c r="G197">
        <f t="shared" si="36"/>
        <v>9</v>
      </c>
      <c r="H197">
        <f t="shared" si="37"/>
        <v>4</v>
      </c>
      <c r="I197" t="str">
        <f t="shared" si="38"/>
        <v>2021</v>
      </c>
      <c r="J197" t="str">
        <f t="shared" si="41"/>
        <v>2021-02-22</v>
      </c>
    </row>
    <row r="198" spans="1:10" ht="15.75" x14ac:dyDescent="0.25">
      <c r="A198" s="6">
        <v>44107</v>
      </c>
      <c r="B198" t="str">
        <f t="shared" si="39"/>
        <v>10/03/2020</v>
      </c>
      <c r="C198">
        <f t="shared" si="40"/>
        <v>3</v>
      </c>
      <c r="D198">
        <f t="shared" si="33"/>
        <v>10</v>
      </c>
      <c r="E198">
        <f t="shared" si="34"/>
        <v>6</v>
      </c>
      <c r="F198" t="str">
        <f t="shared" si="35"/>
        <v>03</v>
      </c>
      <c r="G198">
        <f t="shared" si="36"/>
        <v>10</v>
      </c>
      <c r="H198">
        <f t="shared" si="37"/>
        <v>4</v>
      </c>
      <c r="I198" t="str">
        <f t="shared" si="38"/>
        <v>2020</v>
      </c>
      <c r="J198" t="str">
        <f t="shared" si="41"/>
        <v>2020-10-03</v>
      </c>
    </row>
    <row r="199" spans="1:10" ht="15.75" x14ac:dyDescent="0.25">
      <c r="A199" s="6" t="s">
        <v>1410</v>
      </c>
      <c r="B199" t="str">
        <f t="shared" si="39"/>
        <v>7/30/2021</v>
      </c>
      <c r="C199">
        <f t="shared" si="40"/>
        <v>2</v>
      </c>
      <c r="D199" t="str">
        <f t="shared" si="33"/>
        <v>07</v>
      </c>
      <c r="E199">
        <f t="shared" si="34"/>
        <v>5</v>
      </c>
      <c r="F199">
        <f t="shared" si="35"/>
        <v>30</v>
      </c>
      <c r="G199">
        <f t="shared" si="36"/>
        <v>9</v>
      </c>
      <c r="H199">
        <f t="shared" si="37"/>
        <v>4</v>
      </c>
      <c r="I199" t="str">
        <f t="shared" si="38"/>
        <v>2021</v>
      </c>
      <c r="J199" t="str">
        <f t="shared" si="41"/>
        <v>2021-07-30</v>
      </c>
    </row>
    <row r="200" spans="1:10" ht="15.75" x14ac:dyDescent="0.25">
      <c r="A200" s="6">
        <v>44264</v>
      </c>
      <c r="B200" t="str">
        <f t="shared" si="39"/>
        <v>03/09/2021</v>
      </c>
      <c r="C200">
        <f t="shared" si="40"/>
        <v>3</v>
      </c>
      <c r="D200" t="str">
        <f t="shared" si="33"/>
        <v>03</v>
      </c>
      <c r="E200">
        <f t="shared" si="34"/>
        <v>6</v>
      </c>
      <c r="F200" t="str">
        <f t="shared" si="35"/>
        <v>09</v>
      </c>
      <c r="G200">
        <f t="shared" si="36"/>
        <v>10</v>
      </c>
      <c r="H200">
        <f t="shared" si="37"/>
        <v>4</v>
      </c>
      <c r="I200" t="str">
        <f t="shared" si="38"/>
        <v>2021</v>
      </c>
      <c r="J200" t="str">
        <f t="shared" si="41"/>
        <v>2021-03-09</v>
      </c>
    </row>
    <row r="201" spans="1:10" ht="15.75" x14ac:dyDescent="0.25">
      <c r="A201" s="6" t="s">
        <v>1087</v>
      </c>
      <c r="B201" t="str">
        <f t="shared" si="39"/>
        <v>5/27/2021</v>
      </c>
      <c r="C201">
        <f t="shared" si="40"/>
        <v>2</v>
      </c>
      <c r="D201" t="str">
        <f t="shared" si="33"/>
        <v>05</v>
      </c>
      <c r="E201">
        <f t="shared" si="34"/>
        <v>5</v>
      </c>
      <c r="F201">
        <f t="shared" si="35"/>
        <v>27</v>
      </c>
      <c r="G201">
        <f t="shared" si="36"/>
        <v>9</v>
      </c>
      <c r="H201">
        <f t="shared" si="37"/>
        <v>4</v>
      </c>
      <c r="I201" t="str">
        <f t="shared" si="38"/>
        <v>2021</v>
      </c>
      <c r="J201" t="str">
        <f t="shared" si="41"/>
        <v>2021-05-27</v>
      </c>
    </row>
    <row r="202" spans="1:10" ht="15.75" x14ac:dyDescent="0.25">
      <c r="A202" s="6" t="s">
        <v>923</v>
      </c>
      <c r="B202" t="str">
        <f t="shared" si="39"/>
        <v>9/25/2019</v>
      </c>
      <c r="C202">
        <f t="shared" si="40"/>
        <v>2</v>
      </c>
      <c r="D202" t="str">
        <f t="shared" si="33"/>
        <v>09</v>
      </c>
      <c r="E202">
        <f t="shared" si="34"/>
        <v>5</v>
      </c>
      <c r="F202">
        <f t="shared" si="35"/>
        <v>25</v>
      </c>
      <c r="G202">
        <f t="shared" si="36"/>
        <v>9</v>
      </c>
      <c r="H202">
        <f t="shared" si="37"/>
        <v>4</v>
      </c>
      <c r="I202" t="str">
        <f t="shared" si="38"/>
        <v>2019</v>
      </c>
      <c r="J202" t="str">
        <f t="shared" si="41"/>
        <v>2019-09-25</v>
      </c>
    </row>
    <row r="203" spans="1:10" ht="15.75" x14ac:dyDescent="0.25">
      <c r="A203" s="6">
        <v>44417</v>
      </c>
      <c r="B203" t="str">
        <f t="shared" si="39"/>
        <v>08/09/2021</v>
      </c>
      <c r="C203">
        <f t="shared" si="40"/>
        <v>3</v>
      </c>
      <c r="D203" t="str">
        <f t="shared" si="33"/>
        <v>08</v>
      </c>
      <c r="E203">
        <f t="shared" si="34"/>
        <v>6</v>
      </c>
      <c r="F203" t="str">
        <f t="shared" si="35"/>
        <v>09</v>
      </c>
      <c r="G203">
        <f t="shared" si="36"/>
        <v>10</v>
      </c>
      <c r="H203">
        <f t="shared" si="37"/>
        <v>4</v>
      </c>
      <c r="I203" t="str">
        <f t="shared" si="38"/>
        <v>2021</v>
      </c>
      <c r="J203" t="str">
        <f t="shared" si="41"/>
        <v>2021-08-09</v>
      </c>
    </row>
    <row r="204" spans="1:10" ht="15.75" x14ac:dyDescent="0.25">
      <c r="A204" s="6">
        <v>44443</v>
      </c>
      <c r="B204" t="str">
        <f t="shared" si="39"/>
        <v>09/04/2021</v>
      </c>
      <c r="C204">
        <f t="shared" si="40"/>
        <v>3</v>
      </c>
      <c r="D204" t="str">
        <f t="shared" si="33"/>
        <v>09</v>
      </c>
      <c r="E204">
        <f t="shared" si="34"/>
        <v>6</v>
      </c>
      <c r="F204" t="str">
        <f t="shared" si="35"/>
        <v>04</v>
      </c>
      <c r="G204">
        <f t="shared" si="36"/>
        <v>10</v>
      </c>
      <c r="H204">
        <f t="shared" si="37"/>
        <v>4</v>
      </c>
      <c r="I204" t="str">
        <f t="shared" si="38"/>
        <v>2021</v>
      </c>
      <c r="J204" t="str">
        <f t="shared" si="41"/>
        <v>2021-09-04</v>
      </c>
    </row>
    <row r="205" spans="1:10" ht="15.75" x14ac:dyDescent="0.25">
      <c r="A205" s="6" t="s">
        <v>1092</v>
      </c>
      <c r="B205" t="str">
        <f t="shared" si="39"/>
        <v>7/13/2021</v>
      </c>
      <c r="C205">
        <f t="shared" si="40"/>
        <v>2</v>
      </c>
      <c r="D205" t="str">
        <f t="shared" si="33"/>
        <v>07</v>
      </c>
      <c r="E205">
        <f t="shared" si="34"/>
        <v>5</v>
      </c>
      <c r="F205">
        <f t="shared" si="35"/>
        <v>13</v>
      </c>
      <c r="G205">
        <f t="shared" si="36"/>
        <v>9</v>
      </c>
      <c r="H205">
        <f t="shared" si="37"/>
        <v>4</v>
      </c>
      <c r="I205" t="str">
        <f t="shared" si="38"/>
        <v>2021</v>
      </c>
      <c r="J205" t="str">
        <f t="shared" si="41"/>
        <v>2021-07-13</v>
      </c>
    </row>
    <row r="206" spans="1:10" ht="15.75" x14ac:dyDescent="0.25">
      <c r="A206" s="6" t="s">
        <v>1087</v>
      </c>
      <c r="B206" t="str">
        <f t="shared" si="39"/>
        <v>5/27/2021</v>
      </c>
      <c r="C206">
        <f t="shared" si="40"/>
        <v>2</v>
      </c>
      <c r="D206" t="str">
        <f t="shared" si="33"/>
        <v>05</v>
      </c>
      <c r="E206">
        <f t="shared" si="34"/>
        <v>5</v>
      </c>
      <c r="F206">
        <f t="shared" si="35"/>
        <v>27</v>
      </c>
      <c r="G206">
        <f t="shared" si="36"/>
        <v>9</v>
      </c>
      <c r="H206">
        <f t="shared" si="37"/>
        <v>4</v>
      </c>
      <c r="I206" t="str">
        <f t="shared" si="38"/>
        <v>2021</v>
      </c>
      <c r="J206" t="str">
        <f t="shared" si="41"/>
        <v>2021-05-27</v>
      </c>
    </row>
    <row r="207" spans="1:10" ht="15.75" x14ac:dyDescent="0.25">
      <c r="A207" s="6" t="s">
        <v>1087</v>
      </c>
      <c r="B207" t="str">
        <f t="shared" si="39"/>
        <v>5/27/2021</v>
      </c>
      <c r="C207">
        <f t="shared" si="40"/>
        <v>2</v>
      </c>
      <c r="D207" t="str">
        <f t="shared" si="33"/>
        <v>05</v>
      </c>
      <c r="E207">
        <f t="shared" si="34"/>
        <v>5</v>
      </c>
      <c r="F207">
        <f t="shared" si="35"/>
        <v>27</v>
      </c>
      <c r="G207">
        <f t="shared" si="36"/>
        <v>9</v>
      </c>
      <c r="H207">
        <f t="shared" si="37"/>
        <v>4</v>
      </c>
      <c r="I207" t="str">
        <f t="shared" si="38"/>
        <v>2021</v>
      </c>
      <c r="J207" t="str">
        <f t="shared" si="41"/>
        <v>2021-05-27</v>
      </c>
    </row>
    <row r="208" spans="1:10" ht="15.75" x14ac:dyDescent="0.25">
      <c r="A208" s="6">
        <v>43810</v>
      </c>
      <c r="B208" t="str">
        <f t="shared" si="39"/>
        <v>12/11/2019</v>
      </c>
      <c r="C208">
        <f t="shared" si="40"/>
        <v>3</v>
      </c>
      <c r="D208">
        <f t="shared" si="33"/>
        <v>12</v>
      </c>
      <c r="E208">
        <f t="shared" si="34"/>
        <v>6</v>
      </c>
      <c r="F208">
        <f t="shared" si="35"/>
        <v>11</v>
      </c>
      <c r="G208">
        <f t="shared" si="36"/>
        <v>10</v>
      </c>
      <c r="H208">
        <f t="shared" si="37"/>
        <v>4</v>
      </c>
      <c r="I208" t="str">
        <f t="shared" si="38"/>
        <v>2019</v>
      </c>
      <c r="J208" t="str">
        <f t="shared" si="41"/>
        <v>2019-12-11</v>
      </c>
    </row>
    <row r="209" spans="1:10" ht="15.75" x14ac:dyDescent="0.25">
      <c r="A209" s="6">
        <v>44532</v>
      </c>
      <c r="B209" t="str">
        <f t="shared" si="39"/>
        <v>12/02/2021</v>
      </c>
      <c r="C209">
        <f t="shared" si="40"/>
        <v>3</v>
      </c>
      <c r="D209">
        <f t="shared" si="33"/>
        <v>12</v>
      </c>
      <c r="E209">
        <f t="shared" si="34"/>
        <v>6</v>
      </c>
      <c r="F209" t="str">
        <f t="shared" si="35"/>
        <v>02</v>
      </c>
      <c r="G209">
        <f t="shared" si="36"/>
        <v>10</v>
      </c>
      <c r="H209">
        <f t="shared" si="37"/>
        <v>4</v>
      </c>
      <c r="I209" t="str">
        <f t="shared" si="38"/>
        <v>2021</v>
      </c>
      <c r="J209" t="str">
        <f t="shared" si="41"/>
        <v>2021-12-02</v>
      </c>
    </row>
    <row r="210" spans="1:10" ht="15.75" x14ac:dyDescent="0.25">
      <c r="A210" s="6" t="s">
        <v>888</v>
      </c>
      <c r="B210" t="str">
        <f t="shared" si="39"/>
        <v>1/22/2021</v>
      </c>
      <c r="C210">
        <f t="shared" si="40"/>
        <v>2</v>
      </c>
      <c r="D210" t="str">
        <f t="shared" si="33"/>
        <v>01</v>
      </c>
      <c r="E210">
        <f t="shared" si="34"/>
        <v>5</v>
      </c>
      <c r="F210">
        <f t="shared" si="35"/>
        <v>22</v>
      </c>
      <c r="G210">
        <f t="shared" si="36"/>
        <v>9</v>
      </c>
      <c r="H210">
        <f t="shared" si="37"/>
        <v>4</v>
      </c>
      <c r="I210" t="str">
        <f t="shared" si="38"/>
        <v>2021</v>
      </c>
      <c r="J210" t="str">
        <f t="shared" si="41"/>
        <v>2021-01-22</v>
      </c>
    </row>
    <row r="211" spans="1:10" ht="15.75" x14ac:dyDescent="0.25">
      <c r="A211" s="6" t="s">
        <v>940</v>
      </c>
      <c r="B211" t="str">
        <f t="shared" si="39"/>
        <v>5/21/2020</v>
      </c>
      <c r="C211">
        <f t="shared" si="40"/>
        <v>2</v>
      </c>
      <c r="D211" t="str">
        <f t="shared" si="33"/>
        <v>05</v>
      </c>
      <c r="E211">
        <f t="shared" si="34"/>
        <v>5</v>
      </c>
      <c r="F211">
        <f t="shared" si="35"/>
        <v>21</v>
      </c>
      <c r="G211">
        <f t="shared" si="36"/>
        <v>9</v>
      </c>
      <c r="H211">
        <f t="shared" si="37"/>
        <v>4</v>
      </c>
      <c r="I211" t="str">
        <f t="shared" si="38"/>
        <v>2020</v>
      </c>
      <c r="J211" t="str">
        <f t="shared" si="41"/>
        <v>2020-05-21</v>
      </c>
    </row>
    <row r="212" spans="1:10" ht="15.75" x14ac:dyDescent="0.25">
      <c r="A212" s="6" t="s">
        <v>1381</v>
      </c>
      <c r="B212" t="str">
        <f t="shared" si="39"/>
        <v>1/23/2020</v>
      </c>
      <c r="C212">
        <f t="shared" si="40"/>
        <v>2</v>
      </c>
      <c r="D212" t="str">
        <f t="shared" si="33"/>
        <v>01</v>
      </c>
      <c r="E212">
        <f t="shared" si="34"/>
        <v>5</v>
      </c>
      <c r="F212">
        <f t="shared" si="35"/>
        <v>23</v>
      </c>
      <c r="G212">
        <f t="shared" si="36"/>
        <v>9</v>
      </c>
      <c r="H212">
        <f t="shared" si="37"/>
        <v>4</v>
      </c>
      <c r="I212" t="str">
        <f t="shared" si="38"/>
        <v>2020</v>
      </c>
      <c r="J212" t="str">
        <f t="shared" si="41"/>
        <v>2020-01-23</v>
      </c>
    </row>
    <row r="213" spans="1:10" ht="15.75" x14ac:dyDescent="0.25">
      <c r="A213" s="6">
        <v>44238</v>
      </c>
      <c r="B213" t="str">
        <f t="shared" si="39"/>
        <v>02/11/2021</v>
      </c>
      <c r="C213">
        <f t="shared" si="40"/>
        <v>3</v>
      </c>
      <c r="D213" t="str">
        <f t="shared" si="33"/>
        <v>02</v>
      </c>
      <c r="E213">
        <f t="shared" si="34"/>
        <v>6</v>
      </c>
      <c r="F213">
        <f t="shared" si="35"/>
        <v>11</v>
      </c>
      <c r="G213">
        <f t="shared" si="36"/>
        <v>10</v>
      </c>
      <c r="H213">
        <f t="shared" si="37"/>
        <v>4</v>
      </c>
      <c r="I213" t="str">
        <f t="shared" si="38"/>
        <v>2021</v>
      </c>
      <c r="J213" t="str">
        <f t="shared" si="41"/>
        <v>2021-02-11</v>
      </c>
    </row>
    <row r="214" spans="1:10" ht="15.75" x14ac:dyDescent="0.25">
      <c r="A214" s="6" t="s">
        <v>1441</v>
      </c>
      <c r="B214" t="str">
        <f t="shared" si="39"/>
        <v>8/20/2021</v>
      </c>
      <c r="C214">
        <f t="shared" si="40"/>
        <v>2</v>
      </c>
      <c r="D214" t="str">
        <f t="shared" si="33"/>
        <v>08</v>
      </c>
      <c r="E214">
        <f t="shared" si="34"/>
        <v>5</v>
      </c>
      <c r="F214">
        <f t="shared" si="35"/>
        <v>20</v>
      </c>
      <c r="G214">
        <f t="shared" si="36"/>
        <v>9</v>
      </c>
      <c r="H214">
        <f t="shared" si="37"/>
        <v>4</v>
      </c>
      <c r="I214" t="str">
        <f t="shared" si="38"/>
        <v>2021</v>
      </c>
      <c r="J214" t="str">
        <f t="shared" si="41"/>
        <v>2021-08-20</v>
      </c>
    </row>
    <row r="215" spans="1:10" ht="15.75" x14ac:dyDescent="0.25">
      <c r="A215" s="6" t="s">
        <v>996</v>
      </c>
      <c r="B215" t="str">
        <f t="shared" si="39"/>
        <v>9/16/2021</v>
      </c>
      <c r="C215">
        <f t="shared" si="40"/>
        <v>2</v>
      </c>
      <c r="D215" t="str">
        <f t="shared" si="33"/>
        <v>09</v>
      </c>
      <c r="E215">
        <f t="shared" si="34"/>
        <v>5</v>
      </c>
      <c r="F215">
        <f t="shared" si="35"/>
        <v>16</v>
      </c>
      <c r="G215">
        <f t="shared" si="36"/>
        <v>9</v>
      </c>
      <c r="H215">
        <f t="shared" si="37"/>
        <v>4</v>
      </c>
      <c r="I215" t="str">
        <f t="shared" si="38"/>
        <v>2021</v>
      </c>
      <c r="J215" t="str">
        <f t="shared" si="41"/>
        <v>2021-09-16</v>
      </c>
    </row>
    <row r="216" spans="1:10" ht="15.75" x14ac:dyDescent="0.25">
      <c r="A216" s="6" t="s">
        <v>1447</v>
      </c>
      <c r="B216" t="str">
        <f t="shared" si="39"/>
        <v>9/27/2018</v>
      </c>
      <c r="C216">
        <f t="shared" si="40"/>
        <v>2</v>
      </c>
      <c r="D216" t="str">
        <f t="shared" si="33"/>
        <v>09</v>
      </c>
      <c r="E216">
        <f t="shared" si="34"/>
        <v>5</v>
      </c>
      <c r="F216">
        <f t="shared" si="35"/>
        <v>27</v>
      </c>
      <c r="G216">
        <f t="shared" si="36"/>
        <v>9</v>
      </c>
      <c r="H216">
        <f t="shared" si="37"/>
        <v>4</v>
      </c>
      <c r="I216" t="str">
        <f t="shared" si="38"/>
        <v>2018</v>
      </c>
      <c r="J216" t="str">
        <f t="shared" si="41"/>
        <v>2018-09-27</v>
      </c>
    </row>
    <row r="217" spans="1:10" ht="15.75" x14ac:dyDescent="0.25">
      <c r="A217" s="6" t="s">
        <v>1451</v>
      </c>
      <c r="B217" t="str">
        <f t="shared" si="39"/>
        <v>10/14/2021</v>
      </c>
      <c r="C217">
        <f t="shared" si="40"/>
        <v>3</v>
      </c>
      <c r="D217">
        <f t="shared" si="33"/>
        <v>10</v>
      </c>
      <c r="E217">
        <f t="shared" si="34"/>
        <v>6</v>
      </c>
      <c r="F217">
        <f t="shared" si="35"/>
        <v>14</v>
      </c>
      <c r="G217">
        <f t="shared" si="36"/>
        <v>10</v>
      </c>
      <c r="H217">
        <f t="shared" si="37"/>
        <v>4</v>
      </c>
      <c r="I217" t="str">
        <f t="shared" si="38"/>
        <v>2021</v>
      </c>
      <c r="J217" t="str">
        <f t="shared" si="41"/>
        <v>2021-10-14</v>
      </c>
    </row>
    <row r="218" spans="1:10" ht="15.75" x14ac:dyDescent="0.25">
      <c r="A218" s="6">
        <v>44317</v>
      </c>
      <c r="B218" t="str">
        <f t="shared" si="39"/>
        <v>05/01/2021</v>
      </c>
      <c r="C218">
        <f t="shared" si="40"/>
        <v>3</v>
      </c>
      <c r="D218" t="str">
        <f t="shared" si="33"/>
        <v>05</v>
      </c>
      <c r="E218">
        <f t="shared" si="34"/>
        <v>6</v>
      </c>
      <c r="F218" t="str">
        <f t="shared" si="35"/>
        <v>01</v>
      </c>
      <c r="G218">
        <f t="shared" si="36"/>
        <v>10</v>
      </c>
      <c r="H218">
        <f t="shared" si="37"/>
        <v>4</v>
      </c>
      <c r="I218" t="str">
        <f t="shared" si="38"/>
        <v>2021</v>
      </c>
      <c r="J218" t="str">
        <f t="shared" si="41"/>
        <v>2021-05-01</v>
      </c>
    </row>
    <row r="219" spans="1:10" ht="15.75" x14ac:dyDescent="0.25">
      <c r="A219" s="6">
        <v>44205</v>
      </c>
      <c r="B219" t="str">
        <f t="shared" si="39"/>
        <v>01/09/2021</v>
      </c>
      <c r="C219">
        <f t="shared" si="40"/>
        <v>3</v>
      </c>
      <c r="D219" t="str">
        <f t="shared" si="33"/>
        <v>01</v>
      </c>
      <c r="E219">
        <f t="shared" si="34"/>
        <v>6</v>
      </c>
      <c r="F219" t="str">
        <f t="shared" si="35"/>
        <v>09</v>
      </c>
      <c r="G219">
        <f t="shared" si="36"/>
        <v>10</v>
      </c>
      <c r="H219">
        <f t="shared" si="37"/>
        <v>4</v>
      </c>
      <c r="I219" t="str">
        <f t="shared" si="38"/>
        <v>2021</v>
      </c>
      <c r="J219" t="str">
        <f t="shared" si="41"/>
        <v>2021-01-09</v>
      </c>
    </row>
    <row r="220" spans="1:10" ht="15.75" x14ac:dyDescent="0.25">
      <c r="A220" s="6" t="s">
        <v>1458</v>
      </c>
      <c r="B220" t="str">
        <f t="shared" si="39"/>
        <v>8/27/2021</v>
      </c>
      <c r="C220">
        <f t="shared" si="40"/>
        <v>2</v>
      </c>
      <c r="D220" t="str">
        <f t="shared" si="33"/>
        <v>08</v>
      </c>
      <c r="E220">
        <f t="shared" si="34"/>
        <v>5</v>
      </c>
      <c r="F220">
        <f t="shared" si="35"/>
        <v>27</v>
      </c>
      <c r="G220">
        <f t="shared" si="36"/>
        <v>9</v>
      </c>
      <c r="H220">
        <f t="shared" si="37"/>
        <v>4</v>
      </c>
      <c r="I220" t="str">
        <f t="shared" si="38"/>
        <v>2021</v>
      </c>
      <c r="J220" t="str">
        <f t="shared" si="41"/>
        <v>2021-08-27</v>
      </c>
    </row>
    <row r="221" spans="1:10" ht="15.75" x14ac:dyDescent="0.25">
      <c r="A221" s="6" t="s">
        <v>1137</v>
      </c>
      <c r="B221" t="str">
        <f t="shared" si="39"/>
        <v>11/25/2021</v>
      </c>
      <c r="C221">
        <f t="shared" si="40"/>
        <v>3</v>
      </c>
      <c r="D221">
        <f t="shared" si="33"/>
        <v>11</v>
      </c>
      <c r="E221">
        <f t="shared" si="34"/>
        <v>6</v>
      </c>
      <c r="F221">
        <f t="shared" si="35"/>
        <v>25</v>
      </c>
      <c r="G221">
        <f t="shared" si="36"/>
        <v>10</v>
      </c>
      <c r="H221">
        <f t="shared" si="37"/>
        <v>4</v>
      </c>
      <c r="I221" t="str">
        <f t="shared" si="38"/>
        <v>2021</v>
      </c>
      <c r="J221" t="str">
        <f t="shared" si="41"/>
        <v>2021-11-25</v>
      </c>
    </row>
    <row r="222" spans="1:10" ht="15.75" x14ac:dyDescent="0.25">
      <c r="A222" s="6" t="s">
        <v>1137</v>
      </c>
      <c r="B222" t="str">
        <f t="shared" si="39"/>
        <v>11/25/2021</v>
      </c>
      <c r="C222">
        <f t="shared" si="40"/>
        <v>3</v>
      </c>
      <c r="D222">
        <f t="shared" si="33"/>
        <v>11</v>
      </c>
      <c r="E222">
        <f t="shared" si="34"/>
        <v>6</v>
      </c>
      <c r="F222">
        <f t="shared" si="35"/>
        <v>25</v>
      </c>
      <c r="G222">
        <f t="shared" si="36"/>
        <v>10</v>
      </c>
      <c r="H222">
        <f t="shared" si="37"/>
        <v>4</v>
      </c>
      <c r="I222" t="str">
        <f t="shared" si="38"/>
        <v>2021</v>
      </c>
      <c r="J222" t="str">
        <f t="shared" si="41"/>
        <v>2021-11-25</v>
      </c>
    </row>
    <row r="223" spans="1:10" ht="15.75" x14ac:dyDescent="0.25">
      <c r="A223" s="6" t="s">
        <v>1303</v>
      </c>
      <c r="B223" t="str">
        <f t="shared" si="39"/>
        <v>11/19/2021</v>
      </c>
      <c r="C223">
        <f t="shared" si="40"/>
        <v>3</v>
      </c>
      <c r="D223">
        <f t="shared" si="33"/>
        <v>11</v>
      </c>
      <c r="E223">
        <f t="shared" si="34"/>
        <v>6</v>
      </c>
      <c r="F223">
        <f t="shared" si="35"/>
        <v>19</v>
      </c>
      <c r="G223">
        <f t="shared" si="36"/>
        <v>10</v>
      </c>
      <c r="H223">
        <f t="shared" si="37"/>
        <v>4</v>
      </c>
      <c r="I223" t="str">
        <f t="shared" si="38"/>
        <v>2021</v>
      </c>
      <c r="J223" t="str">
        <f t="shared" si="41"/>
        <v>2021-11-19</v>
      </c>
    </row>
    <row r="224" spans="1:10" ht="15.75" x14ac:dyDescent="0.25">
      <c r="A224" s="6" t="s">
        <v>978</v>
      </c>
      <c r="B224" t="str">
        <f t="shared" si="39"/>
        <v>1/21/2021</v>
      </c>
      <c r="C224">
        <f t="shared" si="40"/>
        <v>2</v>
      </c>
      <c r="D224" t="str">
        <f t="shared" si="33"/>
        <v>01</v>
      </c>
      <c r="E224">
        <f t="shared" si="34"/>
        <v>5</v>
      </c>
      <c r="F224">
        <f t="shared" si="35"/>
        <v>21</v>
      </c>
      <c r="G224">
        <f t="shared" si="36"/>
        <v>9</v>
      </c>
      <c r="H224">
        <f t="shared" si="37"/>
        <v>4</v>
      </c>
      <c r="I224" t="str">
        <f t="shared" si="38"/>
        <v>2021</v>
      </c>
      <c r="J224" t="str">
        <f t="shared" si="41"/>
        <v>2021-01-21</v>
      </c>
    </row>
    <row r="225" spans="1:10" ht="15.75" x14ac:dyDescent="0.25">
      <c r="A225" s="6">
        <v>44324</v>
      </c>
      <c r="B225" t="str">
        <f t="shared" si="39"/>
        <v>05/08/2021</v>
      </c>
      <c r="C225">
        <f t="shared" si="40"/>
        <v>3</v>
      </c>
      <c r="D225" t="str">
        <f t="shared" si="33"/>
        <v>05</v>
      </c>
      <c r="E225">
        <f t="shared" si="34"/>
        <v>6</v>
      </c>
      <c r="F225" t="str">
        <f t="shared" si="35"/>
        <v>08</v>
      </c>
      <c r="G225">
        <f t="shared" si="36"/>
        <v>10</v>
      </c>
      <c r="H225">
        <f t="shared" si="37"/>
        <v>4</v>
      </c>
      <c r="I225" t="str">
        <f t="shared" si="38"/>
        <v>2021</v>
      </c>
      <c r="J225" t="str">
        <f t="shared" si="41"/>
        <v>2021-05-08</v>
      </c>
    </row>
    <row r="226" spans="1:10" ht="15.75" x14ac:dyDescent="0.25">
      <c r="A226" s="6" t="s">
        <v>1472</v>
      </c>
      <c r="B226" t="str">
        <f t="shared" si="39"/>
        <v>9/08/0201</v>
      </c>
      <c r="C226">
        <f t="shared" si="40"/>
        <v>2</v>
      </c>
      <c r="D226" t="str">
        <f t="shared" si="33"/>
        <v>09</v>
      </c>
      <c r="E226">
        <f t="shared" si="34"/>
        <v>5</v>
      </c>
      <c r="F226" t="str">
        <f t="shared" si="35"/>
        <v>08</v>
      </c>
      <c r="G226">
        <f t="shared" si="36"/>
        <v>9</v>
      </c>
      <c r="H226">
        <f t="shared" si="37"/>
        <v>4</v>
      </c>
      <c r="I226" t="str">
        <f t="shared" si="38"/>
        <v>0201</v>
      </c>
      <c r="J226" t="str">
        <f t="shared" si="41"/>
        <v>0201-09-08</v>
      </c>
    </row>
    <row r="227" spans="1:10" ht="15.75" x14ac:dyDescent="0.25">
      <c r="A227" s="6" t="s">
        <v>1148</v>
      </c>
      <c r="B227" t="str">
        <f t="shared" si="39"/>
        <v>11/17/2021</v>
      </c>
      <c r="C227">
        <f t="shared" si="40"/>
        <v>3</v>
      </c>
      <c r="D227">
        <f t="shared" si="33"/>
        <v>11</v>
      </c>
      <c r="E227">
        <f t="shared" si="34"/>
        <v>6</v>
      </c>
      <c r="F227">
        <f t="shared" si="35"/>
        <v>17</v>
      </c>
      <c r="G227">
        <f t="shared" si="36"/>
        <v>10</v>
      </c>
      <c r="H227">
        <f t="shared" si="37"/>
        <v>4</v>
      </c>
      <c r="I227" t="str">
        <f t="shared" si="38"/>
        <v>2021</v>
      </c>
      <c r="J227" t="str">
        <f t="shared" si="41"/>
        <v>2021-11-17</v>
      </c>
    </row>
    <row r="228" spans="1:10" ht="15.75" x14ac:dyDescent="0.25">
      <c r="A228" s="6" t="s">
        <v>1479</v>
      </c>
      <c r="B228" t="str">
        <f t="shared" si="39"/>
        <v>9/28/2021</v>
      </c>
      <c r="C228">
        <f t="shared" si="40"/>
        <v>2</v>
      </c>
      <c r="D228" t="str">
        <f t="shared" si="33"/>
        <v>09</v>
      </c>
      <c r="E228">
        <f t="shared" si="34"/>
        <v>5</v>
      </c>
      <c r="F228">
        <f t="shared" si="35"/>
        <v>28</v>
      </c>
      <c r="G228">
        <f t="shared" si="36"/>
        <v>9</v>
      </c>
      <c r="H228">
        <f t="shared" si="37"/>
        <v>4</v>
      </c>
      <c r="I228" t="str">
        <f t="shared" si="38"/>
        <v>2021</v>
      </c>
      <c r="J228" t="str">
        <f t="shared" si="41"/>
        <v>2021-09-28</v>
      </c>
    </row>
    <row r="229" spans="1:10" ht="15.75" x14ac:dyDescent="0.25">
      <c r="A229" s="6" t="s">
        <v>992</v>
      </c>
      <c r="B229" t="str">
        <f t="shared" si="39"/>
        <v>7/29/2021</v>
      </c>
      <c r="C229">
        <f t="shared" si="40"/>
        <v>2</v>
      </c>
      <c r="D229" t="str">
        <f t="shared" si="33"/>
        <v>07</v>
      </c>
      <c r="E229">
        <f t="shared" si="34"/>
        <v>5</v>
      </c>
      <c r="F229">
        <f t="shared" si="35"/>
        <v>29</v>
      </c>
      <c r="G229">
        <f t="shared" si="36"/>
        <v>9</v>
      </c>
      <c r="H229">
        <f t="shared" si="37"/>
        <v>4</v>
      </c>
      <c r="I229" t="str">
        <f t="shared" si="38"/>
        <v>2021</v>
      </c>
      <c r="J229" t="str">
        <f t="shared" si="41"/>
        <v>2021-07-29</v>
      </c>
    </row>
    <row r="230" spans="1:10" ht="15.75" x14ac:dyDescent="0.25">
      <c r="A230" s="6" t="s">
        <v>962</v>
      </c>
      <c r="B230" t="str">
        <f t="shared" si="39"/>
        <v>7/16/2021</v>
      </c>
      <c r="C230">
        <f t="shared" si="40"/>
        <v>2</v>
      </c>
      <c r="D230" t="str">
        <f t="shared" si="33"/>
        <v>07</v>
      </c>
      <c r="E230">
        <f t="shared" si="34"/>
        <v>5</v>
      </c>
      <c r="F230">
        <f t="shared" si="35"/>
        <v>16</v>
      </c>
      <c r="G230">
        <f t="shared" si="36"/>
        <v>9</v>
      </c>
      <c r="H230">
        <f t="shared" si="37"/>
        <v>4</v>
      </c>
      <c r="I230" t="str">
        <f t="shared" si="38"/>
        <v>2021</v>
      </c>
      <c r="J230" t="str">
        <f t="shared" si="41"/>
        <v>2021-07-16</v>
      </c>
    </row>
    <row r="231" spans="1:10" ht="15.75" x14ac:dyDescent="0.25">
      <c r="A231" s="6" t="s">
        <v>1479</v>
      </c>
      <c r="B231" t="str">
        <f t="shared" si="39"/>
        <v>9/28/2021</v>
      </c>
      <c r="C231">
        <f t="shared" si="40"/>
        <v>2</v>
      </c>
      <c r="D231" t="str">
        <f t="shared" si="33"/>
        <v>09</v>
      </c>
      <c r="E231">
        <f t="shared" si="34"/>
        <v>5</v>
      </c>
      <c r="F231">
        <f t="shared" si="35"/>
        <v>28</v>
      </c>
      <c r="G231">
        <f t="shared" si="36"/>
        <v>9</v>
      </c>
      <c r="H231">
        <f t="shared" si="37"/>
        <v>4</v>
      </c>
      <c r="I231" t="str">
        <f t="shared" si="38"/>
        <v>2021</v>
      </c>
      <c r="J231" t="str">
        <f t="shared" si="41"/>
        <v>2021-09-28</v>
      </c>
    </row>
    <row r="232" spans="1:10" ht="15.75" x14ac:dyDescent="0.25">
      <c r="A232" s="6" t="s">
        <v>948</v>
      </c>
      <c r="B232" t="str">
        <f t="shared" si="39"/>
        <v>9/27/2021</v>
      </c>
      <c r="C232">
        <f t="shared" si="40"/>
        <v>2</v>
      </c>
      <c r="D232" t="str">
        <f t="shared" si="33"/>
        <v>09</v>
      </c>
      <c r="E232">
        <f t="shared" si="34"/>
        <v>5</v>
      </c>
      <c r="F232">
        <f t="shared" si="35"/>
        <v>27</v>
      </c>
      <c r="G232">
        <f t="shared" si="36"/>
        <v>9</v>
      </c>
      <c r="H232">
        <f t="shared" si="37"/>
        <v>4</v>
      </c>
      <c r="I232" t="str">
        <f t="shared" si="38"/>
        <v>2021</v>
      </c>
      <c r="J232" t="str">
        <f t="shared" si="41"/>
        <v>2021-09-27</v>
      </c>
    </row>
    <row r="233" spans="1:10" ht="15.75" x14ac:dyDescent="0.25">
      <c r="A233" s="6">
        <v>44510</v>
      </c>
      <c r="B233" t="str">
        <f t="shared" si="39"/>
        <v>11/10/2021</v>
      </c>
      <c r="C233">
        <f t="shared" si="40"/>
        <v>3</v>
      </c>
      <c r="D233">
        <f t="shared" si="33"/>
        <v>11</v>
      </c>
      <c r="E233">
        <f t="shared" si="34"/>
        <v>6</v>
      </c>
      <c r="F233">
        <f t="shared" si="35"/>
        <v>10</v>
      </c>
      <c r="G233">
        <f t="shared" si="36"/>
        <v>10</v>
      </c>
      <c r="H233">
        <f t="shared" si="37"/>
        <v>4</v>
      </c>
      <c r="I233" t="str">
        <f t="shared" si="38"/>
        <v>2021</v>
      </c>
      <c r="J233" t="str">
        <f t="shared" si="41"/>
        <v>2021-11-10</v>
      </c>
    </row>
    <row r="234" spans="1:10" ht="15.75" x14ac:dyDescent="0.25">
      <c r="A234" s="6" t="s">
        <v>1479</v>
      </c>
      <c r="B234" t="str">
        <f t="shared" si="39"/>
        <v>9/28/2021</v>
      </c>
      <c r="C234">
        <f t="shared" si="40"/>
        <v>2</v>
      </c>
      <c r="D234" t="str">
        <f t="shared" si="33"/>
        <v>09</v>
      </c>
      <c r="E234">
        <f t="shared" si="34"/>
        <v>5</v>
      </c>
      <c r="F234">
        <f t="shared" si="35"/>
        <v>28</v>
      </c>
      <c r="G234">
        <f t="shared" si="36"/>
        <v>9</v>
      </c>
      <c r="H234">
        <f t="shared" si="37"/>
        <v>4</v>
      </c>
      <c r="I234" t="str">
        <f t="shared" si="38"/>
        <v>2021</v>
      </c>
      <c r="J234" t="str">
        <f t="shared" si="41"/>
        <v>2021-09-28</v>
      </c>
    </row>
    <row r="235" spans="1:10" ht="15.75" x14ac:dyDescent="0.25">
      <c r="A235" s="6" t="s">
        <v>1137</v>
      </c>
      <c r="B235" t="str">
        <f t="shared" si="39"/>
        <v>11/25/2021</v>
      </c>
      <c r="C235">
        <f t="shared" si="40"/>
        <v>3</v>
      </c>
      <c r="D235">
        <f t="shared" si="33"/>
        <v>11</v>
      </c>
      <c r="E235">
        <f t="shared" si="34"/>
        <v>6</v>
      </c>
      <c r="F235">
        <f t="shared" si="35"/>
        <v>25</v>
      </c>
      <c r="G235">
        <f t="shared" si="36"/>
        <v>10</v>
      </c>
      <c r="H235">
        <f t="shared" si="37"/>
        <v>4</v>
      </c>
      <c r="I235" t="str">
        <f t="shared" si="38"/>
        <v>2021</v>
      </c>
      <c r="J235" t="str">
        <f t="shared" si="41"/>
        <v>2021-11-25</v>
      </c>
    </row>
    <row r="236" spans="1:10" ht="15.75" x14ac:dyDescent="0.25">
      <c r="A236" s="6" t="s">
        <v>1137</v>
      </c>
      <c r="B236" t="str">
        <f t="shared" si="39"/>
        <v>11/25/2021</v>
      </c>
      <c r="C236">
        <f t="shared" si="40"/>
        <v>3</v>
      </c>
      <c r="D236">
        <f t="shared" si="33"/>
        <v>11</v>
      </c>
      <c r="E236">
        <f t="shared" si="34"/>
        <v>6</v>
      </c>
      <c r="F236">
        <f t="shared" si="35"/>
        <v>25</v>
      </c>
      <c r="G236">
        <f t="shared" si="36"/>
        <v>10</v>
      </c>
      <c r="H236">
        <f t="shared" si="37"/>
        <v>4</v>
      </c>
      <c r="I236" t="str">
        <f t="shared" si="38"/>
        <v>2021</v>
      </c>
      <c r="J236" t="str">
        <f t="shared" si="41"/>
        <v>2021-11-25</v>
      </c>
    </row>
    <row r="237" spans="1:10" ht="15.75" x14ac:dyDescent="0.25">
      <c r="A237" s="6" t="s">
        <v>1498</v>
      </c>
      <c r="B237" t="str">
        <f t="shared" si="39"/>
        <v>9/29/2021</v>
      </c>
      <c r="C237">
        <f t="shared" si="40"/>
        <v>2</v>
      </c>
      <c r="D237" t="str">
        <f t="shared" si="33"/>
        <v>09</v>
      </c>
      <c r="E237">
        <f t="shared" si="34"/>
        <v>5</v>
      </c>
      <c r="F237">
        <f t="shared" si="35"/>
        <v>29</v>
      </c>
      <c r="G237">
        <f t="shared" si="36"/>
        <v>9</v>
      </c>
      <c r="H237">
        <f t="shared" si="37"/>
        <v>4</v>
      </c>
      <c r="I237" t="str">
        <f t="shared" si="38"/>
        <v>2021</v>
      </c>
      <c r="J237" t="str">
        <f t="shared" si="41"/>
        <v>2021-09-29</v>
      </c>
    </row>
    <row r="238" spans="1:10" ht="15.75" x14ac:dyDescent="0.25">
      <c r="A238" s="6">
        <v>44448</v>
      </c>
      <c r="B238" t="str">
        <f t="shared" si="39"/>
        <v>09/09/2021</v>
      </c>
      <c r="C238">
        <f t="shared" si="40"/>
        <v>3</v>
      </c>
      <c r="D238" t="str">
        <f t="shared" si="33"/>
        <v>09</v>
      </c>
      <c r="E238">
        <f t="shared" si="34"/>
        <v>6</v>
      </c>
      <c r="F238" t="str">
        <f t="shared" si="35"/>
        <v>09</v>
      </c>
      <c r="G238">
        <f t="shared" si="36"/>
        <v>10</v>
      </c>
      <c r="H238">
        <f t="shared" si="37"/>
        <v>4</v>
      </c>
      <c r="I238" t="str">
        <f t="shared" si="38"/>
        <v>2021</v>
      </c>
      <c r="J238" t="str">
        <f t="shared" si="41"/>
        <v>2021-09-09</v>
      </c>
    </row>
    <row r="239" spans="1:10" ht="15.75" x14ac:dyDescent="0.25">
      <c r="A239" s="6">
        <v>44264</v>
      </c>
      <c r="B239" t="str">
        <f t="shared" si="39"/>
        <v>03/09/2021</v>
      </c>
      <c r="C239">
        <f t="shared" si="40"/>
        <v>3</v>
      </c>
      <c r="D239" t="str">
        <f t="shared" si="33"/>
        <v>03</v>
      </c>
      <c r="E239">
        <f t="shared" si="34"/>
        <v>6</v>
      </c>
      <c r="F239" t="str">
        <f t="shared" si="35"/>
        <v>09</v>
      </c>
      <c r="G239">
        <f t="shared" si="36"/>
        <v>10</v>
      </c>
      <c r="H239">
        <f t="shared" si="37"/>
        <v>4</v>
      </c>
      <c r="I239" t="str">
        <f t="shared" si="38"/>
        <v>2021</v>
      </c>
      <c r="J239" t="str">
        <f t="shared" si="41"/>
        <v>2021-03-09</v>
      </c>
    </row>
    <row r="240" spans="1:10" ht="15.75" x14ac:dyDescent="0.25">
      <c r="A240" s="6">
        <v>44208</v>
      </c>
      <c r="B240" t="str">
        <f t="shared" si="39"/>
        <v>01/12/2021</v>
      </c>
      <c r="C240">
        <f t="shared" si="40"/>
        <v>3</v>
      </c>
      <c r="D240" t="str">
        <f t="shared" si="33"/>
        <v>01</v>
      </c>
      <c r="E240">
        <f t="shared" si="34"/>
        <v>6</v>
      </c>
      <c r="F240">
        <f t="shared" si="35"/>
        <v>12</v>
      </c>
      <c r="G240">
        <f t="shared" si="36"/>
        <v>10</v>
      </c>
      <c r="H240">
        <f t="shared" si="37"/>
        <v>4</v>
      </c>
      <c r="I240" t="str">
        <f t="shared" si="38"/>
        <v>2021</v>
      </c>
      <c r="J240" t="str">
        <f t="shared" si="41"/>
        <v>2021-01-12</v>
      </c>
    </row>
    <row r="241" spans="1:10" ht="15.75" x14ac:dyDescent="0.25">
      <c r="A241" s="6">
        <v>44085</v>
      </c>
      <c r="B241" t="str">
        <f t="shared" si="39"/>
        <v>09/11/2020</v>
      </c>
      <c r="C241">
        <f t="shared" si="40"/>
        <v>3</v>
      </c>
      <c r="D241" t="str">
        <f t="shared" si="33"/>
        <v>09</v>
      </c>
      <c r="E241">
        <f t="shared" si="34"/>
        <v>6</v>
      </c>
      <c r="F241">
        <f t="shared" si="35"/>
        <v>11</v>
      </c>
      <c r="G241">
        <f t="shared" si="36"/>
        <v>10</v>
      </c>
      <c r="H241">
        <f t="shared" si="37"/>
        <v>4</v>
      </c>
      <c r="I241" t="str">
        <f t="shared" si="38"/>
        <v>2020</v>
      </c>
      <c r="J241" t="str">
        <f t="shared" si="41"/>
        <v>2020-09-11</v>
      </c>
    </row>
    <row r="242" spans="1:10" ht="15.75" x14ac:dyDescent="0.25">
      <c r="A242" s="6">
        <v>44387</v>
      </c>
      <c r="B242" t="str">
        <f t="shared" si="39"/>
        <v>07/10/2021</v>
      </c>
      <c r="C242">
        <f t="shared" si="40"/>
        <v>3</v>
      </c>
      <c r="D242" t="str">
        <f t="shared" si="33"/>
        <v>07</v>
      </c>
      <c r="E242">
        <f t="shared" si="34"/>
        <v>6</v>
      </c>
      <c r="F242">
        <f t="shared" si="35"/>
        <v>10</v>
      </c>
      <c r="G242">
        <f t="shared" si="36"/>
        <v>10</v>
      </c>
      <c r="H242">
        <f t="shared" si="37"/>
        <v>4</v>
      </c>
      <c r="I242" t="str">
        <f t="shared" si="38"/>
        <v>2021</v>
      </c>
      <c r="J242" t="str">
        <f t="shared" si="41"/>
        <v>2021-07-10</v>
      </c>
    </row>
    <row r="243" spans="1:10" ht="15.75" x14ac:dyDescent="0.25">
      <c r="A243" s="6" t="s">
        <v>888</v>
      </c>
      <c r="B243" t="str">
        <f t="shared" si="39"/>
        <v>1/22/2021</v>
      </c>
      <c r="C243">
        <f t="shared" si="40"/>
        <v>2</v>
      </c>
      <c r="D243" t="str">
        <f t="shared" si="33"/>
        <v>01</v>
      </c>
      <c r="E243">
        <f t="shared" si="34"/>
        <v>5</v>
      </c>
      <c r="F243">
        <f t="shared" si="35"/>
        <v>22</v>
      </c>
      <c r="G243">
        <f t="shared" si="36"/>
        <v>9</v>
      </c>
      <c r="H243">
        <f t="shared" si="37"/>
        <v>4</v>
      </c>
      <c r="I243" t="str">
        <f t="shared" si="38"/>
        <v>2021</v>
      </c>
      <c r="J243" t="str">
        <f t="shared" si="41"/>
        <v>2021-01-22</v>
      </c>
    </row>
    <row r="244" spans="1:10" ht="15.75" x14ac:dyDescent="0.25">
      <c r="A244" s="6">
        <v>44294</v>
      </c>
      <c r="B244" t="str">
        <f t="shared" si="39"/>
        <v>04/08/2021</v>
      </c>
      <c r="C244">
        <f t="shared" si="40"/>
        <v>3</v>
      </c>
      <c r="D244" t="str">
        <f t="shared" si="33"/>
        <v>04</v>
      </c>
      <c r="E244">
        <f t="shared" si="34"/>
        <v>6</v>
      </c>
      <c r="F244" t="str">
        <f t="shared" si="35"/>
        <v>08</v>
      </c>
      <c r="G244">
        <f t="shared" si="36"/>
        <v>10</v>
      </c>
      <c r="H244">
        <f t="shared" si="37"/>
        <v>4</v>
      </c>
      <c r="I244" t="str">
        <f t="shared" si="38"/>
        <v>2021</v>
      </c>
      <c r="J244" t="str">
        <f t="shared" si="41"/>
        <v>2021-04-08</v>
      </c>
    </row>
    <row r="245" spans="1:10" ht="15.75" x14ac:dyDescent="0.25">
      <c r="A245" s="6" t="s">
        <v>978</v>
      </c>
      <c r="B245" t="str">
        <f t="shared" si="39"/>
        <v>1/21/2021</v>
      </c>
      <c r="C245">
        <f t="shared" si="40"/>
        <v>2</v>
      </c>
      <c r="D245" t="str">
        <f t="shared" ref="D245:D308" si="42">IF(VALUE(MID(B245,1,C245-1))&lt;10,0&amp;VALUE(MID(B245,1,C245-1)),VALUE(MID(B245,1,C245-1)))</f>
        <v>01</v>
      </c>
      <c r="E245">
        <f t="shared" ref="E245:E308" si="43">SEARCH("/",B245,C245+1)</f>
        <v>5</v>
      </c>
      <c r="F245">
        <f t="shared" ref="F245:F308" si="44">IF(VALUE(MID(B245,C245+1,E245-C245-1))&lt;10,0&amp;VALUE(MID(B245,C245+1,E245-C245-1)),VALUE(MID(B245,C245+1,E245-C245-1)))</f>
        <v>21</v>
      </c>
      <c r="G245">
        <f t="shared" ref="G245:G308" si="45">LEN(B245)</f>
        <v>9</v>
      </c>
      <c r="H245">
        <f t="shared" ref="H245:H308" si="46">G245-E245</f>
        <v>4</v>
      </c>
      <c r="I245" t="str">
        <f t="shared" ref="I245:I308" si="47">MID(B245,E245+1,H245)</f>
        <v>2021</v>
      </c>
      <c r="J245" t="str">
        <f t="shared" si="41"/>
        <v>2021-01-21</v>
      </c>
    </row>
    <row r="246" spans="1:10" ht="15.75" x14ac:dyDescent="0.25">
      <c r="A246" s="6">
        <v>44167</v>
      </c>
      <c r="B246" t="str">
        <f t="shared" si="39"/>
        <v>12/02/2020</v>
      </c>
      <c r="C246">
        <f t="shared" si="40"/>
        <v>3</v>
      </c>
      <c r="D246">
        <f t="shared" si="42"/>
        <v>12</v>
      </c>
      <c r="E246">
        <f t="shared" si="43"/>
        <v>6</v>
      </c>
      <c r="F246" t="str">
        <f t="shared" si="44"/>
        <v>02</v>
      </c>
      <c r="G246">
        <f t="shared" si="45"/>
        <v>10</v>
      </c>
      <c r="H246">
        <f t="shared" si="46"/>
        <v>4</v>
      </c>
      <c r="I246" t="str">
        <f t="shared" si="47"/>
        <v>2020</v>
      </c>
      <c r="J246" t="str">
        <f t="shared" si="41"/>
        <v>2020-12-02</v>
      </c>
    </row>
    <row r="247" spans="1:10" ht="15.75" x14ac:dyDescent="0.25">
      <c r="A247" s="6">
        <v>42314</v>
      </c>
      <c r="B247" t="str">
        <f t="shared" si="39"/>
        <v>11/06/2015</v>
      </c>
      <c r="C247">
        <f t="shared" si="40"/>
        <v>3</v>
      </c>
      <c r="D247">
        <f t="shared" si="42"/>
        <v>11</v>
      </c>
      <c r="E247">
        <f t="shared" si="43"/>
        <v>6</v>
      </c>
      <c r="F247" t="str">
        <f t="shared" si="44"/>
        <v>06</v>
      </c>
      <c r="G247">
        <f t="shared" si="45"/>
        <v>10</v>
      </c>
      <c r="H247">
        <f t="shared" si="46"/>
        <v>4</v>
      </c>
      <c r="I247" t="str">
        <f t="shared" si="47"/>
        <v>2015</v>
      </c>
      <c r="J247" t="str">
        <f t="shared" si="41"/>
        <v>2015-11-06</v>
      </c>
    </row>
    <row r="248" spans="1:10" ht="15.75" x14ac:dyDescent="0.25">
      <c r="A248" s="6" t="s">
        <v>1519</v>
      </c>
      <c r="B248" t="str">
        <f t="shared" si="39"/>
        <v>9/21/2021</v>
      </c>
      <c r="C248">
        <f t="shared" si="40"/>
        <v>2</v>
      </c>
      <c r="D248" t="str">
        <f t="shared" si="42"/>
        <v>09</v>
      </c>
      <c r="E248">
        <f t="shared" si="43"/>
        <v>5</v>
      </c>
      <c r="F248">
        <f t="shared" si="44"/>
        <v>21</v>
      </c>
      <c r="G248">
        <f t="shared" si="45"/>
        <v>9</v>
      </c>
      <c r="H248">
        <f t="shared" si="46"/>
        <v>4</v>
      </c>
      <c r="I248" t="str">
        <f t="shared" si="47"/>
        <v>2021</v>
      </c>
      <c r="J248" t="str">
        <f t="shared" si="41"/>
        <v>2021-09-21</v>
      </c>
    </row>
    <row r="249" spans="1:10" ht="15.75" x14ac:dyDescent="0.25">
      <c r="A249" s="6" t="s">
        <v>1522</v>
      </c>
      <c r="B249" t="str">
        <f t="shared" si="39"/>
        <v>11/16/2021</v>
      </c>
      <c r="C249">
        <f t="shared" si="40"/>
        <v>3</v>
      </c>
      <c r="D249">
        <f t="shared" si="42"/>
        <v>11</v>
      </c>
      <c r="E249">
        <f t="shared" si="43"/>
        <v>6</v>
      </c>
      <c r="F249">
        <f t="shared" si="44"/>
        <v>16</v>
      </c>
      <c r="G249">
        <f t="shared" si="45"/>
        <v>10</v>
      </c>
      <c r="H249">
        <f t="shared" si="46"/>
        <v>4</v>
      </c>
      <c r="I249" t="str">
        <f t="shared" si="47"/>
        <v>2021</v>
      </c>
      <c r="J249" t="str">
        <f t="shared" si="41"/>
        <v>2021-11-16</v>
      </c>
    </row>
    <row r="250" spans="1:10" ht="15.75" x14ac:dyDescent="0.25">
      <c r="A250" s="6" t="s">
        <v>923</v>
      </c>
      <c r="B250" t="str">
        <f t="shared" si="39"/>
        <v>9/25/2019</v>
      </c>
      <c r="C250">
        <f t="shared" si="40"/>
        <v>2</v>
      </c>
      <c r="D250" t="str">
        <f t="shared" si="42"/>
        <v>09</v>
      </c>
      <c r="E250">
        <f t="shared" si="43"/>
        <v>5</v>
      </c>
      <c r="F250">
        <f t="shared" si="44"/>
        <v>25</v>
      </c>
      <c r="G250">
        <f t="shared" si="45"/>
        <v>9</v>
      </c>
      <c r="H250">
        <f t="shared" si="46"/>
        <v>4</v>
      </c>
      <c r="I250" t="str">
        <f t="shared" si="47"/>
        <v>2019</v>
      </c>
      <c r="J250" t="str">
        <f t="shared" si="41"/>
        <v>2019-09-25</v>
      </c>
    </row>
    <row r="251" spans="1:10" ht="15.75" x14ac:dyDescent="0.25">
      <c r="A251" s="6" t="s">
        <v>1526</v>
      </c>
      <c r="B251" t="str">
        <f t="shared" si="39"/>
        <v>8/29/2014</v>
      </c>
      <c r="C251">
        <f t="shared" si="40"/>
        <v>2</v>
      </c>
      <c r="D251" t="str">
        <f t="shared" si="42"/>
        <v>08</v>
      </c>
      <c r="E251">
        <f t="shared" si="43"/>
        <v>5</v>
      </c>
      <c r="F251">
        <f t="shared" si="44"/>
        <v>29</v>
      </c>
      <c r="G251">
        <f t="shared" si="45"/>
        <v>9</v>
      </c>
      <c r="H251">
        <f t="shared" si="46"/>
        <v>4</v>
      </c>
      <c r="I251" t="str">
        <f t="shared" si="47"/>
        <v>2014</v>
      </c>
      <c r="J251" t="str">
        <f t="shared" si="41"/>
        <v>2014-08-29</v>
      </c>
    </row>
    <row r="252" spans="1:10" ht="15.75" x14ac:dyDescent="0.25">
      <c r="A252" s="6" t="s">
        <v>1529</v>
      </c>
      <c r="B252" t="str">
        <f t="shared" si="39"/>
        <v>9/23/2013</v>
      </c>
      <c r="C252">
        <f t="shared" si="40"/>
        <v>2</v>
      </c>
      <c r="D252" t="str">
        <f t="shared" si="42"/>
        <v>09</v>
      </c>
      <c r="E252">
        <f t="shared" si="43"/>
        <v>5</v>
      </c>
      <c r="F252">
        <f t="shared" si="44"/>
        <v>23</v>
      </c>
      <c r="G252">
        <f t="shared" si="45"/>
        <v>9</v>
      </c>
      <c r="H252">
        <f t="shared" si="46"/>
        <v>4</v>
      </c>
      <c r="I252" t="str">
        <f t="shared" si="47"/>
        <v>2013</v>
      </c>
      <c r="J252" t="str">
        <f t="shared" si="41"/>
        <v>2013-09-23</v>
      </c>
    </row>
    <row r="253" spans="1:10" ht="15.75" x14ac:dyDescent="0.25">
      <c r="A253" s="6">
        <v>44416</v>
      </c>
      <c r="B253" t="str">
        <f t="shared" si="39"/>
        <v>08/08/2021</v>
      </c>
      <c r="C253">
        <f t="shared" si="40"/>
        <v>3</v>
      </c>
      <c r="D253" t="str">
        <f t="shared" si="42"/>
        <v>08</v>
      </c>
      <c r="E253">
        <f t="shared" si="43"/>
        <v>6</v>
      </c>
      <c r="F253" t="str">
        <f t="shared" si="44"/>
        <v>08</v>
      </c>
      <c r="G253">
        <f t="shared" si="45"/>
        <v>10</v>
      </c>
      <c r="H253">
        <f t="shared" si="46"/>
        <v>4</v>
      </c>
      <c r="I253" t="str">
        <f t="shared" si="47"/>
        <v>2021</v>
      </c>
      <c r="J253" t="str">
        <f t="shared" si="41"/>
        <v>2021-08-08</v>
      </c>
    </row>
    <row r="254" spans="1:10" ht="15.75" x14ac:dyDescent="0.25">
      <c r="A254" s="6">
        <v>44384</v>
      </c>
      <c r="B254" t="str">
        <f t="shared" si="39"/>
        <v>07/07/2021</v>
      </c>
      <c r="C254">
        <f t="shared" si="40"/>
        <v>3</v>
      </c>
      <c r="D254" t="str">
        <f t="shared" si="42"/>
        <v>07</v>
      </c>
      <c r="E254">
        <f t="shared" si="43"/>
        <v>6</v>
      </c>
      <c r="F254" t="str">
        <f t="shared" si="44"/>
        <v>07</v>
      </c>
      <c r="G254">
        <f t="shared" si="45"/>
        <v>10</v>
      </c>
      <c r="H254">
        <f t="shared" si="46"/>
        <v>4</v>
      </c>
      <c r="I254" t="str">
        <f t="shared" si="47"/>
        <v>2021</v>
      </c>
      <c r="J254" t="str">
        <f t="shared" si="41"/>
        <v>2021-07-07</v>
      </c>
    </row>
    <row r="255" spans="1:10" ht="15.75" x14ac:dyDescent="0.25">
      <c r="A255" s="6" t="s">
        <v>1537</v>
      </c>
      <c r="B255" t="str">
        <f t="shared" si="39"/>
        <v>8/22/2011</v>
      </c>
      <c r="C255">
        <f t="shared" si="40"/>
        <v>2</v>
      </c>
      <c r="D255" t="str">
        <f t="shared" si="42"/>
        <v>08</v>
      </c>
      <c r="E255">
        <f t="shared" si="43"/>
        <v>5</v>
      </c>
      <c r="F255">
        <f t="shared" si="44"/>
        <v>22</v>
      </c>
      <c r="G255">
        <f t="shared" si="45"/>
        <v>9</v>
      </c>
      <c r="H255">
        <f t="shared" si="46"/>
        <v>4</v>
      </c>
      <c r="I255" t="str">
        <f t="shared" si="47"/>
        <v>2011</v>
      </c>
      <c r="J255" t="str">
        <f t="shared" si="41"/>
        <v>2011-08-22</v>
      </c>
    </row>
    <row r="256" spans="1:10" ht="15.75" x14ac:dyDescent="0.25">
      <c r="A256" s="6">
        <v>44384</v>
      </c>
      <c r="B256" t="str">
        <f t="shared" si="39"/>
        <v>07/07/2021</v>
      </c>
      <c r="C256">
        <f t="shared" si="40"/>
        <v>3</v>
      </c>
      <c r="D256" t="str">
        <f t="shared" si="42"/>
        <v>07</v>
      </c>
      <c r="E256">
        <f t="shared" si="43"/>
        <v>6</v>
      </c>
      <c r="F256" t="str">
        <f t="shared" si="44"/>
        <v>07</v>
      </c>
      <c r="G256">
        <f t="shared" si="45"/>
        <v>10</v>
      </c>
      <c r="H256">
        <f t="shared" si="46"/>
        <v>4</v>
      </c>
      <c r="I256" t="str">
        <f t="shared" si="47"/>
        <v>2021</v>
      </c>
      <c r="J256" t="str">
        <f t="shared" si="41"/>
        <v>2021-07-07</v>
      </c>
    </row>
    <row r="257" spans="1:10" ht="15.75" x14ac:dyDescent="0.25">
      <c r="A257" s="6">
        <v>44478</v>
      </c>
      <c r="B257" t="str">
        <f t="shared" si="39"/>
        <v>10/09/2021</v>
      </c>
      <c r="C257">
        <f t="shared" si="40"/>
        <v>3</v>
      </c>
      <c r="D257">
        <f t="shared" si="42"/>
        <v>10</v>
      </c>
      <c r="E257">
        <f t="shared" si="43"/>
        <v>6</v>
      </c>
      <c r="F257" t="str">
        <f t="shared" si="44"/>
        <v>09</v>
      </c>
      <c r="G257">
        <f t="shared" si="45"/>
        <v>10</v>
      </c>
      <c r="H257">
        <f t="shared" si="46"/>
        <v>4</v>
      </c>
      <c r="I257" t="str">
        <f t="shared" si="47"/>
        <v>2021</v>
      </c>
      <c r="J257" t="str">
        <f t="shared" si="41"/>
        <v>2021-10-09</v>
      </c>
    </row>
    <row r="258" spans="1:10" ht="15.75" x14ac:dyDescent="0.25">
      <c r="A258" s="6">
        <v>44115</v>
      </c>
      <c r="B258" t="str">
        <f t="shared" ref="B258:B321" si="48">TEXT(A258,"MM/DD/YYYY")</f>
        <v>10/11/2020</v>
      </c>
      <c r="C258">
        <f t="shared" ref="C258:C321" si="49">FIND("/",B258)</f>
        <v>3</v>
      </c>
      <c r="D258">
        <f t="shared" si="42"/>
        <v>10</v>
      </c>
      <c r="E258">
        <f t="shared" si="43"/>
        <v>6</v>
      </c>
      <c r="F258">
        <f t="shared" si="44"/>
        <v>11</v>
      </c>
      <c r="G258">
        <f t="shared" si="45"/>
        <v>10</v>
      </c>
      <c r="H258">
        <f t="shared" si="46"/>
        <v>4</v>
      </c>
      <c r="I258" t="str">
        <f t="shared" si="47"/>
        <v>2020</v>
      </c>
      <c r="J258" t="str">
        <f t="shared" ref="J258:J321" si="50">IF(A258="","null",I258&amp;"-"&amp;D258&amp;"-"&amp;F258)</f>
        <v>2020-10-11</v>
      </c>
    </row>
    <row r="259" spans="1:10" ht="15.75" x14ac:dyDescent="0.25">
      <c r="A259" s="6">
        <v>43049</v>
      </c>
      <c r="B259" t="str">
        <f t="shared" si="48"/>
        <v>11/10/2017</v>
      </c>
      <c r="C259">
        <f t="shared" si="49"/>
        <v>3</v>
      </c>
      <c r="D259">
        <f t="shared" si="42"/>
        <v>11</v>
      </c>
      <c r="E259">
        <f t="shared" si="43"/>
        <v>6</v>
      </c>
      <c r="F259">
        <f t="shared" si="44"/>
        <v>10</v>
      </c>
      <c r="G259">
        <f t="shared" si="45"/>
        <v>10</v>
      </c>
      <c r="H259">
        <f t="shared" si="46"/>
        <v>4</v>
      </c>
      <c r="I259" t="str">
        <f t="shared" si="47"/>
        <v>2017</v>
      </c>
      <c r="J259" t="str">
        <f t="shared" si="50"/>
        <v>2017-11-10</v>
      </c>
    </row>
    <row r="260" spans="1:10" ht="15.75" x14ac:dyDescent="0.25">
      <c r="A260" s="6">
        <v>44236</v>
      </c>
      <c r="B260" t="str">
        <f t="shared" si="48"/>
        <v>02/09/2021</v>
      </c>
      <c r="C260">
        <f t="shared" si="49"/>
        <v>3</v>
      </c>
      <c r="D260" t="str">
        <f t="shared" si="42"/>
        <v>02</v>
      </c>
      <c r="E260">
        <f t="shared" si="43"/>
        <v>6</v>
      </c>
      <c r="F260" t="str">
        <f t="shared" si="44"/>
        <v>09</v>
      </c>
      <c r="G260">
        <f t="shared" si="45"/>
        <v>10</v>
      </c>
      <c r="H260">
        <f t="shared" si="46"/>
        <v>4</v>
      </c>
      <c r="I260" t="str">
        <f t="shared" si="47"/>
        <v>2021</v>
      </c>
      <c r="J260" t="str">
        <f t="shared" si="50"/>
        <v>2021-02-09</v>
      </c>
    </row>
    <row r="261" spans="1:10" ht="15.75" x14ac:dyDescent="0.25">
      <c r="A261" s="6" t="s">
        <v>967</v>
      </c>
      <c r="B261" t="str">
        <f t="shared" si="48"/>
        <v>7/28/2021</v>
      </c>
      <c r="C261">
        <f t="shared" si="49"/>
        <v>2</v>
      </c>
      <c r="D261" t="str">
        <f t="shared" si="42"/>
        <v>07</v>
      </c>
      <c r="E261">
        <f t="shared" si="43"/>
        <v>5</v>
      </c>
      <c r="F261">
        <f t="shared" si="44"/>
        <v>28</v>
      </c>
      <c r="G261">
        <f t="shared" si="45"/>
        <v>9</v>
      </c>
      <c r="H261">
        <f t="shared" si="46"/>
        <v>4</v>
      </c>
      <c r="I261" t="str">
        <f t="shared" si="47"/>
        <v>2021</v>
      </c>
      <c r="J261" t="str">
        <f t="shared" si="50"/>
        <v>2021-07-28</v>
      </c>
    </row>
    <row r="262" spans="1:10" ht="15.75" x14ac:dyDescent="0.25">
      <c r="A262" s="6" t="s">
        <v>1017</v>
      </c>
      <c r="B262" t="str">
        <f t="shared" si="48"/>
        <v>10/20/2021</v>
      </c>
      <c r="C262">
        <f t="shared" si="49"/>
        <v>3</v>
      </c>
      <c r="D262">
        <f t="shared" si="42"/>
        <v>10</v>
      </c>
      <c r="E262">
        <f t="shared" si="43"/>
        <v>6</v>
      </c>
      <c r="F262">
        <f t="shared" si="44"/>
        <v>20</v>
      </c>
      <c r="G262">
        <f t="shared" si="45"/>
        <v>10</v>
      </c>
      <c r="H262">
        <f t="shared" si="46"/>
        <v>4</v>
      </c>
      <c r="I262" t="str">
        <f t="shared" si="47"/>
        <v>2021</v>
      </c>
      <c r="J262" t="str">
        <f t="shared" si="50"/>
        <v>2021-10-20</v>
      </c>
    </row>
    <row r="263" spans="1:10" ht="15.75" x14ac:dyDescent="0.25">
      <c r="A263" s="6">
        <v>44205</v>
      </c>
      <c r="B263" t="str">
        <f t="shared" si="48"/>
        <v>01/09/2021</v>
      </c>
      <c r="C263">
        <f t="shared" si="49"/>
        <v>3</v>
      </c>
      <c r="D263" t="str">
        <f t="shared" si="42"/>
        <v>01</v>
      </c>
      <c r="E263">
        <f t="shared" si="43"/>
        <v>6</v>
      </c>
      <c r="F263" t="str">
        <f t="shared" si="44"/>
        <v>09</v>
      </c>
      <c r="G263">
        <f t="shared" si="45"/>
        <v>10</v>
      </c>
      <c r="H263">
        <f t="shared" si="46"/>
        <v>4</v>
      </c>
      <c r="I263" t="str">
        <f t="shared" si="47"/>
        <v>2021</v>
      </c>
      <c r="J263" t="str">
        <f t="shared" si="50"/>
        <v>2021-01-09</v>
      </c>
    </row>
    <row r="264" spans="1:10" ht="15.75" x14ac:dyDescent="0.25">
      <c r="A264" s="6" t="s">
        <v>967</v>
      </c>
      <c r="B264" t="str">
        <f t="shared" si="48"/>
        <v>7/28/2021</v>
      </c>
      <c r="C264">
        <f t="shared" si="49"/>
        <v>2</v>
      </c>
      <c r="D264" t="str">
        <f t="shared" si="42"/>
        <v>07</v>
      </c>
      <c r="E264">
        <f t="shared" si="43"/>
        <v>5</v>
      </c>
      <c r="F264">
        <f t="shared" si="44"/>
        <v>28</v>
      </c>
      <c r="G264">
        <f t="shared" si="45"/>
        <v>9</v>
      </c>
      <c r="H264">
        <f t="shared" si="46"/>
        <v>4</v>
      </c>
      <c r="I264" t="str">
        <f t="shared" si="47"/>
        <v>2021</v>
      </c>
      <c r="J264" t="str">
        <f t="shared" si="50"/>
        <v>2021-07-28</v>
      </c>
    </row>
    <row r="265" spans="1:10" ht="15.75" x14ac:dyDescent="0.25">
      <c r="A265" s="6">
        <v>44537</v>
      </c>
      <c r="B265" t="str">
        <f t="shared" si="48"/>
        <v>12/07/2021</v>
      </c>
      <c r="C265">
        <f t="shared" si="49"/>
        <v>3</v>
      </c>
      <c r="D265">
        <f t="shared" si="42"/>
        <v>12</v>
      </c>
      <c r="E265">
        <f t="shared" si="43"/>
        <v>6</v>
      </c>
      <c r="F265" t="str">
        <f t="shared" si="44"/>
        <v>07</v>
      </c>
      <c r="G265">
        <f t="shared" si="45"/>
        <v>10</v>
      </c>
      <c r="H265">
        <f t="shared" si="46"/>
        <v>4</v>
      </c>
      <c r="I265" t="str">
        <f t="shared" si="47"/>
        <v>2021</v>
      </c>
      <c r="J265" t="str">
        <f t="shared" si="50"/>
        <v>2021-12-07</v>
      </c>
    </row>
    <row r="266" spans="1:10" ht="15.75" x14ac:dyDescent="0.25">
      <c r="A266" s="6" t="s">
        <v>1561</v>
      </c>
      <c r="B266" t="str">
        <f t="shared" si="48"/>
        <v>1/26/2021</v>
      </c>
      <c r="C266">
        <f t="shared" si="49"/>
        <v>2</v>
      </c>
      <c r="D266" t="str">
        <f t="shared" si="42"/>
        <v>01</v>
      </c>
      <c r="E266">
        <f t="shared" si="43"/>
        <v>5</v>
      </c>
      <c r="F266">
        <f t="shared" si="44"/>
        <v>26</v>
      </c>
      <c r="G266">
        <f t="shared" si="45"/>
        <v>9</v>
      </c>
      <c r="H266">
        <f t="shared" si="46"/>
        <v>4</v>
      </c>
      <c r="I266" t="str">
        <f t="shared" si="47"/>
        <v>2021</v>
      </c>
      <c r="J266" t="str">
        <f t="shared" si="50"/>
        <v>2021-01-26</v>
      </c>
    </row>
    <row r="267" spans="1:10" ht="15.75" x14ac:dyDescent="0.25">
      <c r="A267" s="6" t="s">
        <v>962</v>
      </c>
      <c r="B267" t="str">
        <f t="shared" si="48"/>
        <v>7/16/2021</v>
      </c>
      <c r="C267">
        <f t="shared" si="49"/>
        <v>2</v>
      </c>
      <c r="D267" t="str">
        <f t="shared" si="42"/>
        <v>07</v>
      </c>
      <c r="E267">
        <f t="shared" si="43"/>
        <v>5</v>
      </c>
      <c r="F267">
        <f t="shared" si="44"/>
        <v>16</v>
      </c>
      <c r="G267">
        <f t="shared" si="45"/>
        <v>9</v>
      </c>
      <c r="H267">
        <f t="shared" si="46"/>
        <v>4</v>
      </c>
      <c r="I267" t="str">
        <f t="shared" si="47"/>
        <v>2021</v>
      </c>
      <c r="J267" t="str">
        <f t="shared" si="50"/>
        <v>2021-07-16</v>
      </c>
    </row>
    <row r="268" spans="1:10" ht="15.75" x14ac:dyDescent="0.25">
      <c r="A268" s="6">
        <v>44540</v>
      </c>
      <c r="B268" t="str">
        <f t="shared" si="48"/>
        <v>12/10/2021</v>
      </c>
      <c r="C268">
        <f t="shared" si="49"/>
        <v>3</v>
      </c>
      <c r="D268">
        <f t="shared" si="42"/>
        <v>12</v>
      </c>
      <c r="E268">
        <f t="shared" si="43"/>
        <v>6</v>
      </c>
      <c r="F268">
        <f t="shared" si="44"/>
        <v>10</v>
      </c>
      <c r="G268">
        <f t="shared" si="45"/>
        <v>10</v>
      </c>
      <c r="H268">
        <f t="shared" si="46"/>
        <v>4</v>
      </c>
      <c r="I268" t="str">
        <f t="shared" si="47"/>
        <v>2021</v>
      </c>
      <c r="J268" t="str">
        <f t="shared" si="50"/>
        <v>2021-12-10</v>
      </c>
    </row>
    <row r="269" spans="1:10" ht="15.75" x14ac:dyDescent="0.25">
      <c r="A269" s="6" t="s">
        <v>1129</v>
      </c>
      <c r="B269" t="str">
        <f t="shared" si="48"/>
        <v>10/22/2021</v>
      </c>
      <c r="C269">
        <f t="shared" si="49"/>
        <v>3</v>
      </c>
      <c r="D269">
        <f t="shared" si="42"/>
        <v>10</v>
      </c>
      <c r="E269">
        <f t="shared" si="43"/>
        <v>6</v>
      </c>
      <c r="F269">
        <f t="shared" si="44"/>
        <v>22</v>
      </c>
      <c r="G269">
        <f t="shared" si="45"/>
        <v>10</v>
      </c>
      <c r="H269">
        <f t="shared" si="46"/>
        <v>4</v>
      </c>
      <c r="I269" t="str">
        <f t="shared" si="47"/>
        <v>2021</v>
      </c>
      <c r="J269" t="str">
        <f t="shared" si="50"/>
        <v>2021-10-22</v>
      </c>
    </row>
    <row r="270" spans="1:10" ht="15.75" x14ac:dyDescent="0.25">
      <c r="A270" s="6">
        <v>44384</v>
      </c>
      <c r="B270" t="str">
        <f t="shared" si="48"/>
        <v>07/07/2021</v>
      </c>
      <c r="C270">
        <f t="shared" si="49"/>
        <v>3</v>
      </c>
      <c r="D270" t="str">
        <f t="shared" si="42"/>
        <v>07</v>
      </c>
      <c r="E270">
        <f t="shared" si="43"/>
        <v>6</v>
      </c>
      <c r="F270" t="str">
        <f t="shared" si="44"/>
        <v>07</v>
      </c>
      <c r="G270">
        <f t="shared" si="45"/>
        <v>10</v>
      </c>
      <c r="H270">
        <f t="shared" si="46"/>
        <v>4</v>
      </c>
      <c r="I270" t="str">
        <f t="shared" si="47"/>
        <v>2021</v>
      </c>
      <c r="J270" t="str">
        <f t="shared" si="50"/>
        <v>2021-07-07</v>
      </c>
    </row>
    <row r="271" spans="1:10" ht="15.75" x14ac:dyDescent="0.25">
      <c r="A271" s="6">
        <v>44206</v>
      </c>
      <c r="B271" t="str">
        <f t="shared" si="48"/>
        <v>01/10/2021</v>
      </c>
      <c r="C271">
        <f t="shared" si="49"/>
        <v>3</v>
      </c>
      <c r="D271" t="str">
        <f t="shared" si="42"/>
        <v>01</v>
      </c>
      <c r="E271">
        <f t="shared" si="43"/>
        <v>6</v>
      </c>
      <c r="F271">
        <f t="shared" si="44"/>
        <v>10</v>
      </c>
      <c r="G271">
        <f t="shared" si="45"/>
        <v>10</v>
      </c>
      <c r="H271">
        <f t="shared" si="46"/>
        <v>4</v>
      </c>
      <c r="I271" t="str">
        <f t="shared" si="47"/>
        <v>2021</v>
      </c>
      <c r="J271" t="str">
        <f t="shared" si="50"/>
        <v>2021-01-10</v>
      </c>
    </row>
    <row r="272" spans="1:10" ht="15.75" x14ac:dyDescent="0.25">
      <c r="A272" s="6">
        <v>44208</v>
      </c>
      <c r="B272" t="str">
        <f t="shared" si="48"/>
        <v>01/12/2021</v>
      </c>
      <c r="C272">
        <f t="shared" si="49"/>
        <v>3</v>
      </c>
      <c r="D272" t="str">
        <f t="shared" si="42"/>
        <v>01</v>
      </c>
      <c r="E272">
        <f t="shared" si="43"/>
        <v>6</v>
      </c>
      <c r="F272">
        <f t="shared" si="44"/>
        <v>12</v>
      </c>
      <c r="G272">
        <f t="shared" si="45"/>
        <v>10</v>
      </c>
      <c r="H272">
        <f t="shared" si="46"/>
        <v>4</v>
      </c>
      <c r="I272" t="str">
        <f t="shared" si="47"/>
        <v>2021</v>
      </c>
      <c r="J272" t="str">
        <f t="shared" si="50"/>
        <v>2021-01-12</v>
      </c>
    </row>
    <row r="273" spans="1:10" ht="15.75" x14ac:dyDescent="0.25">
      <c r="A273" s="6" t="s">
        <v>1577</v>
      </c>
      <c r="B273" t="str">
        <f t="shared" si="48"/>
        <v>8/23/2019</v>
      </c>
      <c r="C273">
        <f t="shared" si="49"/>
        <v>2</v>
      </c>
      <c r="D273" t="str">
        <f t="shared" si="42"/>
        <v>08</v>
      </c>
      <c r="E273">
        <f t="shared" si="43"/>
        <v>5</v>
      </c>
      <c r="F273">
        <f t="shared" si="44"/>
        <v>23</v>
      </c>
      <c r="G273">
        <f t="shared" si="45"/>
        <v>9</v>
      </c>
      <c r="H273">
        <f t="shared" si="46"/>
        <v>4</v>
      </c>
      <c r="I273" t="str">
        <f t="shared" si="47"/>
        <v>2019</v>
      </c>
      <c r="J273" t="str">
        <f t="shared" si="50"/>
        <v>2019-08-23</v>
      </c>
    </row>
    <row r="274" spans="1:10" ht="15.75" x14ac:dyDescent="0.25">
      <c r="A274" s="6">
        <v>44533</v>
      </c>
      <c r="B274" t="str">
        <f t="shared" si="48"/>
        <v>12/03/2021</v>
      </c>
      <c r="C274">
        <f t="shared" si="49"/>
        <v>3</v>
      </c>
      <c r="D274">
        <f t="shared" si="42"/>
        <v>12</v>
      </c>
      <c r="E274">
        <f t="shared" si="43"/>
        <v>6</v>
      </c>
      <c r="F274" t="str">
        <f t="shared" si="44"/>
        <v>03</v>
      </c>
      <c r="G274">
        <f t="shared" si="45"/>
        <v>10</v>
      </c>
      <c r="H274">
        <f t="shared" si="46"/>
        <v>4</v>
      </c>
      <c r="I274" t="str">
        <f t="shared" si="47"/>
        <v>2021</v>
      </c>
      <c r="J274" t="str">
        <f t="shared" si="50"/>
        <v>2021-12-03</v>
      </c>
    </row>
    <row r="275" spans="1:10" ht="15.75" x14ac:dyDescent="0.25">
      <c r="A275" s="6" t="s">
        <v>1187</v>
      </c>
      <c r="B275" t="str">
        <f t="shared" si="48"/>
        <v>1/27/2021</v>
      </c>
      <c r="C275">
        <f t="shared" si="49"/>
        <v>2</v>
      </c>
      <c r="D275" t="str">
        <f t="shared" si="42"/>
        <v>01</v>
      </c>
      <c r="E275">
        <f t="shared" si="43"/>
        <v>5</v>
      </c>
      <c r="F275">
        <f t="shared" si="44"/>
        <v>27</v>
      </c>
      <c r="G275">
        <f t="shared" si="45"/>
        <v>9</v>
      </c>
      <c r="H275">
        <f t="shared" si="46"/>
        <v>4</v>
      </c>
      <c r="I275" t="str">
        <f t="shared" si="47"/>
        <v>2021</v>
      </c>
      <c r="J275" t="str">
        <f t="shared" si="50"/>
        <v>2021-01-27</v>
      </c>
    </row>
    <row r="276" spans="1:10" ht="15.75" x14ac:dyDescent="0.25">
      <c r="A276" s="6">
        <v>44503</v>
      </c>
      <c r="B276" t="str">
        <f t="shared" si="48"/>
        <v>11/03/2021</v>
      </c>
      <c r="C276">
        <f t="shared" si="49"/>
        <v>3</v>
      </c>
      <c r="D276">
        <f t="shared" si="42"/>
        <v>11</v>
      </c>
      <c r="E276">
        <f t="shared" si="43"/>
        <v>6</v>
      </c>
      <c r="F276" t="str">
        <f t="shared" si="44"/>
        <v>03</v>
      </c>
      <c r="G276">
        <f t="shared" si="45"/>
        <v>10</v>
      </c>
      <c r="H276">
        <f t="shared" si="46"/>
        <v>4</v>
      </c>
      <c r="I276" t="str">
        <f t="shared" si="47"/>
        <v>2021</v>
      </c>
      <c r="J276" t="str">
        <f t="shared" si="50"/>
        <v>2021-11-03</v>
      </c>
    </row>
    <row r="277" spans="1:10" ht="15.75" x14ac:dyDescent="0.25">
      <c r="A277" s="6">
        <v>44199</v>
      </c>
      <c r="B277" t="str">
        <f t="shared" si="48"/>
        <v>01/03/2021</v>
      </c>
      <c r="C277">
        <f t="shared" si="49"/>
        <v>3</v>
      </c>
      <c r="D277" t="str">
        <f t="shared" si="42"/>
        <v>01</v>
      </c>
      <c r="E277">
        <f t="shared" si="43"/>
        <v>6</v>
      </c>
      <c r="F277" t="str">
        <f t="shared" si="44"/>
        <v>03</v>
      </c>
      <c r="G277">
        <f t="shared" si="45"/>
        <v>10</v>
      </c>
      <c r="H277">
        <f t="shared" si="46"/>
        <v>4</v>
      </c>
      <c r="I277" t="str">
        <f t="shared" si="47"/>
        <v>2021</v>
      </c>
      <c r="J277" t="str">
        <f t="shared" si="50"/>
        <v>2021-01-03</v>
      </c>
    </row>
    <row r="278" spans="1:10" ht="15.75" x14ac:dyDescent="0.25">
      <c r="A278" s="6">
        <v>43500</v>
      </c>
      <c r="B278" t="str">
        <f t="shared" si="48"/>
        <v>02/04/2019</v>
      </c>
      <c r="C278">
        <f t="shared" si="49"/>
        <v>3</v>
      </c>
      <c r="D278" t="str">
        <f t="shared" si="42"/>
        <v>02</v>
      </c>
      <c r="E278">
        <f t="shared" si="43"/>
        <v>6</v>
      </c>
      <c r="F278" t="str">
        <f t="shared" si="44"/>
        <v>04</v>
      </c>
      <c r="G278">
        <f t="shared" si="45"/>
        <v>10</v>
      </c>
      <c r="H278">
        <f t="shared" si="46"/>
        <v>4</v>
      </c>
      <c r="I278" t="str">
        <f t="shared" si="47"/>
        <v>2019</v>
      </c>
      <c r="J278" t="str">
        <f t="shared" si="50"/>
        <v>2019-02-04</v>
      </c>
    </row>
    <row r="279" spans="1:10" ht="15.75" x14ac:dyDescent="0.25">
      <c r="A279" s="6" t="s">
        <v>1498</v>
      </c>
      <c r="B279" t="str">
        <f t="shared" si="48"/>
        <v>9/29/2021</v>
      </c>
      <c r="C279">
        <f t="shared" si="49"/>
        <v>2</v>
      </c>
      <c r="D279" t="str">
        <f t="shared" si="42"/>
        <v>09</v>
      </c>
      <c r="E279">
        <f t="shared" si="43"/>
        <v>5</v>
      </c>
      <c r="F279">
        <f t="shared" si="44"/>
        <v>29</v>
      </c>
      <c r="G279">
        <f t="shared" si="45"/>
        <v>9</v>
      </c>
      <c r="H279">
        <f t="shared" si="46"/>
        <v>4</v>
      </c>
      <c r="I279" t="str">
        <f t="shared" si="47"/>
        <v>2021</v>
      </c>
      <c r="J279" t="str">
        <f t="shared" si="50"/>
        <v>2021-09-29</v>
      </c>
    </row>
    <row r="280" spans="1:10" ht="15.75" x14ac:dyDescent="0.25">
      <c r="A280" s="6" t="s">
        <v>930</v>
      </c>
      <c r="B280" t="str">
        <f t="shared" si="48"/>
        <v>7/15/2021</v>
      </c>
      <c r="C280">
        <f t="shared" si="49"/>
        <v>2</v>
      </c>
      <c r="D280" t="str">
        <f t="shared" si="42"/>
        <v>07</v>
      </c>
      <c r="E280">
        <f t="shared" si="43"/>
        <v>5</v>
      </c>
      <c r="F280">
        <f t="shared" si="44"/>
        <v>15</v>
      </c>
      <c r="G280">
        <f t="shared" si="45"/>
        <v>9</v>
      </c>
      <c r="H280">
        <f t="shared" si="46"/>
        <v>4</v>
      </c>
      <c r="I280" t="str">
        <f t="shared" si="47"/>
        <v>2021</v>
      </c>
      <c r="J280" t="str">
        <f t="shared" si="50"/>
        <v>2021-07-15</v>
      </c>
    </row>
    <row r="281" spans="1:10" ht="15.75" x14ac:dyDescent="0.25">
      <c r="A281" s="6">
        <v>44359</v>
      </c>
      <c r="B281" t="str">
        <f t="shared" si="48"/>
        <v>06/12/2021</v>
      </c>
      <c r="C281">
        <f t="shared" si="49"/>
        <v>3</v>
      </c>
      <c r="D281" t="str">
        <f t="shared" si="42"/>
        <v>06</v>
      </c>
      <c r="E281">
        <f t="shared" si="43"/>
        <v>6</v>
      </c>
      <c r="F281">
        <f t="shared" si="44"/>
        <v>12</v>
      </c>
      <c r="G281">
        <f t="shared" si="45"/>
        <v>10</v>
      </c>
      <c r="H281">
        <f t="shared" si="46"/>
        <v>4</v>
      </c>
      <c r="I281" t="str">
        <f t="shared" si="47"/>
        <v>2021</v>
      </c>
      <c r="J281" t="str">
        <f t="shared" si="50"/>
        <v>2021-06-12</v>
      </c>
    </row>
    <row r="282" spans="1:10" ht="15.75" x14ac:dyDescent="0.25">
      <c r="A282" s="6">
        <v>43500</v>
      </c>
      <c r="B282" t="str">
        <f t="shared" si="48"/>
        <v>02/04/2019</v>
      </c>
      <c r="C282">
        <f t="shared" si="49"/>
        <v>3</v>
      </c>
      <c r="D282" t="str">
        <f t="shared" si="42"/>
        <v>02</v>
      </c>
      <c r="E282">
        <f t="shared" si="43"/>
        <v>6</v>
      </c>
      <c r="F282" t="str">
        <f t="shared" si="44"/>
        <v>04</v>
      </c>
      <c r="G282">
        <f t="shared" si="45"/>
        <v>10</v>
      </c>
      <c r="H282">
        <f t="shared" si="46"/>
        <v>4</v>
      </c>
      <c r="I282" t="str">
        <f t="shared" si="47"/>
        <v>2019</v>
      </c>
      <c r="J282" t="str">
        <f t="shared" si="50"/>
        <v>2019-02-04</v>
      </c>
    </row>
    <row r="283" spans="1:10" ht="15.75" x14ac:dyDescent="0.25">
      <c r="A283" s="6">
        <v>44358</v>
      </c>
      <c r="B283" t="str">
        <f t="shared" si="48"/>
        <v>06/11/2021</v>
      </c>
      <c r="C283">
        <f t="shared" si="49"/>
        <v>3</v>
      </c>
      <c r="D283" t="str">
        <f t="shared" si="42"/>
        <v>06</v>
      </c>
      <c r="E283">
        <f t="shared" si="43"/>
        <v>6</v>
      </c>
      <c r="F283">
        <f t="shared" si="44"/>
        <v>11</v>
      </c>
      <c r="G283">
        <f t="shared" si="45"/>
        <v>10</v>
      </c>
      <c r="H283">
        <f t="shared" si="46"/>
        <v>4</v>
      </c>
      <c r="I283" t="str">
        <f t="shared" si="47"/>
        <v>2021</v>
      </c>
      <c r="J283" t="str">
        <f t="shared" si="50"/>
        <v>2021-06-11</v>
      </c>
    </row>
    <row r="284" spans="1:10" ht="15.75" x14ac:dyDescent="0.25">
      <c r="A284" s="6" t="s">
        <v>1385</v>
      </c>
      <c r="B284" t="str">
        <f t="shared" si="48"/>
        <v>7/23/2021</v>
      </c>
      <c r="C284">
        <f t="shared" si="49"/>
        <v>2</v>
      </c>
      <c r="D284" t="str">
        <f t="shared" si="42"/>
        <v>07</v>
      </c>
      <c r="E284">
        <f t="shared" si="43"/>
        <v>5</v>
      </c>
      <c r="F284">
        <f t="shared" si="44"/>
        <v>23</v>
      </c>
      <c r="G284">
        <f t="shared" si="45"/>
        <v>9</v>
      </c>
      <c r="H284">
        <f t="shared" si="46"/>
        <v>4</v>
      </c>
      <c r="I284" t="str">
        <f t="shared" si="47"/>
        <v>2021</v>
      </c>
      <c r="J284" t="str">
        <f t="shared" si="50"/>
        <v>2021-07-23</v>
      </c>
    </row>
    <row r="285" spans="1:10" ht="15.75" x14ac:dyDescent="0.25">
      <c r="A285" s="6">
        <v>44387</v>
      </c>
      <c r="B285" t="str">
        <f t="shared" si="48"/>
        <v>07/10/2021</v>
      </c>
      <c r="C285">
        <f t="shared" si="49"/>
        <v>3</v>
      </c>
      <c r="D285" t="str">
        <f t="shared" si="42"/>
        <v>07</v>
      </c>
      <c r="E285">
        <f t="shared" si="43"/>
        <v>6</v>
      </c>
      <c r="F285">
        <f t="shared" si="44"/>
        <v>10</v>
      </c>
      <c r="G285">
        <f t="shared" si="45"/>
        <v>10</v>
      </c>
      <c r="H285">
        <f t="shared" si="46"/>
        <v>4</v>
      </c>
      <c r="I285" t="str">
        <f t="shared" si="47"/>
        <v>2021</v>
      </c>
      <c r="J285" t="str">
        <f t="shared" si="50"/>
        <v>2021-07-10</v>
      </c>
    </row>
    <row r="286" spans="1:10" ht="15.75" x14ac:dyDescent="0.25">
      <c r="A286" s="6" t="s">
        <v>1607</v>
      </c>
      <c r="B286" t="str">
        <f t="shared" si="48"/>
        <v>10/25/2021</v>
      </c>
      <c r="C286">
        <f t="shared" si="49"/>
        <v>3</v>
      </c>
      <c r="D286">
        <f t="shared" si="42"/>
        <v>10</v>
      </c>
      <c r="E286">
        <f t="shared" si="43"/>
        <v>6</v>
      </c>
      <c r="F286">
        <f t="shared" si="44"/>
        <v>25</v>
      </c>
      <c r="G286">
        <f t="shared" si="45"/>
        <v>10</v>
      </c>
      <c r="H286">
        <f t="shared" si="46"/>
        <v>4</v>
      </c>
      <c r="I286" t="str">
        <f t="shared" si="47"/>
        <v>2021</v>
      </c>
      <c r="J286" t="str">
        <f t="shared" si="50"/>
        <v>2021-10-25</v>
      </c>
    </row>
    <row r="287" spans="1:10" ht="15.75" x14ac:dyDescent="0.25">
      <c r="A287" s="6" t="s">
        <v>1610</v>
      </c>
      <c r="B287" t="str">
        <f t="shared" si="48"/>
        <v>6/24/2021</v>
      </c>
      <c r="C287">
        <f t="shared" si="49"/>
        <v>2</v>
      </c>
      <c r="D287" t="str">
        <f t="shared" si="42"/>
        <v>06</v>
      </c>
      <c r="E287">
        <f t="shared" si="43"/>
        <v>5</v>
      </c>
      <c r="F287">
        <f t="shared" si="44"/>
        <v>24</v>
      </c>
      <c r="G287">
        <f t="shared" si="45"/>
        <v>9</v>
      </c>
      <c r="H287">
        <f t="shared" si="46"/>
        <v>4</v>
      </c>
      <c r="I287" t="str">
        <f t="shared" si="47"/>
        <v>2021</v>
      </c>
      <c r="J287" t="str">
        <f t="shared" si="50"/>
        <v>2021-06-24</v>
      </c>
    </row>
    <row r="288" spans="1:10" ht="15.75" x14ac:dyDescent="0.25">
      <c r="A288" s="6" t="s">
        <v>1612</v>
      </c>
      <c r="B288" t="str">
        <f t="shared" si="48"/>
        <v>3/26/2021</v>
      </c>
      <c r="C288">
        <f t="shared" si="49"/>
        <v>2</v>
      </c>
      <c r="D288" t="str">
        <f t="shared" si="42"/>
        <v>03</v>
      </c>
      <c r="E288">
        <f t="shared" si="43"/>
        <v>5</v>
      </c>
      <c r="F288">
        <f t="shared" si="44"/>
        <v>26</v>
      </c>
      <c r="G288">
        <f t="shared" si="45"/>
        <v>9</v>
      </c>
      <c r="H288">
        <f t="shared" si="46"/>
        <v>4</v>
      </c>
      <c r="I288" t="str">
        <f t="shared" si="47"/>
        <v>2021</v>
      </c>
      <c r="J288" t="str">
        <f t="shared" si="50"/>
        <v>2021-03-26</v>
      </c>
    </row>
    <row r="289" spans="1:10" ht="15.75" x14ac:dyDescent="0.25">
      <c r="A289" s="6">
        <v>44236</v>
      </c>
      <c r="B289" t="str">
        <f t="shared" si="48"/>
        <v>02/09/2021</v>
      </c>
      <c r="C289">
        <f t="shared" si="49"/>
        <v>3</v>
      </c>
      <c r="D289" t="str">
        <f t="shared" si="42"/>
        <v>02</v>
      </c>
      <c r="E289">
        <f t="shared" si="43"/>
        <v>6</v>
      </c>
      <c r="F289" t="str">
        <f t="shared" si="44"/>
        <v>09</v>
      </c>
      <c r="G289">
        <f t="shared" si="45"/>
        <v>10</v>
      </c>
      <c r="H289">
        <f t="shared" si="46"/>
        <v>4</v>
      </c>
      <c r="I289" t="str">
        <f t="shared" si="47"/>
        <v>2021</v>
      </c>
      <c r="J289" t="str">
        <f t="shared" si="50"/>
        <v>2021-02-09</v>
      </c>
    </row>
    <row r="290" spans="1:10" ht="15.75" x14ac:dyDescent="0.25">
      <c r="A290" s="6" t="s">
        <v>1451</v>
      </c>
      <c r="B290" t="str">
        <f t="shared" si="48"/>
        <v>10/14/2021</v>
      </c>
      <c r="C290">
        <f t="shared" si="49"/>
        <v>3</v>
      </c>
      <c r="D290">
        <f t="shared" si="42"/>
        <v>10</v>
      </c>
      <c r="E290">
        <f t="shared" si="43"/>
        <v>6</v>
      </c>
      <c r="F290">
        <f t="shared" si="44"/>
        <v>14</v>
      </c>
      <c r="G290">
        <f t="shared" si="45"/>
        <v>10</v>
      </c>
      <c r="H290">
        <f t="shared" si="46"/>
        <v>4</v>
      </c>
      <c r="I290" t="str">
        <f t="shared" si="47"/>
        <v>2021</v>
      </c>
      <c r="J290" t="str">
        <f t="shared" si="50"/>
        <v>2021-10-14</v>
      </c>
    </row>
    <row r="291" spans="1:10" ht="15.75" x14ac:dyDescent="0.25">
      <c r="A291" s="6">
        <v>44533</v>
      </c>
      <c r="B291" t="str">
        <f t="shared" si="48"/>
        <v>12/03/2021</v>
      </c>
      <c r="C291">
        <f t="shared" si="49"/>
        <v>3</v>
      </c>
      <c r="D291">
        <f t="shared" si="42"/>
        <v>12</v>
      </c>
      <c r="E291">
        <f t="shared" si="43"/>
        <v>6</v>
      </c>
      <c r="F291" t="str">
        <f t="shared" si="44"/>
        <v>03</v>
      </c>
      <c r="G291">
        <f t="shared" si="45"/>
        <v>10</v>
      </c>
      <c r="H291">
        <f t="shared" si="46"/>
        <v>4</v>
      </c>
      <c r="I291" t="str">
        <f t="shared" si="47"/>
        <v>2021</v>
      </c>
      <c r="J291" t="str">
        <f t="shared" si="50"/>
        <v>2021-12-03</v>
      </c>
    </row>
    <row r="292" spans="1:10" ht="15.75" x14ac:dyDescent="0.25">
      <c r="A292" s="6" t="s">
        <v>1621</v>
      </c>
      <c r="B292" t="str">
        <f t="shared" si="48"/>
        <v>11/28/2019</v>
      </c>
      <c r="C292">
        <f t="shared" si="49"/>
        <v>3</v>
      </c>
      <c r="D292">
        <f t="shared" si="42"/>
        <v>11</v>
      </c>
      <c r="E292">
        <f t="shared" si="43"/>
        <v>6</v>
      </c>
      <c r="F292">
        <f t="shared" si="44"/>
        <v>28</v>
      </c>
      <c r="G292">
        <f t="shared" si="45"/>
        <v>10</v>
      </c>
      <c r="H292">
        <f t="shared" si="46"/>
        <v>4</v>
      </c>
      <c r="I292" t="str">
        <f t="shared" si="47"/>
        <v>2019</v>
      </c>
      <c r="J292" t="str">
        <f t="shared" si="50"/>
        <v>2019-11-28</v>
      </c>
    </row>
    <row r="293" spans="1:10" ht="15.75" x14ac:dyDescent="0.25">
      <c r="A293" s="6">
        <v>43873</v>
      </c>
      <c r="B293" t="str">
        <f t="shared" si="48"/>
        <v>02/12/2020</v>
      </c>
      <c r="C293">
        <f t="shared" si="49"/>
        <v>3</v>
      </c>
      <c r="D293" t="str">
        <f t="shared" si="42"/>
        <v>02</v>
      </c>
      <c r="E293">
        <f t="shared" si="43"/>
        <v>6</v>
      </c>
      <c r="F293">
        <f t="shared" si="44"/>
        <v>12</v>
      </c>
      <c r="G293">
        <f t="shared" si="45"/>
        <v>10</v>
      </c>
      <c r="H293">
        <f t="shared" si="46"/>
        <v>4</v>
      </c>
      <c r="I293" t="str">
        <f t="shared" si="47"/>
        <v>2020</v>
      </c>
      <c r="J293" t="str">
        <f t="shared" si="50"/>
        <v>2020-02-12</v>
      </c>
    </row>
    <row r="294" spans="1:10" ht="15.75" x14ac:dyDescent="0.25">
      <c r="A294" s="6">
        <v>41855</v>
      </c>
      <c r="B294" t="str">
        <f t="shared" si="48"/>
        <v>08/04/2014</v>
      </c>
      <c r="C294">
        <f t="shared" si="49"/>
        <v>3</v>
      </c>
      <c r="D294" t="str">
        <f t="shared" si="42"/>
        <v>08</v>
      </c>
      <c r="E294">
        <f t="shared" si="43"/>
        <v>6</v>
      </c>
      <c r="F294" t="str">
        <f t="shared" si="44"/>
        <v>04</v>
      </c>
      <c r="G294">
        <f t="shared" si="45"/>
        <v>10</v>
      </c>
      <c r="H294">
        <f t="shared" si="46"/>
        <v>4</v>
      </c>
      <c r="I294" t="str">
        <f t="shared" si="47"/>
        <v>2014</v>
      </c>
      <c r="J294" t="str">
        <f t="shared" si="50"/>
        <v>2014-08-04</v>
      </c>
    </row>
    <row r="295" spans="1:10" ht="15.75" x14ac:dyDescent="0.25">
      <c r="A295" s="6">
        <v>41701</v>
      </c>
      <c r="B295" t="str">
        <f t="shared" si="48"/>
        <v>03/03/2014</v>
      </c>
      <c r="C295">
        <f t="shared" si="49"/>
        <v>3</v>
      </c>
      <c r="D295" t="str">
        <f t="shared" si="42"/>
        <v>03</v>
      </c>
      <c r="E295">
        <f t="shared" si="43"/>
        <v>6</v>
      </c>
      <c r="F295" t="str">
        <f t="shared" si="44"/>
        <v>03</v>
      </c>
      <c r="G295">
        <f t="shared" si="45"/>
        <v>10</v>
      </c>
      <c r="H295">
        <f t="shared" si="46"/>
        <v>4</v>
      </c>
      <c r="I295" t="str">
        <f t="shared" si="47"/>
        <v>2014</v>
      </c>
      <c r="J295" t="str">
        <f t="shared" si="50"/>
        <v>2014-03-03</v>
      </c>
    </row>
    <row r="296" spans="1:10" ht="15.75" x14ac:dyDescent="0.25">
      <c r="A296" s="6" t="s">
        <v>940</v>
      </c>
      <c r="B296" t="str">
        <f t="shared" si="48"/>
        <v>5/21/2020</v>
      </c>
      <c r="C296">
        <f t="shared" si="49"/>
        <v>2</v>
      </c>
      <c r="D296" t="str">
        <f t="shared" si="42"/>
        <v>05</v>
      </c>
      <c r="E296">
        <f t="shared" si="43"/>
        <v>5</v>
      </c>
      <c r="F296">
        <f t="shared" si="44"/>
        <v>21</v>
      </c>
      <c r="G296">
        <f t="shared" si="45"/>
        <v>9</v>
      </c>
      <c r="H296">
        <f t="shared" si="46"/>
        <v>4</v>
      </c>
      <c r="I296" t="str">
        <f t="shared" si="47"/>
        <v>2020</v>
      </c>
      <c r="J296" t="str">
        <f t="shared" si="50"/>
        <v>2020-05-21</v>
      </c>
    </row>
    <row r="297" spans="1:10" ht="15.75" x14ac:dyDescent="0.25">
      <c r="A297" s="6" t="s">
        <v>1007</v>
      </c>
      <c r="B297" t="str">
        <f t="shared" si="48"/>
        <v>12/23/2020</v>
      </c>
      <c r="C297">
        <f t="shared" si="49"/>
        <v>3</v>
      </c>
      <c r="D297">
        <f t="shared" si="42"/>
        <v>12</v>
      </c>
      <c r="E297">
        <f t="shared" si="43"/>
        <v>6</v>
      </c>
      <c r="F297">
        <f t="shared" si="44"/>
        <v>23</v>
      </c>
      <c r="G297">
        <f t="shared" si="45"/>
        <v>10</v>
      </c>
      <c r="H297">
        <f t="shared" si="46"/>
        <v>4</v>
      </c>
      <c r="I297" t="str">
        <f t="shared" si="47"/>
        <v>2020</v>
      </c>
      <c r="J297" t="str">
        <f t="shared" si="50"/>
        <v>2020-12-23</v>
      </c>
    </row>
    <row r="298" spans="1:10" ht="15.75" x14ac:dyDescent="0.25">
      <c r="A298" s="6" t="s">
        <v>1458</v>
      </c>
      <c r="B298" t="str">
        <f t="shared" si="48"/>
        <v>8/27/2021</v>
      </c>
      <c r="C298">
        <f t="shared" si="49"/>
        <v>2</v>
      </c>
      <c r="D298" t="str">
        <f t="shared" si="42"/>
        <v>08</v>
      </c>
      <c r="E298">
        <f t="shared" si="43"/>
        <v>5</v>
      </c>
      <c r="F298">
        <f t="shared" si="44"/>
        <v>27</v>
      </c>
      <c r="G298">
        <f t="shared" si="45"/>
        <v>9</v>
      </c>
      <c r="H298">
        <f t="shared" si="46"/>
        <v>4</v>
      </c>
      <c r="I298" t="str">
        <f t="shared" si="47"/>
        <v>2021</v>
      </c>
      <c r="J298" t="str">
        <f t="shared" si="50"/>
        <v>2021-08-27</v>
      </c>
    </row>
    <row r="299" spans="1:10" ht="15.75" x14ac:dyDescent="0.25">
      <c r="A299" s="6">
        <v>44176</v>
      </c>
      <c r="B299" t="str">
        <f t="shared" si="48"/>
        <v>12/11/2020</v>
      </c>
      <c r="C299">
        <f t="shared" si="49"/>
        <v>3</v>
      </c>
      <c r="D299">
        <f t="shared" si="42"/>
        <v>12</v>
      </c>
      <c r="E299">
        <f t="shared" si="43"/>
        <v>6</v>
      </c>
      <c r="F299">
        <f t="shared" si="44"/>
        <v>11</v>
      </c>
      <c r="G299">
        <f t="shared" si="45"/>
        <v>10</v>
      </c>
      <c r="H299">
        <f t="shared" si="46"/>
        <v>4</v>
      </c>
      <c r="I299" t="str">
        <f t="shared" si="47"/>
        <v>2020</v>
      </c>
      <c r="J299" t="str">
        <f t="shared" si="50"/>
        <v>2020-12-11</v>
      </c>
    </row>
    <row r="300" spans="1:10" ht="15.75" x14ac:dyDescent="0.25">
      <c r="A300" s="6" t="s">
        <v>1519</v>
      </c>
      <c r="B300" t="str">
        <f t="shared" si="48"/>
        <v>9/21/2021</v>
      </c>
      <c r="C300">
        <f t="shared" si="49"/>
        <v>2</v>
      </c>
      <c r="D300" t="str">
        <f t="shared" si="42"/>
        <v>09</v>
      </c>
      <c r="E300">
        <f t="shared" si="43"/>
        <v>5</v>
      </c>
      <c r="F300">
        <f t="shared" si="44"/>
        <v>21</v>
      </c>
      <c r="G300">
        <f t="shared" si="45"/>
        <v>9</v>
      </c>
      <c r="H300">
        <f t="shared" si="46"/>
        <v>4</v>
      </c>
      <c r="I300" t="str">
        <f t="shared" si="47"/>
        <v>2021</v>
      </c>
      <c r="J300" t="str">
        <f t="shared" si="50"/>
        <v>2021-09-21</v>
      </c>
    </row>
    <row r="301" spans="1:10" ht="15.75" x14ac:dyDescent="0.25">
      <c r="A301" s="6" t="s">
        <v>1519</v>
      </c>
      <c r="B301" t="str">
        <f t="shared" si="48"/>
        <v>9/21/2021</v>
      </c>
      <c r="C301">
        <f t="shared" si="49"/>
        <v>2</v>
      </c>
      <c r="D301" t="str">
        <f t="shared" si="42"/>
        <v>09</v>
      </c>
      <c r="E301">
        <f t="shared" si="43"/>
        <v>5</v>
      </c>
      <c r="F301">
        <f t="shared" si="44"/>
        <v>21</v>
      </c>
      <c r="G301">
        <f t="shared" si="45"/>
        <v>9</v>
      </c>
      <c r="H301">
        <f t="shared" si="46"/>
        <v>4</v>
      </c>
      <c r="I301" t="str">
        <f t="shared" si="47"/>
        <v>2021</v>
      </c>
      <c r="J301" t="str">
        <f t="shared" si="50"/>
        <v>2021-09-21</v>
      </c>
    </row>
    <row r="302" spans="1:10" ht="15.75" x14ac:dyDescent="0.25">
      <c r="A302" s="6">
        <v>44537</v>
      </c>
      <c r="B302" t="str">
        <f t="shared" si="48"/>
        <v>12/07/2021</v>
      </c>
      <c r="C302">
        <f t="shared" si="49"/>
        <v>3</v>
      </c>
      <c r="D302">
        <f t="shared" si="42"/>
        <v>12</v>
      </c>
      <c r="E302">
        <f t="shared" si="43"/>
        <v>6</v>
      </c>
      <c r="F302" t="str">
        <f t="shared" si="44"/>
        <v>07</v>
      </c>
      <c r="G302">
        <f t="shared" si="45"/>
        <v>10</v>
      </c>
      <c r="H302">
        <f t="shared" si="46"/>
        <v>4</v>
      </c>
      <c r="I302" t="str">
        <f t="shared" si="47"/>
        <v>2021</v>
      </c>
      <c r="J302" t="str">
        <f t="shared" si="50"/>
        <v>2021-12-07</v>
      </c>
    </row>
    <row r="303" spans="1:10" ht="15.75" x14ac:dyDescent="0.25">
      <c r="A303" s="6" t="s">
        <v>1649</v>
      </c>
      <c r="B303" t="str">
        <f t="shared" si="48"/>
        <v>5/14/2021</v>
      </c>
      <c r="C303">
        <f t="shared" si="49"/>
        <v>2</v>
      </c>
      <c r="D303" t="str">
        <f t="shared" si="42"/>
        <v>05</v>
      </c>
      <c r="E303">
        <f t="shared" si="43"/>
        <v>5</v>
      </c>
      <c r="F303">
        <f t="shared" si="44"/>
        <v>14</v>
      </c>
      <c r="G303">
        <f t="shared" si="45"/>
        <v>9</v>
      </c>
      <c r="H303">
        <f t="shared" si="46"/>
        <v>4</v>
      </c>
      <c r="I303" t="str">
        <f t="shared" si="47"/>
        <v>2021</v>
      </c>
      <c r="J303" t="str">
        <f t="shared" si="50"/>
        <v>2021-05-14</v>
      </c>
    </row>
    <row r="304" spans="1:10" ht="15.75" x14ac:dyDescent="0.25">
      <c r="A304" s="6" t="s">
        <v>923</v>
      </c>
      <c r="B304" t="str">
        <f t="shared" si="48"/>
        <v>9/25/2019</v>
      </c>
      <c r="C304">
        <f t="shared" si="49"/>
        <v>2</v>
      </c>
      <c r="D304" t="str">
        <f t="shared" si="42"/>
        <v>09</v>
      </c>
      <c r="E304">
        <f t="shared" si="43"/>
        <v>5</v>
      </c>
      <c r="F304">
        <f t="shared" si="44"/>
        <v>25</v>
      </c>
      <c r="G304">
        <f t="shared" si="45"/>
        <v>9</v>
      </c>
      <c r="H304">
        <f t="shared" si="46"/>
        <v>4</v>
      </c>
      <c r="I304" t="str">
        <f t="shared" si="47"/>
        <v>2019</v>
      </c>
      <c r="J304" t="str">
        <f t="shared" si="50"/>
        <v>2019-09-25</v>
      </c>
    </row>
    <row r="305" spans="1:10" ht="15.75" x14ac:dyDescent="0.25">
      <c r="A305" s="6" t="s">
        <v>1654</v>
      </c>
      <c r="B305" t="str">
        <f t="shared" si="48"/>
        <v>11/19/2020</v>
      </c>
      <c r="C305">
        <f t="shared" si="49"/>
        <v>3</v>
      </c>
      <c r="D305">
        <f t="shared" si="42"/>
        <v>11</v>
      </c>
      <c r="E305">
        <f t="shared" si="43"/>
        <v>6</v>
      </c>
      <c r="F305">
        <f t="shared" si="44"/>
        <v>19</v>
      </c>
      <c r="G305">
        <f t="shared" si="45"/>
        <v>10</v>
      </c>
      <c r="H305">
        <f t="shared" si="46"/>
        <v>4</v>
      </c>
      <c r="I305" t="str">
        <f t="shared" si="47"/>
        <v>2020</v>
      </c>
      <c r="J305" t="str">
        <f t="shared" si="50"/>
        <v>2020-11-19</v>
      </c>
    </row>
    <row r="306" spans="1:10" ht="15.75" x14ac:dyDescent="0.25">
      <c r="A306" s="6">
        <v>40603</v>
      </c>
      <c r="B306" t="str">
        <f t="shared" si="48"/>
        <v>03/01/2011</v>
      </c>
      <c r="C306">
        <f t="shared" si="49"/>
        <v>3</v>
      </c>
      <c r="D306" t="str">
        <f t="shared" si="42"/>
        <v>03</v>
      </c>
      <c r="E306">
        <f t="shared" si="43"/>
        <v>6</v>
      </c>
      <c r="F306" t="str">
        <f t="shared" si="44"/>
        <v>01</v>
      </c>
      <c r="G306">
        <f t="shared" si="45"/>
        <v>10</v>
      </c>
      <c r="H306">
        <f t="shared" si="46"/>
        <v>4</v>
      </c>
      <c r="I306" t="str">
        <f t="shared" si="47"/>
        <v>2011</v>
      </c>
      <c r="J306" t="str">
        <f t="shared" si="50"/>
        <v>2011-03-01</v>
      </c>
    </row>
    <row r="307" spans="1:10" ht="15.75" x14ac:dyDescent="0.25">
      <c r="A307" s="6">
        <v>44114</v>
      </c>
      <c r="B307" t="str">
        <f t="shared" si="48"/>
        <v>10/10/2020</v>
      </c>
      <c r="C307">
        <f t="shared" si="49"/>
        <v>3</v>
      </c>
      <c r="D307">
        <f t="shared" si="42"/>
        <v>10</v>
      </c>
      <c r="E307">
        <f t="shared" si="43"/>
        <v>6</v>
      </c>
      <c r="F307">
        <f t="shared" si="44"/>
        <v>10</v>
      </c>
      <c r="G307">
        <f t="shared" si="45"/>
        <v>10</v>
      </c>
      <c r="H307">
        <f t="shared" si="46"/>
        <v>4</v>
      </c>
      <c r="I307" t="str">
        <f t="shared" si="47"/>
        <v>2020</v>
      </c>
      <c r="J307" t="str">
        <f t="shared" si="50"/>
        <v>2020-10-10</v>
      </c>
    </row>
    <row r="308" spans="1:10" ht="15.75" x14ac:dyDescent="0.25">
      <c r="A308" s="6">
        <v>44505</v>
      </c>
      <c r="B308" t="str">
        <f t="shared" si="48"/>
        <v>11/05/2021</v>
      </c>
      <c r="C308">
        <f t="shared" si="49"/>
        <v>3</v>
      </c>
      <c r="D308">
        <f t="shared" si="42"/>
        <v>11</v>
      </c>
      <c r="E308">
        <f t="shared" si="43"/>
        <v>6</v>
      </c>
      <c r="F308" t="str">
        <f t="shared" si="44"/>
        <v>05</v>
      </c>
      <c r="G308">
        <f t="shared" si="45"/>
        <v>10</v>
      </c>
      <c r="H308">
        <f t="shared" si="46"/>
        <v>4</v>
      </c>
      <c r="I308" t="str">
        <f t="shared" si="47"/>
        <v>2021</v>
      </c>
      <c r="J308" t="str">
        <f t="shared" si="50"/>
        <v>2021-11-05</v>
      </c>
    </row>
    <row r="309" spans="1:10" ht="15.75" x14ac:dyDescent="0.25">
      <c r="A309" s="6">
        <v>41041</v>
      </c>
      <c r="B309" t="str">
        <f t="shared" si="48"/>
        <v>05/12/2012</v>
      </c>
      <c r="C309">
        <f t="shared" si="49"/>
        <v>3</v>
      </c>
      <c r="D309" t="str">
        <f t="shared" ref="D309:D372" si="51">IF(VALUE(MID(B309,1,C309-1))&lt;10,0&amp;VALUE(MID(B309,1,C309-1)),VALUE(MID(B309,1,C309-1)))</f>
        <v>05</v>
      </c>
      <c r="E309">
        <f t="shared" ref="E309:E372" si="52">SEARCH("/",B309,C309+1)</f>
        <v>6</v>
      </c>
      <c r="F309">
        <f t="shared" ref="F309:F372" si="53">IF(VALUE(MID(B309,C309+1,E309-C309-1))&lt;10,0&amp;VALUE(MID(B309,C309+1,E309-C309-1)),VALUE(MID(B309,C309+1,E309-C309-1)))</f>
        <v>12</v>
      </c>
      <c r="G309">
        <f t="shared" ref="G309:G372" si="54">LEN(B309)</f>
        <v>10</v>
      </c>
      <c r="H309">
        <f t="shared" ref="H309:H372" si="55">G309-E309</f>
        <v>4</v>
      </c>
      <c r="I309" t="str">
        <f t="shared" ref="I309:I372" si="56">MID(B309,E309+1,H309)</f>
        <v>2012</v>
      </c>
      <c r="J309" t="str">
        <f t="shared" si="50"/>
        <v>2012-05-12</v>
      </c>
    </row>
    <row r="310" spans="1:10" ht="15.75" x14ac:dyDescent="0.25">
      <c r="A310" s="6">
        <v>44235</v>
      </c>
      <c r="B310" t="str">
        <f t="shared" si="48"/>
        <v>02/08/2021</v>
      </c>
      <c r="C310">
        <f t="shared" si="49"/>
        <v>3</v>
      </c>
      <c r="D310" t="str">
        <f t="shared" si="51"/>
        <v>02</v>
      </c>
      <c r="E310">
        <f t="shared" si="52"/>
        <v>6</v>
      </c>
      <c r="F310" t="str">
        <f t="shared" si="53"/>
        <v>08</v>
      </c>
      <c r="G310">
        <f t="shared" si="54"/>
        <v>10</v>
      </c>
      <c r="H310">
        <f t="shared" si="55"/>
        <v>4</v>
      </c>
      <c r="I310" t="str">
        <f t="shared" si="56"/>
        <v>2021</v>
      </c>
      <c r="J310" t="str">
        <f t="shared" si="50"/>
        <v>2021-02-08</v>
      </c>
    </row>
    <row r="311" spans="1:10" ht="15.75" x14ac:dyDescent="0.25">
      <c r="A311" s="6" t="s">
        <v>861</v>
      </c>
      <c r="B311" t="str">
        <f t="shared" si="48"/>
        <v>6/18/2021</v>
      </c>
      <c r="C311">
        <f t="shared" si="49"/>
        <v>2</v>
      </c>
      <c r="D311" t="str">
        <f t="shared" si="51"/>
        <v>06</v>
      </c>
      <c r="E311">
        <f t="shared" si="52"/>
        <v>5</v>
      </c>
      <c r="F311">
        <f t="shared" si="53"/>
        <v>18</v>
      </c>
      <c r="G311">
        <f t="shared" si="54"/>
        <v>9</v>
      </c>
      <c r="H311">
        <f t="shared" si="55"/>
        <v>4</v>
      </c>
      <c r="I311" t="str">
        <f t="shared" si="56"/>
        <v>2021</v>
      </c>
      <c r="J311" t="str">
        <f t="shared" si="50"/>
        <v>2021-06-18</v>
      </c>
    </row>
    <row r="312" spans="1:10" ht="15.75" x14ac:dyDescent="0.25">
      <c r="A312" s="6" t="s">
        <v>861</v>
      </c>
      <c r="B312" t="str">
        <f t="shared" si="48"/>
        <v>6/18/2021</v>
      </c>
      <c r="C312">
        <f t="shared" si="49"/>
        <v>2</v>
      </c>
      <c r="D312" t="str">
        <f t="shared" si="51"/>
        <v>06</v>
      </c>
      <c r="E312">
        <f t="shared" si="52"/>
        <v>5</v>
      </c>
      <c r="F312">
        <f t="shared" si="53"/>
        <v>18</v>
      </c>
      <c r="G312">
        <f t="shared" si="54"/>
        <v>9</v>
      </c>
      <c r="H312">
        <f t="shared" si="55"/>
        <v>4</v>
      </c>
      <c r="I312" t="str">
        <f t="shared" si="56"/>
        <v>2021</v>
      </c>
      <c r="J312" t="str">
        <f t="shared" si="50"/>
        <v>2021-06-18</v>
      </c>
    </row>
    <row r="313" spans="1:10" ht="15.75" x14ac:dyDescent="0.25">
      <c r="A313" s="6" t="s">
        <v>861</v>
      </c>
      <c r="B313" t="str">
        <f t="shared" si="48"/>
        <v>6/18/2021</v>
      </c>
      <c r="C313">
        <f t="shared" si="49"/>
        <v>2</v>
      </c>
      <c r="D313" t="str">
        <f t="shared" si="51"/>
        <v>06</v>
      </c>
      <c r="E313">
        <f t="shared" si="52"/>
        <v>5</v>
      </c>
      <c r="F313">
        <f t="shared" si="53"/>
        <v>18</v>
      </c>
      <c r="G313">
        <f t="shared" si="54"/>
        <v>9</v>
      </c>
      <c r="H313">
        <f t="shared" si="55"/>
        <v>4</v>
      </c>
      <c r="I313" t="str">
        <f t="shared" si="56"/>
        <v>2021</v>
      </c>
      <c r="J313" t="str">
        <f t="shared" si="50"/>
        <v>2021-06-18</v>
      </c>
    </row>
    <row r="314" spans="1:10" ht="15.75" x14ac:dyDescent="0.25">
      <c r="A314" s="6" t="s">
        <v>861</v>
      </c>
      <c r="B314" t="str">
        <f t="shared" si="48"/>
        <v>6/18/2021</v>
      </c>
      <c r="C314">
        <f t="shared" si="49"/>
        <v>2</v>
      </c>
      <c r="D314" t="str">
        <f t="shared" si="51"/>
        <v>06</v>
      </c>
      <c r="E314">
        <f t="shared" si="52"/>
        <v>5</v>
      </c>
      <c r="F314">
        <f t="shared" si="53"/>
        <v>18</v>
      </c>
      <c r="G314">
        <f t="shared" si="54"/>
        <v>9</v>
      </c>
      <c r="H314">
        <f t="shared" si="55"/>
        <v>4</v>
      </c>
      <c r="I314" t="str">
        <f t="shared" si="56"/>
        <v>2021</v>
      </c>
      <c r="J314" t="str">
        <f t="shared" si="50"/>
        <v>2021-06-18</v>
      </c>
    </row>
    <row r="315" spans="1:10" ht="15.75" x14ac:dyDescent="0.25">
      <c r="A315" s="6" t="s">
        <v>861</v>
      </c>
      <c r="B315" t="str">
        <f t="shared" si="48"/>
        <v>6/18/2021</v>
      </c>
      <c r="C315">
        <f t="shared" si="49"/>
        <v>2</v>
      </c>
      <c r="D315" t="str">
        <f t="shared" si="51"/>
        <v>06</v>
      </c>
      <c r="E315">
        <f t="shared" si="52"/>
        <v>5</v>
      </c>
      <c r="F315">
        <f t="shared" si="53"/>
        <v>18</v>
      </c>
      <c r="G315">
        <f t="shared" si="54"/>
        <v>9</v>
      </c>
      <c r="H315">
        <f t="shared" si="55"/>
        <v>4</v>
      </c>
      <c r="I315" t="str">
        <f t="shared" si="56"/>
        <v>2021</v>
      </c>
      <c r="J315" t="str">
        <f t="shared" si="50"/>
        <v>2021-06-18</v>
      </c>
    </row>
    <row r="316" spans="1:10" ht="15.75" x14ac:dyDescent="0.25">
      <c r="A316" s="6" t="s">
        <v>861</v>
      </c>
      <c r="B316" t="str">
        <f t="shared" si="48"/>
        <v>6/18/2021</v>
      </c>
      <c r="C316">
        <f t="shared" si="49"/>
        <v>2</v>
      </c>
      <c r="D316" t="str">
        <f t="shared" si="51"/>
        <v>06</v>
      </c>
      <c r="E316">
        <f t="shared" si="52"/>
        <v>5</v>
      </c>
      <c r="F316">
        <f t="shared" si="53"/>
        <v>18</v>
      </c>
      <c r="G316">
        <f t="shared" si="54"/>
        <v>9</v>
      </c>
      <c r="H316">
        <f t="shared" si="55"/>
        <v>4</v>
      </c>
      <c r="I316" t="str">
        <f t="shared" si="56"/>
        <v>2021</v>
      </c>
      <c r="J316" t="str">
        <f t="shared" si="50"/>
        <v>2021-06-18</v>
      </c>
    </row>
    <row r="317" spans="1:10" ht="15.75" x14ac:dyDescent="0.25">
      <c r="A317" s="6" t="s">
        <v>861</v>
      </c>
      <c r="B317" t="str">
        <f t="shared" si="48"/>
        <v>6/18/2021</v>
      </c>
      <c r="C317">
        <f t="shared" si="49"/>
        <v>2</v>
      </c>
      <c r="D317" t="str">
        <f t="shared" si="51"/>
        <v>06</v>
      </c>
      <c r="E317">
        <f t="shared" si="52"/>
        <v>5</v>
      </c>
      <c r="F317">
        <f t="shared" si="53"/>
        <v>18</v>
      </c>
      <c r="G317">
        <f t="shared" si="54"/>
        <v>9</v>
      </c>
      <c r="H317">
        <f t="shared" si="55"/>
        <v>4</v>
      </c>
      <c r="I317" t="str">
        <f t="shared" si="56"/>
        <v>2021</v>
      </c>
      <c r="J317" t="str">
        <f t="shared" si="50"/>
        <v>2021-06-18</v>
      </c>
    </row>
    <row r="318" spans="1:10" ht="15.75" x14ac:dyDescent="0.25">
      <c r="A318" s="6" t="s">
        <v>861</v>
      </c>
      <c r="B318" t="str">
        <f t="shared" si="48"/>
        <v>6/18/2021</v>
      </c>
      <c r="C318">
        <f t="shared" si="49"/>
        <v>2</v>
      </c>
      <c r="D318" t="str">
        <f t="shared" si="51"/>
        <v>06</v>
      </c>
      <c r="E318">
        <f t="shared" si="52"/>
        <v>5</v>
      </c>
      <c r="F318">
        <f t="shared" si="53"/>
        <v>18</v>
      </c>
      <c r="G318">
        <f t="shared" si="54"/>
        <v>9</v>
      </c>
      <c r="H318">
        <f t="shared" si="55"/>
        <v>4</v>
      </c>
      <c r="I318" t="str">
        <f t="shared" si="56"/>
        <v>2021</v>
      </c>
      <c r="J318" t="str">
        <f t="shared" si="50"/>
        <v>2021-06-18</v>
      </c>
    </row>
    <row r="319" spans="1:10" ht="15.75" x14ac:dyDescent="0.25">
      <c r="A319" s="6" t="s">
        <v>861</v>
      </c>
      <c r="B319" t="str">
        <f t="shared" si="48"/>
        <v>6/18/2021</v>
      </c>
      <c r="C319">
        <f t="shared" si="49"/>
        <v>2</v>
      </c>
      <c r="D319" t="str">
        <f t="shared" si="51"/>
        <v>06</v>
      </c>
      <c r="E319">
        <f t="shared" si="52"/>
        <v>5</v>
      </c>
      <c r="F319">
        <f t="shared" si="53"/>
        <v>18</v>
      </c>
      <c r="G319">
        <f t="shared" si="54"/>
        <v>9</v>
      </c>
      <c r="H319">
        <f t="shared" si="55"/>
        <v>4</v>
      </c>
      <c r="I319" t="str">
        <f t="shared" si="56"/>
        <v>2021</v>
      </c>
      <c r="J319" t="str">
        <f t="shared" si="50"/>
        <v>2021-06-18</v>
      </c>
    </row>
    <row r="320" spans="1:10" ht="15.75" x14ac:dyDescent="0.25">
      <c r="A320" s="6" t="s">
        <v>861</v>
      </c>
      <c r="B320" t="str">
        <f t="shared" si="48"/>
        <v>6/18/2021</v>
      </c>
      <c r="C320">
        <f t="shared" si="49"/>
        <v>2</v>
      </c>
      <c r="D320" t="str">
        <f t="shared" si="51"/>
        <v>06</v>
      </c>
      <c r="E320">
        <f t="shared" si="52"/>
        <v>5</v>
      </c>
      <c r="F320">
        <f t="shared" si="53"/>
        <v>18</v>
      </c>
      <c r="G320">
        <f t="shared" si="54"/>
        <v>9</v>
      </c>
      <c r="H320">
        <f t="shared" si="55"/>
        <v>4</v>
      </c>
      <c r="I320" t="str">
        <f t="shared" si="56"/>
        <v>2021</v>
      </c>
      <c r="J320" t="str">
        <f t="shared" si="50"/>
        <v>2021-06-18</v>
      </c>
    </row>
    <row r="321" spans="1:10" ht="15.75" x14ac:dyDescent="0.25">
      <c r="A321" s="6" t="s">
        <v>861</v>
      </c>
      <c r="B321" t="str">
        <f t="shared" si="48"/>
        <v>6/18/2021</v>
      </c>
      <c r="C321">
        <f t="shared" si="49"/>
        <v>2</v>
      </c>
      <c r="D321" t="str">
        <f t="shared" si="51"/>
        <v>06</v>
      </c>
      <c r="E321">
        <f t="shared" si="52"/>
        <v>5</v>
      </c>
      <c r="F321">
        <f t="shared" si="53"/>
        <v>18</v>
      </c>
      <c r="G321">
        <f t="shared" si="54"/>
        <v>9</v>
      </c>
      <c r="H321">
        <f t="shared" si="55"/>
        <v>4</v>
      </c>
      <c r="I321" t="str">
        <f t="shared" si="56"/>
        <v>2021</v>
      </c>
      <c r="J321" t="str">
        <f t="shared" si="50"/>
        <v>2021-06-18</v>
      </c>
    </row>
    <row r="322" spans="1:10" ht="15.75" x14ac:dyDescent="0.25">
      <c r="A322" s="6" t="s">
        <v>861</v>
      </c>
      <c r="B322" t="str">
        <f t="shared" ref="B322:B385" si="57">TEXT(A322,"MM/DD/YYYY")</f>
        <v>6/18/2021</v>
      </c>
      <c r="C322">
        <f t="shared" ref="C322:C385" si="58">FIND("/",B322)</f>
        <v>2</v>
      </c>
      <c r="D322" t="str">
        <f t="shared" si="51"/>
        <v>06</v>
      </c>
      <c r="E322">
        <f t="shared" si="52"/>
        <v>5</v>
      </c>
      <c r="F322">
        <f t="shared" si="53"/>
        <v>18</v>
      </c>
      <c r="G322">
        <f t="shared" si="54"/>
        <v>9</v>
      </c>
      <c r="H322">
        <f t="shared" si="55"/>
        <v>4</v>
      </c>
      <c r="I322" t="str">
        <f t="shared" si="56"/>
        <v>2021</v>
      </c>
      <c r="J322" t="str">
        <f t="shared" ref="J322:J385" si="59">IF(A322="","null",I322&amp;"-"&amp;D322&amp;"-"&amp;F322)</f>
        <v>2021-06-18</v>
      </c>
    </row>
    <row r="323" spans="1:10" ht="15.75" x14ac:dyDescent="0.25">
      <c r="A323" s="6" t="s">
        <v>861</v>
      </c>
      <c r="B323" t="str">
        <f t="shared" si="57"/>
        <v>6/18/2021</v>
      </c>
      <c r="C323">
        <f t="shared" si="58"/>
        <v>2</v>
      </c>
      <c r="D323" t="str">
        <f t="shared" si="51"/>
        <v>06</v>
      </c>
      <c r="E323">
        <f t="shared" si="52"/>
        <v>5</v>
      </c>
      <c r="F323">
        <f t="shared" si="53"/>
        <v>18</v>
      </c>
      <c r="G323">
        <f t="shared" si="54"/>
        <v>9</v>
      </c>
      <c r="H323">
        <f t="shared" si="55"/>
        <v>4</v>
      </c>
      <c r="I323" t="str">
        <f t="shared" si="56"/>
        <v>2021</v>
      </c>
      <c r="J323" t="str">
        <f t="shared" si="59"/>
        <v>2021-06-18</v>
      </c>
    </row>
    <row r="324" spans="1:10" ht="15.75" x14ac:dyDescent="0.25">
      <c r="A324" s="6" t="s">
        <v>861</v>
      </c>
      <c r="B324" t="str">
        <f t="shared" si="57"/>
        <v>6/18/2021</v>
      </c>
      <c r="C324">
        <f t="shared" si="58"/>
        <v>2</v>
      </c>
      <c r="D324" t="str">
        <f t="shared" si="51"/>
        <v>06</v>
      </c>
      <c r="E324">
        <f t="shared" si="52"/>
        <v>5</v>
      </c>
      <c r="F324">
        <f t="shared" si="53"/>
        <v>18</v>
      </c>
      <c r="G324">
        <f t="shared" si="54"/>
        <v>9</v>
      </c>
      <c r="H324">
        <f t="shared" si="55"/>
        <v>4</v>
      </c>
      <c r="I324" t="str">
        <f t="shared" si="56"/>
        <v>2021</v>
      </c>
      <c r="J324" t="str">
        <f t="shared" si="59"/>
        <v>2021-06-18</v>
      </c>
    </row>
    <row r="325" spans="1:10" ht="15.75" x14ac:dyDescent="0.25">
      <c r="A325" s="6" t="s">
        <v>861</v>
      </c>
      <c r="B325" t="str">
        <f t="shared" si="57"/>
        <v>6/18/2021</v>
      </c>
      <c r="C325">
        <f t="shared" si="58"/>
        <v>2</v>
      </c>
      <c r="D325" t="str">
        <f t="shared" si="51"/>
        <v>06</v>
      </c>
      <c r="E325">
        <f t="shared" si="52"/>
        <v>5</v>
      </c>
      <c r="F325">
        <f t="shared" si="53"/>
        <v>18</v>
      </c>
      <c r="G325">
        <f t="shared" si="54"/>
        <v>9</v>
      </c>
      <c r="H325">
        <f t="shared" si="55"/>
        <v>4</v>
      </c>
      <c r="I325" t="str">
        <f t="shared" si="56"/>
        <v>2021</v>
      </c>
      <c r="J325" t="str">
        <f t="shared" si="59"/>
        <v>2021-06-18</v>
      </c>
    </row>
    <row r="326" spans="1:10" ht="15.75" x14ac:dyDescent="0.25">
      <c r="A326" s="6" t="s">
        <v>861</v>
      </c>
      <c r="B326" t="str">
        <f t="shared" si="57"/>
        <v>6/18/2021</v>
      </c>
      <c r="C326">
        <f t="shared" si="58"/>
        <v>2</v>
      </c>
      <c r="D326" t="str">
        <f t="shared" si="51"/>
        <v>06</v>
      </c>
      <c r="E326">
        <f t="shared" si="52"/>
        <v>5</v>
      </c>
      <c r="F326">
        <f t="shared" si="53"/>
        <v>18</v>
      </c>
      <c r="G326">
        <f t="shared" si="54"/>
        <v>9</v>
      </c>
      <c r="H326">
        <f t="shared" si="55"/>
        <v>4</v>
      </c>
      <c r="I326" t="str">
        <f t="shared" si="56"/>
        <v>2021</v>
      </c>
      <c r="J326" t="str">
        <f t="shared" si="59"/>
        <v>2021-06-18</v>
      </c>
    </row>
    <row r="327" spans="1:10" ht="15.75" x14ac:dyDescent="0.25">
      <c r="A327" s="6" t="s">
        <v>861</v>
      </c>
      <c r="B327" t="str">
        <f t="shared" si="57"/>
        <v>6/18/2021</v>
      </c>
      <c r="C327">
        <f t="shared" si="58"/>
        <v>2</v>
      </c>
      <c r="D327" t="str">
        <f t="shared" si="51"/>
        <v>06</v>
      </c>
      <c r="E327">
        <f t="shared" si="52"/>
        <v>5</v>
      </c>
      <c r="F327">
        <f t="shared" si="53"/>
        <v>18</v>
      </c>
      <c r="G327">
        <f t="shared" si="54"/>
        <v>9</v>
      </c>
      <c r="H327">
        <f t="shared" si="55"/>
        <v>4</v>
      </c>
      <c r="I327" t="str">
        <f t="shared" si="56"/>
        <v>2021</v>
      </c>
      <c r="J327" t="str">
        <f t="shared" si="59"/>
        <v>2021-06-18</v>
      </c>
    </row>
    <row r="328" spans="1:10" ht="15.75" x14ac:dyDescent="0.25">
      <c r="A328" s="6" t="s">
        <v>861</v>
      </c>
      <c r="B328" t="str">
        <f t="shared" si="57"/>
        <v>6/18/2021</v>
      </c>
      <c r="C328">
        <f t="shared" si="58"/>
        <v>2</v>
      </c>
      <c r="D328" t="str">
        <f t="shared" si="51"/>
        <v>06</v>
      </c>
      <c r="E328">
        <f t="shared" si="52"/>
        <v>5</v>
      </c>
      <c r="F328">
        <f t="shared" si="53"/>
        <v>18</v>
      </c>
      <c r="G328">
        <f t="shared" si="54"/>
        <v>9</v>
      </c>
      <c r="H328">
        <f t="shared" si="55"/>
        <v>4</v>
      </c>
      <c r="I328" t="str">
        <f t="shared" si="56"/>
        <v>2021</v>
      </c>
      <c r="J328" t="str">
        <f t="shared" si="59"/>
        <v>2021-06-18</v>
      </c>
    </row>
    <row r="329" spans="1:10" ht="15.75" x14ac:dyDescent="0.25">
      <c r="A329" s="6" t="s">
        <v>1036</v>
      </c>
      <c r="B329" t="str">
        <f t="shared" si="57"/>
        <v>7/22/2021</v>
      </c>
      <c r="C329">
        <f t="shared" si="58"/>
        <v>2</v>
      </c>
      <c r="D329" t="str">
        <f t="shared" si="51"/>
        <v>07</v>
      </c>
      <c r="E329">
        <f t="shared" si="52"/>
        <v>5</v>
      </c>
      <c r="F329">
        <f t="shared" si="53"/>
        <v>22</v>
      </c>
      <c r="G329">
        <f t="shared" si="54"/>
        <v>9</v>
      </c>
      <c r="H329">
        <f t="shared" si="55"/>
        <v>4</v>
      </c>
      <c r="I329" t="str">
        <f t="shared" si="56"/>
        <v>2021</v>
      </c>
      <c r="J329" t="str">
        <f t="shared" si="59"/>
        <v>2021-07-22</v>
      </c>
    </row>
    <row r="330" spans="1:10" ht="15.75" x14ac:dyDescent="0.25">
      <c r="A330" s="6" t="s">
        <v>861</v>
      </c>
      <c r="B330" t="str">
        <f t="shared" si="57"/>
        <v>6/18/2021</v>
      </c>
      <c r="C330">
        <f t="shared" si="58"/>
        <v>2</v>
      </c>
      <c r="D330" t="str">
        <f t="shared" si="51"/>
        <v>06</v>
      </c>
      <c r="E330">
        <f t="shared" si="52"/>
        <v>5</v>
      </c>
      <c r="F330">
        <f t="shared" si="53"/>
        <v>18</v>
      </c>
      <c r="G330">
        <f t="shared" si="54"/>
        <v>9</v>
      </c>
      <c r="H330">
        <f t="shared" si="55"/>
        <v>4</v>
      </c>
      <c r="I330" t="str">
        <f t="shared" si="56"/>
        <v>2021</v>
      </c>
      <c r="J330" t="str">
        <f t="shared" si="59"/>
        <v>2021-06-18</v>
      </c>
    </row>
    <row r="331" spans="1:10" ht="15.75" x14ac:dyDescent="0.25">
      <c r="A331" s="6" t="s">
        <v>861</v>
      </c>
      <c r="B331" t="str">
        <f t="shared" si="57"/>
        <v>6/18/2021</v>
      </c>
      <c r="C331">
        <f t="shared" si="58"/>
        <v>2</v>
      </c>
      <c r="D331" t="str">
        <f t="shared" si="51"/>
        <v>06</v>
      </c>
      <c r="E331">
        <f t="shared" si="52"/>
        <v>5</v>
      </c>
      <c r="F331">
        <f t="shared" si="53"/>
        <v>18</v>
      </c>
      <c r="G331">
        <f t="shared" si="54"/>
        <v>9</v>
      </c>
      <c r="H331">
        <f t="shared" si="55"/>
        <v>4</v>
      </c>
      <c r="I331" t="str">
        <f t="shared" si="56"/>
        <v>2021</v>
      </c>
      <c r="J331" t="str">
        <f t="shared" si="59"/>
        <v>2021-06-18</v>
      </c>
    </row>
    <row r="332" spans="1:10" ht="15.75" x14ac:dyDescent="0.25">
      <c r="A332" s="6" t="s">
        <v>861</v>
      </c>
      <c r="B332" t="str">
        <f t="shared" si="57"/>
        <v>6/18/2021</v>
      </c>
      <c r="C332">
        <f t="shared" si="58"/>
        <v>2</v>
      </c>
      <c r="D332" t="str">
        <f t="shared" si="51"/>
        <v>06</v>
      </c>
      <c r="E332">
        <f t="shared" si="52"/>
        <v>5</v>
      </c>
      <c r="F332">
        <f t="shared" si="53"/>
        <v>18</v>
      </c>
      <c r="G332">
        <f t="shared" si="54"/>
        <v>9</v>
      </c>
      <c r="H332">
        <f t="shared" si="55"/>
        <v>4</v>
      </c>
      <c r="I332" t="str">
        <f t="shared" si="56"/>
        <v>2021</v>
      </c>
      <c r="J332" t="str">
        <f t="shared" si="59"/>
        <v>2021-06-18</v>
      </c>
    </row>
    <row r="333" spans="1:10" ht="15.75" x14ac:dyDescent="0.25">
      <c r="A333" s="6" t="s">
        <v>861</v>
      </c>
      <c r="B333" t="str">
        <f t="shared" si="57"/>
        <v>6/18/2021</v>
      </c>
      <c r="C333">
        <f t="shared" si="58"/>
        <v>2</v>
      </c>
      <c r="D333" t="str">
        <f t="shared" si="51"/>
        <v>06</v>
      </c>
      <c r="E333">
        <f t="shared" si="52"/>
        <v>5</v>
      </c>
      <c r="F333">
        <f t="shared" si="53"/>
        <v>18</v>
      </c>
      <c r="G333">
        <f t="shared" si="54"/>
        <v>9</v>
      </c>
      <c r="H333">
        <f t="shared" si="55"/>
        <v>4</v>
      </c>
      <c r="I333" t="str">
        <f t="shared" si="56"/>
        <v>2021</v>
      </c>
      <c r="J333" t="str">
        <f t="shared" si="59"/>
        <v>2021-06-18</v>
      </c>
    </row>
    <row r="334" spans="1:10" ht="15.75" x14ac:dyDescent="0.25">
      <c r="A334" s="6" t="s">
        <v>861</v>
      </c>
      <c r="B334" t="str">
        <f t="shared" si="57"/>
        <v>6/18/2021</v>
      </c>
      <c r="C334">
        <f t="shared" si="58"/>
        <v>2</v>
      </c>
      <c r="D334" t="str">
        <f t="shared" si="51"/>
        <v>06</v>
      </c>
      <c r="E334">
        <f t="shared" si="52"/>
        <v>5</v>
      </c>
      <c r="F334">
        <f t="shared" si="53"/>
        <v>18</v>
      </c>
      <c r="G334">
        <f t="shared" si="54"/>
        <v>9</v>
      </c>
      <c r="H334">
        <f t="shared" si="55"/>
        <v>4</v>
      </c>
      <c r="I334" t="str">
        <f t="shared" si="56"/>
        <v>2021</v>
      </c>
      <c r="J334" t="str">
        <f t="shared" si="59"/>
        <v>2021-06-18</v>
      </c>
    </row>
    <row r="335" spans="1:10" ht="15.75" x14ac:dyDescent="0.25">
      <c r="A335" s="6" t="s">
        <v>861</v>
      </c>
      <c r="B335" t="str">
        <f t="shared" si="57"/>
        <v>6/18/2021</v>
      </c>
      <c r="C335">
        <f t="shared" si="58"/>
        <v>2</v>
      </c>
      <c r="D335" t="str">
        <f t="shared" si="51"/>
        <v>06</v>
      </c>
      <c r="E335">
        <f t="shared" si="52"/>
        <v>5</v>
      </c>
      <c r="F335">
        <f t="shared" si="53"/>
        <v>18</v>
      </c>
      <c r="G335">
        <f t="shared" si="54"/>
        <v>9</v>
      </c>
      <c r="H335">
        <f t="shared" si="55"/>
        <v>4</v>
      </c>
      <c r="I335" t="str">
        <f t="shared" si="56"/>
        <v>2021</v>
      </c>
      <c r="J335" t="str">
        <f t="shared" si="59"/>
        <v>2021-06-18</v>
      </c>
    </row>
    <row r="336" spans="1:10" ht="15.75" x14ac:dyDescent="0.25">
      <c r="A336" s="6" t="s">
        <v>861</v>
      </c>
      <c r="B336" t="str">
        <f t="shared" si="57"/>
        <v>6/18/2021</v>
      </c>
      <c r="C336">
        <f t="shared" si="58"/>
        <v>2</v>
      </c>
      <c r="D336" t="str">
        <f t="shared" si="51"/>
        <v>06</v>
      </c>
      <c r="E336">
        <f t="shared" si="52"/>
        <v>5</v>
      </c>
      <c r="F336">
        <f t="shared" si="53"/>
        <v>18</v>
      </c>
      <c r="G336">
        <f t="shared" si="54"/>
        <v>9</v>
      </c>
      <c r="H336">
        <f t="shared" si="55"/>
        <v>4</v>
      </c>
      <c r="I336" t="str">
        <f t="shared" si="56"/>
        <v>2021</v>
      </c>
      <c r="J336" t="str">
        <f t="shared" si="59"/>
        <v>2021-06-18</v>
      </c>
    </row>
    <row r="337" spans="1:10" ht="15.75" x14ac:dyDescent="0.25">
      <c r="A337" s="6" t="s">
        <v>861</v>
      </c>
      <c r="B337" t="str">
        <f t="shared" si="57"/>
        <v>6/18/2021</v>
      </c>
      <c r="C337">
        <f t="shared" si="58"/>
        <v>2</v>
      </c>
      <c r="D337" t="str">
        <f t="shared" si="51"/>
        <v>06</v>
      </c>
      <c r="E337">
        <f t="shared" si="52"/>
        <v>5</v>
      </c>
      <c r="F337">
        <f t="shared" si="53"/>
        <v>18</v>
      </c>
      <c r="G337">
        <f t="shared" si="54"/>
        <v>9</v>
      </c>
      <c r="H337">
        <f t="shared" si="55"/>
        <v>4</v>
      </c>
      <c r="I337" t="str">
        <f t="shared" si="56"/>
        <v>2021</v>
      </c>
      <c r="J337" t="str">
        <f t="shared" si="59"/>
        <v>2021-06-18</v>
      </c>
    </row>
    <row r="338" spans="1:10" ht="15.75" x14ac:dyDescent="0.25">
      <c r="A338" s="6" t="s">
        <v>861</v>
      </c>
      <c r="B338" t="str">
        <f t="shared" si="57"/>
        <v>6/18/2021</v>
      </c>
      <c r="C338">
        <f t="shared" si="58"/>
        <v>2</v>
      </c>
      <c r="D338" t="str">
        <f t="shared" si="51"/>
        <v>06</v>
      </c>
      <c r="E338">
        <f t="shared" si="52"/>
        <v>5</v>
      </c>
      <c r="F338">
        <f t="shared" si="53"/>
        <v>18</v>
      </c>
      <c r="G338">
        <f t="shared" si="54"/>
        <v>9</v>
      </c>
      <c r="H338">
        <f t="shared" si="55"/>
        <v>4</v>
      </c>
      <c r="I338" t="str">
        <f t="shared" si="56"/>
        <v>2021</v>
      </c>
      <c r="J338" t="str">
        <f t="shared" si="59"/>
        <v>2021-06-18</v>
      </c>
    </row>
    <row r="339" spans="1:10" ht="15.75" x14ac:dyDescent="0.25">
      <c r="A339" s="6" t="s">
        <v>861</v>
      </c>
      <c r="B339" t="str">
        <f t="shared" si="57"/>
        <v>6/18/2021</v>
      </c>
      <c r="C339">
        <f t="shared" si="58"/>
        <v>2</v>
      </c>
      <c r="D339" t="str">
        <f t="shared" si="51"/>
        <v>06</v>
      </c>
      <c r="E339">
        <f t="shared" si="52"/>
        <v>5</v>
      </c>
      <c r="F339">
        <f t="shared" si="53"/>
        <v>18</v>
      </c>
      <c r="G339">
        <f t="shared" si="54"/>
        <v>9</v>
      </c>
      <c r="H339">
        <f t="shared" si="55"/>
        <v>4</v>
      </c>
      <c r="I339" t="str">
        <f t="shared" si="56"/>
        <v>2021</v>
      </c>
      <c r="J339" t="str">
        <f t="shared" si="59"/>
        <v>2021-06-18</v>
      </c>
    </row>
    <row r="340" spans="1:10" ht="15.75" x14ac:dyDescent="0.25">
      <c r="A340" s="6" t="s">
        <v>861</v>
      </c>
      <c r="B340" t="str">
        <f t="shared" si="57"/>
        <v>6/18/2021</v>
      </c>
      <c r="C340">
        <f t="shared" si="58"/>
        <v>2</v>
      </c>
      <c r="D340" t="str">
        <f t="shared" si="51"/>
        <v>06</v>
      </c>
      <c r="E340">
        <f t="shared" si="52"/>
        <v>5</v>
      </c>
      <c r="F340">
        <f t="shared" si="53"/>
        <v>18</v>
      </c>
      <c r="G340">
        <f t="shared" si="54"/>
        <v>9</v>
      </c>
      <c r="H340">
        <f t="shared" si="55"/>
        <v>4</v>
      </c>
      <c r="I340" t="str">
        <f t="shared" si="56"/>
        <v>2021</v>
      </c>
      <c r="J340" t="str">
        <f t="shared" si="59"/>
        <v>2021-06-18</v>
      </c>
    </row>
    <row r="341" spans="1:10" ht="15.75" x14ac:dyDescent="0.25">
      <c r="A341" s="6" t="s">
        <v>861</v>
      </c>
      <c r="B341" t="str">
        <f t="shared" si="57"/>
        <v>6/18/2021</v>
      </c>
      <c r="C341">
        <f t="shared" si="58"/>
        <v>2</v>
      </c>
      <c r="D341" t="str">
        <f t="shared" si="51"/>
        <v>06</v>
      </c>
      <c r="E341">
        <f t="shared" si="52"/>
        <v>5</v>
      </c>
      <c r="F341">
        <f t="shared" si="53"/>
        <v>18</v>
      </c>
      <c r="G341">
        <f t="shared" si="54"/>
        <v>9</v>
      </c>
      <c r="H341">
        <f t="shared" si="55"/>
        <v>4</v>
      </c>
      <c r="I341" t="str">
        <f t="shared" si="56"/>
        <v>2021</v>
      </c>
      <c r="J341" t="str">
        <f t="shared" si="59"/>
        <v>2021-06-18</v>
      </c>
    </row>
    <row r="342" spans="1:10" ht="15.75" x14ac:dyDescent="0.25">
      <c r="A342" s="6" t="s">
        <v>861</v>
      </c>
      <c r="B342" t="str">
        <f t="shared" si="57"/>
        <v>6/18/2021</v>
      </c>
      <c r="C342">
        <f t="shared" si="58"/>
        <v>2</v>
      </c>
      <c r="D342" t="str">
        <f t="shared" si="51"/>
        <v>06</v>
      </c>
      <c r="E342">
        <f t="shared" si="52"/>
        <v>5</v>
      </c>
      <c r="F342">
        <f t="shared" si="53"/>
        <v>18</v>
      </c>
      <c r="G342">
        <f t="shared" si="54"/>
        <v>9</v>
      </c>
      <c r="H342">
        <f t="shared" si="55"/>
        <v>4</v>
      </c>
      <c r="I342" t="str">
        <f t="shared" si="56"/>
        <v>2021</v>
      </c>
      <c r="J342" t="str">
        <f t="shared" si="59"/>
        <v>2021-06-18</v>
      </c>
    </row>
    <row r="343" spans="1:10" ht="15.75" x14ac:dyDescent="0.25">
      <c r="A343" s="6" t="s">
        <v>960</v>
      </c>
      <c r="B343" t="str">
        <f t="shared" si="57"/>
        <v>7/19/2021</v>
      </c>
      <c r="C343">
        <f t="shared" si="58"/>
        <v>2</v>
      </c>
      <c r="D343" t="str">
        <f t="shared" si="51"/>
        <v>07</v>
      </c>
      <c r="E343">
        <f t="shared" si="52"/>
        <v>5</v>
      </c>
      <c r="F343">
        <f t="shared" si="53"/>
        <v>19</v>
      </c>
      <c r="G343">
        <f t="shared" si="54"/>
        <v>9</v>
      </c>
      <c r="H343">
        <f t="shared" si="55"/>
        <v>4</v>
      </c>
      <c r="I343" t="str">
        <f t="shared" si="56"/>
        <v>2021</v>
      </c>
      <c r="J343" t="str">
        <f t="shared" si="59"/>
        <v>2021-07-19</v>
      </c>
    </row>
    <row r="344" spans="1:10" ht="15.75" x14ac:dyDescent="0.25">
      <c r="A344" s="6" t="s">
        <v>960</v>
      </c>
      <c r="B344" t="str">
        <f t="shared" si="57"/>
        <v>7/19/2021</v>
      </c>
      <c r="C344">
        <f t="shared" si="58"/>
        <v>2</v>
      </c>
      <c r="D344" t="str">
        <f t="shared" si="51"/>
        <v>07</v>
      </c>
      <c r="E344">
        <f t="shared" si="52"/>
        <v>5</v>
      </c>
      <c r="F344">
        <f t="shared" si="53"/>
        <v>19</v>
      </c>
      <c r="G344">
        <f t="shared" si="54"/>
        <v>9</v>
      </c>
      <c r="H344">
        <f t="shared" si="55"/>
        <v>4</v>
      </c>
      <c r="I344" t="str">
        <f t="shared" si="56"/>
        <v>2021</v>
      </c>
      <c r="J344" t="str">
        <f t="shared" si="59"/>
        <v>2021-07-19</v>
      </c>
    </row>
    <row r="345" spans="1:10" ht="15.75" x14ac:dyDescent="0.25">
      <c r="A345" s="6" t="s">
        <v>960</v>
      </c>
      <c r="B345" t="str">
        <f t="shared" si="57"/>
        <v>7/19/2021</v>
      </c>
      <c r="C345">
        <f t="shared" si="58"/>
        <v>2</v>
      </c>
      <c r="D345" t="str">
        <f t="shared" si="51"/>
        <v>07</v>
      </c>
      <c r="E345">
        <f t="shared" si="52"/>
        <v>5</v>
      </c>
      <c r="F345">
        <f t="shared" si="53"/>
        <v>19</v>
      </c>
      <c r="G345">
        <f t="shared" si="54"/>
        <v>9</v>
      </c>
      <c r="H345">
        <f t="shared" si="55"/>
        <v>4</v>
      </c>
      <c r="I345" t="str">
        <f t="shared" si="56"/>
        <v>2021</v>
      </c>
      <c r="J345" t="str">
        <f t="shared" si="59"/>
        <v>2021-07-19</v>
      </c>
    </row>
    <row r="346" spans="1:10" ht="15.75" x14ac:dyDescent="0.25">
      <c r="A346" s="6" t="s">
        <v>960</v>
      </c>
      <c r="B346" t="str">
        <f t="shared" si="57"/>
        <v>7/19/2021</v>
      </c>
      <c r="C346">
        <f t="shared" si="58"/>
        <v>2</v>
      </c>
      <c r="D346" t="str">
        <f t="shared" si="51"/>
        <v>07</v>
      </c>
      <c r="E346">
        <f t="shared" si="52"/>
        <v>5</v>
      </c>
      <c r="F346">
        <f t="shared" si="53"/>
        <v>19</v>
      </c>
      <c r="G346">
        <f t="shared" si="54"/>
        <v>9</v>
      </c>
      <c r="H346">
        <f t="shared" si="55"/>
        <v>4</v>
      </c>
      <c r="I346" t="str">
        <f t="shared" si="56"/>
        <v>2021</v>
      </c>
      <c r="J346" t="str">
        <f t="shared" si="59"/>
        <v>2021-07-19</v>
      </c>
    </row>
    <row r="347" spans="1:10" ht="15.75" x14ac:dyDescent="0.25">
      <c r="A347" s="6" t="s">
        <v>960</v>
      </c>
      <c r="B347" t="str">
        <f t="shared" si="57"/>
        <v>7/19/2021</v>
      </c>
      <c r="C347">
        <f t="shared" si="58"/>
        <v>2</v>
      </c>
      <c r="D347" t="str">
        <f t="shared" si="51"/>
        <v>07</v>
      </c>
      <c r="E347">
        <f t="shared" si="52"/>
        <v>5</v>
      </c>
      <c r="F347">
        <f t="shared" si="53"/>
        <v>19</v>
      </c>
      <c r="G347">
        <f t="shared" si="54"/>
        <v>9</v>
      </c>
      <c r="H347">
        <f t="shared" si="55"/>
        <v>4</v>
      </c>
      <c r="I347" t="str">
        <f t="shared" si="56"/>
        <v>2021</v>
      </c>
      <c r="J347" t="str">
        <f t="shared" si="59"/>
        <v>2021-07-19</v>
      </c>
    </row>
    <row r="348" spans="1:10" ht="15.75" x14ac:dyDescent="0.25">
      <c r="A348" s="6" t="s">
        <v>960</v>
      </c>
      <c r="B348" t="str">
        <f t="shared" si="57"/>
        <v>7/19/2021</v>
      </c>
      <c r="C348">
        <f t="shared" si="58"/>
        <v>2</v>
      </c>
      <c r="D348" t="str">
        <f t="shared" si="51"/>
        <v>07</v>
      </c>
      <c r="E348">
        <f t="shared" si="52"/>
        <v>5</v>
      </c>
      <c r="F348">
        <f t="shared" si="53"/>
        <v>19</v>
      </c>
      <c r="G348">
        <f t="shared" si="54"/>
        <v>9</v>
      </c>
      <c r="H348">
        <f t="shared" si="55"/>
        <v>4</v>
      </c>
      <c r="I348" t="str">
        <f t="shared" si="56"/>
        <v>2021</v>
      </c>
      <c r="J348" t="str">
        <f t="shared" si="59"/>
        <v>2021-07-19</v>
      </c>
    </row>
    <row r="349" spans="1:10" ht="15.75" x14ac:dyDescent="0.25">
      <c r="A349" s="6" t="s">
        <v>960</v>
      </c>
      <c r="B349" t="str">
        <f t="shared" si="57"/>
        <v>7/19/2021</v>
      </c>
      <c r="C349">
        <f t="shared" si="58"/>
        <v>2</v>
      </c>
      <c r="D349" t="str">
        <f t="shared" si="51"/>
        <v>07</v>
      </c>
      <c r="E349">
        <f t="shared" si="52"/>
        <v>5</v>
      </c>
      <c r="F349">
        <f t="shared" si="53"/>
        <v>19</v>
      </c>
      <c r="G349">
        <f t="shared" si="54"/>
        <v>9</v>
      </c>
      <c r="H349">
        <f t="shared" si="55"/>
        <v>4</v>
      </c>
      <c r="I349" t="str">
        <f t="shared" si="56"/>
        <v>2021</v>
      </c>
      <c r="J349" t="str">
        <f t="shared" si="59"/>
        <v>2021-07-19</v>
      </c>
    </row>
    <row r="350" spans="1:10" ht="15.75" x14ac:dyDescent="0.25">
      <c r="A350" s="6" t="s">
        <v>960</v>
      </c>
      <c r="B350" t="str">
        <f t="shared" si="57"/>
        <v>7/19/2021</v>
      </c>
      <c r="C350">
        <f t="shared" si="58"/>
        <v>2</v>
      </c>
      <c r="D350" t="str">
        <f t="shared" si="51"/>
        <v>07</v>
      </c>
      <c r="E350">
        <f t="shared" si="52"/>
        <v>5</v>
      </c>
      <c r="F350">
        <f t="shared" si="53"/>
        <v>19</v>
      </c>
      <c r="G350">
        <f t="shared" si="54"/>
        <v>9</v>
      </c>
      <c r="H350">
        <f t="shared" si="55"/>
        <v>4</v>
      </c>
      <c r="I350" t="str">
        <f t="shared" si="56"/>
        <v>2021</v>
      </c>
      <c r="J350" t="str">
        <f t="shared" si="59"/>
        <v>2021-07-19</v>
      </c>
    </row>
    <row r="351" spans="1:10" ht="15.75" x14ac:dyDescent="0.25">
      <c r="A351" s="6" t="s">
        <v>1036</v>
      </c>
      <c r="B351" t="str">
        <f t="shared" si="57"/>
        <v>7/22/2021</v>
      </c>
      <c r="C351">
        <f t="shared" si="58"/>
        <v>2</v>
      </c>
      <c r="D351" t="str">
        <f t="shared" si="51"/>
        <v>07</v>
      </c>
      <c r="E351">
        <f t="shared" si="52"/>
        <v>5</v>
      </c>
      <c r="F351">
        <f t="shared" si="53"/>
        <v>22</v>
      </c>
      <c r="G351">
        <f t="shared" si="54"/>
        <v>9</v>
      </c>
      <c r="H351">
        <f t="shared" si="55"/>
        <v>4</v>
      </c>
      <c r="I351" t="str">
        <f t="shared" si="56"/>
        <v>2021</v>
      </c>
      <c r="J351" t="str">
        <f t="shared" si="59"/>
        <v>2021-07-22</v>
      </c>
    </row>
    <row r="352" spans="1:10" ht="15.75" x14ac:dyDescent="0.25">
      <c r="A352" s="6" t="s">
        <v>1036</v>
      </c>
      <c r="B352" t="str">
        <f t="shared" si="57"/>
        <v>7/22/2021</v>
      </c>
      <c r="C352">
        <f t="shared" si="58"/>
        <v>2</v>
      </c>
      <c r="D352" t="str">
        <f t="shared" si="51"/>
        <v>07</v>
      </c>
      <c r="E352">
        <f t="shared" si="52"/>
        <v>5</v>
      </c>
      <c r="F352">
        <f t="shared" si="53"/>
        <v>22</v>
      </c>
      <c r="G352">
        <f t="shared" si="54"/>
        <v>9</v>
      </c>
      <c r="H352">
        <f t="shared" si="55"/>
        <v>4</v>
      </c>
      <c r="I352" t="str">
        <f t="shared" si="56"/>
        <v>2021</v>
      </c>
      <c r="J352" t="str">
        <f t="shared" si="59"/>
        <v>2021-07-22</v>
      </c>
    </row>
    <row r="353" spans="1:10" ht="15.75" x14ac:dyDescent="0.25">
      <c r="A353" s="6" t="s">
        <v>1036</v>
      </c>
      <c r="B353" t="str">
        <f t="shared" si="57"/>
        <v>7/22/2021</v>
      </c>
      <c r="C353">
        <f t="shared" si="58"/>
        <v>2</v>
      </c>
      <c r="D353" t="str">
        <f t="shared" si="51"/>
        <v>07</v>
      </c>
      <c r="E353">
        <f t="shared" si="52"/>
        <v>5</v>
      </c>
      <c r="F353">
        <f t="shared" si="53"/>
        <v>22</v>
      </c>
      <c r="G353">
        <f t="shared" si="54"/>
        <v>9</v>
      </c>
      <c r="H353">
        <f t="shared" si="55"/>
        <v>4</v>
      </c>
      <c r="I353" t="str">
        <f t="shared" si="56"/>
        <v>2021</v>
      </c>
      <c r="J353" t="str">
        <f t="shared" si="59"/>
        <v>2021-07-22</v>
      </c>
    </row>
    <row r="354" spans="1:10" ht="15.75" x14ac:dyDescent="0.25">
      <c r="A354" s="6" t="s">
        <v>1036</v>
      </c>
      <c r="B354" t="str">
        <f t="shared" si="57"/>
        <v>7/22/2021</v>
      </c>
      <c r="C354">
        <f t="shared" si="58"/>
        <v>2</v>
      </c>
      <c r="D354" t="str">
        <f t="shared" si="51"/>
        <v>07</v>
      </c>
      <c r="E354">
        <f t="shared" si="52"/>
        <v>5</v>
      </c>
      <c r="F354">
        <f t="shared" si="53"/>
        <v>22</v>
      </c>
      <c r="G354">
        <f t="shared" si="54"/>
        <v>9</v>
      </c>
      <c r="H354">
        <f t="shared" si="55"/>
        <v>4</v>
      </c>
      <c r="I354" t="str">
        <f t="shared" si="56"/>
        <v>2021</v>
      </c>
      <c r="J354" t="str">
        <f t="shared" si="59"/>
        <v>2021-07-22</v>
      </c>
    </row>
    <row r="355" spans="1:10" ht="15.75" x14ac:dyDescent="0.25">
      <c r="A355" s="6" t="s">
        <v>1765</v>
      </c>
      <c r="B355" t="str">
        <f t="shared" si="57"/>
        <v>7/26/2021</v>
      </c>
      <c r="C355">
        <f t="shared" si="58"/>
        <v>2</v>
      </c>
      <c r="D355" t="str">
        <f t="shared" si="51"/>
        <v>07</v>
      </c>
      <c r="E355">
        <f t="shared" si="52"/>
        <v>5</v>
      </c>
      <c r="F355">
        <f t="shared" si="53"/>
        <v>26</v>
      </c>
      <c r="G355">
        <f t="shared" si="54"/>
        <v>9</v>
      </c>
      <c r="H355">
        <f t="shared" si="55"/>
        <v>4</v>
      </c>
      <c r="I355" t="str">
        <f t="shared" si="56"/>
        <v>2021</v>
      </c>
      <c r="J355" t="str">
        <f t="shared" si="59"/>
        <v>2021-07-26</v>
      </c>
    </row>
    <row r="356" spans="1:10" ht="15.75" x14ac:dyDescent="0.25">
      <c r="A356" s="6">
        <v>44263</v>
      </c>
      <c r="B356" t="str">
        <f t="shared" si="57"/>
        <v>03/08/2021</v>
      </c>
      <c r="C356">
        <f t="shared" si="58"/>
        <v>3</v>
      </c>
      <c r="D356" t="str">
        <f t="shared" si="51"/>
        <v>03</v>
      </c>
      <c r="E356">
        <f t="shared" si="52"/>
        <v>6</v>
      </c>
      <c r="F356" t="str">
        <f t="shared" si="53"/>
        <v>08</v>
      </c>
      <c r="G356">
        <f t="shared" si="54"/>
        <v>10</v>
      </c>
      <c r="H356">
        <f t="shared" si="55"/>
        <v>4</v>
      </c>
      <c r="I356" t="str">
        <f t="shared" si="56"/>
        <v>2021</v>
      </c>
      <c r="J356" t="str">
        <f t="shared" si="59"/>
        <v>2021-03-08</v>
      </c>
    </row>
    <row r="357" spans="1:10" ht="15.75" x14ac:dyDescent="0.25">
      <c r="A357" s="6" t="s">
        <v>1649</v>
      </c>
      <c r="B357" t="str">
        <f t="shared" si="57"/>
        <v>5/14/2021</v>
      </c>
      <c r="C357">
        <f t="shared" si="58"/>
        <v>2</v>
      </c>
      <c r="D357" t="str">
        <f t="shared" si="51"/>
        <v>05</v>
      </c>
      <c r="E357">
        <f t="shared" si="52"/>
        <v>5</v>
      </c>
      <c r="F357">
        <f t="shared" si="53"/>
        <v>14</v>
      </c>
      <c r="G357">
        <f t="shared" si="54"/>
        <v>9</v>
      </c>
      <c r="H357">
        <f t="shared" si="55"/>
        <v>4</v>
      </c>
      <c r="I357" t="str">
        <f t="shared" si="56"/>
        <v>2021</v>
      </c>
      <c r="J357" t="str">
        <f t="shared" si="59"/>
        <v>2021-05-14</v>
      </c>
    </row>
    <row r="358" spans="1:10" ht="15.75" x14ac:dyDescent="0.25">
      <c r="A358" s="6" t="s">
        <v>1191</v>
      </c>
      <c r="B358" t="str">
        <f t="shared" si="57"/>
        <v>11/29/2021</v>
      </c>
      <c r="C358">
        <f t="shared" si="58"/>
        <v>3</v>
      </c>
      <c r="D358">
        <f t="shared" si="51"/>
        <v>11</v>
      </c>
      <c r="E358">
        <f t="shared" si="52"/>
        <v>6</v>
      </c>
      <c r="F358">
        <f t="shared" si="53"/>
        <v>29</v>
      </c>
      <c r="G358">
        <f t="shared" si="54"/>
        <v>10</v>
      </c>
      <c r="H358">
        <f t="shared" si="55"/>
        <v>4</v>
      </c>
      <c r="I358" t="str">
        <f t="shared" si="56"/>
        <v>2021</v>
      </c>
      <c r="J358" t="str">
        <f t="shared" si="59"/>
        <v>2021-11-29</v>
      </c>
    </row>
    <row r="359" spans="1:10" ht="15.75" x14ac:dyDescent="0.25">
      <c r="A359" s="6">
        <v>44263</v>
      </c>
      <c r="B359" t="str">
        <f t="shared" si="57"/>
        <v>03/08/2021</v>
      </c>
      <c r="C359">
        <f t="shared" si="58"/>
        <v>3</v>
      </c>
      <c r="D359" t="str">
        <f t="shared" si="51"/>
        <v>03</v>
      </c>
      <c r="E359">
        <f t="shared" si="52"/>
        <v>6</v>
      </c>
      <c r="F359" t="str">
        <f t="shared" si="53"/>
        <v>08</v>
      </c>
      <c r="G359">
        <f t="shared" si="54"/>
        <v>10</v>
      </c>
      <c r="H359">
        <f t="shared" si="55"/>
        <v>4</v>
      </c>
      <c r="I359" t="str">
        <f t="shared" si="56"/>
        <v>2021</v>
      </c>
      <c r="J359" t="str">
        <f t="shared" si="59"/>
        <v>2021-03-08</v>
      </c>
    </row>
    <row r="360" spans="1:10" ht="15.75" x14ac:dyDescent="0.25">
      <c r="A360" s="6" t="s">
        <v>1777</v>
      </c>
      <c r="B360" t="str">
        <f t="shared" si="57"/>
        <v>4/13/2018</v>
      </c>
      <c r="C360">
        <f t="shared" si="58"/>
        <v>2</v>
      </c>
      <c r="D360" t="str">
        <f t="shared" si="51"/>
        <v>04</v>
      </c>
      <c r="E360">
        <f t="shared" si="52"/>
        <v>5</v>
      </c>
      <c r="F360">
        <f t="shared" si="53"/>
        <v>13</v>
      </c>
      <c r="G360">
        <f t="shared" si="54"/>
        <v>9</v>
      </c>
      <c r="H360">
        <f t="shared" si="55"/>
        <v>4</v>
      </c>
      <c r="I360" t="str">
        <f t="shared" si="56"/>
        <v>2018</v>
      </c>
      <c r="J360" t="str">
        <f t="shared" si="59"/>
        <v>2018-04-13</v>
      </c>
    </row>
    <row r="361" spans="1:10" ht="15.75" x14ac:dyDescent="0.25">
      <c r="A361" s="6" t="s">
        <v>1451</v>
      </c>
      <c r="B361" t="str">
        <f t="shared" si="57"/>
        <v>10/14/2021</v>
      </c>
      <c r="C361">
        <f t="shared" si="58"/>
        <v>3</v>
      </c>
      <c r="D361">
        <f t="shared" si="51"/>
        <v>10</v>
      </c>
      <c r="E361">
        <f t="shared" si="52"/>
        <v>6</v>
      </c>
      <c r="F361">
        <f t="shared" si="53"/>
        <v>14</v>
      </c>
      <c r="G361">
        <f t="shared" si="54"/>
        <v>10</v>
      </c>
      <c r="H361">
        <f t="shared" si="55"/>
        <v>4</v>
      </c>
      <c r="I361" t="str">
        <f t="shared" si="56"/>
        <v>2021</v>
      </c>
      <c r="J361" t="str">
        <f t="shared" si="59"/>
        <v>2021-10-14</v>
      </c>
    </row>
    <row r="362" spans="1:10" ht="15.75" x14ac:dyDescent="0.25">
      <c r="A362" s="6" t="s">
        <v>1148</v>
      </c>
      <c r="B362" t="str">
        <f t="shared" si="57"/>
        <v>11/17/2021</v>
      </c>
      <c r="C362">
        <f t="shared" si="58"/>
        <v>3</v>
      </c>
      <c r="D362">
        <f t="shared" si="51"/>
        <v>11</v>
      </c>
      <c r="E362">
        <f t="shared" si="52"/>
        <v>6</v>
      </c>
      <c r="F362">
        <f t="shared" si="53"/>
        <v>17</v>
      </c>
      <c r="G362">
        <f t="shared" si="54"/>
        <v>10</v>
      </c>
      <c r="H362">
        <f t="shared" si="55"/>
        <v>4</v>
      </c>
      <c r="I362" t="str">
        <f t="shared" si="56"/>
        <v>2021</v>
      </c>
      <c r="J362" t="str">
        <f t="shared" si="59"/>
        <v>2021-11-17</v>
      </c>
    </row>
    <row r="363" spans="1:10" ht="15.75" x14ac:dyDescent="0.25">
      <c r="A363" s="6" t="s">
        <v>1052</v>
      </c>
      <c r="B363" t="str">
        <f t="shared" si="57"/>
        <v>8/25/2021</v>
      </c>
      <c r="C363">
        <f t="shared" si="58"/>
        <v>2</v>
      </c>
      <c r="D363" t="str">
        <f t="shared" si="51"/>
        <v>08</v>
      </c>
      <c r="E363">
        <f t="shared" si="52"/>
        <v>5</v>
      </c>
      <c r="F363">
        <f t="shared" si="53"/>
        <v>25</v>
      </c>
      <c r="G363">
        <f t="shared" si="54"/>
        <v>9</v>
      </c>
      <c r="H363">
        <f t="shared" si="55"/>
        <v>4</v>
      </c>
      <c r="I363" t="str">
        <f t="shared" si="56"/>
        <v>2021</v>
      </c>
      <c r="J363" t="str">
        <f t="shared" si="59"/>
        <v>2021-08-25</v>
      </c>
    </row>
    <row r="364" spans="1:10" ht="15.75" x14ac:dyDescent="0.25">
      <c r="A364" s="6">
        <v>44532</v>
      </c>
      <c r="B364" t="str">
        <f t="shared" si="57"/>
        <v>12/02/2021</v>
      </c>
      <c r="C364">
        <f t="shared" si="58"/>
        <v>3</v>
      </c>
      <c r="D364">
        <f t="shared" si="51"/>
        <v>12</v>
      </c>
      <c r="E364">
        <f t="shared" si="52"/>
        <v>6</v>
      </c>
      <c r="F364" t="str">
        <f t="shared" si="53"/>
        <v>02</v>
      </c>
      <c r="G364">
        <f t="shared" si="54"/>
        <v>10</v>
      </c>
      <c r="H364">
        <f t="shared" si="55"/>
        <v>4</v>
      </c>
      <c r="I364" t="str">
        <f t="shared" si="56"/>
        <v>2021</v>
      </c>
      <c r="J364" t="str">
        <f t="shared" si="59"/>
        <v>2021-12-02</v>
      </c>
    </row>
    <row r="365" spans="1:10" ht="15.75" x14ac:dyDescent="0.25">
      <c r="A365" s="6">
        <v>44532</v>
      </c>
      <c r="B365" t="str">
        <f t="shared" si="57"/>
        <v>12/02/2021</v>
      </c>
      <c r="C365">
        <f t="shared" si="58"/>
        <v>3</v>
      </c>
      <c r="D365">
        <f t="shared" si="51"/>
        <v>12</v>
      </c>
      <c r="E365">
        <f t="shared" si="52"/>
        <v>6</v>
      </c>
      <c r="F365" t="str">
        <f t="shared" si="53"/>
        <v>02</v>
      </c>
      <c r="G365">
        <f t="shared" si="54"/>
        <v>10</v>
      </c>
      <c r="H365">
        <f t="shared" si="55"/>
        <v>4</v>
      </c>
      <c r="I365" t="str">
        <f t="shared" si="56"/>
        <v>2021</v>
      </c>
      <c r="J365" t="str">
        <f t="shared" si="59"/>
        <v>2021-12-02</v>
      </c>
    </row>
    <row r="366" spans="1:10" ht="15.75" x14ac:dyDescent="0.25">
      <c r="A366" s="6">
        <v>44489</v>
      </c>
      <c r="B366" t="str">
        <f t="shared" si="57"/>
        <v>10/20/2021</v>
      </c>
      <c r="C366">
        <f t="shared" si="58"/>
        <v>3</v>
      </c>
      <c r="D366">
        <f t="shared" si="51"/>
        <v>10</v>
      </c>
      <c r="E366">
        <f t="shared" si="52"/>
        <v>6</v>
      </c>
      <c r="F366">
        <f t="shared" si="53"/>
        <v>20</v>
      </c>
      <c r="G366">
        <f t="shared" si="54"/>
        <v>10</v>
      </c>
      <c r="H366">
        <f t="shared" si="55"/>
        <v>4</v>
      </c>
      <c r="I366" t="str">
        <f t="shared" si="56"/>
        <v>2021</v>
      </c>
      <c r="J366" t="str">
        <f t="shared" si="59"/>
        <v>2021-10-20</v>
      </c>
    </row>
    <row r="367" spans="1:10" ht="15.75" x14ac:dyDescent="0.25">
      <c r="A367" s="6">
        <v>44534</v>
      </c>
      <c r="B367" t="str">
        <f t="shared" si="57"/>
        <v>12/04/2021</v>
      </c>
      <c r="C367">
        <f t="shared" si="58"/>
        <v>3</v>
      </c>
      <c r="D367">
        <f t="shared" si="51"/>
        <v>12</v>
      </c>
      <c r="E367">
        <f t="shared" si="52"/>
        <v>6</v>
      </c>
      <c r="F367" t="str">
        <f t="shared" si="53"/>
        <v>04</v>
      </c>
      <c r="G367">
        <f t="shared" si="54"/>
        <v>10</v>
      </c>
      <c r="H367">
        <f t="shared" si="55"/>
        <v>4</v>
      </c>
      <c r="I367" t="str">
        <f t="shared" si="56"/>
        <v>2021</v>
      </c>
      <c r="J367" t="str">
        <f t="shared" si="59"/>
        <v>2021-12-04</v>
      </c>
    </row>
    <row r="368" spans="1:10" ht="15.75" x14ac:dyDescent="0.25">
      <c r="A368" s="6">
        <v>44534</v>
      </c>
      <c r="B368" t="str">
        <f t="shared" si="57"/>
        <v>12/04/2021</v>
      </c>
      <c r="C368">
        <f t="shared" si="58"/>
        <v>3</v>
      </c>
      <c r="D368">
        <f t="shared" si="51"/>
        <v>12</v>
      </c>
      <c r="E368">
        <f t="shared" si="52"/>
        <v>6</v>
      </c>
      <c r="F368" t="str">
        <f t="shared" si="53"/>
        <v>04</v>
      </c>
      <c r="G368">
        <f t="shared" si="54"/>
        <v>10</v>
      </c>
      <c r="H368">
        <f t="shared" si="55"/>
        <v>4</v>
      </c>
      <c r="I368" t="str">
        <f t="shared" si="56"/>
        <v>2021</v>
      </c>
      <c r="J368" t="str">
        <f t="shared" si="59"/>
        <v>2021-12-04</v>
      </c>
    </row>
    <row r="369" spans="1:10" ht="15.75" x14ac:dyDescent="0.25">
      <c r="A369" s="6">
        <v>44534</v>
      </c>
      <c r="B369" t="str">
        <f t="shared" si="57"/>
        <v>12/04/2021</v>
      </c>
      <c r="C369">
        <f t="shared" si="58"/>
        <v>3</v>
      </c>
      <c r="D369">
        <f t="shared" si="51"/>
        <v>12</v>
      </c>
      <c r="E369">
        <f t="shared" si="52"/>
        <v>6</v>
      </c>
      <c r="F369" t="str">
        <f t="shared" si="53"/>
        <v>04</v>
      </c>
      <c r="G369">
        <f t="shared" si="54"/>
        <v>10</v>
      </c>
      <c r="H369">
        <f t="shared" si="55"/>
        <v>4</v>
      </c>
      <c r="I369" t="str">
        <f t="shared" si="56"/>
        <v>2021</v>
      </c>
      <c r="J369" t="str">
        <f t="shared" si="59"/>
        <v>2021-12-04</v>
      </c>
    </row>
    <row r="370" spans="1:10" ht="15.75" x14ac:dyDescent="0.25">
      <c r="A370" s="6">
        <v>44534</v>
      </c>
      <c r="B370" t="str">
        <f t="shared" si="57"/>
        <v>12/04/2021</v>
      </c>
      <c r="C370">
        <f t="shared" si="58"/>
        <v>3</v>
      </c>
      <c r="D370">
        <f t="shared" si="51"/>
        <v>12</v>
      </c>
      <c r="E370">
        <f t="shared" si="52"/>
        <v>6</v>
      </c>
      <c r="F370" t="str">
        <f t="shared" si="53"/>
        <v>04</v>
      </c>
      <c r="G370">
        <f t="shared" si="54"/>
        <v>10</v>
      </c>
      <c r="H370">
        <f t="shared" si="55"/>
        <v>4</v>
      </c>
      <c r="I370" t="str">
        <f t="shared" si="56"/>
        <v>2021</v>
      </c>
      <c r="J370" t="str">
        <f t="shared" si="59"/>
        <v>2021-12-04</v>
      </c>
    </row>
    <row r="371" spans="1:10" ht="15.75" x14ac:dyDescent="0.25">
      <c r="A371" s="6">
        <v>44536</v>
      </c>
      <c r="B371" t="str">
        <f t="shared" si="57"/>
        <v>12/06/2021</v>
      </c>
      <c r="C371">
        <f t="shared" si="58"/>
        <v>3</v>
      </c>
      <c r="D371">
        <f t="shared" si="51"/>
        <v>12</v>
      </c>
      <c r="E371">
        <f t="shared" si="52"/>
        <v>6</v>
      </c>
      <c r="F371" t="str">
        <f t="shared" si="53"/>
        <v>06</v>
      </c>
      <c r="G371">
        <f t="shared" si="54"/>
        <v>10</v>
      </c>
      <c r="H371">
        <f t="shared" si="55"/>
        <v>4</v>
      </c>
      <c r="I371" t="str">
        <f t="shared" si="56"/>
        <v>2021</v>
      </c>
      <c r="J371" t="str">
        <f t="shared" si="59"/>
        <v>2021-12-06</v>
      </c>
    </row>
    <row r="372" spans="1:10" ht="15.75" x14ac:dyDescent="0.25">
      <c r="A372" s="6">
        <v>44536</v>
      </c>
      <c r="B372" t="str">
        <f t="shared" si="57"/>
        <v>12/06/2021</v>
      </c>
      <c r="C372">
        <f t="shared" si="58"/>
        <v>3</v>
      </c>
      <c r="D372">
        <f t="shared" si="51"/>
        <v>12</v>
      </c>
      <c r="E372">
        <f t="shared" si="52"/>
        <v>6</v>
      </c>
      <c r="F372" t="str">
        <f t="shared" si="53"/>
        <v>06</v>
      </c>
      <c r="G372">
        <f t="shared" si="54"/>
        <v>10</v>
      </c>
      <c r="H372">
        <f t="shared" si="55"/>
        <v>4</v>
      </c>
      <c r="I372" t="str">
        <f t="shared" si="56"/>
        <v>2021</v>
      </c>
      <c r="J372" t="str">
        <f t="shared" si="59"/>
        <v>2021-12-06</v>
      </c>
    </row>
    <row r="373" spans="1:10" ht="15.75" x14ac:dyDescent="0.25">
      <c r="A373" s="6">
        <v>44539</v>
      </c>
      <c r="B373" t="str">
        <f t="shared" si="57"/>
        <v>12/09/2021</v>
      </c>
      <c r="C373">
        <f t="shared" si="58"/>
        <v>3</v>
      </c>
      <c r="D373">
        <f t="shared" ref="D373:D436" si="60">IF(VALUE(MID(B373,1,C373-1))&lt;10,0&amp;VALUE(MID(B373,1,C373-1)),VALUE(MID(B373,1,C373-1)))</f>
        <v>12</v>
      </c>
      <c r="E373">
        <f t="shared" ref="E373:E436" si="61">SEARCH("/",B373,C373+1)</f>
        <v>6</v>
      </c>
      <c r="F373" t="str">
        <f t="shared" ref="F373:F436" si="62">IF(VALUE(MID(B373,C373+1,E373-C373-1))&lt;10,0&amp;VALUE(MID(B373,C373+1,E373-C373-1)),VALUE(MID(B373,C373+1,E373-C373-1)))</f>
        <v>09</v>
      </c>
      <c r="G373">
        <f t="shared" ref="G373:G436" si="63">LEN(B373)</f>
        <v>10</v>
      </c>
      <c r="H373">
        <f t="shared" ref="H373:H436" si="64">G373-E373</f>
        <v>4</v>
      </c>
      <c r="I373" t="str">
        <f t="shared" ref="I373:I436" si="65">MID(B373,E373+1,H373)</f>
        <v>2021</v>
      </c>
      <c r="J373" t="str">
        <f t="shared" si="59"/>
        <v>2021-12-09</v>
      </c>
    </row>
    <row r="374" spans="1:10" ht="15.75" x14ac:dyDescent="0.25">
      <c r="A374" s="6">
        <v>44539</v>
      </c>
      <c r="B374" t="str">
        <f t="shared" si="57"/>
        <v>12/09/2021</v>
      </c>
      <c r="C374">
        <f t="shared" si="58"/>
        <v>3</v>
      </c>
      <c r="D374">
        <f t="shared" si="60"/>
        <v>12</v>
      </c>
      <c r="E374">
        <f t="shared" si="61"/>
        <v>6</v>
      </c>
      <c r="F374" t="str">
        <f t="shared" si="62"/>
        <v>09</v>
      </c>
      <c r="G374">
        <f t="shared" si="63"/>
        <v>10</v>
      </c>
      <c r="H374">
        <f t="shared" si="64"/>
        <v>4</v>
      </c>
      <c r="I374" t="str">
        <f t="shared" si="65"/>
        <v>2021</v>
      </c>
      <c r="J374" t="str">
        <f t="shared" si="59"/>
        <v>2021-12-09</v>
      </c>
    </row>
    <row r="375" spans="1:10" ht="15.75" x14ac:dyDescent="0.25">
      <c r="A375" s="6">
        <v>44459</v>
      </c>
      <c r="B375" t="str">
        <f t="shared" si="57"/>
        <v>09/20/2021</v>
      </c>
      <c r="C375">
        <f t="shared" si="58"/>
        <v>3</v>
      </c>
      <c r="D375" t="str">
        <f t="shared" si="60"/>
        <v>09</v>
      </c>
      <c r="E375">
        <f t="shared" si="61"/>
        <v>6</v>
      </c>
      <c r="F375">
        <f t="shared" si="62"/>
        <v>20</v>
      </c>
      <c r="G375">
        <f t="shared" si="63"/>
        <v>10</v>
      </c>
      <c r="H375">
        <f t="shared" si="64"/>
        <v>4</v>
      </c>
      <c r="I375" t="str">
        <f t="shared" si="65"/>
        <v>2021</v>
      </c>
      <c r="J375" t="str">
        <f t="shared" si="59"/>
        <v>2021-09-20</v>
      </c>
    </row>
    <row r="376" spans="1:10" ht="15.75" x14ac:dyDescent="0.25">
      <c r="A376" s="6">
        <v>44474</v>
      </c>
      <c r="B376" t="str">
        <f t="shared" si="57"/>
        <v>10/05/2021</v>
      </c>
      <c r="C376">
        <f t="shared" si="58"/>
        <v>3</v>
      </c>
      <c r="D376">
        <f t="shared" si="60"/>
        <v>10</v>
      </c>
      <c r="E376">
        <f t="shared" si="61"/>
        <v>6</v>
      </c>
      <c r="F376" t="str">
        <f t="shared" si="62"/>
        <v>05</v>
      </c>
      <c r="G376">
        <f t="shared" si="63"/>
        <v>10</v>
      </c>
      <c r="H376">
        <f t="shared" si="64"/>
        <v>4</v>
      </c>
      <c r="I376" t="str">
        <f t="shared" si="65"/>
        <v>2021</v>
      </c>
      <c r="J376" t="str">
        <f t="shared" si="59"/>
        <v>2021-10-05</v>
      </c>
    </row>
    <row r="377" spans="1:10" ht="15.75" x14ac:dyDescent="0.25">
      <c r="A377" s="6">
        <v>40546</v>
      </c>
      <c r="B377" t="str">
        <f t="shared" si="57"/>
        <v>01/03/2011</v>
      </c>
      <c r="C377">
        <f t="shared" si="58"/>
        <v>3</v>
      </c>
      <c r="D377" t="str">
        <f t="shared" si="60"/>
        <v>01</v>
      </c>
      <c r="E377">
        <f t="shared" si="61"/>
        <v>6</v>
      </c>
      <c r="F377" t="str">
        <f t="shared" si="62"/>
        <v>03</v>
      </c>
      <c r="G377">
        <f t="shared" si="63"/>
        <v>10</v>
      </c>
      <c r="H377">
        <f t="shared" si="64"/>
        <v>4</v>
      </c>
      <c r="I377" t="str">
        <f t="shared" si="65"/>
        <v>2011</v>
      </c>
      <c r="J377" t="str">
        <f t="shared" si="59"/>
        <v>2011-01-03</v>
      </c>
    </row>
    <row r="378" spans="1:10" ht="15.75" x14ac:dyDescent="0.25">
      <c r="A378" s="6">
        <v>44372</v>
      </c>
      <c r="B378" t="str">
        <f t="shared" si="57"/>
        <v>06/25/2021</v>
      </c>
      <c r="C378">
        <f t="shared" si="58"/>
        <v>3</v>
      </c>
      <c r="D378" t="str">
        <f t="shared" si="60"/>
        <v>06</v>
      </c>
      <c r="E378">
        <f t="shared" si="61"/>
        <v>6</v>
      </c>
      <c r="F378">
        <f t="shared" si="62"/>
        <v>25</v>
      </c>
      <c r="G378">
        <f t="shared" si="63"/>
        <v>10</v>
      </c>
      <c r="H378">
        <f t="shared" si="64"/>
        <v>4</v>
      </c>
      <c r="I378" t="str">
        <f t="shared" si="65"/>
        <v>2021</v>
      </c>
      <c r="J378" t="str">
        <f t="shared" si="59"/>
        <v>2021-06-25</v>
      </c>
    </row>
    <row r="379" spans="1:10" ht="15.75" x14ac:dyDescent="0.25">
      <c r="A379" s="6">
        <v>44517</v>
      </c>
      <c r="B379" t="str">
        <f t="shared" si="57"/>
        <v>11/17/2021</v>
      </c>
      <c r="C379">
        <f t="shared" si="58"/>
        <v>3</v>
      </c>
      <c r="D379">
        <f t="shared" si="60"/>
        <v>11</v>
      </c>
      <c r="E379">
        <f t="shared" si="61"/>
        <v>6</v>
      </c>
      <c r="F379">
        <f t="shared" si="62"/>
        <v>17</v>
      </c>
      <c r="G379">
        <f t="shared" si="63"/>
        <v>10</v>
      </c>
      <c r="H379">
        <f t="shared" si="64"/>
        <v>4</v>
      </c>
      <c r="I379" t="str">
        <f t="shared" si="65"/>
        <v>2021</v>
      </c>
      <c r="J379" t="str">
        <f t="shared" si="59"/>
        <v>2021-11-17</v>
      </c>
    </row>
    <row r="380" spans="1:10" ht="15.75" x14ac:dyDescent="0.25">
      <c r="A380" s="6" t="s">
        <v>1820</v>
      </c>
      <c r="B380" t="str">
        <f t="shared" si="57"/>
        <v>21/006/2021</v>
      </c>
      <c r="C380">
        <f t="shared" si="58"/>
        <v>3</v>
      </c>
      <c r="D380">
        <f t="shared" si="60"/>
        <v>21</v>
      </c>
      <c r="E380">
        <f t="shared" si="61"/>
        <v>7</v>
      </c>
      <c r="F380" t="str">
        <f t="shared" si="62"/>
        <v>06</v>
      </c>
      <c r="G380">
        <f t="shared" si="63"/>
        <v>11</v>
      </c>
      <c r="H380">
        <f t="shared" si="64"/>
        <v>4</v>
      </c>
      <c r="I380" t="str">
        <f t="shared" si="65"/>
        <v>2021</v>
      </c>
      <c r="J380" t="str">
        <f t="shared" si="59"/>
        <v>2021-21-06</v>
      </c>
    </row>
    <row r="381" spans="1:10" ht="15.75" x14ac:dyDescent="0.25">
      <c r="A381" s="6">
        <v>44510</v>
      </c>
      <c r="B381" t="str">
        <f t="shared" si="57"/>
        <v>11/10/2021</v>
      </c>
      <c r="C381">
        <f t="shared" si="58"/>
        <v>3</v>
      </c>
      <c r="D381">
        <f t="shared" si="60"/>
        <v>11</v>
      </c>
      <c r="E381">
        <f t="shared" si="61"/>
        <v>6</v>
      </c>
      <c r="F381">
        <f t="shared" si="62"/>
        <v>10</v>
      </c>
      <c r="G381">
        <f t="shared" si="63"/>
        <v>10</v>
      </c>
      <c r="H381">
        <f t="shared" si="64"/>
        <v>4</v>
      </c>
      <c r="I381" t="str">
        <f t="shared" si="65"/>
        <v>2021</v>
      </c>
      <c r="J381" t="str">
        <f t="shared" si="59"/>
        <v>2021-11-10</v>
      </c>
    </row>
    <row r="382" spans="1:10" ht="15.75" x14ac:dyDescent="0.25">
      <c r="A382" s="6">
        <v>44540</v>
      </c>
      <c r="B382" t="str">
        <f t="shared" si="57"/>
        <v>12/10/2021</v>
      </c>
      <c r="C382">
        <f t="shared" si="58"/>
        <v>3</v>
      </c>
      <c r="D382">
        <f t="shared" si="60"/>
        <v>12</v>
      </c>
      <c r="E382">
        <f t="shared" si="61"/>
        <v>6</v>
      </c>
      <c r="F382">
        <f t="shared" si="62"/>
        <v>10</v>
      </c>
      <c r="G382">
        <f t="shared" si="63"/>
        <v>10</v>
      </c>
      <c r="H382">
        <f t="shared" si="64"/>
        <v>4</v>
      </c>
      <c r="I382" t="str">
        <f t="shared" si="65"/>
        <v>2021</v>
      </c>
      <c r="J382" t="str">
        <f t="shared" si="59"/>
        <v>2021-12-10</v>
      </c>
    </row>
    <row r="383" spans="1:10" ht="15.75" x14ac:dyDescent="0.25">
      <c r="A383" s="6">
        <v>44540</v>
      </c>
      <c r="B383" t="str">
        <f t="shared" si="57"/>
        <v>12/10/2021</v>
      </c>
      <c r="C383">
        <f t="shared" si="58"/>
        <v>3</v>
      </c>
      <c r="D383">
        <f t="shared" si="60"/>
        <v>12</v>
      </c>
      <c r="E383">
        <f t="shared" si="61"/>
        <v>6</v>
      </c>
      <c r="F383">
        <f t="shared" si="62"/>
        <v>10</v>
      </c>
      <c r="G383">
        <f t="shared" si="63"/>
        <v>10</v>
      </c>
      <c r="H383">
        <f t="shared" si="64"/>
        <v>4</v>
      </c>
      <c r="I383" t="str">
        <f t="shared" si="65"/>
        <v>2021</v>
      </c>
      <c r="J383" t="str">
        <f t="shared" si="59"/>
        <v>2021-12-10</v>
      </c>
    </row>
    <row r="384" spans="1:10" ht="15.75" x14ac:dyDescent="0.25">
      <c r="A384" s="6">
        <v>44544</v>
      </c>
      <c r="B384" t="str">
        <f t="shared" si="57"/>
        <v>12/14/2021</v>
      </c>
      <c r="C384">
        <f t="shared" si="58"/>
        <v>3</v>
      </c>
      <c r="D384">
        <f t="shared" si="60"/>
        <v>12</v>
      </c>
      <c r="E384">
        <f t="shared" si="61"/>
        <v>6</v>
      </c>
      <c r="F384">
        <f t="shared" si="62"/>
        <v>14</v>
      </c>
      <c r="G384">
        <f t="shared" si="63"/>
        <v>10</v>
      </c>
      <c r="H384">
        <f t="shared" si="64"/>
        <v>4</v>
      </c>
      <c r="I384" t="str">
        <f t="shared" si="65"/>
        <v>2021</v>
      </c>
      <c r="J384" t="str">
        <f t="shared" si="59"/>
        <v>2021-12-14</v>
      </c>
    </row>
    <row r="385" spans="1:10" ht="15.75" x14ac:dyDescent="0.25">
      <c r="A385" s="6">
        <v>44545</v>
      </c>
      <c r="B385" t="str">
        <f t="shared" si="57"/>
        <v>12/15/2021</v>
      </c>
      <c r="C385">
        <f t="shared" si="58"/>
        <v>3</v>
      </c>
      <c r="D385">
        <f t="shared" si="60"/>
        <v>12</v>
      </c>
      <c r="E385">
        <f t="shared" si="61"/>
        <v>6</v>
      </c>
      <c r="F385">
        <f t="shared" si="62"/>
        <v>15</v>
      </c>
      <c r="G385">
        <f t="shared" si="63"/>
        <v>10</v>
      </c>
      <c r="H385">
        <f t="shared" si="64"/>
        <v>4</v>
      </c>
      <c r="I385" t="str">
        <f t="shared" si="65"/>
        <v>2021</v>
      </c>
      <c r="J385" t="str">
        <f t="shared" si="59"/>
        <v>2021-12-15</v>
      </c>
    </row>
    <row r="386" spans="1:10" ht="15.75" x14ac:dyDescent="0.25">
      <c r="A386" s="6">
        <v>44545</v>
      </c>
      <c r="B386" t="str">
        <f t="shared" ref="B386:B449" si="66">TEXT(A386,"MM/DD/YYYY")</f>
        <v>12/15/2021</v>
      </c>
      <c r="C386">
        <f t="shared" ref="C386:C449" si="67">FIND("/",B386)</f>
        <v>3</v>
      </c>
      <c r="D386">
        <f t="shared" si="60"/>
        <v>12</v>
      </c>
      <c r="E386">
        <f t="shared" si="61"/>
        <v>6</v>
      </c>
      <c r="F386">
        <f t="shared" si="62"/>
        <v>15</v>
      </c>
      <c r="G386">
        <f t="shared" si="63"/>
        <v>10</v>
      </c>
      <c r="H386">
        <f t="shared" si="64"/>
        <v>4</v>
      </c>
      <c r="I386" t="str">
        <f t="shared" si="65"/>
        <v>2021</v>
      </c>
      <c r="J386" t="str">
        <f t="shared" ref="J386:J449" si="68">IF(A386="","null",I386&amp;"-"&amp;D386&amp;"-"&amp;F386)</f>
        <v>2021-12-15</v>
      </c>
    </row>
    <row r="387" spans="1:10" ht="15.75" x14ac:dyDescent="0.25">
      <c r="A387" s="6">
        <v>44546</v>
      </c>
      <c r="B387" t="str">
        <f t="shared" si="66"/>
        <v>12/16/2021</v>
      </c>
      <c r="C387">
        <f t="shared" si="67"/>
        <v>3</v>
      </c>
      <c r="D387">
        <f t="shared" si="60"/>
        <v>12</v>
      </c>
      <c r="E387">
        <f t="shared" si="61"/>
        <v>6</v>
      </c>
      <c r="F387">
        <f t="shared" si="62"/>
        <v>16</v>
      </c>
      <c r="G387">
        <f t="shared" si="63"/>
        <v>10</v>
      </c>
      <c r="H387">
        <f t="shared" si="64"/>
        <v>4</v>
      </c>
      <c r="I387" t="str">
        <f t="shared" si="65"/>
        <v>2021</v>
      </c>
      <c r="J387" t="str">
        <f t="shared" si="68"/>
        <v>2021-12-16</v>
      </c>
    </row>
    <row r="388" spans="1:10" ht="15.75" x14ac:dyDescent="0.25">
      <c r="A388" s="6">
        <v>44551</v>
      </c>
      <c r="B388" t="str">
        <f t="shared" si="66"/>
        <v>12/21/2021</v>
      </c>
      <c r="C388">
        <f t="shared" si="67"/>
        <v>3</v>
      </c>
      <c r="D388">
        <f t="shared" si="60"/>
        <v>12</v>
      </c>
      <c r="E388">
        <f t="shared" si="61"/>
        <v>6</v>
      </c>
      <c r="F388">
        <f t="shared" si="62"/>
        <v>21</v>
      </c>
      <c r="G388">
        <f t="shared" si="63"/>
        <v>10</v>
      </c>
      <c r="H388">
        <f t="shared" si="64"/>
        <v>4</v>
      </c>
      <c r="I388" t="str">
        <f t="shared" si="65"/>
        <v>2021</v>
      </c>
      <c r="J388" t="str">
        <f t="shared" si="68"/>
        <v>2021-12-21</v>
      </c>
    </row>
    <row r="389" spans="1:10" ht="15.75" x14ac:dyDescent="0.25">
      <c r="A389" s="6">
        <v>44552</v>
      </c>
      <c r="B389" t="str">
        <f t="shared" si="66"/>
        <v>12/22/2021</v>
      </c>
      <c r="C389">
        <f t="shared" si="67"/>
        <v>3</v>
      </c>
      <c r="D389">
        <f t="shared" si="60"/>
        <v>12</v>
      </c>
      <c r="E389">
        <f t="shared" si="61"/>
        <v>6</v>
      </c>
      <c r="F389">
        <f t="shared" si="62"/>
        <v>22</v>
      </c>
      <c r="G389">
        <f t="shared" si="63"/>
        <v>10</v>
      </c>
      <c r="H389">
        <f t="shared" si="64"/>
        <v>4</v>
      </c>
      <c r="I389" t="str">
        <f t="shared" si="65"/>
        <v>2021</v>
      </c>
      <c r="J389" t="str">
        <f t="shared" si="68"/>
        <v>2021-12-22</v>
      </c>
    </row>
    <row r="390" spans="1:10" ht="15.75" x14ac:dyDescent="0.25">
      <c r="A390" s="6">
        <v>44552</v>
      </c>
      <c r="B390" t="str">
        <f t="shared" si="66"/>
        <v>12/22/2021</v>
      </c>
      <c r="C390">
        <f t="shared" si="67"/>
        <v>3</v>
      </c>
      <c r="D390">
        <f t="shared" si="60"/>
        <v>12</v>
      </c>
      <c r="E390">
        <f t="shared" si="61"/>
        <v>6</v>
      </c>
      <c r="F390">
        <f t="shared" si="62"/>
        <v>22</v>
      </c>
      <c r="G390">
        <f t="shared" si="63"/>
        <v>10</v>
      </c>
      <c r="H390">
        <f t="shared" si="64"/>
        <v>4</v>
      </c>
      <c r="I390" t="str">
        <f t="shared" si="65"/>
        <v>2021</v>
      </c>
      <c r="J390" t="str">
        <f t="shared" si="68"/>
        <v>2021-12-22</v>
      </c>
    </row>
    <row r="391" spans="1:10" ht="15.75" x14ac:dyDescent="0.25">
      <c r="A391" s="6">
        <v>44552</v>
      </c>
      <c r="B391" t="str">
        <f t="shared" si="66"/>
        <v>12/22/2021</v>
      </c>
      <c r="C391">
        <f t="shared" si="67"/>
        <v>3</v>
      </c>
      <c r="D391">
        <f t="shared" si="60"/>
        <v>12</v>
      </c>
      <c r="E391">
        <f t="shared" si="61"/>
        <v>6</v>
      </c>
      <c r="F391">
        <f t="shared" si="62"/>
        <v>22</v>
      </c>
      <c r="G391">
        <f t="shared" si="63"/>
        <v>10</v>
      </c>
      <c r="H391">
        <f t="shared" si="64"/>
        <v>4</v>
      </c>
      <c r="I391" t="str">
        <f t="shared" si="65"/>
        <v>2021</v>
      </c>
      <c r="J391" t="str">
        <f t="shared" si="68"/>
        <v>2021-12-22</v>
      </c>
    </row>
    <row r="392" spans="1:10" ht="15.75" x14ac:dyDescent="0.25">
      <c r="A392" s="6">
        <v>44552</v>
      </c>
      <c r="B392" t="str">
        <f t="shared" si="66"/>
        <v>12/22/2021</v>
      </c>
      <c r="C392">
        <f t="shared" si="67"/>
        <v>3</v>
      </c>
      <c r="D392">
        <f t="shared" si="60"/>
        <v>12</v>
      </c>
      <c r="E392">
        <f t="shared" si="61"/>
        <v>6</v>
      </c>
      <c r="F392">
        <f t="shared" si="62"/>
        <v>22</v>
      </c>
      <c r="G392">
        <f t="shared" si="63"/>
        <v>10</v>
      </c>
      <c r="H392">
        <f t="shared" si="64"/>
        <v>4</v>
      </c>
      <c r="I392" t="str">
        <f t="shared" si="65"/>
        <v>2021</v>
      </c>
      <c r="J392" t="str">
        <f t="shared" si="68"/>
        <v>2021-12-22</v>
      </c>
    </row>
    <row r="393" spans="1:10" ht="15.75" x14ac:dyDescent="0.25">
      <c r="A393" s="6">
        <v>44552</v>
      </c>
      <c r="B393" t="str">
        <f t="shared" si="66"/>
        <v>12/22/2021</v>
      </c>
      <c r="C393">
        <f t="shared" si="67"/>
        <v>3</v>
      </c>
      <c r="D393">
        <f t="shared" si="60"/>
        <v>12</v>
      </c>
      <c r="E393">
        <f t="shared" si="61"/>
        <v>6</v>
      </c>
      <c r="F393">
        <f t="shared" si="62"/>
        <v>22</v>
      </c>
      <c r="G393">
        <f t="shared" si="63"/>
        <v>10</v>
      </c>
      <c r="H393">
        <f t="shared" si="64"/>
        <v>4</v>
      </c>
      <c r="I393" t="str">
        <f t="shared" si="65"/>
        <v>2021</v>
      </c>
      <c r="J393" t="str">
        <f t="shared" si="68"/>
        <v>2021-12-22</v>
      </c>
    </row>
    <row r="394" spans="1:10" ht="15.75" x14ac:dyDescent="0.25">
      <c r="A394" s="6">
        <v>44553</v>
      </c>
      <c r="B394" t="str">
        <f t="shared" si="66"/>
        <v>12/23/2021</v>
      </c>
      <c r="C394">
        <f t="shared" si="67"/>
        <v>3</v>
      </c>
      <c r="D394">
        <f t="shared" si="60"/>
        <v>12</v>
      </c>
      <c r="E394">
        <f t="shared" si="61"/>
        <v>6</v>
      </c>
      <c r="F394">
        <f t="shared" si="62"/>
        <v>23</v>
      </c>
      <c r="G394">
        <f t="shared" si="63"/>
        <v>10</v>
      </c>
      <c r="H394">
        <f t="shared" si="64"/>
        <v>4</v>
      </c>
      <c r="I394" t="str">
        <f t="shared" si="65"/>
        <v>2021</v>
      </c>
      <c r="J394" t="str">
        <f t="shared" si="68"/>
        <v>2021-12-23</v>
      </c>
    </row>
    <row r="395" spans="1:10" ht="15.75" x14ac:dyDescent="0.25">
      <c r="A395" s="6">
        <v>44558</v>
      </c>
      <c r="B395" t="str">
        <f t="shared" si="66"/>
        <v>12/28/2021</v>
      </c>
      <c r="C395">
        <f t="shared" si="67"/>
        <v>3</v>
      </c>
      <c r="D395">
        <f t="shared" si="60"/>
        <v>12</v>
      </c>
      <c r="E395">
        <f t="shared" si="61"/>
        <v>6</v>
      </c>
      <c r="F395">
        <f t="shared" si="62"/>
        <v>28</v>
      </c>
      <c r="G395">
        <f t="shared" si="63"/>
        <v>10</v>
      </c>
      <c r="H395">
        <f t="shared" si="64"/>
        <v>4</v>
      </c>
      <c r="I395" t="str">
        <f t="shared" si="65"/>
        <v>2021</v>
      </c>
      <c r="J395" t="str">
        <f t="shared" si="68"/>
        <v>2021-12-28</v>
      </c>
    </row>
    <row r="396" spans="1:10" ht="15.75" x14ac:dyDescent="0.25">
      <c r="A396" s="6">
        <v>44574</v>
      </c>
      <c r="B396" t="str">
        <f t="shared" si="66"/>
        <v>01/13/2022</v>
      </c>
      <c r="C396">
        <f t="shared" si="67"/>
        <v>3</v>
      </c>
      <c r="D396" t="str">
        <f t="shared" si="60"/>
        <v>01</v>
      </c>
      <c r="E396">
        <f t="shared" si="61"/>
        <v>6</v>
      </c>
      <c r="F396">
        <f t="shared" si="62"/>
        <v>13</v>
      </c>
      <c r="G396">
        <f t="shared" si="63"/>
        <v>10</v>
      </c>
      <c r="H396">
        <f t="shared" si="64"/>
        <v>4</v>
      </c>
      <c r="I396" t="str">
        <f t="shared" si="65"/>
        <v>2022</v>
      </c>
      <c r="J396" t="str">
        <f t="shared" si="68"/>
        <v>2022-01-13</v>
      </c>
    </row>
    <row r="397" spans="1:10" ht="15.75" x14ac:dyDescent="0.25">
      <c r="A397" s="6">
        <v>44575</v>
      </c>
      <c r="B397" t="str">
        <f t="shared" si="66"/>
        <v>01/14/2022</v>
      </c>
      <c r="C397">
        <f t="shared" si="67"/>
        <v>3</v>
      </c>
      <c r="D397" t="str">
        <f t="shared" si="60"/>
        <v>01</v>
      </c>
      <c r="E397">
        <f t="shared" si="61"/>
        <v>6</v>
      </c>
      <c r="F397">
        <f t="shared" si="62"/>
        <v>14</v>
      </c>
      <c r="G397">
        <f t="shared" si="63"/>
        <v>10</v>
      </c>
      <c r="H397">
        <f t="shared" si="64"/>
        <v>4</v>
      </c>
      <c r="I397" t="str">
        <f t="shared" si="65"/>
        <v>2022</v>
      </c>
      <c r="J397" t="str">
        <f t="shared" si="68"/>
        <v>2022-01-14</v>
      </c>
    </row>
    <row r="398" spans="1:10" ht="15.75" x14ac:dyDescent="0.25">
      <c r="A398" s="6">
        <v>44565</v>
      </c>
      <c r="B398" t="str">
        <f t="shared" si="66"/>
        <v>01/04/2022</v>
      </c>
      <c r="C398">
        <f t="shared" si="67"/>
        <v>3</v>
      </c>
      <c r="D398" t="str">
        <f t="shared" si="60"/>
        <v>01</v>
      </c>
      <c r="E398">
        <f t="shared" si="61"/>
        <v>6</v>
      </c>
      <c r="F398" t="str">
        <f t="shared" si="62"/>
        <v>04</v>
      </c>
      <c r="G398">
        <f t="shared" si="63"/>
        <v>10</v>
      </c>
      <c r="H398">
        <f t="shared" si="64"/>
        <v>4</v>
      </c>
      <c r="I398" t="str">
        <f t="shared" si="65"/>
        <v>2022</v>
      </c>
      <c r="J398" t="str">
        <f t="shared" si="68"/>
        <v>2022-01-04</v>
      </c>
    </row>
    <row r="399" spans="1:10" ht="15.75" x14ac:dyDescent="0.25">
      <c r="A399" s="6">
        <v>44547</v>
      </c>
      <c r="B399" t="str">
        <f t="shared" si="66"/>
        <v>12/17/2021</v>
      </c>
      <c r="C399">
        <f t="shared" si="67"/>
        <v>3</v>
      </c>
      <c r="D399">
        <f t="shared" si="60"/>
        <v>12</v>
      </c>
      <c r="E399">
        <f t="shared" si="61"/>
        <v>6</v>
      </c>
      <c r="F399">
        <f t="shared" si="62"/>
        <v>17</v>
      </c>
      <c r="G399">
        <f t="shared" si="63"/>
        <v>10</v>
      </c>
      <c r="H399">
        <f t="shared" si="64"/>
        <v>4</v>
      </c>
      <c r="I399" t="str">
        <f t="shared" si="65"/>
        <v>2021</v>
      </c>
      <c r="J399" t="str">
        <f t="shared" si="68"/>
        <v>2021-12-17</v>
      </c>
    </row>
    <row r="400" spans="1:10" ht="15.75" x14ac:dyDescent="0.25">
      <c r="A400" s="6">
        <v>44579</v>
      </c>
      <c r="B400" t="str">
        <f t="shared" si="66"/>
        <v>01/18/2022</v>
      </c>
      <c r="C400">
        <f t="shared" si="67"/>
        <v>3</v>
      </c>
      <c r="D400" t="str">
        <f t="shared" si="60"/>
        <v>01</v>
      </c>
      <c r="E400">
        <f t="shared" si="61"/>
        <v>6</v>
      </c>
      <c r="F400">
        <f t="shared" si="62"/>
        <v>18</v>
      </c>
      <c r="G400">
        <f t="shared" si="63"/>
        <v>10</v>
      </c>
      <c r="H400">
        <f t="shared" si="64"/>
        <v>4</v>
      </c>
      <c r="I400" t="str">
        <f t="shared" si="65"/>
        <v>2022</v>
      </c>
      <c r="J400" t="str">
        <f t="shared" si="68"/>
        <v>2022-01-18</v>
      </c>
    </row>
    <row r="401" spans="1:10" ht="15.75" x14ac:dyDescent="0.25">
      <c r="A401" s="6">
        <v>44579</v>
      </c>
      <c r="B401" t="str">
        <f t="shared" si="66"/>
        <v>01/18/2022</v>
      </c>
      <c r="C401">
        <f t="shared" si="67"/>
        <v>3</v>
      </c>
      <c r="D401" t="str">
        <f t="shared" si="60"/>
        <v>01</v>
      </c>
      <c r="E401">
        <f t="shared" si="61"/>
        <v>6</v>
      </c>
      <c r="F401">
        <f t="shared" si="62"/>
        <v>18</v>
      </c>
      <c r="G401">
        <f t="shared" si="63"/>
        <v>10</v>
      </c>
      <c r="H401">
        <f t="shared" si="64"/>
        <v>4</v>
      </c>
      <c r="I401" t="str">
        <f t="shared" si="65"/>
        <v>2022</v>
      </c>
      <c r="J401" t="str">
        <f t="shared" si="68"/>
        <v>2022-01-18</v>
      </c>
    </row>
    <row r="402" spans="1:10" ht="15.75" x14ac:dyDescent="0.25">
      <c r="A402" s="6">
        <v>44579</v>
      </c>
      <c r="B402" t="str">
        <f t="shared" si="66"/>
        <v>01/18/2022</v>
      </c>
      <c r="C402">
        <f t="shared" si="67"/>
        <v>3</v>
      </c>
      <c r="D402" t="str">
        <f t="shared" si="60"/>
        <v>01</v>
      </c>
      <c r="E402">
        <f t="shared" si="61"/>
        <v>6</v>
      </c>
      <c r="F402">
        <f t="shared" si="62"/>
        <v>18</v>
      </c>
      <c r="G402">
        <f t="shared" si="63"/>
        <v>10</v>
      </c>
      <c r="H402">
        <f t="shared" si="64"/>
        <v>4</v>
      </c>
      <c r="I402" t="str">
        <f t="shared" si="65"/>
        <v>2022</v>
      </c>
      <c r="J402" t="str">
        <f t="shared" si="68"/>
        <v>2022-01-18</v>
      </c>
    </row>
    <row r="403" spans="1:10" ht="15.75" x14ac:dyDescent="0.25">
      <c r="A403" s="6">
        <v>44579</v>
      </c>
      <c r="B403" t="str">
        <f t="shared" si="66"/>
        <v>01/18/2022</v>
      </c>
      <c r="C403">
        <f t="shared" si="67"/>
        <v>3</v>
      </c>
      <c r="D403" t="str">
        <f t="shared" si="60"/>
        <v>01</v>
      </c>
      <c r="E403">
        <f t="shared" si="61"/>
        <v>6</v>
      </c>
      <c r="F403">
        <f t="shared" si="62"/>
        <v>18</v>
      </c>
      <c r="G403">
        <f t="shared" si="63"/>
        <v>10</v>
      </c>
      <c r="H403">
        <f t="shared" si="64"/>
        <v>4</v>
      </c>
      <c r="I403" t="str">
        <f t="shared" si="65"/>
        <v>2022</v>
      </c>
      <c r="J403" t="str">
        <f t="shared" si="68"/>
        <v>2022-01-18</v>
      </c>
    </row>
    <row r="404" spans="1:10" ht="15.75" x14ac:dyDescent="0.25">
      <c r="A404" s="6">
        <v>44580</v>
      </c>
      <c r="B404" t="str">
        <f t="shared" si="66"/>
        <v>01/19/2022</v>
      </c>
      <c r="C404">
        <f t="shared" si="67"/>
        <v>3</v>
      </c>
      <c r="D404" t="str">
        <f t="shared" si="60"/>
        <v>01</v>
      </c>
      <c r="E404">
        <f t="shared" si="61"/>
        <v>6</v>
      </c>
      <c r="F404">
        <f t="shared" si="62"/>
        <v>19</v>
      </c>
      <c r="G404">
        <f t="shared" si="63"/>
        <v>10</v>
      </c>
      <c r="H404">
        <f t="shared" si="64"/>
        <v>4</v>
      </c>
      <c r="I404" t="str">
        <f t="shared" si="65"/>
        <v>2022</v>
      </c>
      <c r="J404" t="str">
        <f t="shared" si="68"/>
        <v>2022-01-19</v>
      </c>
    </row>
    <row r="405" spans="1:10" ht="15.75" x14ac:dyDescent="0.25">
      <c r="A405" s="6">
        <v>44580</v>
      </c>
      <c r="B405" t="str">
        <f t="shared" si="66"/>
        <v>01/19/2022</v>
      </c>
      <c r="C405">
        <f t="shared" si="67"/>
        <v>3</v>
      </c>
      <c r="D405" t="str">
        <f t="shared" si="60"/>
        <v>01</v>
      </c>
      <c r="E405">
        <f t="shared" si="61"/>
        <v>6</v>
      </c>
      <c r="F405">
        <f t="shared" si="62"/>
        <v>19</v>
      </c>
      <c r="G405">
        <f t="shared" si="63"/>
        <v>10</v>
      </c>
      <c r="H405">
        <f t="shared" si="64"/>
        <v>4</v>
      </c>
      <c r="I405" t="str">
        <f t="shared" si="65"/>
        <v>2022</v>
      </c>
      <c r="J405" t="str">
        <f t="shared" si="68"/>
        <v>2022-01-19</v>
      </c>
    </row>
    <row r="406" spans="1:10" ht="15.75" x14ac:dyDescent="0.25">
      <c r="A406" s="6">
        <v>44580</v>
      </c>
      <c r="B406" t="str">
        <f t="shared" si="66"/>
        <v>01/19/2022</v>
      </c>
      <c r="C406">
        <f t="shared" si="67"/>
        <v>3</v>
      </c>
      <c r="D406" t="str">
        <f t="shared" si="60"/>
        <v>01</v>
      </c>
      <c r="E406">
        <f t="shared" si="61"/>
        <v>6</v>
      </c>
      <c r="F406">
        <f t="shared" si="62"/>
        <v>19</v>
      </c>
      <c r="G406">
        <f t="shared" si="63"/>
        <v>10</v>
      </c>
      <c r="H406">
        <f t="shared" si="64"/>
        <v>4</v>
      </c>
      <c r="I406" t="str">
        <f t="shared" si="65"/>
        <v>2022</v>
      </c>
      <c r="J406" t="str">
        <f t="shared" si="68"/>
        <v>2022-01-19</v>
      </c>
    </row>
    <row r="407" spans="1:10" ht="15.75" x14ac:dyDescent="0.25">
      <c r="A407" s="6">
        <v>44580</v>
      </c>
      <c r="B407" t="str">
        <f t="shared" si="66"/>
        <v>01/19/2022</v>
      </c>
      <c r="C407">
        <f t="shared" si="67"/>
        <v>3</v>
      </c>
      <c r="D407" t="str">
        <f t="shared" si="60"/>
        <v>01</v>
      </c>
      <c r="E407">
        <f t="shared" si="61"/>
        <v>6</v>
      </c>
      <c r="F407">
        <f t="shared" si="62"/>
        <v>19</v>
      </c>
      <c r="G407">
        <f t="shared" si="63"/>
        <v>10</v>
      </c>
      <c r="H407">
        <f t="shared" si="64"/>
        <v>4</v>
      </c>
      <c r="I407" t="str">
        <f t="shared" si="65"/>
        <v>2022</v>
      </c>
      <c r="J407" t="str">
        <f t="shared" si="68"/>
        <v>2022-01-19</v>
      </c>
    </row>
    <row r="408" spans="1:10" ht="15.75" x14ac:dyDescent="0.25">
      <c r="A408" s="6">
        <v>44580</v>
      </c>
      <c r="B408" t="str">
        <f t="shared" si="66"/>
        <v>01/19/2022</v>
      </c>
      <c r="C408">
        <f t="shared" si="67"/>
        <v>3</v>
      </c>
      <c r="D408" t="str">
        <f t="shared" si="60"/>
        <v>01</v>
      </c>
      <c r="E408">
        <f t="shared" si="61"/>
        <v>6</v>
      </c>
      <c r="F408">
        <f t="shared" si="62"/>
        <v>19</v>
      </c>
      <c r="G408">
        <f t="shared" si="63"/>
        <v>10</v>
      </c>
      <c r="H408">
        <f t="shared" si="64"/>
        <v>4</v>
      </c>
      <c r="I408" t="str">
        <f t="shared" si="65"/>
        <v>2022</v>
      </c>
      <c r="J408" t="str">
        <f t="shared" si="68"/>
        <v>2022-01-19</v>
      </c>
    </row>
    <row r="409" spans="1:10" ht="15.75" x14ac:dyDescent="0.25">
      <c r="A409" s="6">
        <v>44585</v>
      </c>
      <c r="B409" t="str">
        <f t="shared" si="66"/>
        <v>01/24/2022</v>
      </c>
      <c r="C409">
        <f t="shared" si="67"/>
        <v>3</v>
      </c>
      <c r="D409" t="str">
        <f t="shared" si="60"/>
        <v>01</v>
      </c>
      <c r="E409">
        <f t="shared" si="61"/>
        <v>6</v>
      </c>
      <c r="F409">
        <f t="shared" si="62"/>
        <v>24</v>
      </c>
      <c r="G409">
        <f t="shared" si="63"/>
        <v>10</v>
      </c>
      <c r="H409">
        <f t="shared" si="64"/>
        <v>4</v>
      </c>
      <c r="I409" t="str">
        <f t="shared" si="65"/>
        <v>2022</v>
      </c>
      <c r="J409" t="str">
        <f t="shared" si="68"/>
        <v>2022-01-24</v>
      </c>
    </row>
    <row r="410" spans="1:10" ht="15.75" x14ac:dyDescent="0.25">
      <c r="A410" s="6">
        <v>44585</v>
      </c>
      <c r="B410" t="str">
        <f t="shared" si="66"/>
        <v>01/24/2022</v>
      </c>
      <c r="C410">
        <f t="shared" si="67"/>
        <v>3</v>
      </c>
      <c r="D410" t="str">
        <f t="shared" si="60"/>
        <v>01</v>
      </c>
      <c r="E410">
        <f t="shared" si="61"/>
        <v>6</v>
      </c>
      <c r="F410">
        <f t="shared" si="62"/>
        <v>24</v>
      </c>
      <c r="G410">
        <f t="shared" si="63"/>
        <v>10</v>
      </c>
      <c r="H410">
        <f t="shared" si="64"/>
        <v>4</v>
      </c>
      <c r="I410" t="str">
        <f t="shared" si="65"/>
        <v>2022</v>
      </c>
      <c r="J410" t="str">
        <f t="shared" si="68"/>
        <v>2022-01-24</v>
      </c>
    </row>
    <row r="411" spans="1:10" ht="15.75" x14ac:dyDescent="0.25">
      <c r="A411" s="6">
        <v>44572</v>
      </c>
      <c r="B411" t="str">
        <f t="shared" si="66"/>
        <v>01/11/2022</v>
      </c>
      <c r="C411">
        <f t="shared" si="67"/>
        <v>3</v>
      </c>
      <c r="D411" t="str">
        <f t="shared" si="60"/>
        <v>01</v>
      </c>
      <c r="E411">
        <f t="shared" si="61"/>
        <v>6</v>
      </c>
      <c r="F411">
        <f t="shared" si="62"/>
        <v>11</v>
      </c>
      <c r="G411">
        <f t="shared" si="63"/>
        <v>10</v>
      </c>
      <c r="H411">
        <f t="shared" si="64"/>
        <v>4</v>
      </c>
      <c r="I411" t="str">
        <f t="shared" si="65"/>
        <v>2022</v>
      </c>
      <c r="J411" t="str">
        <f t="shared" si="68"/>
        <v>2022-01-11</v>
      </c>
    </row>
    <row r="412" spans="1:10" ht="15.75" x14ac:dyDescent="0.25">
      <c r="A412" s="6">
        <v>44578</v>
      </c>
      <c r="B412" t="str">
        <f t="shared" si="66"/>
        <v>01/17/2022</v>
      </c>
      <c r="C412">
        <f t="shared" si="67"/>
        <v>3</v>
      </c>
      <c r="D412" t="str">
        <f t="shared" si="60"/>
        <v>01</v>
      </c>
      <c r="E412">
        <f t="shared" si="61"/>
        <v>6</v>
      </c>
      <c r="F412">
        <f t="shared" si="62"/>
        <v>17</v>
      </c>
      <c r="G412">
        <f t="shared" si="63"/>
        <v>10</v>
      </c>
      <c r="H412">
        <f t="shared" si="64"/>
        <v>4</v>
      </c>
      <c r="I412" t="str">
        <f t="shared" si="65"/>
        <v>2022</v>
      </c>
      <c r="J412" t="str">
        <f t="shared" si="68"/>
        <v>2022-01-17</v>
      </c>
    </row>
    <row r="413" spans="1:10" ht="15.75" x14ac:dyDescent="0.25">
      <c r="A413" s="6">
        <v>44588</v>
      </c>
      <c r="B413" t="str">
        <f t="shared" si="66"/>
        <v>01/27/2022</v>
      </c>
      <c r="C413">
        <f t="shared" si="67"/>
        <v>3</v>
      </c>
      <c r="D413" t="str">
        <f t="shared" si="60"/>
        <v>01</v>
      </c>
      <c r="E413">
        <f t="shared" si="61"/>
        <v>6</v>
      </c>
      <c r="F413">
        <f t="shared" si="62"/>
        <v>27</v>
      </c>
      <c r="G413">
        <f t="shared" si="63"/>
        <v>10</v>
      </c>
      <c r="H413">
        <f t="shared" si="64"/>
        <v>4</v>
      </c>
      <c r="I413" t="str">
        <f t="shared" si="65"/>
        <v>2022</v>
      </c>
      <c r="J413" t="str">
        <f t="shared" si="68"/>
        <v>2022-01-27</v>
      </c>
    </row>
    <row r="414" spans="1:10" ht="15.75" x14ac:dyDescent="0.25">
      <c r="A414" s="6">
        <v>44589</v>
      </c>
      <c r="B414" t="str">
        <f t="shared" si="66"/>
        <v>01/28/2022</v>
      </c>
      <c r="C414">
        <f t="shared" si="67"/>
        <v>3</v>
      </c>
      <c r="D414" t="str">
        <f t="shared" si="60"/>
        <v>01</v>
      </c>
      <c r="E414">
        <f t="shared" si="61"/>
        <v>6</v>
      </c>
      <c r="F414">
        <f t="shared" si="62"/>
        <v>28</v>
      </c>
      <c r="G414">
        <f t="shared" si="63"/>
        <v>10</v>
      </c>
      <c r="H414">
        <f t="shared" si="64"/>
        <v>4</v>
      </c>
      <c r="I414" t="str">
        <f t="shared" si="65"/>
        <v>2022</v>
      </c>
      <c r="J414" t="str">
        <f t="shared" si="68"/>
        <v>2022-01-28</v>
      </c>
    </row>
    <row r="415" spans="1:10" ht="15.75" x14ac:dyDescent="0.25">
      <c r="A415" s="6">
        <v>44589</v>
      </c>
      <c r="B415" t="str">
        <f t="shared" si="66"/>
        <v>01/28/2022</v>
      </c>
      <c r="C415">
        <f t="shared" si="67"/>
        <v>3</v>
      </c>
      <c r="D415" t="str">
        <f t="shared" si="60"/>
        <v>01</v>
      </c>
      <c r="E415">
        <f t="shared" si="61"/>
        <v>6</v>
      </c>
      <c r="F415">
        <f t="shared" si="62"/>
        <v>28</v>
      </c>
      <c r="G415">
        <f t="shared" si="63"/>
        <v>10</v>
      </c>
      <c r="H415">
        <f t="shared" si="64"/>
        <v>4</v>
      </c>
      <c r="I415" t="str">
        <f t="shared" si="65"/>
        <v>2022</v>
      </c>
      <c r="J415" t="str">
        <f t="shared" si="68"/>
        <v>2022-01-28</v>
      </c>
    </row>
    <row r="416" spans="1:10" ht="15.75" x14ac:dyDescent="0.25">
      <c r="A416" s="6">
        <v>44589</v>
      </c>
      <c r="B416" t="str">
        <f t="shared" si="66"/>
        <v>01/28/2022</v>
      </c>
      <c r="C416">
        <f t="shared" si="67"/>
        <v>3</v>
      </c>
      <c r="D416" t="str">
        <f t="shared" si="60"/>
        <v>01</v>
      </c>
      <c r="E416">
        <f t="shared" si="61"/>
        <v>6</v>
      </c>
      <c r="F416">
        <f t="shared" si="62"/>
        <v>28</v>
      </c>
      <c r="G416">
        <f t="shared" si="63"/>
        <v>10</v>
      </c>
      <c r="H416">
        <f t="shared" si="64"/>
        <v>4</v>
      </c>
      <c r="I416" t="str">
        <f t="shared" si="65"/>
        <v>2022</v>
      </c>
      <c r="J416" t="str">
        <f t="shared" si="68"/>
        <v>2022-01-28</v>
      </c>
    </row>
    <row r="417" spans="1:10" ht="15.75" x14ac:dyDescent="0.25">
      <c r="A417" s="6">
        <v>44593</v>
      </c>
      <c r="B417" t="str">
        <f t="shared" si="66"/>
        <v>02/01/2022</v>
      </c>
      <c r="C417">
        <f t="shared" si="67"/>
        <v>3</v>
      </c>
      <c r="D417" t="str">
        <f t="shared" si="60"/>
        <v>02</v>
      </c>
      <c r="E417">
        <f t="shared" si="61"/>
        <v>6</v>
      </c>
      <c r="F417" t="str">
        <f t="shared" si="62"/>
        <v>01</v>
      </c>
      <c r="G417">
        <f t="shared" si="63"/>
        <v>10</v>
      </c>
      <c r="H417">
        <f t="shared" si="64"/>
        <v>4</v>
      </c>
      <c r="I417" t="str">
        <f t="shared" si="65"/>
        <v>2022</v>
      </c>
      <c r="J417" t="str">
        <f t="shared" si="68"/>
        <v>2022-02-01</v>
      </c>
    </row>
    <row r="418" spans="1:10" ht="15.75" x14ac:dyDescent="0.25">
      <c r="A418" s="6">
        <v>44594</v>
      </c>
      <c r="B418" t="str">
        <f t="shared" si="66"/>
        <v>02/02/2022</v>
      </c>
      <c r="C418">
        <f t="shared" si="67"/>
        <v>3</v>
      </c>
      <c r="D418" t="str">
        <f t="shared" si="60"/>
        <v>02</v>
      </c>
      <c r="E418">
        <f t="shared" si="61"/>
        <v>6</v>
      </c>
      <c r="F418" t="str">
        <f t="shared" si="62"/>
        <v>02</v>
      </c>
      <c r="G418">
        <f t="shared" si="63"/>
        <v>10</v>
      </c>
      <c r="H418">
        <f t="shared" si="64"/>
        <v>4</v>
      </c>
      <c r="I418" t="str">
        <f t="shared" si="65"/>
        <v>2022</v>
      </c>
      <c r="J418" t="str">
        <f t="shared" si="68"/>
        <v>2022-02-02</v>
      </c>
    </row>
    <row r="419" spans="1:10" ht="15.75" x14ac:dyDescent="0.25">
      <c r="A419" s="6">
        <v>44595</v>
      </c>
      <c r="B419" t="str">
        <f t="shared" si="66"/>
        <v>02/03/2022</v>
      </c>
      <c r="C419">
        <f t="shared" si="67"/>
        <v>3</v>
      </c>
      <c r="D419" t="str">
        <f t="shared" si="60"/>
        <v>02</v>
      </c>
      <c r="E419">
        <f t="shared" si="61"/>
        <v>6</v>
      </c>
      <c r="F419" t="str">
        <f t="shared" si="62"/>
        <v>03</v>
      </c>
      <c r="G419">
        <f t="shared" si="63"/>
        <v>10</v>
      </c>
      <c r="H419">
        <f t="shared" si="64"/>
        <v>4</v>
      </c>
      <c r="I419" t="str">
        <f t="shared" si="65"/>
        <v>2022</v>
      </c>
      <c r="J419" t="str">
        <f t="shared" si="68"/>
        <v>2022-02-03</v>
      </c>
    </row>
    <row r="420" spans="1:10" ht="15.75" x14ac:dyDescent="0.25">
      <c r="A420" s="6">
        <v>44595</v>
      </c>
      <c r="B420" t="str">
        <f t="shared" si="66"/>
        <v>02/03/2022</v>
      </c>
      <c r="C420">
        <f t="shared" si="67"/>
        <v>3</v>
      </c>
      <c r="D420" t="str">
        <f t="shared" si="60"/>
        <v>02</v>
      </c>
      <c r="E420">
        <f t="shared" si="61"/>
        <v>6</v>
      </c>
      <c r="F420" t="str">
        <f t="shared" si="62"/>
        <v>03</v>
      </c>
      <c r="G420">
        <f t="shared" si="63"/>
        <v>10</v>
      </c>
      <c r="H420">
        <f t="shared" si="64"/>
        <v>4</v>
      </c>
      <c r="I420" t="str">
        <f t="shared" si="65"/>
        <v>2022</v>
      </c>
      <c r="J420" t="str">
        <f t="shared" si="68"/>
        <v>2022-02-03</v>
      </c>
    </row>
    <row r="421" spans="1:10" ht="15.75" x14ac:dyDescent="0.25">
      <c r="A421" s="6">
        <v>44596</v>
      </c>
      <c r="B421" t="str">
        <f t="shared" si="66"/>
        <v>02/04/2022</v>
      </c>
      <c r="C421">
        <f t="shared" si="67"/>
        <v>3</v>
      </c>
      <c r="D421" t="str">
        <f t="shared" si="60"/>
        <v>02</v>
      </c>
      <c r="E421">
        <f t="shared" si="61"/>
        <v>6</v>
      </c>
      <c r="F421" t="str">
        <f t="shared" si="62"/>
        <v>04</v>
      </c>
      <c r="G421">
        <f t="shared" si="63"/>
        <v>10</v>
      </c>
      <c r="H421">
        <f t="shared" si="64"/>
        <v>4</v>
      </c>
      <c r="I421" t="str">
        <f t="shared" si="65"/>
        <v>2022</v>
      </c>
      <c r="J421" t="str">
        <f t="shared" si="68"/>
        <v>2022-02-04</v>
      </c>
    </row>
    <row r="422" spans="1:10" ht="15.75" x14ac:dyDescent="0.25">
      <c r="A422" s="6">
        <v>44599</v>
      </c>
      <c r="B422" t="str">
        <f t="shared" si="66"/>
        <v>02/07/2022</v>
      </c>
      <c r="C422">
        <f t="shared" si="67"/>
        <v>3</v>
      </c>
      <c r="D422" t="str">
        <f t="shared" si="60"/>
        <v>02</v>
      </c>
      <c r="E422">
        <f t="shared" si="61"/>
        <v>6</v>
      </c>
      <c r="F422" t="str">
        <f t="shared" si="62"/>
        <v>07</v>
      </c>
      <c r="G422">
        <f t="shared" si="63"/>
        <v>10</v>
      </c>
      <c r="H422">
        <f t="shared" si="64"/>
        <v>4</v>
      </c>
      <c r="I422" t="str">
        <f t="shared" si="65"/>
        <v>2022</v>
      </c>
      <c r="J422" t="str">
        <f t="shared" si="68"/>
        <v>2022-02-07</v>
      </c>
    </row>
    <row r="423" spans="1:10" ht="15.75" x14ac:dyDescent="0.25">
      <c r="A423" s="6">
        <v>44607</v>
      </c>
      <c r="B423" t="str">
        <f t="shared" si="66"/>
        <v>02/15/2022</v>
      </c>
      <c r="C423">
        <f t="shared" si="67"/>
        <v>3</v>
      </c>
      <c r="D423" t="str">
        <f t="shared" si="60"/>
        <v>02</v>
      </c>
      <c r="E423">
        <f t="shared" si="61"/>
        <v>6</v>
      </c>
      <c r="F423">
        <f t="shared" si="62"/>
        <v>15</v>
      </c>
      <c r="G423">
        <f t="shared" si="63"/>
        <v>10</v>
      </c>
      <c r="H423">
        <f t="shared" si="64"/>
        <v>4</v>
      </c>
      <c r="I423" t="str">
        <f t="shared" si="65"/>
        <v>2022</v>
      </c>
      <c r="J423" t="str">
        <f t="shared" si="68"/>
        <v>2022-02-15</v>
      </c>
    </row>
    <row r="424" spans="1:10" ht="15.75" x14ac:dyDescent="0.25">
      <c r="A424" s="6">
        <v>44607</v>
      </c>
      <c r="B424" t="str">
        <f t="shared" si="66"/>
        <v>02/15/2022</v>
      </c>
      <c r="C424">
        <f t="shared" si="67"/>
        <v>3</v>
      </c>
      <c r="D424" t="str">
        <f t="shared" si="60"/>
        <v>02</v>
      </c>
      <c r="E424">
        <f t="shared" si="61"/>
        <v>6</v>
      </c>
      <c r="F424">
        <f t="shared" si="62"/>
        <v>15</v>
      </c>
      <c r="G424">
        <f t="shared" si="63"/>
        <v>10</v>
      </c>
      <c r="H424">
        <f t="shared" si="64"/>
        <v>4</v>
      </c>
      <c r="I424" t="str">
        <f t="shared" si="65"/>
        <v>2022</v>
      </c>
      <c r="J424" t="str">
        <f t="shared" si="68"/>
        <v>2022-02-15</v>
      </c>
    </row>
    <row r="425" spans="1:10" ht="15.75" x14ac:dyDescent="0.25">
      <c r="A425" s="6">
        <v>44607</v>
      </c>
      <c r="B425" t="str">
        <f t="shared" si="66"/>
        <v>02/15/2022</v>
      </c>
      <c r="C425">
        <f t="shared" si="67"/>
        <v>3</v>
      </c>
      <c r="D425" t="str">
        <f t="shared" si="60"/>
        <v>02</v>
      </c>
      <c r="E425">
        <f t="shared" si="61"/>
        <v>6</v>
      </c>
      <c r="F425">
        <f t="shared" si="62"/>
        <v>15</v>
      </c>
      <c r="G425">
        <f t="shared" si="63"/>
        <v>10</v>
      </c>
      <c r="H425">
        <f t="shared" si="64"/>
        <v>4</v>
      </c>
      <c r="I425" t="str">
        <f t="shared" si="65"/>
        <v>2022</v>
      </c>
      <c r="J425" t="str">
        <f t="shared" si="68"/>
        <v>2022-02-15</v>
      </c>
    </row>
    <row r="426" spans="1:10" ht="15.75" x14ac:dyDescent="0.25">
      <c r="A426" s="6">
        <v>44608</v>
      </c>
      <c r="B426" t="str">
        <f t="shared" si="66"/>
        <v>02/16/2022</v>
      </c>
      <c r="C426">
        <f t="shared" si="67"/>
        <v>3</v>
      </c>
      <c r="D426" t="str">
        <f t="shared" si="60"/>
        <v>02</v>
      </c>
      <c r="E426">
        <f t="shared" si="61"/>
        <v>6</v>
      </c>
      <c r="F426">
        <f t="shared" si="62"/>
        <v>16</v>
      </c>
      <c r="G426">
        <f t="shared" si="63"/>
        <v>10</v>
      </c>
      <c r="H426">
        <f t="shared" si="64"/>
        <v>4</v>
      </c>
      <c r="I426" t="str">
        <f t="shared" si="65"/>
        <v>2022</v>
      </c>
      <c r="J426" t="str">
        <f t="shared" si="68"/>
        <v>2022-02-16</v>
      </c>
    </row>
    <row r="427" spans="1:10" ht="15.75" x14ac:dyDescent="0.25">
      <c r="A427" s="6">
        <v>44608</v>
      </c>
      <c r="B427" t="str">
        <f t="shared" si="66"/>
        <v>02/16/2022</v>
      </c>
      <c r="C427">
        <f t="shared" si="67"/>
        <v>3</v>
      </c>
      <c r="D427" t="str">
        <f t="shared" si="60"/>
        <v>02</v>
      </c>
      <c r="E427">
        <f t="shared" si="61"/>
        <v>6</v>
      </c>
      <c r="F427">
        <f t="shared" si="62"/>
        <v>16</v>
      </c>
      <c r="G427">
        <f t="shared" si="63"/>
        <v>10</v>
      </c>
      <c r="H427">
        <f t="shared" si="64"/>
        <v>4</v>
      </c>
      <c r="I427" t="str">
        <f t="shared" si="65"/>
        <v>2022</v>
      </c>
      <c r="J427" t="str">
        <f t="shared" si="68"/>
        <v>2022-02-16</v>
      </c>
    </row>
    <row r="428" spans="1:10" ht="15.75" x14ac:dyDescent="0.25">
      <c r="A428" s="6">
        <v>44613</v>
      </c>
      <c r="B428" t="str">
        <f t="shared" si="66"/>
        <v>02/21/2022</v>
      </c>
      <c r="C428">
        <f t="shared" si="67"/>
        <v>3</v>
      </c>
      <c r="D428" t="str">
        <f t="shared" si="60"/>
        <v>02</v>
      </c>
      <c r="E428">
        <f t="shared" si="61"/>
        <v>6</v>
      </c>
      <c r="F428">
        <f t="shared" si="62"/>
        <v>21</v>
      </c>
      <c r="G428">
        <f t="shared" si="63"/>
        <v>10</v>
      </c>
      <c r="H428">
        <f t="shared" si="64"/>
        <v>4</v>
      </c>
      <c r="I428" t="str">
        <f t="shared" si="65"/>
        <v>2022</v>
      </c>
      <c r="J428" t="str">
        <f t="shared" si="68"/>
        <v>2022-02-21</v>
      </c>
    </row>
    <row r="429" spans="1:10" ht="15.75" x14ac:dyDescent="0.25">
      <c r="A429" s="6">
        <v>44614</v>
      </c>
      <c r="B429" t="str">
        <f t="shared" si="66"/>
        <v>02/22/2022</v>
      </c>
      <c r="C429">
        <f t="shared" si="67"/>
        <v>3</v>
      </c>
      <c r="D429" t="str">
        <f t="shared" si="60"/>
        <v>02</v>
      </c>
      <c r="E429">
        <f t="shared" si="61"/>
        <v>6</v>
      </c>
      <c r="F429">
        <f t="shared" si="62"/>
        <v>22</v>
      </c>
      <c r="G429">
        <f t="shared" si="63"/>
        <v>10</v>
      </c>
      <c r="H429">
        <f t="shared" si="64"/>
        <v>4</v>
      </c>
      <c r="I429" t="str">
        <f t="shared" si="65"/>
        <v>2022</v>
      </c>
      <c r="J429" t="str">
        <f t="shared" si="68"/>
        <v>2022-02-22</v>
      </c>
    </row>
    <row r="430" spans="1:10" ht="15.75" x14ac:dyDescent="0.25">
      <c r="A430" s="6">
        <v>44613</v>
      </c>
      <c r="B430" t="str">
        <f t="shared" si="66"/>
        <v>02/21/2022</v>
      </c>
      <c r="C430">
        <f t="shared" si="67"/>
        <v>3</v>
      </c>
      <c r="D430" t="str">
        <f t="shared" si="60"/>
        <v>02</v>
      </c>
      <c r="E430">
        <f t="shared" si="61"/>
        <v>6</v>
      </c>
      <c r="F430">
        <f t="shared" si="62"/>
        <v>21</v>
      </c>
      <c r="G430">
        <f t="shared" si="63"/>
        <v>10</v>
      </c>
      <c r="H430">
        <f t="shared" si="64"/>
        <v>4</v>
      </c>
      <c r="I430" t="str">
        <f t="shared" si="65"/>
        <v>2022</v>
      </c>
      <c r="J430" t="str">
        <f t="shared" si="68"/>
        <v>2022-02-21</v>
      </c>
    </row>
    <row r="431" spans="1:10" ht="15.75" x14ac:dyDescent="0.25">
      <c r="A431" s="6">
        <v>44614</v>
      </c>
      <c r="B431" t="str">
        <f t="shared" si="66"/>
        <v>02/22/2022</v>
      </c>
      <c r="C431">
        <f t="shared" si="67"/>
        <v>3</v>
      </c>
      <c r="D431" t="str">
        <f t="shared" si="60"/>
        <v>02</v>
      </c>
      <c r="E431">
        <f t="shared" si="61"/>
        <v>6</v>
      </c>
      <c r="F431">
        <f t="shared" si="62"/>
        <v>22</v>
      </c>
      <c r="G431">
        <f t="shared" si="63"/>
        <v>10</v>
      </c>
      <c r="H431">
        <f t="shared" si="64"/>
        <v>4</v>
      </c>
      <c r="I431" t="str">
        <f t="shared" si="65"/>
        <v>2022</v>
      </c>
      <c r="J431" t="str">
        <f t="shared" si="68"/>
        <v>2022-02-22</v>
      </c>
    </row>
    <row r="432" spans="1:10" ht="15.75" x14ac:dyDescent="0.25">
      <c r="A432" s="6">
        <v>44615</v>
      </c>
      <c r="B432" t="str">
        <f t="shared" si="66"/>
        <v>02/23/2022</v>
      </c>
      <c r="C432">
        <f t="shared" si="67"/>
        <v>3</v>
      </c>
      <c r="D432" t="str">
        <f t="shared" si="60"/>
        <v>02</v>
      </c>
      <c r="E432">
        <f t="shared" si="61"/>
        <v>6</v>
      </c>
      <c r="F432">
        <f t="shared" si="62"/>
        <v>23</v>
      </c>
      <c r="G432">
        <f t="shared" si="63"/>
        <v>10</v>
      </c>
      <c r="H432">
        <f t="shared" si="64"/>
        <v>4</v>
      </c>
      <c r="I432" t="str">
        <f t="shared" si="65"/>
        <v>2022</v>
      </c>
      <c r="J432" t="str">
        <f t="shared" si="68"/>
        <v>2022-02-23</v>
      </c>
    </row>
    <row r="433" spans="1:10" ht="15.75" x14ac:dyDescent="0.25">
      <c r="A433" s="6">
        <v>44615</v>
      </c>
      <c r="B433" t="str">
        <f t="shared" si="66"/>
        <v>02/23/2022</v>
      </c>
      <c r="C433">
        <f t="shared" si="67"/>
        <v>3</v>
      </c>
      <c r="D433" t="str">
        <f t="shared" si="60"/>
        <v>02</v>
      </c>
      <c r="E433">
        <f t="shared" si="61"/>
        <v>6</v>
      </c>
      <c r="F433">
        <f t="shared" si="62"/>
        <v>23</v>
      </c>
      <c r="G433">
        <f t="shared" si="63"/>
        <v>10</v>
      </c>
      <c r="H433">
        <f t="shared" si="64"/>
        <v>4</v>
      </c>
      <c r="I433" t="str">
        <f t="shared" si="65"/>
        <v>2022</v>
      </c>
      <c r="J433" t="str">
        <f t="shared" si="68"/>
        <v>2022-02-23</v>
      </c>
    </row>
    <row r="434" spans="1:10" ht="15.75" x14ac:dyDescent="0.25">
      <c r="A434" s="6">
        <v>44615</v>
      </c>
      <c r="B434" t="str">
        <f t="shared" si="66"/>
        <v>02/23/2022</v>
      </c>
      <c r="C434">
        <f t="shared" si="67"/>
        <v>3</v>
      </c>
      <c r="D434" t="str">
        <f t="shared" si="60"/>
        <v>02</v>
      </c>
      <c r="E434">
        <f t="shared" si="61"/>
        <v>6</v>
      </c>
      <c r="F434">
        <f t="shared" si="62"/>
        <v>23</v>
      </c>
      <c r="G434">
        <f t="shared" si="63"/>
        <v>10</v>
      </c>
      <c r="H434">
        <f t="shared" si="64"/>
        <v>4</v>
      </c>
      <c r="I434" t="str">
        <f t="shared" si="65"/>
        <v>2022</v>
      </c>
      <c r="J434" t="str">
        <f t="shared" si="68"/>
        <v>2022-02-23</v>
      </c>
    </row>
    <row r="435" spans="1:10" ht="15.75" x14ac:dyDescent="0.25">
      <c r="A435" s="6">
        <v>44615</v>
      </c>
      <c r="B435" t="str">
        <f t="shared" si="66"/>
        <v>02/23/2022</v>
      </c>
      <c r="C435">
        <f t="shared" si="67"/>
        <v>3</v>
      </c>
      <c r="D435" t="str">
        <f t="shared" si="60"/>
        <v>02</v>
      </c>
      <c r="E435">
        <f t="shared" si="61"/>
        <v>6</v>
      </c>
      <c r="F435">
        <f t="shared" si="62"/>
        <v>23</v>
      </c>
      <c r="G435">
        <f t="shared" si="63"/>
        <v>10</v>
      </c>
      <c r="H435">
        <f t="shared" si="64"/>
        <v>4</v>
      </c>
      <c r="I435" t="str">
        <f t="shared" si="65"/>
        <v>2022</v>
      </c>
      <c r="J435" t="str">
        <f t="shared" si="68"/>
        <v>2022-02-23</v>
      </c>
    </row>
    <row r="436" spans="1:10" ht="15.75" x14ac:dyDescent="0.25">
      <c r="A436" s="6">
        <v>44615</v>
      </c>
      <c r="B436" t="str">
        <f t="shared" si="66"/>
        <v>02/23/2022</v>
      </c>
      <c r="C436">
        <f t="shared" si="67"/>
        <v>3</v>
      </c>
      <c r="D436" t="str">
        <f t="shared" si="60"/>
        <v>02</v>
      </c>
      <c r="E436">
        <f t="shared" si="61"/>
        <v>6</v>
      </c>
      <c r="F436">
        <f t="shared" si="62"/>
        <v>23</v>
      </c>
      <c r="G436">
        <f t="shared" si="63"/>
        <v>10</v>
      </c>
      <c r="H436">
        <f t="shared" si="64"/>
        <v>4</v>
      </c>
      <c r="I436" t="str">
        <f t="shared" si="65"/>
        <v>2022</v>
      </c>
      <c r="J436" t="str">
        <f t="shared" si="68"/>
        <v>2022-02-23</v>
      </c>
    </row>
    <row r="437" spans="1:10" ht="15.75" x14ac:dyDescent="0.25">
      <c r="A437" s="6">
        <v>44615</v>
      </c>
      <c r="B437" t="str">
        <f t="shared" si="66"/>
        <v>02/23/2022</v>
      </c>
      <c r="C437">
        <f t="shared" si="67"/>
        <v>3</v>
      </c>
      <c r="D437" t="str">
        <f t="shared" ref="D437:D500" si="69">IF(VALUE(MID(B437,1,C437-1))&lt;10,0&amp;VALUE(MID(B437,1,C437-1)),VALUE(MID(B437,1,C437-1)))</f>
        <v>02</v>
      </c>
      <c r="E437">
        <f t="shared" ref="E437:E500" si="70">SEARCH("/",B437,C437+1)</f>
        <v>6</v>
      </c>
      <c r="F437">
        <f t="shared" ref="F437:F500" si="71">IF(VALUE(MID(B437,C437+1,E437-C437-1))&lt;10,0&amp;VALUE(MID(B437,C437+1,E437-C437-1)),VALUE(MID(B437,C437+1,E437-C437-1)))</f>
        <v>23</v>
      </c>
      <c r="G437">
        <f t="shared" ref="G437:G500" si="72">LEN(B437)</f>
        <v>10</v>
      </c>
      <c r="H437">
        <f t="shared" ref="H437:H500" si="73">G437-E437</f>
        <v>4</v>
      </c>
      <c r="I437" t="str">
        <f t="shared" ref="I437:I500" si="74">MID(B437,E437+1,H437)</f>
        <v>2022</v>
      </c>
      <c r="J437" t="str">
        <f t="shared" si="68"/>
        <v>2022-02-23</v>
      </c>
    </row>
    <row r="438" spans="1:10" ht="15.75" x14ac:dyDescent="0.25">
      <c r="A438" s="6">
        <v>44615</v>
      </c>
      <c r="B438" t="str">
        <f t="shared" si="66"/>
        <v>02/23/2022</v>
      </c>
      <c r="C438">
        <f t="shared" si="67"/>
        <v>3</v>
      </c>
      <c r="D438" t="str">
        <f t="shared" si="69"/>
        <v>02</v>
      </c>
      <c r="E438">
        <f t="shared" si="70"/>
        <v>6</v>
      </c>
      <c r="F438">
        <f t="shared" si="71"/>
        <v>23</v>
      </c>
      <c r="G438">
        <f t="shared" si="72"/>
        <v>10</v>
      </c>
      <c r="H438">
        <f t="shared" si="73"/>
        <v>4</v>
      </c>
      <c r="I438" t="str">
        <f t="shared" si="74"/>
        <v>2022</v>
      </c>
      <c r="J438" t="str">
        <f t="shared" si="68"/>
        <v>2022-02-23</v>
      </c>
    </row>
    <row r="439" spans="1:10" ht="15.75" x14ac:dyDescent="0.25">
      <c r="A439" s="6">
        <v>44616</v>
      </c>
      <c r="B439" t="str">
        <f t="shared" si="66"/>
        <v>02/24/2022</v>
      </c>
      <c r="C439">
        <f t="shared" si="67"/>
        <v>3</v>
      </c>
      <c r="D439" t="str">
        <f t="shared" si="69"/>
        <v>02</v>
      </c>
      <c r="E439">
        <f t="shared" si="70"/>
        <v>6</v>
      </c>
      <c r="F439">
        <f t="shared" si="71"/>
        <v>24</v>
      </c>
      <c r="G439">
        <f t="shared" si="72"/>
        <v>10</v>
      </c>
      <c r="H439">
        <f t="shared" si="73"/>
        <v>4</v>
      </c>
      <c r="I439" t="str">
        <f t="shared" si="74"/>
        <v>2022</v>
      </c>
      <c r="J439" t="str">
        <f t="shared" si="68"/>
        <v>2022-02-24</v>
      </c>
    </row>
    <row r="440" spans="1:10" ht="15.75" x14ac:dyDescent="0.25">
      <c r="A440" s="6">
        <v>44619</v>
      </c>
      <c r="B440" t="str">
        <f t="shared" si="66"/>
        <v>02/27/2022</v>
      </c>
      <c r="C440">
        <f t="shared" si="67"/>
        <v>3</v>
      </c>
      <c r="D440" t="str">
        <f t="shared" si="69"/>
        <v>02</v>
      </c>
      <c r="E440">
        <f t="shared" si="70"/>
        <v>6</v>
      </c>
      <c r="F440">
        <f t="shared" si="71"/>
        <v>27</v>
      </c>
      <c r="G440">
        <f t="shared" si="72"/>
        <v>10</v>
      </c>
      <c r="H440">
        <f t="shared" si="73"/>
        <v>4</v>
      </c>
      <c r="I440" t="str">
        <f t="shared" si="74"/>
        <v>2022</v>
      </c>
      <c r="J440" t="str">
        <f t="shared" si="68"/>
        <v>2022-02-27</v>
      </c>
    </row>
    <row r="441" spans="1:10" ht="15.75" x14ac:dyDescent="0.25">
      <c r="A441" s="6">
        <v>44619</v>
      </c>
      <c r="B441" t="str">
        <f t="shared" si="66"/>
        <v>02/27/2022</v>
      </c>
      <c r="C441">
        <f t="shared" si="67"/>
        <v>3</v>
      </c>
      <c r="D441" t="str">
        <f t="shared" si="69"/>
        <v>02</v>
      </c>
      <c r="E441">
        <f t="shared" si="70"/>
        <v>6</v>
      </c>
      <c r="F441">
        <f t="shared" si="71"/>
        <v>27</v>
      </c>
      <c r="G441">
        <f t="shared" si="72"/>
        <v>10</v>
      </c>
      <c r="H441">
        <f t="shared" si="73"/>
        <v>4</v>
      </c>
      <c r="I441" t="str">
        <f t="shared" si="74"/>
        <v>2022</v>
      </c>
      <c r="J441" t="str">
        <f t="shared" si="68"/>
        <v>2022-02-27</v>
      </c>
    </row>
    <row r="442" spans="1:10" ht="15.75" x14ac:dyDescent="0.25">
      <c r="A442" s="6">
        <v>44620</v>
      </c>
      <c r="B442" t="str">
        <f t="shared" si="66"/>
        <v>02/28/2022</v>
      </c>
      <c r="C442">
        <f t="shared" si="67"/>
        <v>3</v>
      </c>
      <c r="D442" t="str">
        <f t="shared" si="69"/>
        <v>02</v>
      </c>
      <c r="E442">
        <f t="shared" si="70"/>
        <v>6</v>
      </c>
      <c r="F442">
        <f t="shared" si="71"/>
        <v>28</v>
      </c>
      <c r="G442">
        <f t="shared" si="72"/>
        <v>10</v>
      </c>
      <c r="H442">
        <f t="shared" si="73"/>
        <v>4</v>
      </c>
      <c r="I442" t="str">
        <f t="shared" si="74"/>
        <v>2022</v>
      </c>
      <c r="J442" t="str">
        <f t="shared" si="68"/>
        <v>2022-02-28</v>
      </c>
    </row>
    <row r="443" spans="1:10" ht="15.75" x14ac:dyDescent="0.25">
      <c r="A443" s="6">
        <v>44620</v>
      </c>
      <c r="B443" t="str">
        <f t="shared" si="66"/>
        <v>02/28/2022</v>
      </c>
      <c r="C443">
        <f t="shared" si="67"/>
        <v>3</v>
      </c>
      <c r="D443" t="str">
        <f t="shared" si="69"/>
        <v>02</v>
      </c>
      <c r="E443">
        <f t="shared" si="70"/>
        <v>6</v>
      </c>
      <c r="F443">
        <f t="shared" si="71"/>
        <v>28</v>
      </c>
      <c r="G443">
        <f t="shared" si="72"/>
        <v>10</v>
      </c>
      <c r="H443">
        <f t="shared" si="73"/>
        <v>4</v>
      </c>
      <c r="I443" t="str">
        <f t="shared" si="74"/>
        <v>2022</v>
      </c>
      <c r="J443" t="str">
        <f t="shared" si="68"/>
        <v>2022-02-28</v>
      </c>
    </row>
    <row r="444" spans="1:10" ht="15.75" x14ac:dyDescent="0.25">
      <c r="A444" s="6">
        <v>44621</v>
      </c>
      <c r="B444" t="str">
        <f t="shared" si="66"/>
        <v>03/01/2022</v>
      </c>
      <c r="C444">
        <f t="shared" si="67"/>
        <v>3</v>
      </c>
      <c r="D444" t="str">
        <f t="shared" si="69"/>
        <v>03</v>
      </c>
      <c r="E444">
        <f t="shared" si="70"/>
        <v>6</v>
      </c>
      <c r="F444" t="str">
        <f t="shared" si="71"/>
        <v>01</v>
      </c>
      <c r="G444">
        <f t="shared" si="72"/>
        <v>10</v>
      </c>
      <c r="H444">
        <f t="shared" si="73"/>
        <v>4</v>
      </c>
      <c r="I444" t="str">
        <f t="shared" si="74"/>
        <v>2022</v>
      </c>
      <c r="J444" t="str">
        <f t="shared" si="68"/>
        <v>2022-03-01</v>
      </c>
    </row>
    <row r="445" spans="1:10" ht="15.75" x14ac:dyDescent="0.25">
      <c r="A445" s="6">
        <v>44595</v>
      </c>
      <c r="B445" t="str">
        <f t="shared" si="66"/>
        <v>02/03/2022</v>
      </c>
      <c r="C445">
        <f t="shared" si="67"/>
        <v>3</v>
      </c>
      <c r="D445" t="str">
        <f t="shared" si="69"/>
        <v>02</v>
      </c>
      <c r="E445">
        <f t="shared" si="70"/>
        <v>6</v>
      </c>
      <c r="F445" t="str">
        <f t="shared" si="71"/>
        <v>03</v>
      </c>
      <c r="G445">
        <f t="shared" si="72"/>
        <v>10</v>
      </c>
      <c r="H445">
        <f t="shared" si="73"/>
        <v>4</v>
      </c>
      <c r="I445" t="str">
        <f t="shared" si="74"/>
        <v>2022</v>
      </c>
      <c r="J445" t="str">
        <f t="shared" si="68"/>
        <v>2022-02-03</v>
      </c>
    </row>
    <row r="446" spans="1:10" ht="15.75" x14ac:dyDescent="0.25">
      <c r="A446" s="6">
        <v>44624</v>
      </c>
      <c r="B446" t="str">
        <f t="shared" si="66"/>
        <v>03/04/2022</v>
      </c>
      <c r="C446">
        <f t="shared" si="67"/>
        <v>3</v>
      </c>
      <c r="D446" t="str">
        <f t="shared" si="69"/>
        <v>03</v>
      </c>
      <c r="E446">
        <f t="shared" si="70"/>
        <v>6</v>
      </c>
      <c r="F446" t="str">
        <f t="shared" si="71"/>
        <v>04</v>
      </c>
      <c r="G446">
        <f t="shared" si="72"/>
        <v>10</v>
      </c>
      <c r="H446">
        <f t="shared" si="73"/>
        <v>4</v>
      </c>
      <c r="I446" t="str">
        <f t="shared" si="74"/>
        <v>2022</v>
      </c>
      <c r="J446" t="str">
        <f t="shared" si="68"/>
        <v>2022-03-04</v>
      </c>
    </row>
    <row r="447" spans="1:10" ht="15.75" x14ac:dyDescent="0.25">
      <c r="A447" s="6">
        <v>44624</v>
      </c>
      <c r="B447" t="str">
        <f t="shared" si="66"/>
        <v>03/04/2022</v>
      </c>
      <c r="C447">
        <f t="shared" si="67"/>
        <v>3</v>
      </c>
      <c r="D447" t="str">
        <f t="shared" si="69"/>
        <v>03</v>
      </c>
      <c r="E447">
        <f t="shared" si="70"/>
        <v>6</v>
      </c>
      <c r="F447" t="str">
        <f t="shared" si="71"/>
        <v>04</v>
      </c>
      <c r="G447">
        <f t="shared" si="72"/>
        <v>10</v>
      </c>
      <c r="H447">
        <f t="shared" si="73"/>
        <v>4</v>
      </c>
      <c r="I447" t="str">
        <f t="shared" si="74"/>
        <v>2022</v>
      </c>
      <c r="J447" t="str">
        <f t="shared" si="68"/>
        <v>2022-03-04</v>
      </c>
    </row>
    <row r="448" spans="1:10" ht="15.75" x14ac:dyDescent="0.25">
      <c r="A448" s="6">
        <v>44624</v>
      </c>
      <c r="B448" t="str">
        <f t="shared" si="66"/>
        <v>03/04/2022</v>
      </c>
      <c r="C448">
        <f t="shared" si="67"/>
        <v>3</v>
      </c>
      <c r="D448" t="str">
        <f t="shared" si="69"/>
        <v>03</v>
      </c>
      <c r="E448">
        <f t="shared" si="70"/>
        <v>6</v>
      </c>
      <c r="F448" t="str">
        <f t="shared" si="71"/>
        <v>04</v>
      </c>
      <c r="G448">
        <f t="shared" si="72"/>
        <v>10</v>
      </c>
      <c r="H448">
        <f t="shared" si="73"/>
        <v>4</v>
      </c>
      <c r="I448" t="str">
        <f t="shared" si="74"/>
        <v>2022</v>
      </c>
      <c r="J448" t="str">
        <f t="shared" si="68"/>
        <v>2022-03-04</v>
      </c>
    </row>
    <row r="449" spans="1:10" ht="15.75" x14ac:dyDescent="0.25">
      <c r="A449" s="6">
        <v>44627</v>
      </c>
      <c r="B449" t="str">
        <f t="shared" si="66"/>
        <v>03/07/2022</v>
      </c>
      <c r="C449">
        <f t="shared" si="67"/>
        <v>3</v>
      </c>
      <c r="D449" t="str">
        <f t="shared" si="69"/>
        <v>03</v>
      </c>
      <c r="E449">
        <f t="shared" si="70"/>
        <v>6</v>
      </c>
      <c r="F449" t="str">
        <f t="shared" si="71"/>
        <v>07</v>
      </c>
      <c r="G449">
        <f t="shared" si="72"/>
        <v>10</v>
      </c>
      <c r="H449">
        <f t="shared" si="73"/>
        <v>4</v>
      </c>
      <c r="I449" t="str">
        <f t="shared" si="74"/>
        <v>2022</v>
      </c>
      <c r="J449" t="str">
        <f t="shared" si="68"/>
        <v>2022-03-07</v>
      </c>
    </row>
    <row r="450" spans="1:10" ht="15.75" x14ac:dyDescent="0.25">
      <c r="A450" s="8">
        <v>44627</v>
      </c>
      <c r="B450" t="str">
        <f t="shared" ref="B450:B513" si="75">TEXT(A450,"MM/DD/YYYY")</f>
        <v>03/07/2022</v>
      </c>
      <c r="C450">
        <f t="shared" ref="C450:C513" si="76">FIND("/",B450)</f>
        <v>3</v>
      </c>
      <c r="D450" t="str">
        <f t="shared" si="69"/>
        <v>03</v>
      </c>
      <c r="E450">
        <f t="shared" si="70"/>
        <v>6</v>
      </c>
      <c r="F450" t="str">
        <f t="shared" si="71"/>
        <v>07</v>
      </c>
      <c r="G450">
        <f t="shared" si="72"/>
        <v>10</v>
      </c>
      <c r="H450">
        <f t="shared" si="73"/>
        <v>4</v>
      </c>
      <c r="I450" t="str">
        <f t="shared" si="74"/>
        <v>2022</v>
      </c>
      <c r="J450" t="str">
        <f t="shared" ref="J450:J513" si="77">IF(A450="","null",I450&amp;"-"&amp;D450&amp;"-"&amp;F450)</f>
        <v>2022-03-07</v>
      </c>
    </row>
    <row r="451" spans="1:10" ht="15.75" x14ac:dyDescent="0.25">
      <c r="A451" s="6">
        <v>44627</v>
      </c>
      <c r="B451" t="str">
        <f t="shared" si="75"/>
        <v>03/07/2022</v>
      </c>
      <c r="C451">
        <f t="shared" si="76"/>
        <v>3</v>
      </c>
      <c r="D451" t="str">
        <f t="shared" si="69"/>
        <v>03</v>
      </c>
      <c r="E451">
        <f t="shared" si="70"/>
        <v>6</v>
      </c>
      <c r="F451" t="str">
        <f t="shared" si="71"/>
        <v>07</v>
      </c>
      <c r="G451">
        <f t="shared" si="72"/>
        <v>10</v>
      </c>
      <c r="H451">
        <f t="shared" si="73"/>
        <v>4</v>
      </c>
      <c r="I451" t="str">
        <f t="shared" si="74"/>
        <v>2022</v>
      </c>
      <c r="J451" t="str">
        <f t="shared" si="77"/>
        <v>2022-03-07</v>
      </c>
    </row>
    <row r="452" spans="1:10" ht="15.75" x14ac:dyDescent="0.25">
      <c r="A452" s="6">
        <v>44627</v>
      </c>
      <c r="B452" t="str">
        <f t="shared" si="75"/>
        <v>03/07/2022</v>
      </c>
      <c r="C452">
        <f t="shared" si="76"/>
        <v>3</v>
      </c>
      <c r="D452" t="str">
        <f t="shared" si="69"/>
        <v>03</v>
      </c>
      <c r="E452">
        <f t="shared" si="70"/>
        <v>6</v>
      </c>
      <c r="F452" t="str">
        <f t="shared" si="71"/>
        <v>07</v>
      </c>
      <c r="G452">
        <f t="shared" si="72"/>
        <v>10</v>
      </c>
      <c r="H452">
        <f t="shared" si="73"/>
        <v>4</v>
      </c>
      <c r="I452" t="str">
        <f t="shared" si="74"/>
        <v>2022</v>
      </c>
      <c r="J452" t="str">
        <f t="shared" si="77"/>
        <v>2022-03-07</v>
      </c>
    </row>
    <row r="453" spans="1:10" ht="15.75" x14ac:dyDescent="0.25">
      <c r="A453" s="6">
        <v>44630</v>
      </c>
      <c r="B453" t="str">
        <f t="shared" si="75"/>
        <v>03/10/2022</v>
      </c>
      <c r="C453">
        <f t="shared" si="76"/>
        <v>3</v>
      </c>
      <c r="D453" t="str">
        <f t="shared" si="69"/>
        <v>03</v>
      </c>
      <c r="E453">
        <f t="shared" si="70"/>
        <v>6</v>
      </c>
      <c r="F453">
        <f t="shared" si="71"/>
        <v>10</v>
      </c>
      <c r="G453">
        <f t="shared" si="72"/>
        <v>10</v>
      </c>
      <c r="H453">
        <f t="shared" si="73"/>
        <v>4</v>
      </c>
      <c r="I453" t="str">
        <f t="shared" si="74"/>
        <v>2022</v>
      </c>
      <c r="J453" t="str">
        <f t="shared" si="77"/>
        <v>2022-03-10</v>
      </c>
    </row>
    <row r="454" spans="1:10" ht="15.75" x14ac:dyDescent="0.25">
      <c r="A454" s="8">
        <v>44627</v>
      </c>
      <c r="B454" t="str">
        <f t="shared" si="75"/>
        <v>03/07/2022</v>
      </c>
      <c r="C454">
        <f t="shared" si="76"/>
        <v>3</v>
      </c>
      <c r="D454" t="str">
        <f t="shared" si="69"/>
        <v>03</v>
      </c>
      <c r="E454">
        <f t="shared" si="70"/>
        <v>6</v>
      </c>
      <c r="F454" t="str">
        <f t="shared" si="71"/>
        <v>07</v>
      </c>
      <c r="G454">
        <f t="shared" si="72"/>
        <v>10</v>
      </c>
      <c r="H454">
        <f t="shared" si="73"/>
        <v>4</v>
      </c>
      <c r="I454" t="str">
        <f t="shared" si="74"/>
        <v>2022</v>
      </c>
      <c r="J454" t="str">
        <f t="shared" si="77"/>
        <v>2022-03-07</v>
      </c>
    </row>
    <row r="455" spans="1:10" ht="15.75" x14ac:dyDescent="0.25">
      <c r="A455" s="8">
        <v>44628</v>
      </c>
      <c r="B455" t="str">
        <f t="shared" si="75"/>
        <v>03/08/2022</v>
      </c>
      <c r="C455">
        <f t="shared" si="76"/>
        <v>3</v>
      </c>
      <c r="D455" t="str">
        <f t="shared" si="69"/>
        <v>03</v>
      </c>
      <c r="E455">
        <f t="shared" si="70"/>
        <v>6</v>
      </c>
      <c r="F455" t="str">
        <f t="shared" si="71"/>
        <v>08</v>
      </c>
      <c r="G455">
        <f t="shared" si="72"/>
        <v>10</v>
      </c>
      <c r="H455">
        <f t="shared" si="73"/>
        <v>4</v>
      </c>
      <c r="I455" t="str">
        <f t="shared" si="74"/>
        <v>2022</v>
      </c>
      <c r="J455" t="str">
        <f t="shared" si="77"/>
        <v>2022-03-08</v>
      </c>
    </row>
    <row r="456" spans="1:10" ht="15.75" x14ac:dyDescent="0.25">
      <c r="A456" s="6">
        <v>44631</v>
      </c>
      <c r="B456" t="str">
        <f t="shared" si="75"/>
        <v>03/11/2022</v>
      </c>
      <c r="C456">
        <f t="shared" si="76"/>
        <v>3</v>
      </c>
      <c r="D456" t="str">
        <f t="shared" si="69"/>
        <v>03</v>
      </c>
      <c r="E456">
        <f t="shared" si="70"/>
        <v>6</v>
      </c>
      <c r="F456">
        <f t="shared" si="71"/>
        <v>11</v>
      </c>
      <c r="G456">
        <f t="shared" si="72"/>
        <v>10</v>
      </c>
      <c r="H456">
        <f t="shared" si="73"/>
        <v>4</v>
      </c>
      <c r="I456" t="str">
        <f t="shared" si="74"/>
        <v>2022</v>
      </c>
      <c r="J456" t="str">
        <f t="shared" si="77"/>
        <v>2022-03-11</v>
      </c>
    </row>
    <row r="457" spans="1:10" ht="15.75" x14ac:dyDescent="0.25">
      <c r="A457" s="6">
        <v>44631</v>
      </c>
      <c r="B457" t="str">
        <f t="shared" si="75"/>
        <v>03/11/2022</v>
      </c>
      <c r="C457">
        <f t="shared" si="76"/>
        <v>3</v>
      </c>
      <c r="D457" t="str">
        <f t="shared" si="69"/>
        <v>03</v>
      </c>
      <c r="E457">
        <f t="shared" si="70"/>
        <v>6</v>
      </c>
      <c r="F457">
        <f t="shared" si="71"/>
        <v>11</v>
      </c>
      <c r="G457">
        <f t="shared" si="72"/>
        <v>10</v>
      </c>
      <c r="H457">
        <f t="shared" si="73"/>
        <v>4</v>
      </c>
      <c r="I457" t="str">
        <f t="shared" si="74"/>
        <v>2022</v>
      </c>
      <c r="J457" t="str">
        <f t="shared" si="77"/>
        <v>2022-03-11</v>
      </c>
    </row>
    <row r="458" spans="1:10" ht="15.75" x14ac:dyDescent="0.25">
      <c r="A458" s="6">
        <v>44634</v>
      </c>
      <c r="B458" t="str">
        <f t="shared" si="75"/>
        <v>03/14/2022</v>
      </c>
      <c r="C458">
        <f t="shared" si="76"/>
        <v>3</v>
      </c>
      <c r="D458" t="str">
        <f t="shared" si="69"/>
        <v>03</v>
      </c>
      <c r="E458">
        <f t="shared" si="70"/>
        <v>6</v>
      </c>
      <c r="F458">
        <f t="shared" si="71"/>
        <v>14</v>
      </c>
      <c r="G458">
        <f t="shared" si="72"/>
        <v>10</v>
      </c>
      <c r="H458">
        <f t="shared" si="73"/>
        <v>4</v>
      </c>
      <c r="I458" t="str">
        <f t="shared" si="74"/>
        <v>2022</v>
      </c>
      <c r="J458" t="str">
        <f t="shared" si="77"/>
        <v>2022-03-14</v>
      </c>
    </row>
    <row r="459" spans="1:10" ht="15.75" x14ac:dyDescent="0.25">
      <c r="A459" s="6">
        <v>44635</v>
      </c>
      <c r="B459" t="str">
        <f t="shared" si="75"/>
        <v>03/15/2022</v>
      </c>
      <c r="C459">
        <f t="shared" si="76"/>
        <v>3</v>
      </c>
      <c r="D459" t="str">
        <f t="shared" si="69"/>
        <v>03</v>
      </c>
      <c r="E459">
        <f t="shared" si="70"/>
        <v>6</v>
      </c>
      <c r="F459">
        <f t="shared" si="71"/>
        <v>15</v>
      </c>
      <c r="G459">
        <f t="shared" si="72"/>
        <v>10</v>
      </c>
      <c r="H459">
        <f t="shared" si="73"/>
        <v>4</v>
      </c>
      <c r="I459" t="str">
        <f t="shared" si="74"/>
        <v>2022</v>
      </c>
      <c r="J459" t="str">
        <f t="shared" si="77"/>
        <v>2022-03-15</v>
      </c>
    </row>
    <row r="460" spans="1:10" ht="15.75" x14ac:dyDescent="0.25">
      <c r="A460" s="6">
        <v>44637</v>
      </c>
      <c r="B460" t="str">
        <f t="shared" si="75"/>
        <v>03/17/2022</v>
      </c>
      <c r="C460">
        <f t="shared" si="76"/>
        <v>3</v>
      </c>
      <c r="D460" t="str">
        <f t="shared" si="69"/>
        <v>03</v>
      </c>
      <c r="E460">
        <f t="shared" si="70"/>
        <v>6</v>
      </c>
      <c r="F460">
        <f t="shared" si="71"/>
        <v>17</v>
      </c>
      <c r="G460">
        <f t="shared" si="72"/>
        <v>10</v>
      </c>
      <c r="H460">
        <f t="shared" si="73"/>
        <v>4</v>
      </c>
      <c r="I460" t="str">
        <f t="shared" si="74"/>
        <v>2022</v>
      </c>
      <c r="J460" t="str">
        <f t="shared" si="77"/>
        <v>2022-03-17</v>
      </c>
    </row>
    <row r="461" spans="1:10" ht="15.75" x14ac:dyDescent="0.25">
      <c r="A461" s="9">
        <v>44638</v>
      </c>
      <c r="B461" t="str">
        <f t="shared" si="75"/>
        <v>03/18/2022</v>
      </c>
      <c r="C461">
        <f t="shared" si="76"/>
        <v>3</v>
      </c>
      <c r="D461" t="str">
        <f t="shared" si="69"/>
        <v>03</v>
      </c>
      <c r="E461">
        <f t="shared" si="70"/>
        <v>6</v>
      </c>
      <c r="F461">
        <f t="shared" si="71"/>
        <v>18</v>
      </c>
      <c r="G461">
        <f t="shared" si="72"/>
        <v>10</v>
      </c>
      <c r="H461">
        <f t="shared" si="73"/>
        <v>4</v>
      </c>
      <c r="I461" t="str">
        <f t="shared" si="74"/>
        <v>2022</v>
      </c>
      <c r="J461" t="str">
        <f t="shared" si="77"/>
        <v>2022-03-18</v>
      </c>
    </row>
    <row r="462" spans="1:10" ht="15.75" x14ac:dyDescent="0.25">
      <c r="A462" s="9">
        <v>44642</v>
      </c>
      <c r="B462" t="str">
        <f t="shared" si="75"/>
        <v>03/22/2022</v>
      </c>
      <c r="C462">
        <f t="shared" si="76"/>
        <v>3</v>
      </c>
      <c r="D462" t="str">
        <f t="shared" si="69"/>
        <v>03</v>
      </c>
      <c r="E462">
        <f t="shared" si="70"/>
        <v>6</v>
      </c>
      <c r="F462">
        <f t="shared" si="71"/>
        <v>22</v>
      </c>
      <c r="G462">
        <f t="shared" si="72"/>
        <v>10</v>
      </c>
      <c r="H462">
        <f t="shared" si="73"/>
        <v>4</v>
      </c>
      <c r="I462" t="str">
        <f t="shared" si="74"/>
        <v>2022</v>
      </c>
      <c r="J462" t="str">
        <f t="shared" si="77"/>
        <v>2022-03-22</v>
      </c>
    </row>
    <row r="463" spans="1:10" ht="15.75" x14ac:dyDescent="0.25">
      <c r="A463" s="9">
        <v>44642</v>
      </c>
      <c r="B463" t="str">
        <f t="shared" si="75"/>
        <v>03/22/2022</v>
      </c>
      <c r="C463">
        <f t="shared" si="76"/>
        <v>3</v>
      </c>
      <c r="D463" t="str">
        <f t="shared" si="69"/>
        <v>03</v>
      </c>
      <c r="E463">
        <f t="shared" si="70"/>
        <v>6</v>
      </c>
      <c r="F463">
        <f t="shared" si="71"/>
        <v>22</v>
      </c>
      <c r="G463">
        <f t="shared" si="72"/>
        <v>10</v>
      </c>
      <c r="H463">
        <f t="shared" si="73"/>
        <v>4</v>
      </c>
      <c r="I463" t="str">
        <f t="shared" si="74"/>
        <v>2022</v>
      </c>
      <c r="J463" t="str">
        <f t="shared" si="77"/>
        <v>2022-03-22</v>
      </c>
    </row>
    <row r="464" spans="1:10" ht="15.75" x14ac:dyDescent="0.25">
      <c r="A464" s="9">
        <v>44642</v>
      </c>
      <c r="B464" t="str">
        <f t="shared" si="75"/>
        <v>03/22/2022</v>
      </c>
      <c r="C464">
        <f t="shared" si="76"/>
        <v>3</v>
      </c>
      <c r="D464" t="str">
        <f t="shared" si="69"/>
        <v>03</v>
      </c>
      <c r="E464">
        <f t="shared" si="70"/>
        <v>6</v>
      </c>
      <c r="F464">
        <f t="shared" si="71"/>
        <v>22</v>
      </c>
      <c r="G464">
        <f t="shared" si="72"/>
        <v>10</v>
      </c>
      <c r="H464">
        <f t="shared" si="73"/>
        <v>4</v>
      </c>
      <c r="I464" t="str">
        <f t="shared" si="74"/>
        <v>2022</v>
      </c>
      <c r="J464" t="str">
        <f t="shared" si="77"/>
        <v>2022-03-22</v>
      </c>
    </row>
    <row r="465" spans="1:10" ht="15.75" x14ac:dyDescent="0.25">
      <c r="A465" s="9">
        <v>44642</v>
      </c>
      <c r="B465" t="str">
        <f t="shared" si="75"/>
        <v>03/22/2022</v>
      </c>
      <c r="C465">
        <f t="shared" si="76"/>
        <v>3</v>
      </c>
      <c r="D465" t="str">
        <f t="shared" si="69"/>
        <v>03</v>
      </c>
      <c r="E465">
        <f t="shared" si="70"/>
        <v>6</v>
      </c>
      <c r="F465">
        <f t="shared" si="71"/>
        <v>22</v>
      </c>
      <c r="G465">
        <f t="shared" si="72"/>
        <v>10</v>
      </c>
      <c r="H465">
        <f t="shared" si="73"/>
        <v>4</v>
      </c>
      <c r="I465" t="str">
        <f t="shared" si="74"/>
        <v>2022</v>
      </c>
      <c r="J465" t="str">
        <f t="shared" si="77"/>
        <v>2022-03-22</v>
      </c>
    </row>
    <row r="466" spans="1:10" ht="15.75" x14ac:dyDescent="0.25">
      <c r="A466" s="9">
        <v>44642</v>
      </c>
      <c r="B466" t="str">
        <f t="shared" si="75"/>
        <v>03/22/2022</v>
      </c>
      <c r="C466">
        <f t="shared" si="76"/>
        <v>3</v>
      </c>
      <c r="D466" t="str">
        <f t="shared" si="69"/>
        <v>03</v>
      </c>
      <c r="E466">
        <f t="shared" si="70"/>
        <v>6</v>
      </c>
      <c r="F466">
        <f t="shared" si="71"/>
        <v>22</v>
      </c>
      <c r="G466">
        <f t="shared" si="72"/>
        <v>10</v>
      </c>
      <c r="H466">
        <f t="shared" si="73"/>
        <v>4</v>
      </c>
      <c r="I466" t="str">
        <f t="shared" si="74"/>
        <v>2022</v>
      </c>
      <c r="J466" t="str">
        <f t="shared" si="77"/>
        <v>2022-03-22</v>
      </c>
    </row>
    <row r="467" spans="1:10" ht="15.75" x14ac:dyDescent="0.25">
      <c r="A467" s="9">
        <v>44643</v>
      </c>
      <c r="B467" t="str">
        <f t="shared" si="75"/>
        <v>03/23/2022</v>
      </c>
      <c r="C467">
        <f t="shared" si="76"/>
        <v>3</v>
      </c>
      <c r="D467" t="str">
        <f t="shared" si="69"/>
        <v>03</v>
      </c>
      <c r="E467">
        <f t="shared" si="70"/>
        <v>6</v>
      </c>
      <c r="F467">
        <f t="shared" si="71"/>
        <v>23</v>
      </c>
      <c r="G467">
        <f t="shared" si="72"/>
        <v>10</v>
      </c>
      <c r="H467">
        <f t="shared" si="73"/>
        <v>4</v>
      </c>
      <c r="I467" t="str">
        <f t="shared" si="74"/>
        <v>2022</v>
      </c>
      <c r="J467" t="str">
        <f t="shared" si="77"/>
        <v>2022-03-23</v>
      </c>
    </row>
    <row r="468" spans="1:10" ht="15.75" x14ac:dyDescent="0.25">
      <c r="A468" s="9">
        <v>44643</v>
      </c>
      <c r="B468" t="str">
        <f t="shared" si="75"/>
        <v>03/23/2022</v>
      </c>
      <c r="C468">
        <f t="shared" si="76"/>
        <v>3</v>
      </c>
      <c r="D468" t="str">
        <f t="shared" si="69"/>
        <v>03</v>
      </c>
      <c r="E468">
        <f t="shared" si="70"/>
        <v>6</v>
      </c>
      <c r="F468">
        <f t="shared" si="71"/>
        <v>23</v>
      </c>
      <c r="G468">
        <f t="shared" si="72"/>
        <v>10</v>
      </c>
      <c r="H468">
        <f t="shared" si="73"/>
        <v>4</v>
      </c>
      <c r="I468" t="str">
        <f t="shared" si="74"/>
        <v>2022</v>
      </c>
      <c r="J468" t="str">
        <f t="shared" si="77"/>
        <v>2022-03-23</v>
      </c>
    </row>
    <row r="469" spans="1:10" ht="15.75" x14ac:dyDescent="0.25">
      <c r="A469" s="9">
        <v>44643</v>
      </c>
      <c r="B469" t="str">
        <f t="shared" si="75"/>
        <v>03/23/2022</v>
      </c>
      <c r="C469">
        <f t="shared" si="76"/>
        <v>3</v>
      </c>
      <c r="D469" t="str">
        <f t="shared" si="69"/>
        <v>03</v>
      </c>
      <c r="E469">
        <f t="shared" si="70"/>
        <v>6</v>
      </c>
      <c r="F469">
        <f t="shared" si="71"/>
        <v>23</v>
      </c>
      <c r="G469">
        <f t="shared" si="72"/>
        <v>10</v>
      </c>
      <c r="H469">
        <f t="shared" si="73"/>
        <v>4</v>
      </c>
      <c r="I469" t="str">
        <f t="shared" si="74"/>
        <v>2022</v>
      </c>
      <c r="J469" t="str">
        <f t="shared" si="77"/>
        <v>2022-03-23</v>
      </c>
    </row>
    <row r="470" spans="1:10" ht="15.75" x14ac:dyDescent="0.25">
      <c r="A470" s="9">
        <v>44643</v>
      </c>
      <c r="B470" t="str">
        <f t="shared" si="75"/>
        <v>03/23/2022</v>
      </c>
      <c r="C470">
        <f t="shared" si="76"/>
        <v>3</v>
      </c>
      <c r="D470" t="str">
        <f t="shared" si="69"/>
        <v>03</v>
      </c>
      <c r="E470">
        <f t="shared" si="70"/>
        <v>6</v>
      </c>
      <c r="F470">
        <f t="shared" si="71"/>
        <v>23</v>
      </c>
      <c r="G470">
        <f t="shared" si="72"/>
        <v>10</v>
      </c>
      <c r="H470">
        <f t="shared" si="73"/>
        <v>4</v>
      </c>
      <c r="I470" t="str">
        <f t="shared" si="74"/>
        <v>2022</v>
      </c>
      <c r="J470" t="str">
        <f t="shared" si="77"/>
        <v>2022-03-23</v>
      </c>
    </row>
    <row r="471" spans="1:10" ht="15.75" x14ac:dyDescent="0.25">
      <c r="A471" s="9">
        <v>44644</v>
      </c>
      <c r="B471" t="str">
        <f t="shared" si="75"/>
        <v>03/24/2022</v>
      </c>
      <c r="C471">
        <f t="shared" si="76"/>
        <v>3</v>
      </c>
      <c r="D471" t="str">
        <f t="shared" si="69"/>
        <v>03</v>
      </c>
      <c r="E471">
        <f t="shared" si="70"/>
        <v>6</v>
      </c>
      <c r="F471">
        <f t="shared" si="71"/>
        <v>24</v>
      </c>
      <c r="G471">
        <f t="shared" si="72"/>
        <v>10</v>
      </c>
      <c r="H471">
        <f t="shared" si="73"/>
        <v>4</v>
      </c>
      <c r="I471" t="str">
        <f t="shared" si="74"/>
        <v>2022</v>
      </c>
      <c r="J471" t="str">
        <f t="shared" si="77"/>
        <v>2022-03-24</v>
      </c>
    </row>
    <row r="472" spans="1:10" ht="15.75" x14ac:dyDescent="0.25">
      <c r="A472" s="6">
        <v>44644</v>
      </c>
      <c r="B472" t="str">
        <f t="shared" si="75"/>
        <v>03/24/2022</v>
      </c>
      <c r="C472">
        <f t="shared" si="76"/>
        <v>3</v>
      </c>
      <c r="D472" t="str">
        <f t="shared" si="69"/>
        <v>03</v>
      </c>
      <c r="E472">
        <f t="shared" si="70"/>
        <v>6</v>
      </c>
      <c r="F472">
        <f t="shared" si="71"/>
        <v>24</v>
      </c>
      <c r="G472">
        <f t="shared" si="72"/>
        <v>10</v>
      </c>
      <c r="H472">
        <f t="shared" si="73"/>
        <v>4</v>
      </c>
      <c r="I472" t="str">
        <f t="shared" si="74"/>
        <v>2022</v>
      </c>
      <c r="J472" t="str">
        <f t="shared" si="77"/>
        <v>2022-03-24</v>
      </c>
    </row>
    <row r="473" spans="1:10" ht="15.75" x14ac:dyDescent="0.25">
      <c r="A473" s="6">
        <v>44648</v>
      </c>
      <c r="B473" t="str">
        <f t="shared" si="75"/>
        <v>03/28/2022</v>
      </c>
      <c r="C473">
        <f t="shared" si="76"/>
        <v>3</v>
      </c>
      <c r="D473" t="str">
        <f t="shared" si="69"/>
        <v>03</v>
      </c>
      <c r="E473">
        <f t="shared" si="70"/>
        <v>6</v>
      </c>
      <c r="F473">
        <f t="shared" si="71"/>
        <v>28</v>
      </c>
      <c r="G473">
        <f t="shared" si="72"/>
        <v>10</v>
      </c>
      <c r="H473">
        <f t="shared" si="73"/>
        <v>4</v>
      </c>
      <c r="I473" t="str">
        <f t="shared" si="74"/>
        <v>2022</v>
      </c>
      <c r="J473" t="str">
        <f t="shared" si="77"/>
        <v>2022-03-28</v>
      </c>
    </row>
    <row r="474" spans="1:10" ht="15.75" x14ac:dyDescent="0.25">
      <c r="A474" s="9">
        <v>44648</v>
      </c>
      <c r="B474" t="str">
        <f t="shared" si="75"/>
        <v>03/28/2022</v>
      </c>
      <c r="C474">
        <f t="shared" si="76"/>
        <v>3</v>
      </c>
      <c r="D474" t="str">
        <f t="shared" si="69"/>
        <v>03</v>
      </c>
      <c r="E474">
        <f t="shared" si="70"/>
        <v>6</v>
      </c>
      <c r="F474">
        <f t="shared" si="71"/>
        <v>28</v>
      </c>
      <c r="G474">
        <f t="shared" si="72"/>
        <v>10</v>
      </c>
      <c r="H474">
        <f t="shared" si="73"/>
        <v>4</v>
      </c>
      <c r="I474" t="str">
        <f t="shared" si="74"/>
        <v>2022</v>
      </c>
      <c r="J474" t="str">
        <f t="shared" si="77"/>
        <v>2022-03-28</v>
      </c>
    </row>
    <row r="475" spans="1:10" ht="15.75" x14ac:dyDescent="0.25">
      <c r="A475" s="9">
        <v>44648</v>
      </c>
      <c r="B475" t="str">
        <f t="shared" si="75"/>
        <v>03/28/2022</v>
      </c>
      <c r="C475">
        <f t="shared" si="76"/>
        <v>3</v>
      </c>
      <c r="D475" t="str">
        <f t="shared" si="69"/>
        <v>03</v>
      </c>
      <c r="E475">
        <f t="shared" si="70"/>
        <v>6</v>
      </c>
      <c r="F475">
        <f t="shared" si="71"/>
        <v>28</v>
      </c>
      <c r="G475">
        <f t="shared" si="72"/>
        <v>10</v>
      </c>
      <c r="H475">
        <f t="shared" si="73"/>
        <v>4</v>
      </c>
      <c r="I475" t="str">
        <f t="shared" si="74"/>
        <v>2022</v>
      </c>
      <c r="J475" t="str">
        <f t="shared" si="77"/>
        <v>2022-03-28</v>
      </c>
    </row>
    <row r="476" spans="1:10" ht="15.75" x14ac:dyDescent="0.25">
      <c r="A476" s="9">
        <v>44648</v>
      </c>
      <c r="B476" t="str">
        <f t="shared" si="75"/>
        <v>03/28/2022</v>
      </c>
      <c r="C476">
        <f t="shared" si="76"/>
        <v>3</v>
      </c>
      <c r="D476" t="str">
        <f t="shared" si="69"/>
        <v>03</v>
      </c>
      <c r="E476">
        <f t="shared" si="70"/>
        <v>6</v>
      </c>
      <c r="F476">
        <f t="shared" si="71"/>
        <v>28</v>
      </c>
      <c r="G476">
        <f t="shared" si="72"/>
        <v>10</v>
      </c>
      <c r="H476">
        <f t="shared" si="73"/>
        <v>4</v>
      </c>
      <c r="I476" t="str">
        <f t="shared" si="74"/>
        <v>2022</v>
      </c>
      <c r="J476" t="str">
        <f t="shared" si="77"/>
        <v>2022-03-28</v>
      </c>
    </row>
    <row r="477" spans="1:10" ht="15.75" x14ac:dyDescent="0.25">
      <c r="A477" s="9">
        <v>44649</v>
      </c>
      <c r="B477" t="str">
        <f t="shared" si="75"/>
        <v>03/29/2022</v>
      </c>
      <c r="C477">
        <f t="shared" si="76"/>
        <v>3</v>
      </c>
      <c r="D477" t="str">
        <f t="shared" si="69"/>
        <v>03</v>
      </c>
      <c r="E477">
        <f t="shared" si="70"/>
        <v>6</v>
      </c>
      <c r="F477">
        <f t="shared" si="71"/>
        <v>29</v>
      </c>
      <c r="G477">
        <f t="shared" si="72"/>
        <v>10</v>
      </c>
      <c r="H477">
        <f t="shared" si="73"/>
        <v>4</v>
      </c>
      <c r="I477" t="str">
        <f t="shared" si="74"/>
        <v>2022</v>
      </c>
      <c r="J477" t="str">
        <f t="shared" si="77"/>
        <v>2022-03-29</v>
      </c>
    </row>
    <row r="478" spans="1:10" ht="15.75" x14ac:dyDescent="0.25">
      <c r="A478" s="9">
        <v>44649</v>
      </c>
      <c r="B478" t="str">
        <f t="shared" si="75"/>
        <v>03/29/2022</v>
      </c>
      <c r="C478">
        <f t="shared" si="76"/>
        <v>3</v>
      </c>
      <c r="D478" t="str">
        <f t="shared" si="69"/>
        <v>03</v>
      </c>
      <c r="E478">
        <f t="shared" si="70"/>
        <v>6</v>
      </c>
      <c r="F478">
        <f t="shared" si="71"/>
        <v>29</v>
      </c>
      <c r="G478">
        <f t="shared" si="72"/>
        <v>10</v>
      </c>
      <c r="H478">
        <f t="shared" si="73"/>
        <v>4</v>
      </c>
      <c r="I478" t="str">
        <f t="shared" si="74"/>
        <v>2022</v>
      </c>
      <c r="J478" t="str">
        <f t="shared" si="77"/>
        <v>2022-03-29</v>
      </c>
    </row>
    <row r="479" spans="1:10" ht="15.75" x14ac:dyDescent="0.25">
      <c r="A479" s="9">
        <v>44650</v>
      </c>
      <c r="B479" t="str">
        <f t="shared" si="75"/>
        <v>03/30/2022</v>
      </c>
      <c r="C479">
        <f t="shared" si="76"/>
        <v>3</v>
      </c>
      <c r="D479" t="str">
        <f t="shared" si="69"/>
        <v>03</v>
      </c>
      <c r="E479">
        <f t="shared" si="70"/>
        <v>6</v>
      </c>
      <c r="F479">
        <f t="shared" si="71"/>
        <v>30</v>
      </c>
      <c r="G479">
        <f t="shared" si="72"/>
        <v>10</v>
      </c>
      <c r="H479">
        <f t="shared" si="73"/>
        <v>4</v>
      </c>
      <c r="I479" t="str">
        <f t="shared" si="74"/>
        <v>2022</v>
      </c>
      <c r="J479" t="str">
        <f t="shared" si="77"/>
        <v>2022-03-30</v>
      </c>
    </row>
    <row r="480" spans="1:10" ht="15.75" x14ac:dyDescent="0.25">
      <c r="A480" s="6">
        <v>44650</v>
      </c>
      <c r="B480" t="str">
        <f t="shared" si="75"/>
        <v>03/30/2022</v>
      </c>
      <c r="C480">
        <f t="shared" si="76"/>
        <v>3</v>
      </c>
      <c r="D480" t="str">
        <f t="shared" si="69"/>
        <v>03</v>
      </c>
      <c r="E480">
        <f t="shared" si="70"/>
        <v>6</v>
      </c>
      <c r="F480">
        <f t="shared" si="71"/>
        <v>30</v>
      </c>
      <c r="G480">
        <f t="shared" si="72"/>
        <v>10</v>
      </c>
      <c r="H480">
        <f t="shared" si="73"/>
        <v>4</v>
      </c>
      <c r="I480" t="str">
        <f t="shared" si="74"/>
        <v>2022</v>
      </c>
      <c r="J480" t="str">
        <f t="shared" si="77"/>
        <v>2022-03-30</v>
      </c>
    </row>
    <row r="481" spans="1:10" ht="15.75" x14ac:dyDescent="0.25">
      <c r="A481" s="6">
        <v>44651</v>
      </c>
      <c r="B481" t="str">
        <f t="shared" si="75"/>
        <v>03/31/2022</v>
      </c>
      <c r="C481">
        <f t="shared" si="76"/>
        <v>3</v>
      </c>
      <c r="D481" t="str">
        <f t="shared" si="69"/>
        <v>03</v>
      </c>
      <c r="E481">
        <f t="shared" si="70"/>
        <v>6</v>
      </c>
      <c r="F481">
        <f t="shared" si="71"/>
        <v>31</v>
      </c>
      <c r="G481">
        <f t="shared" si="72"/>
        <v>10</v>
      </c>
      <c r="H481">
        <f t="shared" si="73"/>
        <v>4</v>
      </c>
      <c r="I481" t="str">
        <f t="shared" si="74"/>
        <v>2022</v>
      </c>
      <c r="J481" t="str">
        <f t="shared" si="77"/>
        <v>2022-03-31</v>
      </c>
    </row>
    <row r="482" spans="1:10" ht="15.75" x14ac:dyDescent="0.25">
      <c r="A482" s="9">
        <v>44652</v>
      </c>
      <c r="B482" t="str">
        <f t="shared" si="75"/>
        <v>04/01/2022</v>
      </c>
      <c r="C482">
        <f t="shared" si="76"/>
        <v>3</v>
      </c>
      <c r="D482" t="str">
        <f t="shared" si="69"/>
        <v>04</v>
      </c>
      <c r="E482">
        <f t="shared" si="70"/>
        <v>6</v>
      </c>
      <c r="F482" t="str">
        <f t="shared" si="71"/>
        <v>01</v>
      </c>
      <c r="G482">
        <f t="shared" si="72"/>
        <v>10</v>
      </c>
      <c r="H482">
        <f t="shared" si="73"/>
        <v>4</v>
      </c>
      <c r="I482" t="str">
        <f t="shared" si="74"/>
        <v>2022</v>
      </c>
      <c r="J482" t="str">
        <f t="shared" si="77"/>
        <v>2022-04-01</v>
      </c>
    </row>
    <row r="483" spans="1:10" ht="15.75" x14ac:dyDescent="0.25">
      <c r="A483" s="9">
        <v>44652</v>
      </c>
      <c r="B483" t="str">
        <f t="shared" si="75"/>
        <v>04/01/2022</v>
      </c>
      <c r="C483">
        <f t="shared" si="76"/>
        <v>3</v>
      </c>
      <c r="D483" t="str">
        <f t="shared" si="69"/>
        <v>04</v>
      </c>
      <c r="E483">
        <f t="shared" si="70"/>
        <v>6</v>
      </c>
      <c r="F483" t="str">
        <f t="shared" si="71"/>
        <v>01</v>
      </c>
      <c r="G483">
        <f t="shared" si="72"/>
        <v>10</v>
      </c>
      <c r="H483">
        <f t="shared" si="73"/>
        <v>4</v>
      </c>
      <c r="I483" t="str">
        <f t="shared" si="74"/>
        <v>2022</v>
      </c>
      <c r="J483" t="str">
        <f t="shared" si="77"/>
        <v>2022-04-01</v>
      </c>
    </row>
    <row r="484" spans="1:10" ht="15.75" x14ac:dyDescent="0.25">
      <c r="A484" s="9">
        <v>44652</v>
      </c>
      <c r="B484" t="str">
        <f t="shared" si="75"/>
        <v>04/01/2022</v>
      </c>
      <c r="C484">
        <f t="shared" si="76"/>
        <v>3</v>
      </c>
      <c r="D484" t="str">
        <f t="shared" si="69"/>
        <v>04</v>
      </c>
      <c r="E484">
        <f t="shared" si="70"/>
        <v>6</v>
      </c>
      <c r="F484" t="str">
        <f t="shared" si="71"/>
        <v>01</v>
      </c>
      <c r="G484">
        <f t="shared" si="72"/>
        <v>10</v>
      </c>
      <c r="H484">
        <f t="shared" si="73"/>
        <v>4</v>
      </c>
      <c r="I484" t="str">
        <f t="shared" si="74"/>
        <v>2022</v>
      </c>
      <c r="J484" t="str">
        <f t="shared" si="77"/>
        <v>2022-04-01</v>
      </c>
    </row>
    <row r="485" spans="1:10" ht="15.75" x14ac:dyDescent="0.25">
      <c r="A485" s="9">
        <v>44652</v>
      </c>
      <c r="B485" t="str">
        <f t="shared" si="75"/>
        <v>04/01/2022</v>
      </c>
      <c r="C485">
        <f t="shared" si="76"/>
        <v>3</v>
      </c>
      <c r="D485" t="str">
        <f t="shared" si="69"/>
        <v>04</v>
      </c>
      <c r="E485">
        <f t="shared" si="70"/>
        <v>6</v>
      </c>
      <c r="F485" t="str">
        <f t="shared" si="71"/>
        <v>01</v>
      </c>
      <c r="G485">
        <f t="shared" si="72"/>
        <v>10</v>
      </c>
      <c r="H485">
        <f t="shared" si="73"/>
        <v>4</v>
      </c>
      <c r="I485" t="str">
        <f t="shared" si="74"/>
        <v>2022</v>
      </c>
      <c r="J485" t="str">
        <f t="shared" si="77"/>
        <v>2022-04-01</v>
      </c>
    </row>
    <row r="486" spans="1:10" ht="15.75" x14ac:dyDescent="0.25">
      <c r="A486" s="6">
        <v>44652</v>
      </c>
      <c r="B486" t="str">
        <f t="shared" si="75"/>
        <v>04/01/2022</v>
      </c>
      <c r="C486">
        <f t="shared" si="76"/>
        <v>3</v>
      </c>
      <c r="D486" t="str">
        <f t="shared" si="69"/>
        <v>04</v>
      </c>
      <c r="E486">
        <f t="shared" si="70"/>
        <v>6</v>
      </c>
      <c r="F486" t="str">
        <f t="shared" si="71"/>
        <v>01</v>
      </c>
      <c r="G486">
        <f t="shared" si="72"/>
        <v>10</v>
      </c>
      <c r="H486">
        <f t="shared" si="73"/>
        <v>4</v>
      </c>
      <c r="I486" t="str">
        <f t="shared" si="74"/>
        <v>2022</v>
      </c>
      <c r="J486" t="str">
        <f t="shared" si="77"/>
        <v>2022-04-01</v>
      </c>
    </row>
    <row r="487" spans="1:10" ht="15.75" x14ac:dyDescent="0.25">
      <c r="A487" s="6">
        <v>44652</v>
      </c>
      <c r="B487" t="str">
        <f t="shared" si="75"/>
        <v>04/01/2022</v>
      </c>
      <c r="C487">
        <f t="shared" si="76"/>
        <v>3</v>
      </c>
      <c r="D487" t="str">
        <f t="shared" si="69"/>
        <v>04</v>
      </c>
      <c r="E487">
        <f t="shared" si="70"/>
        <v>6</v>
      </c>
      <c r="F487" t="str">
        <f t="shared" si="71"/>
        <v>01</v>
      </c>
      <c r="G487">
        <f t="shared" si="72"/>
        <v>10</v>
      </c>
      <c r="H487">
        <f t="shared" si="73"/>
        <v>4</v>
      </c>
      <c r="I487" t="str">
        <f t="shared" si="74"/>
        <v>2022</v>
      </c>
      <c r="J487" t="str">
        <f t="shared" si="77"/>
        <v>2022-04-01</v>
      </c>
    </row>
    <row r="488" spans="1:10" ht="15.75" x14ac:dyDescent="0.25">
      <c r="A488" s="9">
        <v>44656</v>
      </c>
      <c r="B488" t="str">
        <f t="shared" si="75"/>
        <v>04/05/2022</v>
      </c>
      <c r="C488">
        <f t="shared" si="76"/>
        <v>3</v>
      </c>
      <c r="D488" t="str">
        <f t="shared" si="69"/>
        <v>04</v>
      </c>
      <c r="E488">
        <f t="shared" si="70"/>
        <v>6</v>
      </c>
      <c r="F488" t="str">
        <f t="shared" si="71"/>
        <v>05</v>
      </c>
      <c r="G488">
        <f t="shared" si="72"/>
        <v>10</v>
      </c>
      <c r="H488">
        <f t="shared" si="73"/>
        <v>4</v>
      </c>
      <c r="I488" t="str">
        <f t="shared" si="74"/>
        <v>2022</v>
      </c>
      <c r="J488" t="str">
        <f t="shared" si="77"/>
        <v>2022-04-05</v>
      </c>
    </row>
    <row r="489" spans="1:10" ht="15.75" x14ac:dyDescent="0.25">
      <c r="A489" s="9">
        <v>44656</v>
      </c>
      <c r="B489" t="str">
        <f t="shared" si="75"/>
        <v>04/05/2022</v>
      </c>
      <c r="C489">
        <f t="shared" si="76"/>
        <v>3</v>
      </c>
      <c r="D489" t="str">
        <f t="shared" si="69"/>
        <v>04</v>
      </c>
      <c r="E489">
        <f t="shared" si="70"/>
        <v>6</v>
      </c>
      <c r="F489" t="str">
        <f t="shared" si="71"/>
        <v>05</v>
      </c>
      <c r="G489">
        <f t="shared" si="72"/>
        <v>10</v>
      </c>
      <c r="H489">
        <f t="shared" si="73"/>
        <v>4</v>
      </c>
      <c r="I489" t="str">
        <f t="shared" si="74"/>
        <v>2022</v>
      </c>
      <c r="J489" t="str">
        <f t="shared" si="77"/>
        <v>2022-04-05</v>
      </c>
    </row>
    <row r="490" spans="1:10" ht="15.75" x14ac:dyDescent="0.25">
      <c r="A490" s="9">
        <v>44656</v>
      </c>
      <c r="B490" t="str">
        <f t="shared" si="75"/>
        <v>04/05/2022</v>
      </c>
      <c r="C490">
        <f t="shared" si="76"/>
        <v>3</v>
      </c>
      <c r="D490" t="str">
        <f t="shared" si="69"/>
        <v>04</v>
      </c>
      <c r="E490">
        <f t="shared" si="70"/>
        <v>6</v>
      </c>
      <c r="F490" t="str">
        <f t="shared" si="71"/>
        <v>05</v>
      </c>
      <c r="G490">
        <f t="shared" si="72"/>
        <v>10</v>
      </c>
      <c r="H490">
        <f t="shared" si="73"/>
        <v>4</v>
      </c>
      <c r="I490" t="str">
        <f t="shared" si="74"/>
        <v>2022</v>
      </c>
      <c r="J490" t="str">
        <f t="shared" si="77"/>
        <v>2022-04-05</v>
      </c>
    </row>
    <row r="491" spans="1:10" ht="15.75" x14ac:dyDescent="0.25">
      <c r="A491" s="9">
        <v>44656</v>
      </c>
      <c r="B491" t="str">
        <f t="shared" si="75"/>
        <v>04/05/2022</v>
      </c>
      <c r="C491">
        <f t="shared" si="76"/>
        <v>3</v>
      </c>
      <c r="D491" t="str">
        <f t="shared" si="69"/>
        <v>04</v>
      </c>
      <c r="E491">
        <f t="shared" si="70"/>
        <v>6</v>
      </c>
      <c r="F491" t="str">
        <f t="shared" si="71"/>
        <v>05</v>
      </c>
      <c r="G491">
        <f t="shared" si="72"/>
        <v>10</v>
      </c>
      <c r="H491">
        <f t="shared" si="73"/>
        <v>4</v>
      </c>
      <c r="I491" t="str">
        <f t="shared" si="74"/>
        <v>2022</v>
      </c>
      <c r="J491" t="str">
        <f t="shared" si="77"/>
        <v>2022-04-05</v>
      </c>
    </row>
    <row r="492" spans="1:10" ht="15.75" x14ac:dyDescent="0.25">
      <c r="A492" s="9">
        <v>44656</v>
      </c>
      <c r="B492" t="str">
        <f t="shared" si="75"/>
        <v>04/05/2022</v>
      </c>
      <c r="C492">
        <f t="shared" si="76"/>
        <v>3</v>
      </c>
      <c r="D492" t="str">
        <f t="shared" si="69"/>
        <v>04</v>
      </c>
      <c r="E492">
        <f t="shared" si="70"/>
        <v>6</v>
      </c>
      <c r="F492" t="str">
        <f t="shared" si="71"/>
        <v>05</v>
      </c>
      <c r="G492">
        <f t="shared" si="72"/>
        <v>10</v>
      </c>
      <c r="H492">
        <f t="shared" si="73"/>
        <v>4</v>
      </c>
      <c r="I492" t="str">
        <f t="shared" si="74"/>
        <v>2022</v>
      </c>
      <c r="J492" t="str">
        <f t="shared" si="77"/>
        <v>2022-04-05</v>
      </c>
    </row>
    <row r="493" spans="1:10" ht="15.75" x14ac:dyDescent="0.25">
      <c r="A493" s="9">
        <v>44656</v>
      </c>
      <c r="B493" t="str">
        <f t="shared" si="75"/>
        <v>04/05/2022</v>
      </c>
      <c r="C493">
        <f t="shared" si="76"/>
        <v>3</v>
      </c>
      <c r="D493" t="str">
        <f t="shared" si="69"/>
        <v>04</v>
      </c>
      <c r="E493">
        <f t="shared" si="70"/>
        <v>6</v>
      </c>
      <c r="F493" t="str">
        <f t="shared" si="71"/>
        <v>05</v>
      </c>
      <c r="G493">
        <f t="shared" si="72"/>
        <v>10</v>
      </c>
      <c r="H493">
        <f t="shared" si="73"/>
        <v>4</v>
      </c>
      <c r="I493" t="str">
        <f t="shared" si="74"/>
        <v>2022</v>
      </c>
      <c r="J493" t="str">
        <f t="shared" si="77"/>
        <v>2022-04-05</v>
      </c>
    </row>
    <row r="494" spans="1:10" ht="15.75" x14ac:dyDescent="0.25">
      <c r="A494" s="9">
        <v>44656</v>
      </c>
      <c r="B494" t="str">
        <f t="shared" si="75"/>
        <v>04/05/2022</v>
      </c>
      <c r="C494">
        <f t="shared" si="76"/>
        <v>3</v>
      </c>
      <c r="D494" t="str">
        <f t="shared" si="69"/>
        <v>04</v>
      </c>
      <c r="E494">
        <f t="shared" si="70"/>
        <v>6</v>
      </c>
      <c r="F494" t="str">
        <f t="shared" si="71"/>
        <v>05</v>
      </c>
      <c r="G494">
        <f t="shared" si="72"/>
        <v>10</v>
      </c>
      <c r="H494">
        <f t="shared" si="73"/>
        <v>4</v>
      </c>
      <c r="I494" t="str">
        <f t="shared" si="74"/>
        <v>2022</v>
      </c>
      <c r="J494" t="str">
        <f t="shared" si="77"/>
        <v>2022-04-05</v>
      </c>
    </row>
    <row r="495" spans="1:10" ht="15.75" x14ac:dyDescent="0.25">
      <c r="A495" s="6">
        <v>44657</v>
      </c>
      <c r="B495" t="str">
        <f t="shared" si="75"/>
        <v>04/06/2022</v>
      </c>
      <c r="C495">
        <f t="shared" si="76"/>
        <v>3</v>
      </c>
      <c r="D495" t="str">
        <f t="shared" si="69"/>
        <v>04</v>
      </c>
      <c r="E495">
        <f t="shared" si="70"/>
        <v>6</v>
      </c>
      <c r="F495" t="str">
        <f t="shared" si="71"/>
        <v>06</v>
      </c>
      <c r="G495">
        <f t="shared" si="72"/>
        <v>10</v>
      </c>
      <c r="H495">
        <f t="shared" si="73"/>
        <v>4</v>
      </c>
      <c r="I495" t="str">
        <f t="shared" si="74"/>
        <v>2022</v>
      </c>
      <c r="J495" t="str">
        <f t="shared" si="77"/>
        <v>2022-04-06</v>
      </c>
    </row>
    <row r="496" spans="1:10" ht="15.75" x14ac:dyDescent="0.25">
      <c r="A496" s="6">
        <v>44657</v>
      </c>
      <c r="B496" t="str">
        <f t="shared" si="75"/>
        <v>04/06/2022</v>
      </c>
      <c r="C496">
        <f t="shared" si="76"/>
        <v>3</v>
      </c>
      <c r="D496" t="str">
        <f t="shared" si="69"/>
        <v>04</v>
      </c>
      <c r="E496">
        <f t="shared" si="70"/>
        <v>6</v>
      </c>
      <c r="F496" t="str">
        <f t="shared" si="71"/>
        <v>06</v>
      </c>
      <c r="G496">
        <f t="shared" si="72"/>
        <v>10</v>
      </c>
      <c r="H496">
        <f t="shared" si="73"/>
        <v>4</v>
      </c>
      <c r="I496" t="str">
        <f t="shared" si="74"/>
        <v>2022</v>
      </c>
      <c r="J496" t="str">
        <f t="shared" si="77"/>
        <v>2022-04-06</v>
      </c>
    </row>
    <row r="497" spans="1:10" ht="15.75" x14ac:dyDescent="0.25">
      <c r="A497" s="6">
        <v>44657</v>
      </c>
      <c r="B497" t="str">
        <f t="shared" si="75"/>
        <v>04/06/2022</v>
      </c>
      <c r="C497">
        <f t="shared" si="76"/>
        <v>3</v>
      </c>
      <c r="D497" t="str">
        <f t="shared" si="69"/>
        <v>04</v>
      </c>
      <c r="E497">
        <f t="shared" si="70"/>
        <v>6</v>
      </c>
      <c r="F497" t="str">
        <f t="shared" si="71"/>
        <v>06</v>
      </c>
      <c r="G497">
        <f t="shared" si="72"/>
        <v>10</v>
      </c>
      <c r="H497">
        <f t="shared" si="73"/>
        <v>4</v>
      </c>
      <c r="I497" t="str">
        <f t="shared" si="74"/>
        <v>2022</v>
      </c>
      <c r="J497" t="str">
        <f t="shared" si="77"/>
        <v>2022-04-06</v>
      </c>
    </row>
    <row r="498" spans="1:10" ht="15.75" x14ac:dyDescent="0.25">
      <c r="A498" s="9">
        <v>44657</v>
      </c>
      <c r="B498" t="str">
        <f t="shared" si="75"/>
        <v>04/06/2022</v>
      </c>
      <c r="C498">
        <f t="shared" si="76"/>
        <v>3</v>
      </c>
      <c r="D498" t="str">
        <f t="shared" si="69"/>
        <v>04</v>
      </c>
      <c r="E498">
        <f t="shared" si="70"/>
        <v>6</v>
      </c>
      <c r="F498" t="str">
        <f t="shared" si="71"/>
        <v>06</v>
      </c>
      <c r="G498">
        <f t="shared" si="72"/>
        <v>10</v>
      </c>
      <c r="H498">
        <f t="shared" si="73"/>
        <v>4</v>
      </c>
      <c r="I498" t="str">
        <f t="shared" si="74"/>
        <v>2022</v>
      </c>
      <c r="J498" t="str">
        <f t="shared" si="77"/>
        <v>2022-04-06</v>
      </c>
    </row>
    <row r="499" spans="1:10" ht="15.75" x14ac:dyDescent="0.25">
      <c r="A499" s="9">
        <v>44657</v>
      </c>
      <c r="B499" t="str">
        <f t="shared" si="75"/>
        <v>04/06/2022</v>
      </c>
      <c r="C499">
        <f t="shared" si="76"/>
        <v>3</v>
      </c>
      <c r="D499" t="str">
        <f t="shared" si="69"/>
        <v>04</v>
      </c>
      <c r="E499">
        <f t="shared" si="70"/>
        <v>6</v>
      </c>
      <c r="F499" t="str">
        <f t="shared" si="71"/>
        <v>06</v>
      </c>
      <c r="G499">
        <f t="shared" si="72"/>
        <v>10</v>
      </c>
      <c r="H499">
        <f t="shared" si="73"/>
        <v>4</v>
      </c>
      <c r="I499" t="str">
        <f t="shared" si="74"/>
        <v>2022</v>
      </c>
      <c r="J499" t="str">
        <f t="shared" si="77"/>
        <v>2022-04-06</v>
      </c>
    </row>
    <row r="500" spans="1:10" ht="15.75" x14ac:dyDescent="0.25">
      <c r="A500" s="9">
        <v>44657</v>
      </c>
      <c r="B500" t="str">
        <f t="shared" si="75"/>
        <v>04/06/2022</v>
      </c>
      <c r="C500">
        <f t="shared" si="76"/>
        <v>3</v>
      </c>
      <c r="D500" t="str">
        <f t="shared" si="69"/>
        <v>04</v>
      </c>
      <c r="E500">
        <f t="shared" si="70"/>
        <v>6</v>
      </c>
      <c r="F500" t="str">
        <f t="shared" si="71"/>
        <v>06</v>
      </c>
      <c r="G500">
        <f t="shared" si="72"/>
        <v>10</v>
      </c>
      <c r="H500">
        <f t="shared" si="73"/>
        <v>4</v>
      </c>
      <c r="I500" t="str">
        <f t="shared" si="74"/>
        <v>2022</v>
      </c>
      <c r="J500" t="str">
        <f t="shared" si="77"/>
        <v>2022-04-06</v>
      </c>
    </row>
    <row r="501" spans="1:10" ht="15.75" x14ac:dyDescent="0.25">
      <c r="A501" s="9">
        <v>44657</v>
      </c>
      <c r="B501" t="str">
        <f t="shared" si="75"/>
        <v>04/06/2022</v>
      </c>
      <c r="C501">
        <f t="shared" si="76"/>
        <v>3</v>
      </c>
      <c r="D501" t="str">
        <f t="shared" ref="D501:D564" si="78">IF(VALUE(MID(B501,1,C501-1))&lt;10,0&amp;VALUE(MID(B501,1,C501-1)),VALUE(MID(B501,1,C501-1)))</f>
        <v>04</v>
      </c>
      <c r="E501">
        <f t="shared" ref="E501:E564" si="79">SEARCH("/",B501,C501+1)</f>
        <v>6</v>
      </c>
      <c r="F501" t="str">
        <f t="shared" ref="F501:F564" si="80">IF(VALUE(MID(B501,C501+1,E501-C501-1))&lt;10,0&amp;VALUE(MID(B501,C501+1,E501-C501-1)),VALUE(MID(B501,C501+1,E501-C501-1)))</f>
        <v>06</v>
      </c>
      <c r="G501">
        <f t="shared" ref="G501:G564" si="81">LEN(B501)</f>
        <v>10</v>
      </c>
      <c r="H501">
        <f t="shared" ref="H501:H564" si="82">G501-E501</f>
        <v>4</v>
      </c>
      <c r="I501" t="str">
        <f t="shared" ref="I501:I564" si="83">MID(B501,E501+1,H501)</f>
        <v>2022</v>
      </c>
      <c r="J501" t="str">
        <f t="shared" si="77"/>
        <v>2022-04-06</v>
      </c>
    </row>
    <row r="502" spans="1:10" ht="15.75" x14ac:dyDescent="0.25">
      <c r="A502" s="9">
        <v>44657</v>
      </c>
      <c r="B502" t="str">
        <f t="shared" si="75"/>
        <v>04/06/2022</v>
      </c>
      <c r="C502">
        <f t="shared" si="76"/>
        <v>3</v>
      </c>
      <c r="D502" t="str">
        <f t="shared" si="78"/>
        <v>04</v>
      </c>
      <c r="E502">
        <f t="shared" si="79"/>
        <v>6</v>
      </c>
      <c r="F502" t="str">
        <f t="shared" si="80"/>
        <v>06</v>
      </c>
      <c r="G502">
        <f t="shared" si="81"/>
        <v>10</v>
      </c>
      <c r="H502">
        <f t="shared" si="82"/>
        <v>4</v>
      </c>
      <c r="I502" t="str">
        <f t="shared" si="83"/>
        <v>2022</v>
      </c>
      <c r="J502" t="str">
        <f t="shared" si="77"/>
        <v>2022-04-06</v>
      </c>
    </row>
    <row r="503" spans="1:10" ht="15.75" x14ac:dyDescent="0.25">
      <c r="A503" s="9">
        <v>44657</v>
      </c>
      <c r="B503" t="str">
        <f t="shared" si="75"/>
        <v>04/06/2022</v>
      </c>
      <c r="C503">
        <f t="shared" si="76"/>
        <v>3</v>
      </c>
      <c r="D503" t="str">
        <f t="shared" si="78"/>
        <v>04</v>
      </c>
      <c r="E503">
        <f t="shared" si="79"/>
        <v>6</v>
      </c>
      <c r="F503" t="str">
        <f t="shared" si="80"/>
        <v>06</v>
      </c>
      <c r="G503">
        <f t="shared" si="81"/>
        <v>10</v>
      </c>
      <c r="H503">
        <f t="shared" si="82"/>
        <v>4</v>
      </c>
      <c r="I503" t="str">
        <f t="shared" si="83"/>
        <v>2022</v>
      </c>
      <c r="J503" t="str">
        <f t="shared" si="77"/>
        <v>2022-04-06</v>
      </c>
    </row>
    <row r="504" spans="1:10" ht="15.75" x14ac:dyDescent="0.25">
      <c r="A504" s="9">
        <v>44657</v>
      </c>
      <c r="B504" t="str">
        <f t="shared" si="75"/>
        <v>04/06/2022</v>
      </c>
      <c r="C504">
        <f t="shared" si="76"/>
        <v>3</v>
      </c>
      <c r="D504" t="str">
        <f t="shared" si="78"/>
        <v>04</v>
      </c>
      <c r="E504">
        <f t="shared" si="79"/>
        <v>6</v>
      </c>
      <c r="F504" t="str">
        <f t="shared" si="80"/>
        <v>06</v>
      </c>
      <c r="G504">
        <f t="shared" si="81"/>
        <v>10</v>
      </c>
      <c r="H504">
        <f t="shared" si="82"/>
        <v>4</v>
      </c>
      <c r="I504" t="str">
        <f t="shared" si="83"/>
        <v>2022</v>
      </c>
      <c r="J504" t="str">
        <f t="shared" si="77"/>
        <v>2022-04-06</v>
      </c>
    </row>
    <row r="505" spans="1:10" ht="15.75" x14ac:dyDescent="0.25">
      <c r="A505" s="9">
        <v>44657</v>
      </c>
      <c r="B505" t="str">
        <f t="shared" si="75"/>
        <v>04/06/2022</v>
      </c>
      <c r="C505">
        <f t="shared" si="76"/>
        <v>3</v>
      </c>
      <c r="D505" t="str">
        <f t="shared" si="78"/>
        <v>04</v>
      </c>
      <c r="E505">
        <f t="shared" si="79"/>
        <v>6</v>
      </c>
      <c r="F505" t="str">
        <f t="shared" si="80"/>
        <v>06</v>
      </c>
      <c r="G505">
        <f t="shared" si="81"/>
        <v>10</v>
      </c>
      <c r="H505">
        <f t="shared" si="82"/>
        <v>4</v>
      </c>
      <c r="I505" t="str">
        <f t="shared" si="83"/>
        <v>2022</v>
      </c>
      <c r="J505" t="str">
        <f t="shared" si="77"/>
        <v>2022-04-06</v>
      </c>
    </row>
    <row r="506" spans="1:10" ht="15.75" x14ac:dyDescent="0.25">
      <c r="A506" s="6">
        <v>44657</v>
      </c>
      <c r="B506" t="str">
        <f t="shared" si="75"/>
        <v>04/06/2022</v>
      </c>
      <c r="C506">
        <f t="shared" si="76"/>
        <v>3</v>
      </c>
      <c r="D506" t="str">
        <f t="shared" si="78"/>
        <v>04</v>
      </c>
      <c r="E506">
        <f t="shared" si="79"/>
        <v>6</v>
      </c>
      <c r="F506" t="str">
        <f t="shared" si="80"/>
        <v>06</v>
      </c>
      <c r="G506">
        <f t="shared" si="81"/>
        <v>10</v>
      </c>
      <c r="H506">
        <f t="shared" si="82"/>
        <v>4</v>
      </c>
      <c r="I506" t="str">
        <f t="shared" si="83"/>
        <v>2022</v>
      </c>
      <c r="J506" t="str">
        <f t="shared" si="77"/>
        <v>2022-04-06</v>
      </c>
    </row>
    <row r="507" spans="1:10" ht="15.75" x14ac:dyDescent="0.25">
      <c r="A507" s="6">
        <v>44658</v>
      </c>
      <c r="B507" t="str">
        <f t="shared" si="75"/>
        <v>04/07/2022</v>
      </c>
      <c r="C507">
        <f t="shared" si="76"/>
        <v>3</v>
      </c>
      <c r="D507" t="str">
        <f t="shared" si="78"/>
        <v>04</v>
      </c>
      <c r="E507">
        <f t="shared" si="79"/>
        <v>6</v>
      </c>
      <c r="F507" t="str">
        <f t="shared" si="80"/>
        <v>07</v>
      </c>
      <c r="G507">
        <f t="shared" si="81"/>
        <v>10</v>
      </c>
      <c r="H507">
        <f t="shared" si="82"/>
        <v>4</v>
      </c>
      <c r="I507" t="str">
        <f t="shared" si="83"/>
        <v>2022</v>
      </c>
      <c r="J507" t="str">
        <f t="shared" si="77"/>
        <v>2022-04-07</v>
      </c>
    </row>
    <row r="508" spans="1:10" ht="15.75" x14ac:dyDescent="0.25">
      <c r="A508" s="9">
        <v>44658</v>
      </c>
      <c r="B508" t="str">
        <f t="shared" si="75"/>
        <v>04/07/2022</v>
      </c>
      <c r="C508">
        <f t="shared" si="76"/>
        <v>3</v>
      </c>
      <c r="D508" t="str">
        <f t="shared" si="78"/>
        <v>04</v>
      </c>
      <c r="E508">
        <f t="shared" si="79"/>
        <v>6</v>
      </c>
      <c r="F508" t="str">
        <f t="shared" si="80"/>
        <v>07</v>
      </c>
      <c r="G508">
        <f t="shared" si="81"/>
        <v>10</v>
      </c>
      <c r="H508">
        <f t="shared" si="82"/>
        <v>4</v>
      </c>
      <c r="I508" t="str">
        <f t="shared" si="83"/>
        <v>2022</v>
      </c>
      <c r="J508" t="str">
        <f t="shared" si="77"/>
        <v>2022-04-07</v>
      </c>
    </row>
    <row r="509" spans="1:10" ht="15.75" x14ac:dyDescent="0.25">
      <c r="A509" s="6">
        <v>44659</v>
      </c>
      <c r="B509" t="str">
        <f t="shared" si="75"/>
        <v>04/08/2022</v>
      </c>
      <c r="C509">
        <f t="shared" si="76"/>
        <v>3</v>
      </c>
      <c r="D509" t="str">
        <f t="shared" si="78"/>
        <v>04</v>
      </c>
      <c r="E509">
        <f t="shared" si="79"/>
        <v>6</v>
      </c>
      <c r="F509" t="str">
        <f t="shared" si="80"/>
        <v>08</v>
      </c>
      <c r="G509">
        <f t="shared" si="81"/>
        <v>10</v>
      </c>
      <c r="H509">
        <f t="shared" si="82"/>
        <v>4</v>
      </c>
      <c r="I509" t="str">
        <f t="shared" si="83"/>
        <v>2022</v>
      </c>
      <c r="J509" t="str">
        <f t="shared" si="77"/>
        <v>2022-04-08</v>
      </c>
    </row>
    <row r="510" spans="1:10" ht="15.75" x14ac:dyDescent="0.25">
      <c r="A510" s="6">
        <v>44662</v>
      </c>
      <c r="B510" t="str">
        <f t="shared" si="75"/>
        <v>04/11/2022</v>
      </c>
      <c r="C510">
        <f t="shared" si="76"/>
        <v>3</v>
      </c>
      <c r="D510" t="str">
        <f t="shared" si="78"/>
        <v>04</v>
      </c>
      <c r="E510">
        <f t="shared" si="79"/>
        <v>6</v>
      </c>
      <c r="F510">
        <f t="shared" si="80"/>
        <v>11</v>
      </c>
      <c r="G510">
        <f t="shared" si="81"/>
        <v>10</v>
      </c>
      <c r="H510">
        <f t="shared" si="82"/>
        <v>4</v>
      </c>
      <c r="I510" t="str">
        <f t="shared" si="83"/>
        <v>2022</v>
      </c>
      <c r="J510" t="str">
        <f t="shared" si="77"/>
        <v>2022-04-11</v>
      </c>
    </row>
    <row r="511" spans="1:10" ht="15.75" x14ac:dyDescent="0.25">
      <c r="A511" s="6">
        <v>44663</v>
      </c>
      <c r="B511" t="str">
        <f t="shared" si="75"/>
        <v>04/12/2022</v>
      </c>
      <c r="C511">
        <f t="shared" si="76"/>
        <v>3</v>
      </c>
      <c r="D511" t="str">
        <f t="shared" si="78"/>
        <v>04</v>
      </c>
      <c r="E511">
        <f t="shared" si="79"/>
        <v>6</v>
      </c>
      <c r="F511">
        <f t="shared" si="80"/>
        <v>12</v>
      </c>
      <c r="G511">
        <f t="shared" si="81"/>
        <v>10</v>
      </c>
      <c r="H511">
        <f t="shared" si="82"/>
        <v>4</v>
      </c>
      <c r="I511" t="str">
        <f t="shared" si="83"/>
        <v>2022</v>
      </c>
      <c r="J511" t="str">
        <f t="shared" si="77"/>
        <v>2022-04-12</v>
      </c>
    </row>
    <row r="512" spans="1:10" ht="15.75" x14ac:dyDescent="0.25">
      <c r="A512" s="9">
        <v>44669</v>
      </c>
      <c r="B512" t="str">
        <f t="shared" si="75"/>
        <v>04/18/2022</v>
      </c>
      <c r="C512">
        <f t="shared" si="76"/>
        <v>3</v>
      </c>
      <c r="D512" t="str">
        <f t="shared" si="78"/>
        <v>04</v>
      </c>
      <c r="E512">
        <f t="shared" si="79"/>
        <v>6</v>
      </c>
      <c r="F512">
        <f t="shared" si="80"/>
        <v>18</v>
      </c>
      <c r="G512">
        <f t="shared" si="81"/>
        <v>10</v>
      </c>
      <c r="H512">
        <f t="shared" si="82"/>
        <v>4</v>
      </c>
      <c r="I512" t="str">
        <f t="shared" si="83"/>
        <v>2022</v>
      </c>
      <c r="J512" t="str">
        <f t="shared" si="77"/>
        <v>2022-04-18</v>
      </c>
    </row>
    <row r="513" spans="1:10" ht="15.75" x14ac:dyDescent="0.25">
      <c r="A513" s="6">
        <v>44669</v>
      </c>
      <c r="B513" t="str">
        <f t="shared" si="75"/>
        <v>04/18/2022</v>
      </c>
      <c r="C513">
        <f t="shared" si="76"/>
        <v>3</v>
      </c>
      <c r="D513" t="str">
        <f t="shared" si="78"/>
        <v>04</v>
      </c>
      <c r="E513">
        <f t="shared" si="79"/>
        <v>6</v>
      </c>
      <c r="F513">
        <f t="shared" si="80"/>
        <v>18</v>
      </c>
      <c r="G513">
        <f t="shared" si="81"/>
        <v>10</v>
      </c>
      <c r="H513">
        <f t="shared" si="82"/>
        <v>4</v>
      </c>
      <c r="I513" t="str">
        <f t="shared" si="83"/>
        <v>2022</v>
      </c>
      <c r="J513" t="str">
        <f t="shared" si="77"/>
        <v>2022-04-18</v>
      </c>
    </row>
    <row r="514" spans="1:10" ht="15.75" x14ac:dyDescent="0.25">
      <c r="A514" s="6">
        <v>44670</v>
      </c>
      <c r="B514" t="str">
        <f t="shared" ref="B514:B577" si="84">TEXT(A514,"MM/DD/YYYY")</f>
        <v>04/19/2022</v>
      </c>
      <c r="C514">
        <f t="shared" ref="C514:C577" si="85">FIND("/",B514)</f>
        <v>3</v>
      </c>
      <c r="D514" t="str">
        <f t="shared" si="78"/>
        <v>04</v>
      </c>
      <c r="E514">
        <f t="shared" si="79"/>
        <v>6</v>
      </c>
      <c r="F514">
        <f t="shared" si="80"/>
        <v>19</v>
      </c>
      <c r="G514">
        <f t="shared" si="81"/>
        <v>10</v>
      </c>
      <c r="H514">
        <f t="shared" si="82"/>
        <v>4</v>
      </c>
      <c r="I514" t="str">
        <f t="shared" si="83"/>
        <v>2022</v>
      </c>
      <c r="J514" t="str">
        <f t="shared" ref="J514:J577" si="86">IF(A514="","null",I514&amp;"-"&amp;D514&amp;"-"&amp;F514)</f>
        <v>2022-04-19</v>
      </c>
    </row>
    <row r="515" spans="1:10" ht="15.75" x14ac:dyDescent="0.25">
      <c r="A515" s="9">
        <v>44670</v>
      </c>
      <c r="B515" t="str">
        <f t="shared" si="84"/>
        <v>04/19/2022</v>
      </c>
      <c r="C515">
        <f t="shared" si="85"/>
        <v>3</v>
      </c>
      <c r="D515" t="str">
        <f t="shared" si="78"/>
        <v>04</v>
      </c>
      <c r="E515">
        <f t="shared" si="79"/>
        <v>6</v>
      </c>
      <c r="F515">
        <f t="shared" si="80"/>
        <v>19</v>
      </c>
      <c r="G515">
        <f t="shared" si="81"/>
        <v>10</v>
      </c>
      <c r="H515">
        <f t="shared" si="82"/>
        <v>4</v>
      </c>
      <c r="I515" t="str">
        <f t="shared" si="83"/>
        <v>2022</v>
      </c>
      <c r="J515" t="str">
        <f t="shared" si="86"/>
        <v>2022-04-19</v>
      </c>
    </row>
    <row r="516" spans="1:10" ht="15.75" x14ac:dyDescent="0.25">
      <c r="A516" s="9">
        <v>44670</v>
      </c>
      <c r="B516" t="str">
        <f t="shared" si="84"/>
        <v>04/19/2022</v>
      </c>
      <c r="C516">
        <f t="shared" si="85"/>
        <v>3</v>
      </c>
      <c r="D516" t="str">
        <f t="shared" si="78"/>
        <v>04</v>
      </c>
      <c r="E516">
        <f t="shared" si="79"/>
        <v>6</v>
      </c>
      <c r="F516">
        <f t="shared" si="80"/>
        <v>19</v>
      </c>
      <c r="G516">
        <f t="shared" si="81"/>
        <v>10</v>
      </c>
      <c r="H516">
        <f t="shared" si="82"/>
        <v>4</v>
      </c>
      <c r="I516" t="str">
        <f t="shared" si="83"/>
        <v>2022</v>
      </c>
      <c r="J516" t="str">
        <f t="shared" si="86"/>
        <v>2022-04-19</v>
      </c>
    </row>
    <row r="517" spans="1:10" ht="15.75" x14ac:dyDescent="0.25">
      <c r="A517" s="9">
        <v>44671</v>
      </c>
      <c r="B517" t="str">
        <f t="shared" si="84"/>
        <v>04/20/2022</v>
      </c>
      <c r="C517">
        <f t="shared" si="85"/>
        <v>3</v>
      </c>
      <c r="D517" t="str">
        <f t="shared" si="78"/>
        <v>04</v>
      </c>
      <c r="E517">
        <f t="shared" si="79"/>
        <v>6</v>
      </c>
      <c r="F517">
        <f t="shared" si="80"/>
        <v>20</v>
      </c>
      <c r="G517">
        <f t="shared" si="81"/>
        <v>10</v>
      </c>
      <c r="H517">
        <f t="shared" si="82"/>
        <v>4</v>
      </c>
      <c r="I517" t="str">
        <f t="shared" si="83"/>
        <v>2022</v>
      </c>
      <c r="J517" t="str">
        <f t="shared" si="86"/>
        <v>2022-04-20</v>
      </c>
    </row>
    <row r="518" spans="1:10" ht="15.75" x14ac:dyDescent="0.25">
      <c r="A518" s="6">
        <v>44671</v>
      </c>
      <c r="B518" t="str">
        <f t="shared" si="84"/>
        <v>04/20/2022</v>
      </c>
      <c r="C518">
        <f t="shared" si="85"/>
        <v>3</v>
      </c>
      <c r="D518" t="str">
        <f t="shared" si="78"/>
        <v>04</v>
      </c>
      <c r="E518">
        <f t="shared" si="79"/>
        <v>6</v>
      </c>
      <c r="F518">
        <f t="shared" si="80"/>
        <v>20</v>
      </c>
      <c r="G518">
        <f t="shared" si="81"/>
        <v>10</v>
      </c>
      <c r="H518">
        <f t="shared" si="82"/>
        <v>4</v>
      </c>
      <c r="I518" t="str">
        <f t="shared" si="83"/>
        <v>2022</v>
      </c>
      <c r="J518" t="str">
        <f t="shared" si="86"/>
        <v>2022-04-20</v>
      </c>
    </row>
    <row r="519" spans="1:10" ht="15.75" x14ac:dyDescent="0.25">
      <c r="A519" s="6">
        <v>44671</v>
      </c>
      <c r="B519" t="str">
        <f t="shared" si="84"/>
        <v>04/20/2022</v>
      </c>
      <c r="C519">
        <f t="shared" si="85"/>
        <v>3</v>
      </c>
      <c r="D519" t="str">
        <f t="shared" si="78"/>
        <v>04</v>
      </c>
      <c r="E519">
        <f t="shared" si="79"/>
        <v>6</v>
      </c>
      <c r="F519">
        <f t="shared" si="80"/>
        <v>20</v>
      </c>
      <c r="G519">
        <f t="shared" si="81"/>
        <v>10</v>
      </c>
      <c r="H519">
        <f t="shared" si="82"/>
        <v>4</v>
      </c>
      <c r="I519" t="str">
        <f t="shared" si="83"/>
        <v>2022</v>
      </c>
      <c r="J519" t="str">
        <f t="shared" si="86"/>
        <v>2022-04-20</v>
      </c>
    </row>
    <row r="520" spans="1:10" ht="15.75" x14ac:dyDescent="0.25">
      <c r="A520" s="6">
        <v>44671</v>
      </c>
      <c r="B520" t="str">
        <f t="shared" si="84"/>
        <v>04/20/2022</v>
      </c>
      <c r="C520">
        <f t="shared" si="85"/>
        <v>3</v>
      </c>
      <c r="D520" t="str">
        <f t="shared" si="78"/>
        <v>04</v>
      </c>
      <c r="E520">
        <f t="shared" si="79"/>
        <v>6</v>
      </c>
      <c r="F520">
        <f t="shared" si="80"/>
        <v>20</v>
      </c>
      <c r="G520">
        <f t="shared" si="81"/>
        <v>10</v>
      </c>
      <c r="H520">
        <f t="shared" si="82"/>
        <v>4</v>
      </c>
      <c r="I520" t="str">
        <f t="shared" si="83"/>
        <v>2022</v>
      </c>
      <c r="J520" t="str">
        <f t="shared" si="86"/>
        <v>2022-04-20</v>
      </c>
    </row>
    <row r="521" spans="1:10" ht="15.75" x14ac:dyDescent="0.25">
      <c r="A521" s="6">
        <v>44671</v>
      </c>
      <c r="B521" t="str">
        <f t="shared" si="84"/>
        <v>04/20/2022</v>
      </c>
      <c r="C521">
        <f t="shared" si="85"/>
        <v>3</v>
      </c>
      <c r="D521" t="str">
        <f t="shared" si="78"/>
        <v>04</v>
      </c>
      <c r="E521">
        <f t="shared" si="79"/>
        <v>6</v>
      </c>
      <c r="F521">
        <f t="shared" si="80"/>
        <v>20</v>
      </c>
      <c r="G521">
        <f t="shared" si="81"/>
        <v>10</v>
      </c>
      <c r="H521">
        <f t="shared" si="82"/>
        <v>4</v>
      </c>
      <c r="I521" t="str">
        <f t="shared" si="83"/>
        <v>2022</v>
      </c>
      <c r="J521" t="str">
        <f t="shared" si="86"/>
        <v>2022-04-20</v>
      </c>
    </row>
    <row r="522" spans="1:10" ht="15.75" x14ac:dyDescent="0.25">
      <c r="A522" s="6">
        <v>44671</v>
      </c>
      <c r="B522" t="str">
        <f t="shared" si="84"/>
        <v>04/20/2022</v>
      </c>
      <c r="C522">
        <f t="shared" si="85"/>
        <v>3</v>
      </c>
      <c r="D522" t="str">
        <f t="shared" si="78"/>
        <v>04</v>
      </c>
      <c r="E522">
        <f t="shared" si="79"/>
        <v>6</v>
      </c>
      <c r="F522">
        <f t="shared" si="80"/>
        <v>20</v>
      </c>
      <c r="G522">
        <f t="shared" si="81"/>
        <v>10</v>
      </c>
      <c r="H522">
        <f t="shared" si="82"/>
        <v>4</v>
      </c>
      <c r="I522" t="str">
        <f t="shared" si="83"/>
        <v>2022</v>
      </c>
      <c r="J522" t="str">
        <f t="shared" si="86"/>
        <v>2022-04-20</v>
      </c>
    </row>
    <row r="523" spans="1:10" ht="15.75" x14ac:dyDescent="0.25">
      <c r="A523" s="6">
        <v>44677</v>
      </c>
      <c r="B523" t="str">
        <f t="shared" si="84"/>
        <v>04/26/2022</v>
      </c>
      <c r="C523">
        <f t="shared" si="85"/>
        <v>3</v>
      </c>
      <c r="D523" t="str">
        <f t="shared" si="78"/>
        <v>04</v>
      </c>
      <c r="E523">
        <f t="shared" si="79"/>
        <v>6</v>
      </c>
      <c r="F523">
        <f t="shared" si="80"/>
        <v>26</v>
      </c>
      <c r="G523">
        <f t="shared" si="81"/>
        <v>10</v>
      </c>
      <c r="H523">
        <f t="shared" si="82"/>
        <v>4</v>
      </c>
      <c r="I523" t="str">
        <f t="shared" si="83"/>
        <v>2022</v>
      </c>
      <c r="J523" t="str">
        <f t="shared" si="86"/>
        <v>2022-04-26</v>
      </c>
    </row>
    <row r="524" spans="1:10" ht="15.75" x14ac:dyDescent="0.25">
      <c r="A524" s="9">
        <v>44678</v>
      </c>
      <c r="B524" t="str">
        <f t="shared" si="84"/>
        <v>04/27/2022</v>
      </c>
      <c r="C524">
        <f t="shared" si="85"/>
        <v>3</v>
      </c>
      <c r="D524" t="str">
        <f t="shared" si="78"/>
        <v>04</v>
      </c>
      <c r="E524">
        <f t="shared" si="79"/>
        <v>6</v>
      </c>
      <c r="F524">
        <f t="shared" si="80"/>
        <v>27</v>
      </c>
      <c r="G524">
        <f t="shared" si="81"/>
        <v>10</v>
      </c>
      <c r="H524">
        <f t="shared" si="82"/>
        <v>4</v>
      </c>
      <c r="I524" t="str">
        <f t="shared" si="83"/>
        <v>2022</v>
      </c>
      <c r="J524" t="str">
        <f t="shared" si="86"/>
        <v>2022-04-27</v>
      </c>
    </row>
    <row r="525" spans="1:10" ht="15.75" x14ac:dyDescent="0.25">
      <c r="A525" s="6">
        <v>44678</v>
      </c>
      <c r="B525" t="str">
        <f t="shared" si="84"/>
        <v>04/27/2022</v>
      </c>
      <c r="C525">
        <f t="shared" si="85"/>
        <v>3</v>
      </c>
      <c r="D525" t="str">
        <f t="shared" si="78"/>
        <v>04</v>
      </c>
      <c r="E525">
        <f t="shared" si="79"/>
        <v>6</v>
      </c>
      <c r="F525">
        <f t="shared" si="80"/>
        <v>27</v>
      </c>
      <c r="G525">
        <f t="shared" si="81"/>
        <v>10</v>
      </c>
      <c r="H525">
        <f t="shared" si="82"/>
        <v>4</v>
      </c>
      <c r="I525" t="str">
        <f t="shared" si="83"/>
        <v>2022</v>
      </c>
      <c r="J525" t="str">
        <f t="shared" si="86"/>
        <v>2022-04-27</v>
      </c>
    </row>
    <row r="526" spans="1:10" ht="15.75" x14ac:dyDescent="0.25">
      <c r="A526" s="9">
        <v>44683</v>
      </c>
      <c r="B526" t="str">
        <f t="shared" si="84"/>
        <v>05/02/2022</v>
      </c>
      <c r="C526">
        <f t="shared" si="85"/>
        <v>3</v>
      </c>
      <c r="D526" t="str">
        <f t="shared" si="78"/>
        <v>05</v>
      </c>
      <c r="E526">
        <f t="shared" si="79"/>
        <v>6</v>
      </c>
      <c r="F526" t="str">
        <f t="shared" si="80"/>
        <v>02</v>
      </c>
      <c r="G526">
        <f t="shared" si="81"/>
        <v>10</v>
      </c>
      <c r="H526">
        <f t="shared" si="82"/>
        <v>4</v>
      </c>
      <c r="I526" t="str">
        <f t="shared" si="83"/>
        <v>2022</v>
      </c>
      <c r="J526" t="str">
        <f t="shared" si="86"/>
        <v>2022-05-02</v>
      </c>
    </row>
    <row r="527" spans="1:10" ht="15.75" x14ac:dyDescent="0.25">
      <c r="A527" s="9">
        <v>44683</v>
      </c>
      <c r="B527" t="str">
        <f t="shared" si="84"/>
        <v>05/02/2022</v>
      </c>
      <c r="C527">
        <f t="shared" si="85"/>
        <v>3</v>
      </c>
      <c r="D527" t="str">
        <f t="shared" si="78"/>
        <v>05</v>
      </c>
      <c r="E527">
        <f t="shared" si="79"/>
        <v>6</v>
      </c>
      <c r="F527" t="str">
        <f t="shared" si="80"/>
        <v>02</v>
      </c>
      <c r="G527">
        <f t="shared" si="81"/>
        <v>10</v>
      </c>
      <c r="H527">
        <f t="shared" si="82"/>
        <v>4</v>
      </c>
      <c r="I527" t="str">
        <f t="shared" si="83"/>
        <v>2022</v>
      </c>
      <c r="J527" t="str">
        <f t="shared" si="86"/>
        <v>2022-05-02</v>
      </c>
    </row>
    <row r="528" spans="1:10" ht="15.75" x14ac:dyDescent="0.25">
      <c r="A528" s="6">
        <v>44683</v>
      </c>
      <c r="B528" t="str">
        <f t="shared" si="84"/>
        <v>05/02/2022</v>
      </c>
      <c r="C528">
        <f t="shared" si="85"/>
        <v>3</v>
      </c>
      <c r="D528" t="str">
        <f t="shared" si="78"/>
        <v>05</v>
      </c>
      <c r="E528">
        <f t="shared" si="79"/>
        <v>6</v>
      </c>
      <c r="F528" t="str">
        <f t="shared" si="80"/>
        <v>02</v>
      </c>
      <c r="G528">
        <f t="shared" si="81"/>
        <v>10</v>
      </c>
      <c r="H528">
        <f t="shared" si="82"/>
        <v>4</v>
      </c>
      <c r="I528" t="str">
        <f t="shared" si="83"/>
        <v>2022</v>
      </c>
      <c r="J528" t="str">
        <f t="shared" si="86"/>
        <v>2022-05-02</v>
      </c>
    </row>
    <row r="529" spans="1:10" ht="15.75" x14ac:dyDescent="0.25">
      <c r="A529" s="9">
        <v>44683</v>
      </c>
      <c r="B529" t="str">
        <f t="shared" si="84"/>
        <v>05/02/2022</v>
      </c>
      <c r="C529">
        <f t="shared" si="85"/>
        <v>3</v>
      </c>
      <c r="D529" t="str">
        <f t="shared" si="78"/>
        <v>05</v>
      </c>
      <c r="E529">
        <f t="shared" si="79"/>
        <v>6</v>
      </c>
      <c r="F529" t="str">
        <f t="shared" si="80"/>
        <v>02</v>
      </c>
      <c r="G529">
        <f t="shared" si="81"/>
        <v>10</v>
      </c>
      <c r="H529">
        <f t="shared" si="82"/>
        <v>4</v>
      </c>
      <c r="I529" t="str">
        <f t="shared" si="83"/>
        <v>2022</v>
      </c>
      <c r="J529" t="str">
        <f t="shared" si="86"/>
        <v>2022-05-02</v>
      </c>
    </row>
    <row r="530" spans="1:10" ht="15.75" x14ac:dyDescent="0.25">
      <c r="A530" s="6">
        <v>44684</v>
      </c>
      <c r="B530" t="str">
        <f t="shared" si="84"/>
        <v>05/03/2022</v>
      </c>
      <c r="C530">
        <f t="shared" si="85"/>
        <v>3</v>
      </c>
      <c r="D530" t="str">
        <f t="shared" si="78"/>
        <v>05</v>
      </c>
      <c r="E530">
        <f t="shared" si="79"/>
        <v>6</v>
      </c>
      <c r="F530" t="str">
        <f t="shared" si="80"/>
        <v>03</v>
      </c>
      <c r="G530">
        <f t="shared" si="81"/>
        <v>10</v>
      </c>
      <c r="H530">
        <f t="shared" si="82"/>
        <v>4</v>
      </c>
      <c r="I530" t="str">
        <f t="shared" si="83"/>
        <v>2022</v>
      </c>
      <c r="J530" t="str">
        <f t="shared" si="86"/>
        <v>2022-05-03</v>
      </c>
    </row>
    <row r="531" spans="1:10" ht="15.75" x14ac:dyDescent="0.25">
      <c r="A531" s="9">
        <v>44685</v>
      </c>
      <c r="B531" t="str">
        <f t="shared" si="84"/>
        <v>05/04/2022</v>
      </c>
      <c r="C531">
        <f t="shared" si="85"/>
        <v>3</v>
      </c>
      <c r="D531" t="str">
        <f t="shared" si="78"/>
        <v>05</v>
      </c>
      <c r="E531">
        <f t="shared" si="79"/>
        <v>6</v>
      </c>
      <c r="F531" t="str">
        <f t="shared" si="80"/>
        <v>04</v>
      </c>
      <c r="G531">
        <f t="shared" si="81"/>
        <v>10</v>
      </c>
      <c r="H531">
        <f t="shared" si="82"/>
        <v>4</v>
      </c>
      <c r="I531" t="str">
        <f t="shared" si="83"/>
        <v>2022</v>
      </c>
      <c r="J531" t="str">
        <f t="shared" si="86"/>
        <v>2022-05-04</v>
      </c>
    </row>
    <row r="532" spans="1:10" ht="15.75" x14ac:dyDescent="0.25">
      <c r="A532" s="6">
        <v>44685</v>
      </c>
      <c r="B532" t="str">
        <f t="shared" si="84"/>
        <v>05/04/2022</v>
      </c>
      <c r="C532">
        <f t="shared" si="85"/>
        <v>3</v>
      </c>
      <c r="D532" t="str">
        <f t="shared" si="78"/>
        <v>05</v>
      </c>
      <c r="E532">
        <f t="shared" si="79"/>
        <v>6</v>
      </c>
      <c r="F532" t="str">
        <f t="shared" si="80"/>
        <v>04</v>
      </c>
      <c r="G532">
        <f t="shared" si="81"/>
        <v>10</v>
      </c>
      <c r="H532">
        <f t="shared" si="82"/>
        <v>4</v>
      </c>
      <c r="I532" t="str">
        <f t="shared" si="83"/>
        <v>2022</v>
      </c>
      <c r="J532" t="str">
        <f t="shared" si="86"/>
        <v>2022-05-04</v>
      </c>
    </row>
    <row r="533" spans="1:10" ht="15.75" x14ac:dyDescent="0.25">
      <c r="A533" s="9">
        <v>44686</v>
      </c>
      <c r="B533" t="str">
        <f t="shared" si="84"/>
        <v>05/05/2022</v>
      </c>
      <c r="C533">
        <f t="shared" si="85"/>
        <v>3</v>
      </c>
      <c r="D533" t="str">
        <f t="shared" si="78"/>
        <v>05</v>
      </c>
      <c r="E533">
        <f t="shared" si="79"/>
        <v>6</v>
      </c>
      <c r="F533" t="str">
        <f t="shared" si="80"/>
        <v>05</v>
      </c>
      <c r="G533">
        <f t="shared" si="81"/>
        <v>10</v>
      </c>
      <c r="H533">
        <f t="shared" si="82"/>
        <v>4</v>
      </c>
      <c r="I533" t="str">
        <f t="shared" si="83"/>
        <v>2022</v>
      </c>
      <c r="J533" t="str">
        <f t="shared" si="86"/>
        <v>2022-05-05</v>
      </c>
    </row>
    <row r="534" spans="1:10" ht="15.75" x14ac:dyDescent="0.25">
      <c r="A534" s="6">
        <v>44687</v>
      </c>
      <c r="B534" t="str">
        <f t="shared" si="84"/>
        <v>05/06/2022</v>
      </c>
      <c r="C534">
        <f t="shared" si="85"/>
        <v>3</v>
      </c>
      <c r="D534" t="str">
        <f t="shared" si="78"/>
        <v>05</v>
      </c>
      <c r="E534">
        <f t="shared" si="79"/>
        <v>6</v>
      </c>
      <c r="F534" t="str">
        <f t="shared" si="80"/>
        <v>06</v>
      </c>
      <c r="G534">
        <f t="shared" si="81"/>
        <v>10</v>
      </c>
      <c r="H534">
        <f t="shared" si="82"/>
        <v>4</v>
      </c>
      <c r="I534" t="str">
        <f t="shared" si="83"/>
        <v>2022</v>
      </c>
      <c r="J534" t="str">
        <f t="shared" si="86"/>
        <v>2022-05-06</v>
      </c>
    </row>
    <row r="535" spans="1:10" ht="15.75" x14ac:dyDescent="0.25">
      <c r="A535" s="6">
        <v>44691</v>
      </c>
      <c r="B535" t="str">
        <f t="shared" si="84"/>
        <v>05/10/2022</v>
      </c>
      <c r="C535">
        <f t="shared" si="85"/>
        <v>3</v>
      </c>
      <c r="D535" t="str">
        <f t="shared" si="78"/>
        <v>05</v>
      </c>
      <c r="E535">
        <f t="shared" si="79"/>
        <v>6</v>
      </c>
      <c r="F535">
        <f t="shared" si="80"/>
        <v>10</v>
      </c>
      <c r="G535">
        <f t="shared" si="81"/>
        <v>10</v>
      </c>
      <c r="H535">
        <f t="shared" si="82"/>
        <v>4</v>
      </c>
      <c r="I535" t="str">
        <f t="shared" si="83"/>
        <v>2022</v>
      </c>
      <c r="J535" t="str">
        <f t="shared" si="86"/>
        <v>2022-05-10</v>
      </c>
    </row>
    <row r="536" spans="1:10" ht="15.75" x14ac:dyDescent="0.25">
      <c r="A536" s="6">
        <v>44692</v>
      </c>
      <c r="B536" t="str">
        <f t="shared" si="84"/>
        <v>05/11/2022</v>
      </c>
      <c r="C536">
        <f t="shared" si="85"/>
        <v>3</v>
      </c>
      <c r="D536" t="str">
        <f t="shared" si="78"/>
        <v>05</v>
      </c>
      <c r="E536">
        <f t="shared" si="79"/>
        <v>6</v>
      </c>
      <c r="F536">
        <f t="shared" si="80"/>
        <v>11</v>
      </c>
      <c r="G536">
        <f t="shared" si="81"/>
        <v>10</v>
      </c>
      <c r="H536">
        <f t="shared" si="82"/>
        <v>4</v>
      </c>
      <c r="I536" t="str">
        <f t="shared" si="83"/>
        <v>2022</v>
      </c>
      <c r="J536" t="str">
        <f t="shared" si="86"/>
        <v>2022-05-11</v>
      </c>
    </row>
    <row r="537" spans="1:10" ht="15.75" x14ac:dyDescent="0.25">
      <c r="A537" s="9">
        <v>44694</v>
      </c>
      <c r="B537" t="str">
        <f t="shared" si="84"/>
        <v>05/13/2022</v>
      </c>
      <c r="C537">
        <f t="shared" si="85"/>
        <v>3</v>
      </c>
      <c r="D537" t="str">
        <f t="shared" si="78"/>
        <v>05</v>
      </c>
      <c r="E537">
        <f t="shared" si="79"/>
        <v>6</v>
      </c>
      <c r="F537">
        <f t="shared" si="80"/>
        <v>13</v>
      </c>
      <c r="G537">
        <f t="shared" si="81"/>
        <v>10</v>
      </c>
      <c r="H537">
        <f t="shared" si="82"/>
        <v>4</v>
      </c>
      <c r="I537" t="str">
        <f t="shared" si="83"/>
        <v>2022</v>
      </c>
      <c r="J537" t="str">
        <f t="shared" si="86"/>
        <v>2022-05-13</v>
      </c>
    </row>
    <row r="538" spans="1:10" ht="15.75" x14ac:dyDescent="0.25">
      <c r="A538" s="9">
        <v>44694</v>
      </c>
      <c r="B538" t="str">
        <f t="shared" si="84"/>
        <v>05/13/2022</v>
      </c>
      <c r="C538">
        <f t="shared" si="85"/>
        <v>3</v>
      </c>
      <c r="D538" t="str">
        <f t="shared" si="78"/>
        <v>05</v>
      </c>
      <c r="E538">
        <f t="shared" si="79"/>
        <v>6</v>
      </c>
      <c r="F538">
        <f t="shared" si="80"/>
        <v>13</v>
      </c>
      <c r="G538">
        <f t="shared" si="81"/>
        <v>10</v>
      </c>
      <c r="H538">
        <f t="shared" si="82"/>
        <v>4</v>
      </c>
      <c r="I538" t="str">
        <f t="shared" si="83"/>
        <v>2022</v>
      </c>
      <c r="J538" t="str">
        <f t="shared" si="86"/>
        <v>2022-05-13</v>
      </c>
    </row>
    <row r="539" spans="1:10" ht="15.75" x14ac:dyDescent="0.25">
      <c r="A539" s="9">
        <v>44694</v>
      </c>
      <c r="B539" t="str">
        <f t="shared" si="84"/>
        <v>05/13/2022</v>
      </c>
      <c r="C539">
        <f t="shared" si="85"/>
        <v>3</v>
      </c>
      <c r="D539" t="str">
        <f t="shared" si="78"/>
        <v>05</v>
      </c>
      <c r="E539">
        <f t="shared" si="79"/>
        <v>6</v>
      </c>
      <c r="F539">
        <f t="shared" si="80"/>
        <v>13</v>
      </c>
      <c r="G539">
        <f t="shared" si="81"/>
        <v>10</v>
      </c>
      <c r="H539">
        <f t="shared" si="82"/>
        <v>4</v>
      </c>
      <c r="I539" t="str">
        <f t="shared" si="83"/>
        <v>2022</v>
      </c>
      <c r="J539" t="str">
        <f t="shared" si="86"/>
        <v>2022-05-13</v>
      </c>
    </row>
    <row r="540" spans="1:10" ht="15.75" x14ac:dyDescent="0.25">
      <c r="A540" s="9">
        <v>44694</v>
      </c>
      <c r="B540" t="str">
        <f t="shared" si="84"/>
        <v>05/13/2022</v>
      </c>
      <c r="C540">
        <f t="shared" si="85"/>
        <v>3</v>
      </c>
      <c r="D540" t="str">
        <f t="shared" si="78"/>
        <v>05</v>
      </c>
      <c r="E540">
        <f t="shared" si="79"/>
        <v>6</v>
      </c>
      <c r="F540">
        <f t="shared" si="80"/>
        <v>13</v>
      </c>
      <c r="G540">
        <f t="shared" si="81"/>
        <v>10</v>
      </c>
      <c r="H540">
        <f t="shared" si="82"/>
        <v>4</v>
      </c>
      <c r="I540" t="str">
        <f t="shared" si="83"/>
        <v>2022</v>
      </c>
      <c r="J540" t="str">
        <f t="shared" si="86"/>
        <v>2022-05-13</v>
      </c>
    </row>
    <row r="541" spans="1:10" ht="15.75" x14ac:dyDescent="0.25">
      <c r="A541" s="9">
        <v>44694</v>
      </c>
      <c r="B541" t="str">
        <f t="shared" si="84"/>
        <v>05/13/2022</v>
      </c>
      <c r="C541">
        <f t="shared" si="85"/>
        <v>3</v>
      </c>
      <c r="D541" t="str">
        <f t="shared" si="78"/>
        <v>05</v>
      </c>
      <c r="E541">
        <f t="shared" si="79"/>
        <v>6</v>
      </c>
      <c r="F541">
        <f t="shared" si="80"/>
        <v>13</v>
      </c>
      <c r="G541">
        <f t="shared" si="81"/>
        <v>10</v>
      </c>
      <c r="H541">
        <f t="shared" si="82"/>
        <v>4</v>
      </c>
      <c r="I541" t="str">
        <f t="shared" si="83"/>
        <v>2022</v>
      </c>
      <c r="J541" t="str">
        <f t="shared" si="86"/>
        <v>2022-05-13</v>
      </c>
    </row>
    <row r="542" spans="1:10" ht="15.75" x14ac:dyDescent="0.25">
      <c r="A542" s="9">
        <v>44697</v>
      </c>
      <c r="B542" t="str">
        <f t="shared" si="84"/>
        <v>05/16/2022</v>
      </c>
      <c r="C542">
        <f t="shared" si="85"/>
        <v>3</v>
      </c>
      <c r="D542" t="str">
        <f t="shared" si="78"/>
        <v>05</v>
      </c>
      <c r="E542">
        <f t="shared" si="79"/>
        <v>6</v>
      </c>
      <c r="F542">
        <f t="shared" si="80"/>
        <v>16</v>
      </c>
      <c r="G542">
        <f t="shared" si="81"/>
        <v>10</v>
      </c>
      <c r="H542">
        <f t="shared" si="82"/>
        <v>4</v>
      </c>
      <c r="I542" t="str">
        <f t="shared" si="83"/>
        <v>2022</v>
      </c>
      <c r="J542" t="str">
        <f t="shared" si="86"/>
        <v>2022-05-16</v>
      </c>
    </row>
    <row r="543" spans="1:10" ht="15.75" x14ac:dyDescent="0.25">
      <c r="A543" s="6">
        <v>44710</v>
      </c>
      <c r="B543" t="str">
        <f t="shared" si="84"/>
        <v>05/29/2022</v>
      </c>
      <c r="C543">
        <f t="shared" si="85"/>
        <v>3</v>
      </c>
      <c r="D543" t="str">
        <f t="shared" si="78"/>
        <v>05</v>
      </c>
      <c r="E543">
        <f t="shared" si="79"/>
        <v>6</v>
      </c>
      <c r="F543">
        <f t="shared" si="80"/>
        <v>29</v>
      </c>
      <c r="G543">
        <f t="shared" si="81"/>
        <v>10</v>
      </c>
      <c r="H543">
        <f t="shared" si="82"/>
        <v>4</v>
      </c>
      <c r="I543" t="str">
        <f t="shared" si="83"/>
        <v>2022</v>
      </c>
      <c r="J543" t="str">
        <f t="shared" si="86"/>
        <v>2022-05-29</v>
      </c>
    </row>
    <row r="544" spans="1:10" ht="15.75" x14ac:dyDescent="0.25">
      <c r="A544" s="6">
        <v>44684</v>
      </c>
      <c r="B544" t="str">
        <f t="shared" si="84"/>
        <v>05/03/2022</v>
      </c>
      <c r="C544">
        <f t="shared" si="85"/>
        <v>3</v>
      </c>
      <c r="D544" t="str">
        <f t="shared" si="78"/>
        <v>05</v>
      </c>
      <c r="E544">
        <f t="shared" si="79"/>
        <v>6</v>
      </c>
      <c r="F544" t="str">
        <f t="shared" si="80"/>
        <v>03</v>
      </c>
      <c r="G544">
        <f t="shared" si="81"/>
        <v>10</v>
      </c>
      <c r="H544">
        <f t="shared" si="82"/>
        <v>4</v>
      </c>
      <c r="I544" t="str">
        <f t="shared" si="83"/>
        <v>2022</v>
      </c>
      <c r="J544" t="str">
        <f t="shared" si="86"/>
        <v>2022-05-03</v>
      </c>
    </row>
    <row r="545" spans="1:10" ht="15.75" x14ac:dyDescent="0.25">
      <c r="A545" s="6">
        <v>44630</v>
      </c>
      <c r="B545" t="str">
        <f t="shared" si="84"/>
        <v>03/10/2022</v>
      </c>
      <c r="C545">
        <f t="shared" si="85"/>
        <v>3</v>
      </c>
      <c r="D545" t="str">
        <f t="shared" si="78"/>
        <v>03</v>
      </c>
      <c r="E545">
        <f t="shared" si="79"/>
        <v>6</v>
      </c>
      <c r="F545">
        <f t="shared" si="80"/>
        <v>10</v>
      </c>
      <c r="G545">
        <f t="shared" si="81"/>
        <v>10</v>
      </c>
      <c r="H545">
        <f t="shared" si="82"/>
        <v>4</v>
      </c>
      <c r="I545" t="str">
        <f t="shared" si="83"/>
        <v>2022</v>
      </c>
      <c r="J545" t="str">
        <f t="shared" si="86"/>
        <v>2022-03-10</v>
      </c>
    </row>
    <row r="546" spans="1:10" ht="15.75" x14ac:dyDescent="0.25">
      <c r="A546" s="9">
        <v>44697</v>
      </c>
      <c r="B546" t="str">
        <f t="shared" si="84"/>
        <v>05/16/2022</v>
      </c>
      <c r="C546">
        <f t="shared" si="85"/>
        <v>3</v>
      </c>
      <c r="D546" t="str">
        <f t="shared" si="78"/>
        <v>05</v>
      </c>
      <c r="E546">
        <f t="shared" si="79"/>
        <v>6</v>
      </c>
      <c r="F546">
        <f t="shared" si="80"/>
        <v>16</v>
      </c>
      <c r="G546">
        <f t="shared" si="81"/>
        <v>10</v>
      </c>
      <c r="H546">
        <f t="shared" si="82"/>
        <v>4</v>
      </c>
      <c r="I546" t="str">
        <f t="shared" si="83"/>
        <v>2022</v>
      </c>
      <c r="J546" t="str">
        <f t="shared" si="86"/>
        <v>2022-05-16</v>
      </c>
    </row>
    <row r="547" spans="1:10" ht="15.75" x14ac:dyDescent="0.25">
      <c r="A547" s="9">
        <v>44697</v>
      </c>
      <c r="B547" t="str">
        <f t="shared" si="84"/>
        <v>05/16/2022</v>
      </c>
      <c r="C547">
        <f t="shared" si="85"/>
        <v>3</v>
      </c>
      <c r="D547" t="str">
        <f t="shared" si="78"/>
        <v>05</v>
      </c>
      <c r="E547">
        <f t="shared" si="79"/>
        <v>6</v>
      </c>
      <c r="F547">
        <f t="shared" si="80"/>
        <v>16</v>
      </c>
      <c r="G547">
        <f t="shared" si="81"/>
        <v>10</v>
      </c>
      <c r="H547">
        <f t="shared" si="82"/>
        <v>4</v>
      </c>
      <c r="I547" t="str">
        <f t="shared" si="83"/>
        <v>2022</v>
      </c>
      <c r="J547" t="str">
        <f t="shared" si="86"/>
        <v>2022-05-16</v>
      </c>
    </row>
    <row r="548" spans="1:10" ht="15.75" x14ac:dyDescent="0.25">
      <c r="A548" s="9">
        <v>44697</v>
      </c>
      <c r="B548" t="str">
        <f t="shared" si="84"/>
        <v>05/16/2022</v>
      </c>
      <c r="C548">
        <f t="shared" si="85"/>
        <v>3</v>
      </c>
      <c r="D548" t="str">
        <f t="shared" si="78"/>
        <v>05</v>
      </c>
      <c r="E548">
        <f t="shared" si="79"/>
        <v>6</v>
      </c>
      <c r="F548">
        <f t="shared" si="80"/>
        <v>16</v>
      </c>
      <c r="G548">
        <f t="shared" si="81"/>
        <v>10</v>
      </c>
      <c r="H548">
        <f t="shared" si="82"/>
        <v>4</v>
      </c>
      <c r="I548" t="str">
        <f t="shared" si="83"/>
        <v>2022</v>
      </c>
      <c r="J548" t="str">
        <f t="shared" si="86"/>
        <v>2022-05-16</v>
      </c>
    </row>
    <row r="549" spans="1:10" ht="15.75" x14ac:dyDescent="0.25">
      <c r="A549" s="9">
        <v>44697</v>
      </c>
      <c r="B549" t="str">
        <f t="shared" si="84"/>
        <v>05/16/2022</v>
      </c>
      <c r="C549">
        <f t="shared" si="85"/>
        <v>3</v>
      </c>
      <c r="D549" t="str">
        <f t="shared" si="78"/>
        <v>05</v>
      </c>
      <c r="E549">
        <f t="shared" si="79"/>
        <v>6</v>
      </c>
      <c r="F549">
        <f t="shared" si="80"/>
        <v>16</v>
      </c>
      <c r="G549">
        <f t="shared" si="81"/>
        <v>10</v>
      </c>
      <c r="H549">
        <f t="shared" si="82"/>
        <v>4</v>
      </c>
      <c r="I549" t="str">
        <f t="shared" si="83"/>
        <v>2022</v>
      </c>
      <c r="J549" t="str">
        <f t="shared" si="86"/>
        <v>2022-05-16</v>
      </c>
    </row>
    <row r="550" spans="1:10" ht="15.75" x14ac:dyDescent="0.25">
      <c r="A550" s="9">
        <v>44697</v>
      </c>
      <c r="B550" t="str">
        <f t="shared" si="84"/>
        <v>05/16/2022</v>
      </c>
      <c r="C550">
        <f t="shared" si="85"/>
        <v>3</v>
      </c>
      <c r="D550" t="str">
        <f t="shared" si="78"/>
        <v>05</v>
      </c>
      <c r="E550">
        <f t="shared" si="79"/>
        <v>6</v>
      </c>
      <c r="F550">
        <f t="shared" si="80"/>
        <v>16</v>
      </c>
      <c r="G550">
        <f t="shared" si="81"/>
        <v>10</v>
      </c>
      <c r="H550">
        <f t="shared" si="82"/>
        <v>4</v>
      </c>
      <c r="I550" t="str">
        <f t="shared" si="83"/>
        <v>2022</v>
      </c>
      <c r="J550" t="str">
        <f t="shared" si="86"/>
        <v>2022-05-16</v>
      </c>
    </row>
    <row r="551" spans="1:10" ht="15.75" x14ac:dyDescent="0.25">
      <c r="A551" s="6">
        <v>44697</v>
      </c>
      <c r="B551" t="str">
        <f t="shared" si="84"/>
        <v>05/16/2022</v>
      </c>
      <c r="C551">
        <f t="shared" si="85"/>
        <v>3</v>
      </c>
      <c r="D551" t="str">
        <f t="shared" si="78"/>
        <v>05</v>
      </c>
      <c r="E551">
        <f t="shared" si="79"/>
        <v>6</v>
      </c>
      <c r="F551">
        <f t="shared" si="80"/>
        <v>16</v>
      </c>
      <c r="G551">
        <f t="shared" si="81"/>
        <v>10</v>
      </c>
      <c r="H551">
        <f t="shared" si="82"/>
        <v>4</v>
      </c>
      <c r="I551" t="str">
        <f t="shared" si="83"/>
        <v>2022</v>
      </c>
      <c r="J551" t="str">
        <f t="shared" si="86"/>
        <v>2022-05-16</v>
      </c>
    </row>
    <row r="552" spans="1:10" ht="15.75" x14ac:dyDescent="0.25">
      <c r="A552" s="9">
        <v>44697</v>
      </c>
      <c r="B552" t="str">
        <f t="shared" si="84"/>
        <v>05/16/2022</v>
      </c>
      <c r="C552">
        <f t="shared" si="85"/>
        <v>3</v>
      </c>
      <c r="D552" t="str">
        <f t="shared" si="78"/>
        <v>05</v>
      </c>
      <c r="E552">
        <f t="shared" si="79"/>
        <v>6</v>
      </c>
      <c r="F552">
        <f t="shared" si="80"/>
        <v>16</v>
      </c>
      <c r="G552">
        <f t="shared" si="81"/>
        <v>10</v>
      </c>
      <c r="H552">
        <f t="shared" si="82"/>
        <v>4</v>
      </c>
      <c r="I552" t="str">
        <f t="shared" si="83"/>
        <v>2022</v>
      </c>
      <c r="J552" t="str">
        <f t="shared" si="86"/>
        <v>2022-05-16</v>
      </c>
    </row>
    <row r="553" spans="1:10" ht="15.75" x14ac:dyDescent="0.25">
      <c r="A553" s="9">
        <v>44697</v>
      </c>
      <c r="B553" t="str">
        <f t="shared" si="84"/>
        <v>05/16/2022</v>
      </c>
      <c r="C553">
        <f t="shared" si="85"/>
        <v>3</v>
      </c>
      <c r="D553" t="str">
        <f t="shared" si="78"/>
        <v>05</v>
      </c>
      <c r="E553">
        <f t="shared" si="79"/>
        <v>6</v>
      </c>
      <c r="F553">
        <f t="shared" si="80"/>
        <v>16</v>
      </c>
      <c r="G553">
        <f t="shared" si="81"/>
        <v>10</v>
      </c>
      <c r="H553">
        <f t="shared" si="82"/>
        <v>4</v>
      </c>
      <c r="I553" t="str">
        <f t="shared" si="83"/>
        <v>2022</v>
      </c>
      <c r="J553" t="str">
        <f t="shared" si="86"/>
        <v>2022-05-16</v>
      </c>
    </row>
    <row r="554" spans="1:10" ht="15.75" x14ac:dyDescent="0.25">
      <c r="A554" s="6">
        <v>44697</v>
      </c>
      <c r="B554" t="str">
        <f t="shared" si="84"/>
        <v>05/16/2022</v>
      </c>
      <c r="C554">
        <f t="shared" si="85"/>
        <v>3</v>
      </c>
      <c r="D554" t="str">
        <f t="shared" si="78"/>
        <v>05</v>
      </c>
      <c r="E554">
        <f t="shared" si="79"/>
        <v>6</v>
      </c>
      <c r="F554">
        <f t="shared" si="80"/>
        <v>16</v>
      </c>
      <c r="G554">
        <f t="shared" si="81"/>
        <v>10</v>
      </c>
      <c r="H554">
        <f t="shared" si="82"/>
        <v>4</v>
      </c>
      <c r="I554" t="str">
        <f t="shared" si="83"/>
        <v>2022</v>
      </c>
      <c r="J554" t="str">
        <f t="shared" si="86"/>
        <v>2022-05-16</v>
      </c>
    </row>
    <row r="555" spans="1:10" ht="15.75" x14ac:dyDescent="0.25">
      <c r="A555" s="6">
        <v>44697</v>
      </c>
      <c r="B555" t="str">
        <f t="shared" si="84"/>
        <v>05/16/2022</v>
      </c>
      <c r="C555">
        <f t="shared" si="85"/>
        <v>3</v>
      </c>
      <c r="D555" t="str">
        <f t="shared" si="78"/>
        <v>05</v>
      </c>
      <c r="E555">
        <f t="shared" si="79"/>
        <v>6</v>
      </c>
      <c r="F555">
        <f t="shared" si="80"/>
        <v>16</v>
      </c>
      <c r="G555">
        <f t="shared" si="81"/>
        <v>10</v>
      </c>
      <c r="H555">
        <f t="shared" si="82"/>
        <v>4</v>
      </c>
      <c r="I555" t="str">
        <f t="shared" si="83"/>
        <v>2022</v>
      </c>
      <c r="J555" t="str">
        <f t="shared" si="86"/>
        <v>2022-05-16</v>
      </c>
    </row>
    <row r="556" spans="1:10" ht="15.75" x14ac:dyDescent="0.25">
      <c r="A556" s="9">
        <v>44697</v>
      </c>
      <c r="B556" t="str">
        <f t="shared" si="84"/>
        <v>05/16/2022</v>
      </c>
      <c r="C556">
        <f t="shared" si="85"/>
        <v>3</v>
      </c>
      <c r="D556" t="str">
        <f t="shared" si="78"/>
        <v>05</v>
      </c>
      <c r="E556">
        <f t="shared" si="79"/>
        <v>6</v>
      </c>
      <c r="F556">
        <f t="shared" si="80"/>
        <v>16</v>
      </c>
      <c r="G556">
        <f t="shared" si="81"/>
        <v>10</v>
      </c>
      <c r="H556">
        <f t="shared" si="82"/>
        <v>4</v>
      </c>
      <c r="I556" t="str">
        <f t="shared" si="83"/>
        <v>2022</v>
      </c>
      <c r="J556" t="str">
        <f t="shared" si="86"/>
        <v>2022-05-16</v>
      </c>
    </row>
    <row r="557" spans="1:10" ht="15.75" x14ac:dyDescent="0.25">
      <c r="A557" s="9">
        <v>44697</v>
      </c>
      <c r="B557" t="str">
        <f t="shared" si="84"/>
        <v>05/16/2022</v>
      </c>
      <c r="C557">
        <f t="shared" si="85"/>
        <v>3</v>
      </c>
      <c r="D557" t="str">
        <f t="shared" si="78"/>
        <v>05</v>
      </c>
      <c r="E557">
        <f t="shared" si="79"/>
        <v>6</v>
      </c>
      <c r="F557">
        <f t="shared" si="80"/>
        <v>16</v>
      </c>
      <c r="G557">
        <f t="shared" si="81"/>
        <v>10</v>
      </c>
      <c r="H557">
        <f t="shared" si="82"/>
        <v>4</v>
      </c>
      <c r="I557" t="str">
        <f t="shared" si="83"/>
        <v>2022</v>
      </c>
      <c r="J557" t="str">
        <f t="shared" si="86"/>
        <v>2022-05-16</v>
      </c>
    </row>
    <row r="558" spans="1:10" ht="15.75" x14ac:dyDescent="0.25">
      <c r="A558" s="9">
        <v>44697</v>
      </c>
      <c r="B558" t="str">
        <f t="shared" si="84"/>
        <v>05/16/2022</v>
      </c>
      <c r="C558">
        <f t="shared" si="85"/>
        <v>3</v>
      </c>
      <c r="D558" t="str">
        <f t="shared" si="78"/>
        <v>05</v>
      </c>
      <c r="E558">
        <f t="shared" si="79"/>
        <v>6</v>
      </c>
      <c r="F558">
        <f t="shared" si="80"/>
        <v>16</v>
      </c>
      <c r="G558">
        <f t="shared" si="81"/>
        <v>10</v>
      </c>
      <c r="H558">
        <f t="shared" si="82"/>
        <v>4</v>
      </c>
      <c r="I558" t="str">
        <f t="shared" si="83"/>
        <v>2022</v>
      </c>
      <c r="J558" t="str">
        <f t="shared" si="86"/>
        <v>2022-05-16</v>
      </c>
    </row>
    <row r="559" spans="1:10" ht="15.75" x14ac:dyDescent="0.25">
      <c r="A559" s="6">
        <v>44697</v>
      </c>
      <c r="B559" t="str">
        <f t="shared" si="84"/>
        <v>05/16/2022</v>
      </c>
      <c r="C559">
        <f t="shared" si="85"/>
        <v>3</v>
      </c>
      <c r="D559" t="str">
        <f t="shared" si="78"/>
        <v>05</v>
      </c>
      <c r="E559">
        <f t="shared" si="79"/>
        <v>6</v>
      </c>
      <c r="F559">
        <f t="shared" si="80"/>
        <v>16</v>
      </c>
      <c r="G559">
        <f t="shared" si="81"/>
        <v>10</v>
      </c>
      <c r="H559">
        <f t="shared" si="82"/>
        <v>4</v>
      </c>
      <c r="I559" t="str">
        <f t="shared" si="83"/>
        <v>2022</v>
      </c>
      <c r="J559" t="str">
        <f t="shared" si="86"/>
        <v>2022-05-16</v>
      </c>
    </row>
    <row r="560" spans="1:10" ht="15.75" x14ac:dyDescent="0.25">
      <c r="A560" s="6">
        <v>44697</v>
      </c>
      <c r="B560" t="str">
        <f t="shared" si="84"/>
        <v>05/16/2022</v>
      </c>
      <c r="C560">
        <f t="shared" si="85"/>
        <v>3</v>
      </c>
      <c r="D560" t="str">
        <f t="shared" si="78"/>
        <v>05</v>
      </c>
      <c r="E560">
        <f t="shared" si="79"/>
        <v>6</v>
      </c>
      <c r="F560">
        <f t="shared" si="80"/>
        <v>16</v>
      </c>
      <c r="G560">
        <f t="shared" si="81"/>
        <v>10</v>
      </c>
      <c r="H560">
        <f t="shared" si="82"/>
        <v>4</v>
      </c>
      <c r="I560" t="str">
        <f t="shared" si="83"/>
        <v>2022</v>
      </c>
      <c r="J560" t="str">
        <f t="shared" si="86"/>
        <v>2022-05-16</v>
      </c>
    </row>
    <row r="561" spans="1:10" ht="15.75" x14ac:dyDescent="0.25">
      <c r="A561" s="9">
        <v>44700</v>
      </c>
      <c r="B561" t="str">
        <f t="shared" si="84"/>
        <v>05/19/2022</v>
      </c>
      <c r="C561">
        <f t="shared" si="85"/>
        <v>3</v>
      </c>
      <c r="D561" t="str">
        <f t="shared" si="78"/>
        <v>05</v>
      </c>
      <c r="E561">
        <f t="shared" si="79"/>
        <v>6</v>
      </c>
      <c r="F561">
        <f t="shared" si="80"/>
        <v>19</v>
      </c>
      <c r="G561">
        <f t="shared" si="81"/>
        <v>10</v>
      </c>
      <c r="H561">
        <f t="shared" si="82"/>
        <v>4</v>
      </c>
      <c r="I561" t="str">
        <f t="shared" si="83"/>
        <v>2022</v>
      </c>
      <c r="J561" t="str">
        <f t="shared" si="86"/>
        <v>2022-05-19</v>
      </c>
    </row>
    <row r="562" spans="1:10" ht="15.75" x14ac:dyDescent="0.25">
      <c r="A562" s="9">
        <v>44700</v>
      </c>
      <c r="B562" t="str">
        <f t="shared" si="84"/>
        <v>05/19/2022</v>
      </c>
      <c r="C562">
        <f t="shared" si="85"/>
        <v>3</v>
      </c>
      <c r="D562" t="str">
        <f t="shared" si="78"/>
        <v>05</v>
      </c>
      <c r="E562">
        <f t="shared" si="79"/>
        <v>6</v>
      </c>
      <c r="F562">
        <f t="shared" si="80"/>
        <v>19</v>
      </c>
      <c r="G562">
        <f t="shared" si="81"/>
        <v>10</v>
      </c>
      <c r="H562">
        <f t="shared" si="82"/>
        <v>4</v>
      </c>
      <c r="I562" t="str">
        <f t="shared" si="83"/>
        <v>2022</v>
      </c>
      <c r="J562" t="str">
        <f t="shared" si="86"/>
        <v>2022-05-19</v>
      </c>
    </row>
    <row r="563" spans="1:10" ht="15.75" x14ac:dyDescent="0.25">
      <c r="A563" s="9">
        <v>44700</v>
      </c>
      <c r="B563" t="str">
        <f t="shared" si="84"/>
        <v>05/19/2022</v>
      </c>
      <c r="C563">
        <f t="shared" si="85"/>
        <v>3</v>
      </c>
      <c r="D563" t="str">
        <f t="shared" si="78"/>
        <v>05</v>
      </c>
      <c r="E563">
        <f t="shared" si="79"/>
        <v>6</v>
      </c>
      <c r="F563">
        <f t="shared" si="80"/>
        <v>19</v>
      </c>
      <c r="G563">
        <f t="shared" si="81"/>
        <v>10</v>
      </c>
      <c r="H563">
        <f t="shared" si="82"/>
        <v>4</v>
      </c>
      <c r="I563" t="str">
        <f t="shared" si="83"/>
        <v>2022</v>
      </c>
      <c r="J563" t="str">
        <f t="shared" si="86"/>
        <v>2022-05-19</v>
      </c>
    </row>
    <row r="564" spans="1:10" ht="15.75" x14ac:dyDescent="0.25">
      <c r="A564" s="9">
        <v>44700</v>
      </c>
      <c r="B564" t="str">
        <f t="shared" si="84"/>
        <v>05/19/2022</v>
      </c>
      <c r="C564">
        <f t="shared" si="85"/>
        <v>3</v>
      </c>
      <c r="D564" t="str">
        <f t="shared" si="78"/>
        <v>05</v>
      </c>
      <c r="E564">
        <f t="shared" si="79"/>
        <v>6</v>
      </c>
      <c r="F564">
        <f t="shared" si="80"/>
        <v>19</v>
      </c>
      <c r="G564">
        <f t="shared" si="81"/>
        <v>10</v>
      </c>
      <c r="H564">
        <f t="shared" si="82"/>
        <v>4</v>
      </c>
      <c r="I564" t="str">
        <f t="shared" si="83"/>
        <v>2022</v>
      </c>
      <c r="J564" t="str">
        <f t="shared" si="86"/>
        <v>2022-05-19</v>
      </c>
    </row>
    <row r="565" spans="1:10" ht="15.75" x14ac:dyDescent="0.25">
      <c r="A565" s="9">
        <v>44700</v>
      </c>
      <c r="B565" t="str">
        <f t="shared" si="84"/>
        <v>05/19/2022</v>
      </c>
      <c r="C565">
        <f t="shared" si="85"/>
        <v>3</v>
      </c>
      <c r="D565" t="str">
        <f t="shared" ref="D565:D628" si="87">IF(VALUE(MID(B565,1,C565-1))&lt;10,0&amp;VALUE(MID(B565,1,C565-1)),VALUE(MID(B565,1,C565-1)))</f>
        <v>05</v>
      </c>
      <c r="E565">
        <f t="shared" ref="E565:E628" si="88">SEARCH("/",B565,C565+1)</f>
        <v>6</v>
      </c>
      <c r="F565">
        <f t="shared" ref="F565:F628" si="89">IF(VALUE(MID(B565,C565+1,E565-C565-1))&lt;10,0&amp;VALUE(MID(B565,C565+1,E565-C565-1)),VALUE(MID(B565,C565+1,E565-C565-1)))</f>
        <v>19</v>
      </c>
      <c r="G565">
        <f t="shared" ref="G565:G628" si="90">LEN(B565)</f>
        <v>10</v>
      </c>
      <c r="H565">
        <f t="shared" ref="H565:H628" si="91">G565-E565</f>
        <v>4</v>
      </c>
      <c r="I565" t="str">
        <f t="shared" ref="I565:I628" si="92">MID(B565,E565+1,H565)</f>
        <v>2022</v>
      </c>
      <c r="J565" t="str">
        <f t="shared" si="86"/>
        <v>2022-05-19</v>
      </c>
    </row>
    <row r="566" spans="1:10" ht="15.75" x14ac:dyDescent="0.25">
      <c r="A566" s="9">
        <v>44700</v>
      </c>
      <c r="B566" t="str">
        <f t="shared" si="84"/>
        <v>05/19/2022</v>
      </c>
      <c r="C566">
        <f t="shared" si="85"/>
        <v>3</v>
      </c>
      <c r="D566" t="str">
        <f t="shared" si="87"/>
        <v>05</v>
      </c>
      <c r="E566">
        <f t="shared" si="88"/>
        <v>6</v>
      </c>
      <c r="F566">
        <f t="shared" si="89"/>
        <v>19</v>
      </c>
      <c r="G566">
        <f t="shared" si="90"/>
        <v>10</v>
      </c>
      <c r="H566">
        <f t="shared" si="91"/>
        <v>4</v>
      </c>
      <c r="I566" t="str">
        <f t="shared" si="92"/>
        <v>2022</v>
      </c>
      <c r="J566" t="str">
        <f t="shared" si="86"/>
        <v>2022-05-19</v>
      </c>
    </row>
    <row r="567" spans="1:10" ht="15.75" x14ac:dyDescent="0.25">
      <c r="A567" s="9">
        <v>44700</v>
      </c>
      <c r="B567" t="str">
        <f t="shared" si="84"/>
        <v>05/19/2022</v>
      </c>
      <c r="C567">
        <f t="shared" si="85"/>
        <v>3</v>
      </c>
      <c r="D567" t="str">
        <f t="shared" si="87"/>
        <v>05</v>
      </c>
      <c r="E567">
        <f t="shared" si="88"/>
        <v>6</v>
      </c>
      <c r="F567">
        <f t="shared" si="89"/>
        <v>19</v>
      </c>
      <c r="G567">
        <f t="shared" si="90"/>
        <v>10</v>
      </c>
      <c r="H567">
        <f t="shared" si="91"/>
        <v>4</v>
      </c>
      <c r="I567" t="str">
        <f t="shared" si="92"/>
        <v>2022</v>
      </c>
      <c r="J567" t="str">
        <f t="shared" si="86"/>
        <v>2022-05-19</v>
      </c>
    </row>
    <row r="568" spans="1:10" ht="15.75" x14ac:dyDescent="0.25">
      <c r="A568" s="9">
        <v>44700</v>
      </c>
      <c r="B568" t="str">
        <f t="shared" si="84"/>
        <v>05/19/2022</v>
      </c>
      <c r="C568">
        <f t="shared" si="85"/>
        <v>3</v>
      </c>
      <c r="D568" t="str">
        <f t="shared" si="87"/>
        <v>05</v>
      </c>
      <c r="E568">
        <f t="shared" si="88"/>
        <v>6</v>
      </c>
      <c r="F568">
        <f t="shared" si="89"/>
        <v>19</v>
      </c>
      <c r="G568">
        <f t="shared" si="90"/>
        <v>10</v>
      </c>
      <c r="H568">
        <f t="shared" si="91"/>
        <v>4</v>
      </c>
      <c r="I568" t="str">
        <f t="shared" si="92"/>
        <v>2022</v>
      </c>
      <c r="J568" t="str">
        <f t="shared" si="86"/>
        <v>2022-05-19</v>
      </c>
    </row>
    <row r="569" spans="1:10" ht="15.75" x14ac:dyDescent="0.25">
      <c r="A569" s="9">
        <v>44700</v>
      </c>
      <c r="B569" t="str">
        <f t="shared" si="84"/>
        <v>05/19/2022</v>
      </c>
      <c r="C569">
        <f t="shared" si="85"/>
        <v>3</v>
      </c>
      <c r="D569" t="str">
        <f t="shared" si="87"/>
        <v>05</v>
      </c>
      <c r="E569">
        <f t="shared" si="88"/>
        <v>6</v>
      </c>
      <c r="F569">
        <f t="shared" si="89"/>
        <v>19</v>
      </c>
      <c r="G569">
        <f t="shared" si="90"/>
        <v>10</v>
      </c>
      <c r="H569">
        <f t="shared" si="91"/>
        <v>4</v>
      </c>
      <c r="I569" t="str">
        <f t="shared" si="92"/>
        <v>2022</v>
      </c>
      <c r="J569" t="str">
        <f t="shared" si="86"/>
        <v>2022-05-19</v>
      </c>
    </row>
    <row r="570" spans="1:10" ht="15.75" x14ac:dyDescent="0.25">
      <c r="A570" s="9">
        <v>44700</v>
      </c>
      <c r="B570" t="str">
        <f t="shared" si="84"/>
        <v>05/19/2022</v>
      </c>
      <c r="C570">
        <f t="shared" si="85"/>
        <v>3</v>
      </c>
      <c r="D570" t="str">
        <f t="shared" si="87"/>
        <v>05</v>
      </c>
      <c r="E570">
        <f t="shared" si="88"/>
        <v>6</v>
      </c>
      <c r="F570">
        <f t="shared" si="89"/>
        <v>19</v>
      </c>
      <c r="G570">
        <f t="shared" si="90"/>
        <v>10</v>
      </c>
      <c r="H570">
        <f t="shared" si="91"/>
        <v>4</v>
      </c>
      <c r="I570" t="str">
        <f t="shared" si="92"/>
        <v>2022</v>
      </c>
      <c r="J570" t="str">
        <f t="shared" si="86"/>
        <v>2022-05-19</v>
      </c>
    </row>
    <row r="571" spans="1:10" ht="15.75" x14ac:dyDescent="0.25">
      <c r="A571" s="9">
        <v>44706</v>
      </c>
      <c r="B571" t="str">
        <f t="shared" si="84"/>
        <v>05/25/2022</v>
      </c>
      <c r="C571">
        <f t="shared" si="85"/>
        <v>3</v>
      </c>
      <c r="D571" t="str">
        <f t="shared" si="87"/>
        <v>05</v>
      </c>
      <c r="E571">
        <f t="shared" si="88"/>
        <v>6</v>
      </c>
      <c r="F571">
        <f t="shared" si="89"/>
        <v>25</v>
      </c>
      <c r="G571">
        <f t="shared" si="90"/>
        <v>10</v>
      </c>
      <c r="H571">
        <f t="shared" si="91"/>
        <v>4</v>
      </c>
      <c r="I571" t="str">
        <f t="shared" si="92"/>
        <v>2022</v>
      </c>
      <c r="J571" t="str">
        <f t="shared" si="86"/>
        <v>2022-05-25</v>
      </c>
    </row>
    <row r="572" spans="1:10" ht="15.75" x14ac:dyDescent="0.25">
      <c r="A572" s="6">
        <v>44706</v>
      </c>
      <c r="B572" t="str">
        <f t="shared" si="84"/>
        <v>05/25/2022</v>
      </c>
      <c r="C572">
        <f t="shared" si="85"/>
        <v>3</v>
      </c>
      <c r="D572" t="str">
        <f t="shared" si="87"/>
        <v>05</v>
      </c>
      <c r="E572">
        <f t="shared" si="88"/>
        <v>6</v>
      </c>
      <c r="F572">
        <f t="shared" si="89"/>
        <v>25</v>
      </c>
      <c r="G572">
        <f t="shared" si="90"/>
        <v>10</v>
      </c>
      <c r="H572">
        <f t="shared" si="91"/>
        <v>4</v>
      </c>
      <c r="I572" t="str">
        <f t="shared" si="92"/>
        <v>2022</v>
      </c>
      <c r="J572" t="str">
        <f t="shared" si="86"/>
        <v>2022-05-25</v>
      </c>
    </row>
    <row r="573" spans="1:10" ht="15.75" x14ac:dyDescent="0.25">
      <c r="A573" s="6">
        <v>44706</v>
      </c>
      <c r="B573" t="str">
        <f t="shared" si="84"/>
        <v>05/25/2022</v>
      </c>
      <c r="C573">
        <f t="shared" si="85"/>
        <v>3</v>
      </c>
      <c r="D573" t="str">
        <f t="shared" si="87"/>
        <v>05</v>
      </c>
      <c r="E573">
        <f t="shared" si="88"/>
        <v>6</v>
      </c>
      <c r="F573">
        <f t="shared" si="89"/>
        <v>25</v>
      </c>
      <c r="G573">
        <f t="shared" si="90"/>
        <v>10</v>
      </c>
      <c r="H573">
        <f t="shared" si="91"/>
        <v>4</v>
      </c>
      <c r="I573" t="str">
        <f t="shared" si="92"/>
        <v>2022</v>
      </c>
      <c r="J573" t="str">
        <f t="shared" si="86"/>
        <v>2022-05-25</v>
      </c>
    </row>
    <row r="574" spans="1:10" ht="15.75" x14ac:dyDescent="0.25">
      <c r="A574" s="9">
        <v>44706</v>
      </c>
      <c r="B574" t="str">
        <f t="shared" si="84"/>
        <v>05/25/2022</v>
      </c>
      <c r="C574">
        <f t="shared" si="85"/>
        <v>3</v>
      </c>
      <c r="D574" t="str">
        <f t="shared" si="87"/>
        <v>05</v>
      </c>
      <c r="E574">
        <f t="shared" si="88"/>
        <v>6</v>
      </c>
      <c r="F574">
        <f t="shared" si="89"/>
        <v>25</v>
      </c>
      <c r="G574">
        <f t="shared" si="90"/>
        <v>10</v>
      </c>
      <c r="H574">
        <f t="shared" si="91"/>
        <v>4</v>
      </c>
      <c r="I574" t="str">
        <f t="shared" si="92"/>
        <v>2022</v>
      </c>
      <c r="J574" t="str">
        <f t="shared" si="86"/>
        <v>2022-05-25</v>
      </c>
    </row>
    <row r="575" spans="1:10" ht="15.75" x14ac:dyDescent="0.25">
      <c r="A575" s="6">
        <v>44707</v>
      </c>
      <c r="B575" t="str">
        <f t="shared" si="84"/>
        <v>05/26/2022</v>
      </c>
      <c r="C575">
        <f t="shared" si="85"/>
        <v>3</v>
      </c>
      <c r="D575" t="str">
        <f t="shared" si="87"/>
        <v>05</v>
      </c>
      <c r="E575">
        <f t="shared" si="88"/>
        <v>6</v>
      </c>
      <c r="F575">
        <f t="shared" si="89"/>
        <v>26</v>
      </c>
      <c r="G575">
        <f t="shared" si="90"/>
        <v>10</v>
      </c>
      <c r="H575">
        <f t="shared" si="91"/>
        <v>4</v>
      </c>
      <c r="I575" t="str">
        <f t="shared" si="92"/>
        <v>2022</v>
      </c>
      <c r="J575" t="str">
        <f t="shared" si="86"/>
        <v>2022-05-26</v>
      </c>
    </row>
    <row r="576" spans="1:10" ht="15.75" x14ac:dyDescent="0.25">
      <c r="A576" s="9">
        <v>44707</v>
      </c>
      <c r="B576" t="str">
        <f t="shared" si="84"/>
        <v>05/26/2022</v>
      </c>
      <c r="C576">
        <f t="shared" si="85"/>
        <v>3</v>
      </c>
      <c r="D576" t="str">
        <f t="shared" si="87"/>
        <v>05</v>
      </c>
      <c r="E576">
        <f t="shared" si="88"/>
        <v>6</v>
      </c>
      <c r="F576">
        <f t="shared" si="89"/>
        <v>26</v>
      </c>
      <c r="G576">
        <f t="shared" si="90"/>
        <v>10</v>
      </c>
      <c r="H576">
        <f t="shared" si="91"/>
        <v>4</v>
      </c>
      <c r="I576" t="str">
        <f t="shared" si="92"/>
        <v>2022</v>
      </c>
      <c r="J576" t="str">
        <f t="shared" si="86"/>
        <v>2022-05-26</v>
      </c>
    </row>
    <row r="577" spans="1:10" ht="15.75" x14ac:dyDescent="0.25">
      <c r="A577" s="9">
        <v>44713</v>
      </c>
      <c r="B577" t="str">
        <f t="shared" si="84"/>
        <v>06/01/2022</v>
      </c>
      <c r="C577">
        <f t="shared" si="85"/>
        <v>3</v>
      </c>
      <c r="D577" t="str">
        <f t="shared" si="87"/>
        <v>06</v>
      </c>
      <c r="E577">
        <f t="shared" si="88"/>
        <v>6</v>
      </c>
      <c r="F577" t="str">
        <f t="shared" si="89"/>
        <v>01</v>
      </c>
      <c r="G577">
        <f t="shared" si="90"/>
        <v>10</v>
      </c>
      <c r="H577">
        <f t="shared" si="91"/>
        <v>4</v>
      </c>
      <c r="I577" t="str">
        <f t="shared" si="92"/>
        <v>2022</v>
      </c>
      <c r="J577" t="str">
        <f t="shared" si="86"/>
        <v>2022-06-01</v>
      </c>
    </row>
    <row r="578" spans="1:10" ht="15.75" x14ac:dyDescent="0.25">
      <c r="A578" s="9">
        <v>44713</v>
      </c>
      <c r="B578" t="str">
        <f t="shared" ref="B578:B641" si="93">TEXT(A578,"MM/DD/YYYY")</f>
        <v>06/01/2022</v>
      </c>
      <c r="C578">
        <f t="shared" ref="C578:C641" si="94">FIND("/",B578)</f>
        <v>3</v>
      </c>
      <c r="D578" t="str">
        <f t="shared" si="87"/>
        <v>06</v>
      </c>
      <c r="E578">
        <f t="shared" si="88"/>
        <v>6</v>
      </c>
      <c r="F578" t="str">
        <f t="shared" si="89"/>
        <v>01</v>
      </c>
      <c r="G578">
        <f t="shared" si="90"/>
        <v>10</v>
      </c>
      <c r="H578">
        <f t="shared" si="91"/>
        <v>4</v>
      </c>
      <c r="I578" t="str">
        <f t="shared" si="92"/>
        <v>2022</v>
      </c>
      <c r="J578" t="str">
        <f t="shared" ref="J578:J641" si="95">IF(A578="","null",I578&amp;"-"&amp;D578&amp;"-"&amp;F578)</f>
        <v>2022-06-01</v>
      </c>
    </row>
    <row r="579" spans="1:10" ht="15.75" x14ac:dyDescent="0.25">
      <c r="A579" s="9">
        <v>44713</v>
      </c>
      <c r="B579" t="str">
        <f t="shared" si="93"/>
        <v>06/01/2022</v>
      </c>
      <c r="C579">
        <f t="shared" si="94"/>
        <v>3</v>
      </c>
      <c r="D579" t="str">
        <f t="shared" si="87"/>
        <v>06</v>
      </c>
      <c r="E579">
        <f t="shared" si="88"/>
        <v>6</v>
      </c>
      <c r="F579" t="str">
        <f t="shared" si="89"/>
        <v>01</v>
      </c>
      <c r="G579">
        <f t="shared" si="90"/>
        <v>10</v>
      </c>
      <c r="H579">
        <f t="shared" si="91"/>
        <v>4</v>
      </c>
      <c r="I579" t="str">
        <f t="shared" si="92"/>
        <v>2022</v>
      </c>
      <c r="J579" t="str">
        <f t="shared" si="95"/>
        <v>2022-06-01</v>
      </c>
    </row>
    <row r="580" spans="1:10" ht="15.75" x14ac:dyDescent="0.25">
      <c r="A580" s="9">
        <v>44713</v>
      </c>
      <c r="B580" t="str">
        <f t="shared" si="93"/>
        <v>06/01/2022</v>
      </c>
      <c r="C580">
        <f t="shared" si="94"/>
        <v>3</v>
      </c>
      <c r="D580" t="str">
        <f t="shared" si="87"/>
        <v>06</v>
      </c>
      <c r="E580">
        <f t="shared" si="88"/>
        <v>6</v>
      </c>
      <c r="F580" t="str">
        <f t="shared" si="89"/>
        <v>01</v>
      </c>
      <c r="G580">
        <f t="shared" si="90"/>
        <v>10</v>
      </c>
      <c r="H580">
        <f t="shared" si="91"/>
        <v>4</v>
      </c>
      <c r="I580" t="str">
        <f t="shared" si="92"/>
        <v>2022</v>
      </c>
      <c r="J580" t="str">
        <f t="shared" si="95"/>
        <v>2022-06-01</v>
      </c>
    </row>
    <row r="581" spans="1:10" ht="15.75" x14ac:dyDescent="0.25">
      <c r="A581" s="9">
        <v>44713</v>
      </c>
      <c r="B581" t="str">
        <f t="shared" si="93"/>
        <v>06/01/2022</v>
      </c>
      <c r="C581">
        <f t="shared" si="94"/>
        <v>3</v>
      </c>
      <c r="D581" t="str">
        <f t="shared" si="87"/>
        <v>06</v>
      </c>
      <c r="E581">
        <f t="shared" si="88"/>
        <v>6</v>
      </c>
      <c r="F581" t="str">
        <f t="shared" si="89"/>
        <v>01</v>
      </c>
      <c r="G581">
        <f t="shared" si="90"/>
        <v>10</v>
      </c>
      <c r="H581">
        <f t="shared" si="91"/>
        <v>4</v>
      </c>
      <c r="I581" t="str">
        <f t="shared" si="92"/>
        <v>2022</v>
      </c>
      <c r="J581" t="str">
        <f t="shared" si="95"/>
        <v>2022-06-01</v>
      </c>
    </row>
    <row r="582" spans="1:10" ht="15.75" x14ac:dyDescent="0.25">
      <c r="A582" s="9">
        <v>44713</v>
      </c>
      <c r="B582" t="str">
        <f t="shared" si="93"/>
        <v>06/01/2022</v>
      </c>
      <c r="C582">
        <f t="shared" si="94"/>
        <v>3</v>
      </c>
      <c r="D582" t="str">
        <f t="shared" si="87"/>
        <v>06</v>
      </c>
      <c r="E582">
        <f t="shared" si="88"/>
        <v>6</v>
      </c>
      <c r="F582" t="str">
        <f t="shared" si="89"/>
        <v>01</v>
      </c>
      <c r="G582">
        <f t="shared" si="90"/>
        <v>10</v>
      </c>
      <c r="H582">
        <f t="shared" si="91"/>
        <v>4</v>
      </c>
      <c r="I582" t="str">
        <f t="shared" si="92"/>
        <v>2022</v>
      </c>
      <c r="J582" t="str">
        <f t="shared" si="95"/>
        <v>2022-06-01</v>
      </c>
    </row>
    <row r="583" spans="1:10" ht="15.75" x14ac:dyDescent="0.25">
      <c r="A583" s="9">
        <v>44713</v>
      </c>
      <c r="B583" t="str">
        <f t="shared" si="93"/>
        <v>06/01/2022</v>
      </c>
      <c r="C583">
        <f t="shared" si="94"/>
        <v>3</v>
      </c>
      <c r="D583" t="str">
        <f t="shared" si="87"/>
        <v>06</v>
      </c>
      <c r="E583">
        <f t="shared" si="88"/>
        <v>6</v>
      </c>
      <c r="F583" t="str">
        <f t="shared" si="89"/>
        <v>01</v>
      </c>
      <c r="G583">
        <f t="shared" si="90"/>
        <v>10</v>
      </c>
      <c r="H583">
        <f t="shared" si="91"/>
        <v>4</v>
      </c>
      <c r="I583" t="str">
        <f t="shared" si="92"/>
        <v>2022</v>
      </c>
      <c r="J583" t="str">
        <f t="shared" si="95"/>
        <v>2022-06-01</v>
      </c>
    </row>
    <row r="584" spans="1:10" ht="15.75" x14ac:dyDescent="0.25">
      <c r="A584" s="9">
        <v>44713</v>
      </c>
      <c r="B584" t="str">
        <f t="shared" si="93"/>
        <v>06/01/2022</v>
      </c>
      <c r="C584">
        <f t="shared" si="94"/>
        <v>3</v>
      </c>
      <c r="D584" t="str">
        <f t="shared" si="87"/>
        <v>06</v>
      </c>
      <c r="E584">
        <f t="shared" si="88"/>
        <v>6</v>
      </c>
      <c r="F584" t="str">
        <f t="shared" si="89"/>
        <v>01</v>
      </c>
      <c r="G584">
        <f t="shared" si="90"/>
        <v>10</v>
      </c>
      <c r="H584">
        <f t="shared" si="91"/>
        <v>4</v>
      </c>
      <c r="I584" t="str">
        <f t="shared" si="92"/>
        <v>2022</v>
      </c>
      <c r="J584" t="str">
        <f t="shared" si="95"/>
        <v>2022-06-01</v>
      </c>
    </row>
    <row r="585" spans="1:10" ht="15.75" x14ac:dyDescent="0.25">
      <c r="A585" s="9">
        <v>44713</v>
      </c>
      <c r="B585" t="str">
        <f t="shared" si="93"/>
        <v>06/01/2022</v>
      </c>
      <c r="C585">
        <f t="shared" si="94"/>
        <v>3</v>
      </c>
      <c r="D585" t="str">
        <f t="shared" si="87"/>
        <v>06</v>
      </c>
      <c r="E585">
        <f t="shared" si="88"/>
        <v>6</v>
      </c>
      <c r="F585" t="str">
        <f t="shared" si="89"/>
        <v>01</v>
      </c>
      <c r="G585">
        <f t="shared" si="90"/>
        <v>10</v>
      </c>
      <c r="H585">
        <f t="shared" si="91"/>
        <v>4</v>
      </c>
      <c r="I585" t="str">
        <f t="shared" si="92"/>
        <v>2022</v>
      </c>
      <c r="J585" t="str">
        <f t="shared" si="95"/>
        <v>2022-06-01</v>
      </c>
    </row>
    <row r="586" spans="1:10" ht="15.75" x14ac:dyDescent="0.25">
      <c r="A586" s="9">
        <v>44713</v>
      </c>
      <c r="B586" t="str">
        <f t="shared" si="93"/>
        <v>06/01/2022</v>
      </c>
      <c r="C586">
        <f t="shared" si="94"/>
        <v>3</v>
      </c>
      <c r="D586" t="str">
        <f t="shared" si="87"/>
        <v>06</v>
      </c>
      <c r="E586">
        <f t="shared" si="88"/>
        <v>6</v>
      </c>
      <c r="F586" t="str">
        <f t="shared" si="89"/>
        <v>01</v>
      </c>
      <c r="G586">
        <f t="shared" si="90"/>
        <v>10</v>
      </c>
      <c r="H586">
        <f t="shared" si="91"/>
        <v>4</v>
      </c>
      <c r="I586" t="str">
        <f t="shared" si="92"/>
        <v>2022</v>
      </c>
      <c r="J586" t="str">
        <f t="shared" si="95"/>
        <v>2022-06-01</v>
      </c>
    </row>
    <row r="587" spans="1:10" ht="15.75" x14ac:dyDescent="0.25">
      <c r="A587" s="9">
        <v>44713</v>
      </c>
      <c r="B587" t="str">
        <f t="shared" si="93"/>
        <v>06/01/2022</v>
      </c>
      <c r="C587">
        <f t="shared" si="94"/>
        <v>3</v>
      </c>
      <c r="D587" t="str">
        <f t="shared" si="87"/>
        <v>06</v>
      </c>
      <c r="E587">
        <f t="shared" si="88"/>
        <v>6</v>
      </c>
      <c r="F587" t="str">
        <f t="shared" si="89"/>
        <v>01</v>
      </c>
      <c r="G587">
        <f t="shared" si="90"/>
        <v>10</v>
      </c>
      <c r="H587">
        <f t="shared" si="91"/>
        <v>4</v>
      </c>
      <c r="I587" t="str">
        <f t="shared" si="92"/>
        <v>2022</v>
      </c>
      <c r="J587" t="str">
        <f t="shared" si="95"/>
        <v>2022-06-01</v>
      </c>
    </row>
    <row r="588" spans="1:10" ht="15.75" x14ac:dyDescent="0.25">
      <c r="A588" s="9">
        <v>44713</v>
      </c>
      <c r="B588" t="str">
        <f t="shared" si="93"/>
        <v>06/01/2022</v>
      </c>
      <c r="C588">
        <f t="shared" si="94"/>
        <v>3</v>
      </c>
      <c r="D588" t="str">
        <f t="shared" si="87"/>
        <v>06</v>
      </c>
      <c r="E588">
        <f t="shared" si="88"/>
        <v>6</v>
      </c>
      <c r="F588" t="str">
        <f t="shared" si="89"/>
        <v>01</v>
      </c>
      <c r="G588">
        <f t="shared" si="90"/>
        <v>10</v>
      </c>
      <c r="H588">
        <f t="shared" si="91"/>
        <v>4</v>
      </c>
      <c r="I588" t="str">
        <f t="shared" si="92"/>
        <v>2022</v>
      </c>
      <c r="J588" t="str">
        <f t="shared" si="95"/>
        <v>2022-06-01</v>
      </c>
    </row>
    <row r="589" spans="1:10" ht="15.75" x14ac:dyDescent="0.25">
      <c r="A589" s="9">
        <v>44713</v>
      </c>
      <c r="B589" t="str">
        <f t="shared" si="93"/>
        <v>06/01/2022</v>
      </c>
      <c r="C589">
        <f t="shared" si="94"/>
        <v>3</v>
      </c>
      <c r="D589" t="str">
        <f t="shared" si="87"/>
        <v>06</v>
      </c>
      <c r="E589">
        <f t="shared" si="88"/>
        <v>6</v>
      </c>
      <c r="F589" t="str">
        <f t="shared" si="89"/>
        <v>01</v>
      </c>
      <c r="G589">
        <f t="shared" si="90"/>
        <v>10</v>
      </c>
      <c r="H589">
        <f t="shared" si="91"/>
        <v>4</v>
      </c>
      <c r="I589" t="str">
        <f t="shared" si="92"/>
        <v>2022</v>
      </c>
      <c r="J589" t="str">
        <f t="shared" si="95"/>
        <v>2022-06-01</v>
      </c>
    </row>
    <row r="590" spans="1:10" ht="15.75" x14ac:dyDescent="0.25">
      <c r="A590" s="9">
        <v>44713</v>
      </c>
      <c r="B590" t="str">
        <f t="shared" si="93"/>
        <v>06/01/2022</v>
      </c>
      <c r="C590">
        <f t="shared" si="94"/>
        <v>3</v>
      </c>
      <c r="D590" t="str">
        <f t="shared" si="87"/>
        <v>06</v>
      </c>
      <c r="E590">
        <f t="shared" si="88"/>
        <v>6</v>
      </c>
      <c r="F590" t="str">
        <f t="shared" si="89"/>
        <v>01</v>
      </c>
      <c r="G590">
        <f t="shared" si="90"/>
        <v>10</v>
      </c>
      <c r="H590">
        <f t="shared" si="91"/>
        <v>4</v>
      </c>
      <c r="I590" t="str">
        <f t="shared" si="92"/>
        <v>2022</v>
      </c>
      <c r="J590" t="str">
        <f t="shared" si="95"/>
        <v>2022-06-01</v>
      </c>
    </row>
    <row r="591" spans="1:10" ht="15.75" x14ac:dyDescent="0.25">
      <c r="A591" s="9">
        <v>44713</v>
      </c>
      <c r="B591" t="str">
        <f t="shared" si="93"/>
        <v>06/01/2022</v>
      </c>
      <c r="C591">
        <f t="shared" si="94"/>
        <v>3</v>
      </c>
      <c r="D591" t="str">
        <f t="shared" si="87"/>
        <v>06</v>
      </c>
      <c r="E591">
        <f t="shared" si="88"/>
        <v>6</v>
      </c>
      <c r="F591" t="str">
        <f t="shared" si="89"/>
        <v>01</v>
      </c>
      <c r="G591">
        <f t="shared" si="90"/>
        <v>10</v>
      </c>
      <c r="H591">
        <f t="shared" si="91"/>
        <v>4</v>
      </c>
      <c r="I591" t="str">
        <f t="shared" si="92"/>
        <v>2022</v>
      </c>
      <c r="J591" t="str">
        <f t="shared" si="95"/>
        <v>2022-06-01</v>
      </c>
    </row>
    <row r="592" spans="1:10" ht="15.75" x14ac:dyDescent="0.25">
      <c r="A592" s="9">
        <v>44713</v>
      </c>
      <c r="B592" t="str">
        <f t="shared" si="93"/>
        <v>06/01/2022</v>
      </c>
      <c r="C592">
        <f t="shared" si="94"/>
        <v>3</v>
      </c>
      <c r="D592" t="str">
        <f t="shared" si="87"/>
        <v>06</v>
      </c>
      <c r="E592">
        <f t="shared" si="88"/>
        <v>6</v>
      </c>
      <c r="F592" t="str">
        <f t="shared" si="89"/>
        <v>01</v>
      </c>
      <c r="G592">
        <f t="shared" si="90"/>
        <v>10</v>
      </c>
      <c r="H592">
        <f t="shared" si="91"/>
        <v>4</v>
      </c>
      <c r="I592" t="str">
        <f t="shared" si="92"/>
        <v>2022</v>
      </c>
      <c r="J592" t="str">
        <f t="shared" si="95"/>
        <v>2022-06-01</v>
      </c>
    </row>
    <row r="593" spans="1:10" ht="15.75" x14ac:dyDescent="0.25">
      <c r="A593" s="9">
        <v>44713</v>
      </c>
      <c r="B593" t="str">
        <f t="shared" si="93"/>
        <v>06/01/2022</v>
      </c>
      <c r="C593">
        <f t="shared" si="94"/>
        <v>3</v>
      </c>
      <c r="D593" t="str">
        <f t="shared" si="87"/>
        <v>06</v>
      </c>
      <c r="E593">
        <f t="shared" si="88"/>
        <v>6</v>
      </c>
      <c r="F593" t="str">
        <f t="shared" si="89"/>
        <v>01</v>
      </c>
      <c r="G593">
        <f t="shared" si="90"/>
        <v>10</v>
      </c>
      <c r="H593">
        <f t="shared" si="91"/>
        <v>4</v>
      </c>
      <c r="I593" t="str">
        <f t="shared" si="92"/>
        <v>2022</v>
      </c>
      <c r="J593" t="str">
        <f t="shared" si="95"/>
        <v>2022-06-01</v>
      </c>
    </row>
    <row r="594" spans="1:10" ht="15.75" x14ac:dyDescent="0.25">
      <c r="A594" s="9">
        <v>44713</v>
      </c>
      <c r="B594" t="str">
        <f t="shared" si="93"/>
        <v>06/01/2022</v>
      </c>
      <c r="C594">
        <f t="shared" si="94"/>
        <v>3</v>
      </c>
      <c r="D594" t="str">
        <f t="shared" si="87"/>
        <v>06</v>
      </c>
      <c r="E594">
        <f t="shared" si="88"/>
        <v>6</v>
      </c>
      <c r="F594" t="str">
        <f t="shared" si="89"/>
        <v>01</v>
      </c>
      <c r="G594">
        <f t="shared" si="90"/>
        <v>10</v>
      </c>
      <c r="H594">
        <f t="shared" si="91"/>
        <v>4</v>
      </c>
      <c r="I594" t="str">
        <f t="shared" si="92"/>
        <v>2022</v>
      </c>
      <c r="J594" t="str">
        <f t="shared" si="95"/>
        <v>2022-06-01</v>
      </c>
    </row>
    <row r="595" spans="1:10" ht="15.75" x14ac:dyDescent="0.25">
      <c r="A595" s="9">
        <v>44713</v>
      </c>
      <c r="B595" t="str">
        <f t="shared" si="93"/>
        <v>06/01/2022</v>
      </c>
      <c r="C595">
        <f t="shared" si="94"/>
        <v>3</v>
      </c>
      <c r="D595" t="str">
        <f t="shared" si="87"/>
        <v>06</v>
      </c>
      <c r="E595">
        <f t="shared" si="88"/>
        <v>6</v>
      </c>
      <c r="F595" t="str">
        <f t="shared" si="89"/>
        <v>01</v>
      </c>
      <c r="G595">
        <f t="shared" si="90"/>
        <v>10</v>
      </c>
      <c r="H595">
        <f t="shared" si="91"/>
        <v>4</v>
      </c>
      <c r="I595" t="str">
        <f t="shared" si="92"/>
        <v>2022</v>
      </c>
      <c r="J595" t="str">
        <f t="shared" si="95"/>
        <v>2022-06-01</v>
      </c>
    </row>
    <row r="596" spans="1:10" ht="15.75" x14ac:dyDescent="0.25">
      <c r="A596" s="9">
        <v>44713</v>
      </c>
      <c r="B596" t="str">
        <f t="shared" si="93"/>
        <v>06/01/2022</v>
      </c>
      <c r="C596">
        <f t="shared" si="94"/>
        <v>3</v>
      </c>
      <c r="D596" t="str">
        <f t="shared" si="87"/>
        <v>06</v>
      </c>
      <c r="E596">
        <f t="shared" si="88"/>
        <v>6</v>
      </c>
      <c r="F596" t="str">
        <f t="shared" si="89"/>
        <v>01</v>
      </c>
      <c r="G596">
        <f t="shared" si="90"/>
        <v>10</v>
      </c>
      <c r="H596">
        <f t="shared" si="91"/>
        <v>4</v>
      </c>
      <c r="I596" t="str">
        <f t="shared" si="92"/>
        <v>2022</v>
      </c>
      <c r="J596" t="str">
        <f t="shared" si="95"/>
        <v>2022-06-01</v>
      </c>
    </row>
    <row r="597" spans="1:10" ht="15.75" x14ac:dyDescent="0.25">
      <c r="A597" s="9">
        <v>44713</v>
      </c>
      <c r="B597" t="str">
        <f t="shared" si="93"/>
        <v>06/01/2022</v>
      </c>
      <c r="C597">
        <f t="shared" si="94"/>
        <v>3</v>
      </c>
      <c r="D597" t="str">
        <f t="shared" si="87"/>
        <v>06</v>
      </c>
      <c r="E597">
        <f t="shared" si="88"/>
        <v>6</v>
      </c>
      <c r="F597" t="str">
        <f t="shared" si="89"/>
        <v>01</v>
      </c>
      <c r="G597">
        <f t="shared" si="90"/>
        <v>10</v>
      </c>
      <c r="H597">
        <f t="shared" si="91"/>
        <v>4</v>
      </c>
      <c r="I597" t="str">
        <f t="shared" si="92"/>
        <v>2022</v>
      </c>
      <c r="J597" t="str">
        <f t="shared" si="95"/>
        <v>2022-06-01</v>
      </c>
    </row>
    <row r="598" spans="1:10" ht="15.75" x14ac:dyDescent="0.25">
      <c r="A598" s="9">
        <v>44713</v>
      </c>
      <c r="B598" t="str">
        <f t="shared" si="93"/>
        <v>06/01/2022</v>
      </c>
      <c r="C598">
        <f t="shared" si="94"/>
        <v>3</v>
      </c>
      <c r="D598" t="str">
        <f t="shared" si="87"/>
        <v>06</v>
      </c>
      <c r="E598">
        <f t="shared" si="88"/>
        <v>6</v>
      </c>
      <c r="F598" t="str">
        <f t="shared" si="89"/>
        <v>01</v>
      </c>
      <c r="G598">
        <f t="shared" si="90"/>
        <v>10</v>
      </c>
      <c r="H598">
        <f t="shared" si="91"/>
        <v>4</v>
      </c>
      <c r="I598" t="str">
        <f t="shared" si="92"/>
        <v>2022</v>
      </c>
      <c r="J598" t="str">
        <f t="shared" si="95"/>
        <v>2022-06-01</v>
      </c>
    </row>
    <row r="599" spans="1:10" ht="15.75" x14ac:dyDescent="0.25">
      <c r="A599" s="9">
        <v>44713</v>
      </c>
      <c r="B599" t="str">
        <f t="shared" si="93"/>
        <v>06/01/2022</v>
      </c>
      <c r="C599">
        <f t="shared" si="94"/>
        <v>3</v>
      </c>
      <c r="D599" t="str">
        <f t="shared" si="87"/>
        <v>06</v>
      </c>
      <c r="E599">
        <f t="shared" si="88"/>
        <v>6</v>
      </c>
      <c r="F599" t="str">
        <f t="shared" si="89"/>
        <v>01</v>
      </c>
      <c r="G599">
        <f t="shared" si="90"/>
        <v>10</v>
      </c>
      <c r="H599">
        <f t="shared" si="91"/>
        <v>4</v>
      </c>
      <c r="I599" t="str">
        <f t="shared" si="92"/>
        <v>2022</v>
      </c>
      <c r="J599" t="str">
        <f t="shared" si="95"/>
        <v>2022-06-01</v>
      </c>
    </row>
    <row r="600" spans="1:10" ht="15.75" x14ac:dyDescent="0.25">
      <c r="A600" s="9">
        <v>44713</v>
      </c>
      <c r="B600" t="str">
        <f t="shared" si="93"/>
        <v>06/01/2022</v>
      </c>
      <c r="C600">
        <f t="shared" si="94"/>
        <v>3</v>
      </c>
      <c r="D600" t="str">
        <f t="shared" si="87"/>
        <v>06</v>
      </c>
      <c r="E600">
        <f t="shared" si="88"/>
        <v>6</v>
      </c>
      <c r="F600" t="str">
        <f t="shared" si="89"/>
        <v>01</v>
      </c>
      <c r="G600">
        <f t="shared" si="90"/>
        <v>10</v>
      </c>
      <c r="H600">
        <f t="shared" si="91"/>
        <v>4</v>
      </c>
      <c r="I600" t="str">
        <f t="shared" si="92"/>
        <v>2022</v>
      </c>
      <c r="J600" t="str">
        <f t="shared" si="95"/>
        <v>2022-06-01</v>
      </c>
    </row>
    <row r="601" spans="1:10" ht="15.75" x14ac:dyDescent="0.25">
      <c r="A601" s="9">
        <v>44713</v>
      </c>
      <c r="B601" t="str">
        <f t="shared" si="93"/>
        <v>06/01/2022</v>
      </c>
      <c r="C601">
        <f t="shared" si="94"/>
        <v>3</v>
      </c>
      <c r="D601" t="str">
        <f t="shared" si="87"/>
        <v>06</v>
      </c>
      <c r="E601">
        <f t="shared" si="88"/>
        <v>6</v>
      </c>
      <c r="F601" t="str">
        <f t="shared" si="89"/>
        <v>01</v>
      </c>
      <c r="G601">
        <f t="shared" si="90"/>
        <v>10</v>
      </c>
      <c r="H601">
        <f t="shared" si="91"/>
        <v>4</v>
      </c>
      <c r="I601" t="str">
        <f t="shared" si="92"/>
        <v>2022</v>
      </c>
      <c r="J601" t="str">
        <f t="shared" si="95"/>
        <v>2022-06-01</v>
      </c>
    </row>
    <row r="602" spans="1:10" ht="15.75" x14ac:dyDescent="0.25">
      <c r="A602" s="9">
        <v>44713</v>
      </c>
      <c r="B602" t="str">
        <f t="shared" si="93"/>
        <v>06/01/2022</v>
      </c>
      <c r="C602">
        <f t="shared" si="94"/>
        <v>3</v>
      </c>
      <c r="D602" t="str">
        <f t="shared" si="87"/>
        <v>06</v>
      </c>
      <c r="E602">
        <f t="shared" si="88"/>
        <v>6</v>
      </c>
      <c r="F602" t="str">
        <f t="shared" si="89"/>
        <v>01</v>
      </c>
      <c r="G602">
        <f t="shared" si="90"/>
        <v>10</v>
      </c>
      <c r="H602">
        <f t="shared" si="91"/>
        <v>4</v>
      </c>
      <c r="I602" t="str">
        <f t="shared" si="92"/>
        <v>2022</v>
      </c>
      <c r="J602" t="str">
        <f t="shared" si="95"/>
        <v>2022-06-01</v>
      </c>
    </row>
    <row r="603" spans="1:10" ht="15.75" x14ac:dyDescent="0.25">
      <c r="A603" s="9">
        <v>44713</v>
      </c>
      <c r="B603" t="str">
        <f t="shared" si="93"/>
        <v>06/01/2022</v>
      </c>
      <c r="C603">
        <f t="shared" si="94"/>
        <v>3</v>
      </c>
      <c r="D603" t="str">
        <f t="shared" si="87"/>
        <v>06</v>
      </c>
      <c r="E603">
        <f t="shared" si="88"/>
        <v>6</v>
      </c>
      <c r="F603" t="str">
        <f t="shared" si="89"/>
        <v>01</v>
      </c>
      <c r="G603">
        <f t="shared" si="90"/>
        <v>10</v>
      </c>
      <c r="H603">
        <f t="shared" si="91"/>
        <v>4</v>
      </c>
      <c r="I603" t="str">
        <f t="shared" si="92"/>
        <v>2022</v>
      </c>
      <c r="J603" t="str">
        <f t="shared" si="95"/>
        <v>2022-06-01</v>
      </c>
    </row>
    <row r="604" spans="1:10" ht="15.75" x14ac:dyDescent="0.25">
      <c r="A604" s="9">
        <v>44713</v>
      </c>
      <c r="B604" t="str">
        <f t="shared" si="93"/>
        <v>06/01/2022</v>
      </c>
      <c r="C604">
        <f t="shared" si="94"/>
        <v>3</v>
      </c>
      <c r="D604" t="str">
        <f t="shared" si="87"/>
        <v>06</v>
      </c>
      <c r="E604">
        <f t="shared" si="88"/>
        <v>6</v>
      </c>
      <c r="F604" t="str">
        <f t="shared" si="89"/>
        <v>01</v>
      </c>
      <c r="G604">
        <f t="shared" si="90"/>
        <v>10</v>
      </c>
      <c r="H604">
        <f t="shared" si="91"/>
        <v>4</v>
      </c>
      <c r="I604" t="str">
        <f t="shared" si="92"/>
        <v>2022</v>
      </c>
      <c r="J604" t="str">
        <f t="shared" si="95"/>
        <v>2022-06-01</v>
      </c>
    </row>
    <row r="605" spans="1:10" ht="15.75" x14ac:dyDescent="0.25">
      <c r="A605" s="9">
        <v>44713</v>
      </c>
      <c r="B605" t="str">
        <f t="shared" si="93"/>
        <v>06/01/2022</v>
      </c>
      <c r="C605">
        <f t="shared" si="94"/>
        <v>3</v>
      </c>
      <c r="D605" t="str">
        <f t="shared" si="87"/>
        <v>06</v>
      </c>
      <c r="E605">
        <f t="shared" si="88"/>
        <v>6</v>
      </c>
      <c r="F605" t="str">
        <f t="shared" si="89"/>
        <v>01</v>
      </c>
      <c r="G605">
        <f t="shared" si="90"/>
        <v>10</v>
      </c>
      <c r="H605">
        <f t="shared" si="91"/>
        <v>4</v>
      </c>
      <c r="I605" t="str">
        <f t="shared" si="92"/>
        <v>2022</v>
      </c>
      <c r="J605" t="str">
        <f t="shared" si="95"/>
        <v>2022-06-01</v>
      </c>
    </row>
    <row r="606" spans="1:10" ht="15.75" x14ac:dyDescent="0.25">
      <c r="A606" s="9">
        <v>44713</v>
      </c>
      <c r="B606" t="str">
        <f t="shared" si="93"/>
        <v>06/01/2022</v>
      </c>
      <c r="C606">
        <f t="shared" si="94"/>
        <v>3</v>
      </c>
      <c r="D606" t="str">
        <f t="shared" si="87"/>
        <v>06</v>
      </c>
      <c r="E606">
        <f t="shared" si="88"/>
        <v>6</v>
      </c>
      <c r="F606" t="str">
        <f t="shared" si="89"/>
        <v>01</v>
      </c>
      <c r="G606">
        <f t="shared" si="90"/>
        <v>10</v>
      </c>
      <c r="H606">
        <f t="shared" si="91"/>
        <v>4</v>
      </c>
      <c r="I606" t="str">
        <f t="shared" si="92"/>
        <v>2022</v>
      </c>
      <c r="J606" t="str">
        <f t="shared" si="95"/>
        <v>2022-06-01</v>
      </c>
    </row>
    <row r="607" spans="1:10" ht="15.75" x14ac:dyDescent="0.25">
      <c r="A607" s="9">
        <v>44713</v>
      </c>
      <c r="B607" t="str">
        <f t="shared" si="93"/>
        <v>06/01/2022</v>
      </c>
      <c r="C607">
        <f t="shared" si="94"/>
        <v>3</v>
      </c>
      <c r="D607" t="str">
        <f t="shared" si="87"/>
        <v>06</v>
      </c>
      <c r="E607">
        <f t="shared" si="88"/>
        <v>6</v>
      </c>
      <c r="F607" t="str">
        <f t="shared" si="89"/>
        <v>01</v>
      </c>
      <c r="G607">
        <f t="shared" si="90"/>
        <v>10</v>
      </c>
      <c r="H607">
        <f t="shared" si="91"/>
        <v>4</v>
      </c>
      <c r="I607" t="str">
        <f t="shared" si="92"/>
        <v>2022</v>
      </c>
      <c r="J607" t="str">
        <f t="shared" si="95"/>
        <v>2022-06-01</v>
      </c>
    </row>
    <row r="608" spans="1:10" ht="15.75" x14ac:dyDescent="0.25">
      <c r="A608" s="9">
        <v>44713</v>
      </c>
      <c r="B608" t="str">
        <f t="shared" si="93"/>
        <v>06/01/2022</v>
      </c>
      <c r="C608">
        <f t="shared" si="94"/>
        <v>3</v>
      </c>
      <c r="D608" t="str">
        <f t="shared" si="87"/>
        <v>06</v>
      </c>
      <c r="E608">
        <f t="shared" si="88"/>
        <v>6</v>
      </c>
      <c r="F608" t="str">
        <f t="shared" si="89"/>
        <v>01</v>
      </c>
      <c r="G608">
        <f t="shared" si="90"/>
        <v>10</v>
      </c>
      <c r="H608">
        <f t="shared" si="91"/>
        <v>4</v>
      </c>
      <c r="I608" t="str">
        <f t="shared" si="92"/>
        <v>2022</v>
      </c>
      <c r="J608" t="str">
        <f t="shared" si="95"/>
        <v>2022-06-01</v>
      </c>
    </row>
    <row r="609" spans="1:10" ht="15.75" x14ac:dyDescent="0.25">
      <c r="A609" s="9">
        <v>44713</v>
      </c>
      <c r="B609" t="str">
        <f t="shared" si="93"/>
        <v>06/01/2022</v>
      </c>
      <c r="C609">
        <f t="shared" si="94"/>
        <v>3</v>
      </c>
      <c r="D609" t="str">
        <f t="shared" si="87"/>
        <v>06</v>
      </c>
      <c r="E609">
        <f t="shared" si="88"/>
        <v>6</v>
      </c>
      <c r="F609" t="str">
        <f t="shared" si="89"/>
        <v>01</v>
      </c>
      <c r="G609">
        <f t="shared" si="90"/>
        <v>10</v>
      </c>
      <c r="H609">
        <f t="shared" si="91"/>
        <v>4</v>
      </c>
      <c r="I609" t="str">
        <f t="shared" si="92"/>
        <v>2022</v>
      </c>
      <c r="J609" t="str">
        <f t="shared" si="95"/>
        <v>2022-06-01</v>
      </c>
    </row>
    <row r="610" spans="1:10" ht="15.75" x14ac:dyDescent="0.25">
      <c r="A610" s="9">
        <v>44713</v>
      </c>
      <c r="B610" t="str">
        <f t="shared" si="93"/>
        <v>06/01/2022</v>
      </c>
      <c r="C610">
        <f t="shared" si="94"/>
        <v>3</v>
      </c>
      <c r="D610" t="str">
        <f t="shared" si="87"/>
        <v>06</v>
      </c>
      <c r="E610">
        <f t="shared" si="88"/>
        <v>6</v>
      </c>
      <c r="F610" t="str">
        <f t="shared" si="89"/>
        <v>01</v>
      </c>
      <c r="G610">
        <f t="shared" si="90"/>
        <v>10</v>
      </c>
      <c r="H610">
        <f t="shared" si="91"/>
        <v>4</v>
      </c>
      <c r="I610" t="str">
        <f t="shared" si="92"/>
        <v>2022</v>
      </c>
      <c r="J610" t="str">
        <f t="shared" si="95"/>
        <v>2022-06-01</v>
      </c>
    </row>
    <row r="611" spans="1:10" ht="15.75" x14ac:dyDescent="0.25">
      <c r="A611" s="9">
        <v>44713</v>
      </c>
      <c r="B611" t="str">
        <f t="shared" si="93"/>
        <v>06/01/2022</v>
      </c>
      <c r="C611">
        <f t="shared" si="94"/>
        <v>3</v>
      </c>
      <c r="D611" t="str">
        <f t="shared" si="87"/>
        <v>06</v>
      </c>
      <c r="E611">
        <f t="shared" si="88"/>
        <v>6</v>
      </c>
      <c r="F611" t="str">
        <f t="shared" si="89"/>
        <v>01</v>
      </c>
      <c r="G611">
        <f t="shared" si="90"/>
        <v>10</v>
      </c>
      <c r="H611">
        <f t="shared" si="91"/>
        <v>4</v>
      </c>
      <c r="I611" t="str">
        <f t="shared" si="92"/>
        <v>2022</v>
      </c>
      <c r="J611" t="str">
        <f t="shared" si="95"/>
        <v>2022-06-01</v>
      </c>
    </row>
    <row r="612" spans="1:10" ht="15.75" x14ac:dyDescent="0.25">
      <c r="A612" s="9">
        <v>44713</v>
      </c>
      <c r="B612" t="str">
        <f t="shared" si="93"/>
        <v>06/01/2022</v>
      </c>
      <c r="C612">
        <f t="shared" si="94"/>
        <v>3</v>
      </c>
      <c r="D612" t="str">
        <f t="shared" si="87"/>
        <v>06</v>
      </c>
      <c r="E612">
        <f t="shared" si="88"/>
        <v>6</v>
      </c>
      <c r="F612" t="str">
        <f t="shared" si="89"/>
        <v>01</v>
      </c>
      <c r="G612">
        <f t="shared" si="90"/>
        <v>10</v>
      </c>
      <c r="H612">
        <f t="shared" si="91"/>
        <v>4</v>
      </c>
      <c r="I612" t="str">
        <f t="shared" si="92"/>
        <v>2022</v>
      </c>
      <c r="J612" t="str">
        <f t="shared" si="95"/>
        <v>2022-06-01</v>
      </c>
    </row>
    <row r="613" spans="1:10" ht="15.75" x14ac:dyDescent="0.25">
      <c r="A613" s="9">
        <v>44713</v>
      </c>
      <c r="B613" t="str">
        <f t="shared" si="93"/>
        <v>06/01/2022</v>
      </c>
      <c r="C613">
        <f t="shared" si="94"/>
        <v>3</v>
      </c>
      <c r="D613" t="str">
        <f t="shared" si="87"/>
        <v>06</v>
      </c>
      <c r="E613">
        <f t="shared" si="88"/>
        <v>6</v>
      </c>
      <c r="F613" t="str">
        <f t="shared" si="89"/>
        <v>01</v>
      </c>
      <c r="G613">
        <f t="shared" si="90"/>
        <v>10</v>
      </c>
      <c r="H613">
        <f t="shared" si="91"/>
        <v>4</v>
      </c>
      <c r="I613" t="str">
        <f t="shared" si="92"/>
        <v>2022</v>
      </c>
      <c r="J613" t="str">
        <f t="shared" si="95"/>
        <v>2022-06-01</v>
      </c>
    </row>
    <row r="614" spans="1:10" ht="15.75" x14ac:dyDescent="0.25">
      <c r="A614" s="9">
        <v>44713</v>
      </c>
      <c r="B614" t="str">
        <f t="shared" si="93"/>
        <v>06/01/2022</v>
      </c>
      <c r="C614">
        <f t="shared" si="94"/>
        <v>3</v>
      </c>
      <c r="D614" t="str">
        <f t="shared" si="87"/>
        <v>06</v>
      </c>
      <c r="E614">
        <f t="shared" si="88"/>
        <v>6</v>
      </c>
      <c r="F614" t="str">
        <f t="shared" si="89"/>
        <v>01</v>
      </c>
      <c r="G614">
        <f t="shared" si="90"/>
        <v>10</v>
      </c>
      <c r="H614">
        <f t="shared" si="91"/>
        <v>4</v>
      </c>
      <c r="I614" t="str">
        <f t="shared" si="92"/>
        <v>2022</v>
      </c>
      <c r="J614" t="str">
        <f t="shared" si="95"/>
        <v>2022-06-01</v>
      </c>
    </row>
    <row r="615" spans="1:10" ht="15.75" x14ac:dyDescent="0.25">
      <c r="A615" s="9">
        <v>44713</v>
      </c>
      <c r="B615" t="str">
        <f t="shared" si="93"/>
        <v>06/01/2022</v>
      </c>
      <c r="C615">
        <f t="shared" si="94"/>
        <v>3</v>
      </c>
      <c r="D615" t="str">
        <f t="shared" si="87"/>
        <v>06</v>
      </c>
      <c r="E615">
        <f t="shared" si="88"/>
        <v>6</v>
      </c>
      <c r="F615" t="str">
        <f t="shared" si="89"/>
        <v>01</v>
      </c>
      <c r="G615">
        <f t="shared" si="90"/>
        <v>10</v>
      </c>
      <c r="H615">
        <f t="shared" si="91"/>
        <v>4</v>
      </c>
      <c r="I615" t="str">
        <f t="shared" si="92"/>
        <v>2022</v>
      </c>
      <c r="J615" t="str">
        <f t="shared" si="95"/>
        <v>2022-06-01</v>
      </c>
    </row>
    <row r="616" spans="1:10" ht="15.75" x14ac:dyDescent="0.25">
      <c r="A616" s="9">
        <v>44713</v>
      </c>
      <c r="B616" t="str">
        <f t="shared" si="93"/>
        <v>06/01/2022</v>
      </c>
      <c r="C616">
        <f t="shared" si="94"/>
        <v>3</v>
      </c>
      <c r="D616" t="str">
        <f t="shared" si="87"/>
        <v>06</v>
      </c>
      <c r="E616">
        <f t="shared" si="88"/>
        <v>6</v>
      </c>
      <c r="F616" t="str">
        <f t="shared" si="89"/>
        <v>01</v>
      </c>
      <c r="G616">
        <f t="shared" si="90"/>
        <v>10</v>
      </c>
      <c r="H616">
        <f t="shared" si="91"/>
        <v>4</v>
      </c>
      <c r="I616" t="str">
        <f t="shared" si="92"/>
        <v>2022</v>
      </c>
      <c r="J616" t="str">
        <f t="shared" si="95"/>
        <v>2022-06-01</v>
      </c>
    </row>
    <row r="617" spans="1:10" ht="15.75" x14ac:dyDescent="0.25">
      <c r="A617" s="9">
        <v>44713</v>
      </c>
      <c r="B617" t="str">
        <f t="shared" si="93"/>
        <v>06/01/2022</v>
      </c>
      <c r="C617">
        <f t="shared" si="94"/>
        <v>3</v>
      </c>
      <c r="D617" t="str">
        <f t="shared" si="87"/>
        <v>06</v>
      </c>
      <c r="E617">
        <f t="shared" si="88"/>
        <v>6</v>
      </c>
      <c r="F617" t="str">
        <f t="shared" si="89"/>
        <v>01</v>
      </c>
      <c r="G617">
        <f t="shared" si="90"/>
        <v>10</v>
      </c>
      <c r="H617">
        <f t="shared" si="91"/>
        <v>4</v>
      </c>
      <c r="I617" t="str">
        <f t="shared" si="92"/>
        <v>2022</v>
      </c>
      <c r="J617" t="str">
        <f t="shared" si="95"/>
        <v>2022-06-01</v>
      </c>
    </row>
    <row r="618" spans="1:10" ht="15.75" x14ac:dyDescent="0.25">
      <c r="A618" s="9">
        <v>44713</v>
      </c>
      <c r="B618" t="str">
        <f t="shared" si="93"/>
        <v>06/01/2022</v>
      </c>
      <c r="C618">
        <f t="shared" si="94"/>
        <v>3</v>
      </c>
      <c r="D618" t="str">
        <f t="shared" si="87"/>
        <v>06</v>
      </c>
      <c r="E618">
        <f t="shared" si="88"/>
        <v>6</v>
      </c>
      <c r="F618" t="str">
        <f t="shared" si="89"/>
        <v>01</v>
      </c>
      <c r="G618">
        <f t="shared" si="90"/>
        <v>10</v>
      </c>
      <c r="H618">
        <f t="shared" si="91"/>
        <v>4</v>
      </c>
      <c r="I618" t="str">
        <f t="shared" si="92"/>
        <v>2022</v>
      </c>
      <c r="J618" t="str">
        <f t="shared" si="95"/>
        <v>2022-06-01</v>
      </c>
    </row>
    <row r="619" spans="1:10" ht="15.75" x14ac:dyDescent="0.25">
      <c r="A619" s="9">
        <v>44713</v>
      </c>
      <c r="B619" t="str">
        <f t="shared" si="93"/>
        <v>06/01/2022</v>
      </c>
      <c r="C619">
        <f t="shared" si="94"/>
        <v>3</v>
      </c>
      <c r="D619" t="str">
        <f t="shared" si="87"/>
        <v>06</v>
      </c>
      <c r="E619">
        <f t="shared" si="88"/>
        <v>6</v>
      </c>
      <c r="F619" t="str">
        <f t="shared" si="89"/>
        <v>01</v>
      </c>
      <c r="G619">
        <f t="shared" si="90"/>
        <v>10</v>
      </c>
      <c r="H619">
        <f t="shared" si="91"/>
        <v>4</v>
      </c>
      <c r="I619" t="str">
        <f t="shared" si="92"/>
        <v>2022</v>
      </c>
      <c r="J619" t="str">
        <f t="shared" si="95"/>
        <v>2022-06-01</v>
      </c>
    </row>
    <row r="620" spans="1:10" ht="15.75" x14ac:dyDescent="0.25">
      <c r="A620" s="9">
        <v>44713</v>
      </c>
      <c r="B620" t="str">
        <f t="shared" si="93"/>
        <v>06/01/2022</v>
      </c>
      <c r="C620">
        <f t="shared" si="94"/>
        <v>3</v>
      </c>
      <c r="D620" t="str">
        <f t="shared" si="87"/>
        <v>06</v>
      </c>
      <c r="E620">
        <f t="shared" si="88"/>
        <v>6</v>
      </c>
      <c r="F620" t="str">
        <f t="shared" si="89"/>
        <v>01</v>
      </c>
      <c r="G620">
        <f t="shared" si="90"/>
        <v>10</v>
      </c>
      <c r="H620">
        <f t="shared" si="91"/>
        <v>4</v>
      </c>
      <c r="I620" t="str">
        <f t="shared" si="92"/>
        <v>2022</v>
      </c>
      <c r="J620" t="str">
        <f t="shared" si="95"/>
        <v>2022-06-01</v>
      </c>
    </row>
    <row r="621" spans="1:10" ht="15.75" x14ac:dyDescent="0.25">
      <c r="A621" s="9">
        <v>44713</v>
      </c>
      <c r="B621" t="str">
        <f t="shared" si="93"/>
        <v>06/01/2022</v>
      </c>
      <c r="C621">
        <f t="shared" si="94"/>
        <v>3</v>
      </c>
      <c r="D621" t="str">
        <f t="shared" si="87"/>
        <v>06</v>
      </c>
      <c r="E621">
        <f t="shared" si="88"/>
        <v>6</v>
      </c>
      <c r="F621" t="str">
        <f t="shared" si="89"/>
        <v>01</v>
      </c>
      <c r="G621">
        <f t="shared" si="90"/>
        <v>10</v>
      </c>
      <c r="H621">
        <f t="shared" si="91"/>
        <v>4</v>
      </c>
      <c r="I621" t="str">
        <f t="shared" si="92"/>
        <v>2022</v>
      </c>
      <c r="J621" t="str">
        <f t="shared" si="95"/>
        <v>2022-06-01</v>
      </c>
    </row>
    <row r="622" spans="1:10" ht="15.75" x14ac:dyDescent="0.25">
      <c r="A622" s="9">
        <v>44713</v>
      </c>
      <c r="B622" t="str">
        <f t="shared" si="93"/>
        <v>06/01/2022</v>
      </c>
      <c r="C622">
        <f t="shared" si="94"/>
        <v>3</v>
      </c>
      <c r="D622" t="str">
        <f t="shared" si="87"/>
        <v>06</v>
      </c>
      <c r="E622">
        <f t="shared" si="88"/>
        <v>6</v>
      </c>
      <c r="F622" t="str">
        <f t="shared" si="89"/>
        <v>01</v>
      </c>
      <c r="G622">
        <f t="shared" si="90"/>
        <v>10</v>
      </c>
      <c r="H622">
        <f t="shared" si="91"/>
        <v>4</v>
      </c>
      <c r="I622" t="str">
        <f t="shared" si="92"/>
        <v>2022</v>
      </c>
      <c r="J622" t="str">
        <f t="shared" si="95"/>
        <v>2022-06-01</v>
      </c>
    </row>
    <row r="623" spans="1:10" ht="15.75" x14ac:dyDescent="0.25">
      <c r="A623" s="9">
        <v>44713</v>
      </c>
      <c r="B623" t="str">
        <f t="shared" si="93"/>
        <v>06/01/2022</v>
      </c>
      <c r="C623">
        <f t="shared" si="94"/>
        <v>3</v>
      </c>
      <c r="D623" t="str">
        <f t="shared" si="87"/>
        <v>06</v>
      </c>
      <c r="E623">
        <f t="shared" si="88"/>
        <v>6</v>
      </c>
      <c r="F623" t="str">
        <f t="shared" si="89"/>
        <v>01</v>
      </c>
      <c r="G623">
        <f t="shared" si="90"/>
        <v>10</v>
      </c>
      <c r="H623">
        <f t="shared" si="91"/>
        <v>4</v>
      </c>
      <c r="I623" t="str">
        <f t="shared" si="92"/>
        <v>2022</v>
      </c>
      <c r="J623" t="str">
        <f t="shared" si="95"/>
        <v>2022-06-01</v>
      </c>
    </row>
    <row r="624" spans="1:10" ht="15.75" x14ac:dyDescent="0.25">
      <c r="A624" s="9">
        <v>44713</v>
      </c>
      <c r="B624" t="str">
        <f t="shared" si="93"/>
        <v>06/01/2022</v>
      </c>
      <c r="C624">
        <f t="shared" si="94"/>
        <v>3</v>
      </c>
      <c r="D624" t="str">
        <f t="shared" si="87"/>
        <v>06</v>
      </c>
      <c r="E624">
        <f t="shared" si="88"/>
        <v>6</v>
      </c>
      <c r="F624" t="str">
        <f t="shared" si="89"/>
        <v>01</v>
      </c>
      <c r="G624">
        <f t="shared" si="90"/>
        <v>10</v>
      </c>
      <c r="H624">
        <f t="shared" si="91"/>
        <v>4</v>
      </c>
      <c r="I624" t="str">
        <f t="shared" si="92"/>
        <v>2022</v>
      </c>
      <c r="J624" t="str">
        <f t="shared" si="95"/>
        <v>2022-06-01</v>
      </c>
    </row>
    <row r="625" spans="1:10" ht="15.75" x14ac:dyDescent="0.25">
      <c r="A625" s="8">
        <v>44713</v>
      </c>
      <c r="B625" t="str">
        <f t="shared" si="93"/>
        <v>06/01/2022</v>
      </c>
      <c r="C625">
        <f t="shared" si="94"/>
        <v>3</v>
      </c>
      <c r="D625" t="str">
        <f t="shared" si="87"/>
        <v>06</v>
      </c>
      <c r="E625">
        <f t="shared" si="88"/>
        <v>6</v>
      </c>
      <c r="F625" t="str">
        <f t="shared" si="89"/>
        <v>01</v>
      </c>
      <c r="G625">
        <f t="shared" si="90"/>
        <v>10</v>
      </c>
      <c r="H625">
        <f t="shared" si="91"/>
        <v>4</v>
      </c>
      <c r="I625" t="str">
        <f t="shared" si="92"/>
        <v>2022</v>
      </c>
      <c r="J625" t="str">
        <f t="shared" si="95"/>
        <v>2022-06-01</v>
      </c>
    </row>
    <row r="626" spans="1:10" ht="15.75" x14ac:dyDescent="0.25">
      <c r="A626" s="6">
        <v>44713</v>
      </c>
      <c r="B626" t="str">
        <f t="shared" si="93"/>
        <v>06/01/2022</v>
      </c>
      <c r="C626">
        <f t="shared" si="94"/>
        <v>3</v>
      </c>
      <c r="D626" t="str">
        <f t="shared" si="87"/>
        <v>06</v>
      </c>
      <c r="E626">
        <f t="shared" si="88"/>
        <v>6</v>
      </c>
      <c r="F626" t="str">
        <f t="shared" si="89"/>
        <v>01</v>
      </c>
      <c r="G626">
        <f t="shared" si="90"/>
        <v>10</v>
      </c>
      <c r="H626">
        <f t="shared" si="91"/>
        <v>4</v>
      </c>
      <c r="I626" t="str">
        <f t="shared" si="92"/>
        <v>2022</v>
      </c>
      <c r="J626" t="str">
        <f t="shared" si="95"/>
        <v>2022-06-01</v>
      </c>
    </row>
    <row r="627" spans="1:10" ht="15.75" x14ac:dyDescent="0.25">
      <c r="A627" s="8">
        <v>44713</v>
      </c>
      <c r="B627" t="str">
        <f t="shared" si="93"/>
        <v>06/01/2022</v>
      </c>
      <c r="C627">
        <f t="shared" si="94"/>
        <v>3</v>
      </c>
      <c r="D627" t="str">
        <f t="shared" si="87"/>
        <v>06</v>
      </c>
      <c r="E627">
        <f t="shared" si="88"/>
        <v>6</v>
      </c>
      <c r="F627" t="str">
        <f t="shared" si="89"/>
        <v>01</v>
      </c>
      <c r="G627">
        <f t="shared" si="90"/>
        <v>10</v>
      </c>
      <c r="H627">
        <f t="shared" si="91"/>
        <v>4</v>
      </c>
      <c r="I627" t="str">
        <f t="shared" si="92"/>
        <v>2022</v>
      </c>
      <c r="J627" t="str">
        <f t="shared" si="95"/>
        <v>2022-06-01</v>
      </c>
    </row>
    <row r="628" spans="1:10" ht="15.75" x14ac:dyDescent="0.25">
      <c r="A628" s="8">
        <v>44713</v>
      </c>
      <c r="B628" t="str">
        <f t="shared" si="93"/>
        <v>06/01/2022</v>
      </c>
      <c r="C628">
        <f t="shared" si="94"/>
        <v>3</v>
      </c>
      <c r="D628" t="str">
        <f t="shared" si="87"/>
        <v>06</v>
      </c>
      <c r="E628">
        <f t="shared" si="88"/>
        <v>6</v>
      </c>
      <c r="F628" t="str">
        <f t="shared" si="89"/>
        <v>01</v>
      </c>
      <c r="G628">
        <f t="shared" si="90"/>
        <v>10</v>
      </c>
      <c r="H628">
        <f t="shared" si="91"/>
        <v>4</v>
      </c>
      <c r="I628" t="str">
        <f t="shared" si="92"/>
        <v>2022</v>
      </c>
      <c r="J628" t="str">
        <f t="shared" si="95"/>
        <v>2022-06-01</v>
      </c>
    </row>
    <row r="629" spans="1:10" ht="15.75" x14ac:dyDescent="0.25">
      <c r="A629" s="6">
        <v>44713</v>
      </c>
      <c r="B629" t="str">
        <f t="shared" si="93"/>
        <v>06/01/2022</v>
      </c>
      <c r="C629">
        <f t="shared" si="94"/>
        <v>3</v>
      </c>
      <c r="D629" t="str">
        <f t="shared" ref="D629:D692" si="96">IF(VALUE(MID(B629,1,C629-1))&lt;10,0&amp;VALUE(MID(B629,1,C629-1)),VALUE(MID(B629,1,C629-1)))</f>
        <v>06</v>
      </c>
      <c r="E629">
        <f t="shared" ref="E629:E692" si="97">SEARCH("/",B629,C629+1)</f>
        <v>6</v>
      </c>
      <c r="F629" t="str">
        <f t="shared" ref="F629:F692" si="98">IF(VALUE(MID(B629,C629+1,E629-C629-1))&lt;10,0&amp;VALUE(MID(B629,C629+1,E629-C629-1)),VALUE(MID(B629,C629+1,E629-C629-1)))</f>
        <v>01</v>
      </c>
      <c r="G629">
        <f t="shared" ref="G629:G692" si="99">LEN(B629)</f>
        <v>10</v>
      </c>
      <c r="H629">
        <f t="shared" ref="H629:H692" si="100">G629-E629</f>
        <v>4</v>
      </c>
      <c r="I629" t="str">
        <f t="shared" ref="I629:I692" si="101">MID(B629,E629+1,H629)</f>
        <v>2022</v>
      </c>
      <c r="J629" t="str">
        <f t="shared" si="95"/>
        <v>2022-06-01</v>
      </c>
    </row>
    <row r="630" spans="1:10" ht="15.75" x14ac:dyDescent="0.25">
      <c r="A630" s="8">
        <v>44713</v>
      </c>
      <c r="B630" t="str">
        <f t="shared" si="93"/>
        <v>06/01/2022</v>
      </c>
      <c r="C630">
        <f t="shared" si="94"/>
        <v>3</v>
      </c>
      <c r="D630" t="str">
        <f t="shared" si="96"/>
        <v>06</v>
      </c>
      <c r="E630">
        <f t="shared" si="97"/>
        <v>6</v>
      </c>
      <c r="F630" t="str">
        <f t="shared" si="98"/>
        <v>01</v>
      </c>
      <c r="G630">
        <f t="shared" si="99"/>
        <v>10</v>
      </c>
      <c r="H630">
        <f t="shared" si="100"/>
        <v>4</v>
      </c>
      <c r="I630" t="str">
        <f t="shared" si="101"/>
        <v>2022</v>
      </c>
      <c r="J630" t="str">
        <f t="shared" si="95"/>
        <v>2022-06-01</v>
      </c>
    </row>
    <row r="631" spans="1:10" ht="15.75" x14ac:dyDescent="0.25">
      <c r="A631" s="8">
        <v>44713</v>
      </c>
      <c r="B631" t="str">
        <f t="shared" si="93"/>
        <v>06/01/2022</v>
      </c>
      <c r="C631">
        <f t="shared" si="94"/>
        <v>3</v>
      </c>
      <c r="D631" t="str">
        <f t="shared" si="96"/>
        <v>06</v>
      </c>
      <c r="E631">
        <f t="shared" si="97"/>
        <v>6</v>
      </c>
      <c r="F631" t="str">
        <f t="shared" si="98"/>
        <v>01</v>
      </c>
      <c r="G631">
        <f t="shared" si="99"/>
        <v>10</v>
      </c>
      <c r="H631">
        <f t="shared" si="100"/>
        <v>4</v>
      </c>
      <c r="I631" t="str">
        <f t="shared" si="101"/>
        <v>2022</v>
      </c>
      <c r="J631" t="str">
        <f t="shared" si="95"/>
        <v>2022-06-01</v>
      </c>
    </row>
    <row r="632" spans="1:10" ht="15.75" x14ac:dyDescent="0.25">
      <c r="A632" s="8">
        <v>44713</v>
      </c>
      <c r="B632" t="str">
        <f t="shared" si="93"/>
        <v>06/01/2022</v>
      </c>
      <c r="C632">
        <f t="shared" si="94"/>
        <v>3</v>
      </c>
      <c r="D632" t="str">
        <f t="shared" si="96"/>
        <v>06</v>
      </c>
      <c r="E632">
        <f t="shared" si="97"/>
        <v>6</v>
      </c>
      <c r="F632" t="str">
        <f t="shared" si="98"/>
        <v>01</v>
      </c>
      <c r="G632">
        <f t="shared" si="99"/>
        <v>10</v>
      </c>
      <c r="H632">
        <f t="shared" si="100"/>
        <v>4</v>
      </c>
      <c r="I632" t="str">
        <f t="shared" si="101"/>
        <v>2022</v>
      </c>
      <c r="J632" t="str">
        <f t="shared" si="95"/>
        <v>2022-06-01</v>
      </c>
    </row>
    <row r="633" spans="1:10" ht="15.75" x14ac:dyDescent="0.25">
      <c r="A633" s="8">
        <v>44713</v>
      </c>
      <c r="B633" t="str">
        <f t="shared" si="93"/>
        <v>06/01/2022</v>
      </c>
      <c r="C633">
        <f t="shared" si="94"/>
        <v>3</v>
      </c>
      <c r="D633" t="str">
        <f t="shared" si="96"/>
        <v>06</v>
      </c>
      <c r="E633">
        <f t="shared" si="97"/>
        <v>6</v>
      </c>
      <c r="F633" t="str">
        <f t="shared" si="98"/>
        <v>01</v>
      </c>
      <c r="G633">
        <f t="shared" si="99"/>
        <v>10</v>
      </c>
      <c r="H633">
        <f t="shared" si="100"/>
        <v>4</v>
      </c>
      <c r="I633" t="str">
        <f t="shared" si="101"/>
        <v>2022</v>
      </c>
      <c r="J633" t="str">
        <f t="shared" si="95"/>
        <v>2022-06-01</v>
      </c>
    </row>
    <row r="634" spans="1:10" ht="15.75" x14ac:dyDescent="0.25">
      <c r="A634" s="6">
        <v>44713</v>
      </c>
      <c r="B634" t="str">
        <f t="shared" si="93"/>
        <v>06/01/2022</v>
      </c>
      <c r="C634">
        <f t="shared" si="94"/>
        <v>3</v>
      </c>
      <c r="D634" t="str">
        <f t="shared" si="96"/>
        <v>06</v>
      </c>
      <c r="E634">
        <f t="shared" si="97"/>
        <v>6</v>
      </c>
      <c r="F634" t="str">
        <f t="shared" si="98"/>
        <v>01</v>
      </c>
      <c r="G634">
        <f t="shared" si="99"/>
        <v>10</v>
      </c>
      <c r="H634">
        <f t="shared" si="100"/>
        <v>4</v>
      </c>
      <c r="I634" t="str">
        <f t="shared" si="101"/>
        <v>2022</v>
      </c>
      <c r="J634" t="str">
        <f t="shared" si="95"/>
        <v>2022-06-01</v>
      </c>
    </row>
    <row r="635" spans="1:10" ht="15.75" x14ac:dyDescent="0.25">
      <c r="A635" s="6">
        <v>44714</v>
      </c>
      <c r="B635" t="str">
        <f t="shared" si="93"/>
        <v>06/02/2022</v>
      </c>
      <c r="C635">
        <f t="shared" si="94"/>
        <v>3</v>
      </c>
      <c r="D635" t="str">
        <f t="shared" si="96"/>
        <v>06</v>
      </c>
      <c r="E635">
        <f t="shared" si="97"/>
        <v>6</v>
      </c>
      <c r="F635" t="str">
        <f t="shared" si="98"/>
        <v>02</v>
      </c>
      <c r="G635">
        <f t="shared" si="99"/>
        <v>10</v>
      </c>
      <c r="H635">
        <f t="shared" si="100"/>
        <v>4</v>
      </c>
      <c r="I635" t="str">
        <f t="shared" si="101"/>
        <v>2022</v>
      </c>
      <c r="J635" t="str">
        <f t="shared" si="95"/>
        <v>2022-06-02</v>
      </c>
    </row>
    <row r="636" spans="1:10" ht="15.75" x14ac:dyDescent="0.25">
      <c r="A636" s="8">
        <v>44714</v>
      </c>
      <c r="B636" t="str">
        <f t="shared" si="93"/>
        <v>06/02/2022</v>
      </c>
      <c r="C636">
        <f t="shared" si="94"/>
        <v>3</v>
      </c>
      <c r="D636" t="str">
        <f t="shared" si="96"/>
        <v>06</v>
      </c>
      <c r="E636">
        <f t="shared" si="97"/>
        <v>6</v>
      </c>
      <c r="F636" t="str">
        <f t="shared" si="98"/>
        <v>02</v>
      </c>
      <c r="G636">
        <f t="shared" si="99"/>
        <v>10</v>
      </c>
      <c r="H636">
        <f t="shared" si="100"/>
        <v>4</v>
      </c>
      <c r="I636" t="str">
        <f t="shared" si="101"/>
        <v>2022</v>
      </c>
      <c r="J636" t="str">
        <f t="shared" si="95"/>
        <v>2022-06-02</v>
      </c>
    </row>
    <row r="637" spans="1:10" ht="15.75" x14ac:dyDescent="0.25">
      <c r="A637" s="8">
        <v>44714</v>
      </c>
      <c r="B637" t="str">
        <f t="shared" si="93"/>
        <v>06/02/2022</v>
      </c>
      <c r="C637">
        <f t="shared" si="94"/>
        <v>3</v>
      </c>
      <c r="D637" t="str">
        <f t="shared" si="96"/>
        <v>06</v>
      </c>
      <c r="E637">
        <f t="shared" si="97"/>
        <v>6</v>
      </c>
      <c r="F637" t="str">
        <f t="shared" si="98"/>
        <v>02</v>
      </c>
      <c r="G637">
        <f t="shared" si="99"/>
        <v>10</v>
      </c>
      <c r="H637">
        <f t="shared" si="100"/>
        <v>4</v>
      </c>
      <c r="I637" t="str">
        <f t="shared" si="101"/>
        <v>2022</v>
      </c>
      <c r="J637" t="str">
        <f t="shared" si="95"/>
        <v>2022-06-02</v>
      </c>
    </row>
    <row r="638" spans="1:10" ht="15.75" x14ac:dyDescent="0.25">
      <c r="A638" s="8">
        <v>44714</v>
      </c>
      <c r="B638" t="str">
        <f t="shared" si="93"/>
        <v>06/02/2022</v>
      </c>
      <c r="C638">
        <f t="shared" si="94"/>
        <v>3</v>
      </c>
      <c r="D638" t="str">
        <f t="shared" si="96"/>
        <v>06</v>
      </c>
      <c r="E638">
        <f t="shared" si="97"/>
        <v>6</v>
      </c>
      <c r="F638" t="str">
        <f t="shared" si="98"/>
        <v>02</v>
      </c>
      <c r="G638">
        <f t="shared" si="99"/>
        <v>10</v>
      </c>
      <c r="H638">
        <f t="shared" si="100"/>
        <v>4</v>
      </c>
      <c r="I638" t="str">
        <f t="shared" si="101"/>
        <v>2022</v>
      </c>
      <c r="J638" t="str">
        <f t="shared" si="95"/>
        <v>2022-06-02</v>
      </c>
    </row>
    <row r="639" spans="1:10" ht="15.75" x14ac:dyDescent="0.25">
      <c r="A639" s="6">
        <v>44714</v>
      </c>
      <c r="B639" t="str">
        <f t="shared" si="93"/>
        <v>06/02/2022</v>
      </c>
      <c r="C639">
        <f t="shared" si="94"/>
        <v>3</v>
      </c>
      <c r="D639" t="str">
        <f t="shared" si="96"/>
        <v>06</v>
      </c>
      <c r="E639">
        <f t="shared" si="97"/>
        <v>6</v>
      </c>
      <c r="F639" t="str">
        <f t="shared" si="98"/>
        <v>02</v>
      </c>
      <c r="G639">
        <f t="shared" si="99"/>
        <v>10</v>
      </c>
      <c r="H639">
        <f t="shared" si="100"/>
        <v>4</v>
      </c>
      <c r="I639" t="str">
        <f t="shared" si="101"/>
        <v>2022</v>
      </c>
      <c r="J639" t="str">
        <f t="shared" si="95"/>
        <v>2022-06-02</v>
      </c>
    </row>
    <row r="640" spans="1:10" ht="15.75" x14ac:dyDescent="0.25">
      <c r="A640" s="8">
        <v>44714</v>
      </c>
      <c r="B640" t="str">
        <f t="shared" si="93"/>
        <v>06/02/2022</v>
      </c>
      <c r="C640">
        <f t="shared" si="94"/>
        <v>3</v>
      </c>
      <c r="D640" t="str">
        <f t="shared" si="96"/>
        <v>06</v>
      </c>
      <c r="E640">
        <f t="shared" si="97"/>
        <v>6</v>
      </c>
      <c r="F640" t="str">
        <f t="shared" si="98"/>
        <v>02</v>
      </c>
      <c r="G640">
        <f t="shared" si="99"/>
        <v>10</v>
      </c>
      <c r="H640">
        <f t="shared" si="100"/>
        <v>4</v>
      </c>
      <c r="I640" t="str">
        <f t="shared" si="101"/>
        <v>2022</v>
      </c>
      <c r="J640" t="str">
        <f t="shared" si="95"/>
        <v>2022-06-02</v>
      </c>
    </row>
    <row r="641" spans="1:10" ht="15.75" x14ac:dyDescent="0.25">
      <c r="A641" s="6">
        <v>44719</v>
      </c>
      <c r="B641" t="str">
        <f t="shared" si="93"/>
        <v>06/07/2022</v>
      </c>
      <c r="C641">
        <f t="shared" si="94"/>
        <v>3</v>
      </c>
      <c r="D641" t="str">
        <f t="shared" si="96"/>
        <v>06</v>
      </c>
      <c r="E641">
        <f t="shared" si="97"/>
        <v>6</v>
      </c>
      <c r="F641" t="str">
        <f t="shared" si="98"/>
        <v>07</v>
      </c>
      <c r="G641">
        <f t="shared" si="99"/>
        <v>10</v>
      </c>
      <c r="H641">
        <f t="shared" si="100"/>
        <v>4</v>
      </c>
      <c r="I641" t="str">
        <f t="shared" si="101"/>
        <v>2022</v>
      </c>
      <c r="J641" t="str">
        <f t="shared" si="95"/>
        <v>2022-06-07</v>
      </c>
    </row>
    <row r="642" spans="1:10" ht="15.75" x14ac:dyDescent="0.25">
      <c r="A642" s="6">
        <v>44719</v>
      </c>
      <c r="B642" t="str">
        <f t="shared" ref="B642:B705" si="102">TEXT(A642,"MM/DD/YYYY")</f>
        <v>06/07/2022</v>
      </c>
      <c r="C642">
        <f t="shared" ref="C642:C705" si="103">FIND("/",B642)</f>
        <v>3</v>
      </c>
      <c r="D642" t="str">
        <f t="shared" si="96"/>
        <v>06</v>
      </c>
      <c r="E642">
        <f t="shared" si="97"/>
        <v>6</v>
      </c>
      <c r="F642" t="str">
        <f t="shared" si="98"/>
        <v>07</v>
      </c>
      <c r="G642">
        <f t="shared" si="99"/>
        <v>10</v>
      </c>
      <c r="H642">
        <f t="shared" si="100"/>
        <v>4</v>
      </c>
      <c r="I642" t="str">
        <f t="shared" si="101"/>
        <v>2022</v>
      </c>
      <c r="J642" t="str">
        <f t="shared" ref="J642:J705" si="104">IF(A642="","null",I642&amp;"-"&amp;D642&amp;"-"&amp;F642)</f>
        <v>2022-06-07</v>
      </c>
    </row>
    <row r="643" spans="1:10" ht="15.75" x14ac:dyDescent="0.25">
      <c r="A643" s="8">
        <v>44721</v>
      </c>
      <c r="B643" t="str">
        <f t="shared" si="102"/>
        <v>06/09/2022</v>
      </c>
      <c r="C643">
        <f t="shared" si="103"/>
        <v>3</v>
      </c>
      <c r="D643" t="str">
        <f t="shared" si="96"/>
        <v>06</v>
      </c>
      <c r="E643">
        <f t="shared" si="97"/>
        <v>6</v>
      </c>
      <c r="F643" t="str">
        <f t="shared" si="98"/>
        <v>09</v>
      </c>
      <c r="G643">
        <f t="shared" si="99"/>
        <v>10</v>
      </c>
      <c r="H643">
        <f t="shared" si="100"/>
        <v>4</v>
      </c>
      <c r="I643" t="str">
        <f t="shared" si="101"/>
        <v>2022</v>
      </c>
      <c r="J643" t="str">
        <f t="shared" si="104"/>
        <v>2022-06-09</v>
      </c>
    </row>
    <row r="644" spans="1:10" ht="15.75" x14ac:dyDescent="0.25">
      <c r="A644" s="8">
        <v>44721</v>
      </c>
      <c r="B644" t="str">
        <f t="shared" si="102"/>
        <v>06/09/2022</v>
      </c>
      <c r="C644">
        <f t="shared" si="103"/>
        <v>3</v>
      </c>
      <c r="D644" t="str">
        <f t="shared" si="96"/>
        <v>06</v>
      </c>
      <c r="E644">
        <f t="shared" si="97"/>
        <v>6</v>
      </c>
      <c r="F644" t="str">
        <f t="shared" si="98"/>
        <v>09</v>
      </c>
      <c r="G644">
        <f t="shared" si="99"/>
        <v>10</v>
      </c>
      <c r="H644">
        <f t="shared" si="100"/>
        <v>4</v>
      </c>
      <c r="I644" t="str">
        <f t="shared" si="101"/>
        <v>2022</v>
      </c>
      <c r="J644" t="str">
        <f t="shared" si="104"/>
        <v>2022-06-09</v>
      </c>
    </row>
    <row r="645" spans="1:10" ht="15.75" x14ac:dyDescent="0.25">
      <c r="A645" s="8">
        <v>44721</v>
      </c>
      <c r="B645" t="str">
        <f t="shared" si="102"/>
        <v>06/09/2022</v>
      </c>
      <c r="C645">
        <f t="shared" si="103"/>
        <v>3</v>
      </c>
      <c r="D645" t="str">
        <f t="shared" si="96"/>
        <v>06</v>
      </c>
      <c r="E645">
        <f t="shared" si="97"/>
        <v>6</v>
      </c>
      <c r="F645" t="str">
        <f t="shared" si="98"/>
        <v>09</v>
      </c>
      <c r="G645">
        <f t="shared" si="99"/>
        <v>10</v>
      </c>
      <c r="H645">
        <f t="shared" si="100"/>
        <v>4</v>
      </c>
      <c r="I645" t="str">
        <f t="shared" si="101"/>
        <v>2022</v>
      </c>
      <c r="J645" t="str">
        <f t="shared" si="104"/>
        <v>2022-06-09</v>
      </c>
    </row>
    <row r="646" spans="1:10" ht="15.75" x14ac:dyDescent="0.25">
      <c r="A646" s="8">
        <v>44721</v>
      </c>
      <c r="B646" t="str">
        <f t="shared" si="102"/>
        <v>06/09/2022</v>
      </c>
      <c r="C646">
        <f t="shared" si="103"/>
        <v>3</v>
      </c>
      <c r="D646" t="str">
        <f t="shared" si="96"/>
        <v>06</v>
      </c>
      <c r="E646">
        <f t="shared" si="97"/>
        <v>6</v>
      </c>
      <c r="F646" t="str">
        <f t="shared" si="98"/>
        <v>09</v>
      </c>
      <c r="G646">
        <f t="shared" si="99"/>
        <v>10</v>
      </c>
      <c r="H646">
        <f t="shared" si="100"/>
        <v>4</v>
      </c>
      <c r="I646" t="str">
        <f t="shared" si="101"/>
        <v>2022</v>
      </c>
      <c r="J646" t="str">
        <f t="shared" si="104"/>
        <v>2022-06-09</v>
      </c>
    </row>
    <row r="647" spans="1:10" ht="15.75" x14ac:dyDescent="0.25">
      <c r="A647" s="8">
        <v>44721</v>
      </c>
      <c r="B647" t="str">
        <f t="shared" si="102"/>
        <v>06/09/2022</v>
      </c>
      <c r="C647">
        <f t="shared" si="103"/>
        <v>3</v>
      </c>
      <c r="D647" t="str">
        <f t="shared" si="96"/>
        <v>06</v>
      </c>
      <c r="E647">
        <f t="shared" si="97"/>
        <v>6</v>
      </c>
      <c r="F647" t="str">
        <f t="shared" si="98"/>
        <v>09</v>
      </c>
      <c r="G647">
        <f t="shared" si="99"/>
        <v>10</v>
      </c>
      <c r="H647">
        <f t="shared" si="100"/>
        <v>4</v>
      </c>
      <c r="I647" t="str">
        <f t="shared" si="101"/>
        <v>2022</v>
      </c>
      <c r="J647" t="str">
        <f t="shared" si="104"/>
        <v>2022-06-09</v>
      </c>
    </row>
    <row r="648" spans="1:10" ht="15.75" x14ac:dyDescent="0.25">
      <c r="A648" s="8">
        <v>44721</v>
      </c>
      <c r="B648" t="str">
        <f t="shared" si="102"/>
        <v>06/09/2022</v>
      </c>
      <c r="C648">
        <f t="shared" si="103"/>
        <v>3</v>
      </c>
      <c r="D648" t="str">
        <f t="shared" si="96"/>
        <v>06</v>
      </c>
      <c r="E648">
        <f t="shared" si="97"/>
        <v>6</v>
      </c>
      <c r="F648" t="str">
        <f t="shared" si="98"/>
        <v>09</v>
      </c>
      <c r="G648">
        <f t="shared" si="99"/>
        <v>10</v>
      </c>
      <c r="H648">
        <f t="shared" si="100"/>
        <v>4</v>
      </c>
      <c r="I648" t="str">
        <f t="shared" si="101"/>
        <v>2022</v>
      </c>
      <c r="J648" t="str">
        <f t="shared" si="104"/>
        <v>2022-06-09</v>
      </c>
    </row>
    <row r="649" spans="1:10" ht="15.75" x14ac:dyDescent="0.25">
      <c r="A649" s="8">
        <v>44721</v>
      </c>
      <c r="B649" t="str">
        <f t="shared" si="102"/>
        <v>06/09/2022</v>
      </c>
      <c r="C649">
        <f t="shared" si="103"/>
        <v>3</v>
      </c>
      <c r="D649" t="str">
        <f t="shared" si="96"/>
        <v>06</v>
      </c>
      <c r="E649">
        <f t="shared" si="97"/>
        <v>6</v>
      </c>
      <c r="F649" t="str">
        <f t="shared" si="98"/>
        <v>09</v>
      </c>
      <c r="G649">
        <f t="shared" si="99"/>
        <v>10</v>
      </c>
      <c r="H649">
        <f t="shared" si="100"/>
        <v>4</v>
      </c>
      <c r="I649" t="str">
        <f t="shared" si="101"/>
        <v>2022</v>
      </c>
      <c r="J649" t="str">
        <f t="shared" si="104"/>
        <v>2022-06-09</v>
      </c>
    </row>
    <row r="650" spans="1:10" ht="15.75" x14ac:dyDescent="0.25">
      <c r="A650" s="8">
        <v>44721</v>
      </c>
      <c r="B650" t="str">
        <f t="shared" si="102"/>
        <v>06/09/2022</v>
      </c>
      <c r="C650">
        <f t="shared" si="103"/>
        <v>3</v>
      </c>
      <c r="D650" t="str">
        <f t="shared" si="96"/>
        <v>06</v>
      </c>
      <c r="E650">
        <f t="shared" si="97"/>
        <v>6</v>
      </c>
      <c r="F650" t="str">
        <f t="shared" si="98"/>
        <v>09</v>
      </c>
      <c r="G650">
        <f t="shared" si="99"/>
        <v>10</v>
      </c>
      <c r="H650">
        <f t="shared" si="100"/>
        <v>4</v>
      </c>
      <c r="I650" t="str">
        <f t="shared" si="101"/>
        <v>2022</v>
      </c>
      <c r="J650" t="str">
        <f t="shared" si="104"/>
        <v>2022-06-09</v>
      </c>
    </row>
    <row r="651" spans="1:10" ht="15.75" x14ac:dyDescent="0.25">
      <c r="A651" s="8">
        <v>44721</v>
      </c>
      <c r="B651" t="str">
        <f t="shared" si="102"/>
        <v>06/09/2022</v>
      </c>
      <c r="C651">
        <f t="shared" si="103"/>
        <v>3</v>
      </c>
      <c r="D651" t="str">
        <f t="shared" si="96"/>
        <v>06</v>
      </c>
      <c r="E651">
        <f t="shared" si="97"/>
        <v>6</v>
      </c>
      <c r="F651" t="str">
        <f t="shared" si="98"/>
        <v>09</v>
      </c>
      <c r="G651">
        <f t="shared" si="99"/>
        <v>10</v>
      </c>
      <c r="H651">
        <f t="shared" si="100"/>
        <v>4</v>
      </c>
      <c r="I651" t="str">
        <f t="shared" si="101"/>
        <v>2022</v>
      </c>
      <c r="J651" t="str">
        <f t="shared" si="104"/>
        <v>2022-06-09</v>
      </c>
    </row>
    <row r="652" spans="1:10" ht="15.75" x14ac:dyDescent="0.25">
      <c r="A652" s="8">
        <v>44721</v>
      </c>
      <c r="B652" t="str">
        <f t="shared" si="102"/>
        <v>06/09/2022</v>
      </c>
      <c r="C652">
        <f t="shared" si="103"/>
        <v>3</v>
      </c>
      <c r="D652" t="str">
        <f t="shared" si="96"/>
        <v>06</v>
      </c>
      <c r="E652">
        <f t="shared" si="97"/>
        <v>6</v>
      </c>
      <c r="F652" t="str">
        <f t="shared" si="98"/>
        <v>09</v>
      </c>
      <c r="G652">
        <f t="shared" si="99"/>
        <v>10</v>
      </c>
      <c r="H652">
        <f t="shared" si="100"/>
        <v>4</v>
      </c>
      <c r="I652" t="str">
        <f t="shared" si="101"/>
        <v>2022</v>
      </c>
      <c r="J652" t="str">
        <f t="shared" si="104"/>
        <v>2022-06-09</v>
      </c>
    </row>
    <row r="653" spans="1:10" ht="15.75" x14ac:dyDescent="0.25">
      <c r="A653" s="6">
        <v>44724</v>
      </c>
      <c r="B653" t="str">
        <f t="shared" si="102"/>
        <v>06/12/2022</v>
      </c>
      <c r="C653">
        <f t="shared" si="103"/>
        <v>3</v>
      </c>
      <c r="D653" t="str">
        <f t="shared" si="96"/>
        <v>06</v>
      </c>
      <c r="E653">
        <f t="shared" si="97"/>
        <v>6</v>
      </c>
      <c r="F653">
        <f t="shared" si="98"/>
        <v>12</v>
      </c>
      <c r="G653">
        <f t="shared" si="99"/>
        <v>10</v>
      </c>
      <c r="H653">
        <f t="shared" si="100"/>
        <v>4</v>
      </c>
      <c r="I653" t="str">
        <f t="shared" si="101"/>
        <v>2022</v>
      </c>
      <c r="J653" t="str">
        <f t="shared" si="104"/>
        <v>2022-06-12</v>
      </c>
    </row>
    <row r="654" spans="1:10" ht="15.75" x14ac:dyDescent="0.25">
      <c r="A654" s="6">
        <v>44724</v>
      </c>
      <c r="B654" t="str">
        <f t="shared" si="102"/>
        <v>06/12/2022</v>
      </c>
      <c r="C654">
        <f t="shared" si="103"/>
        <v>3</v>
      </c>
      <c r="D654" t="str">
        <f t="shared" si="96"/>
        <v>06</v>
      </c>
      <c r="E654">
        <f t="shared" si="97"/>
        <v>6</v>
      </c>
      <c r="F654">
        <f t="shared" si="98"/>
        <v>12</v>
      </c>
      <c r="G654">
        <f t="shared" si="99"/>
        <v>10</v>
      </c>
      <c r="H654">
        <f t="shared" si="100"/>
        <v>4</v>
      </c>
      <c r="I654" t="str">
        <f t="shared" si="101"/>
        <v>2022</v>
      </c>
      <c r="J654" t="str">
        <f t="shared" si="104"/>
        <v>2022-06-12</v>
      </c>
    </row>
    <row r="655" spans="1:10" ht="15.75" x14ac:dyDescent="0.25">
      <c r="A655" s="6">
        <v>44724</v>
      </c>
      <c r="B655" t="str">
        <f t="shared" si="102"/>
        <v>06/12/2022</v>
      </c>
      <c r="C655">
        <f t="shared" si="103"/>
        <v>3</v>
      </c>
      <c r="D655" t="str">
        <f t="shared" si="96"/>
        <v>06</v>
      </c>
      <c r="E655">
        <f t="shared" si="97"/>
        <v>6</v>
      </c>
      <c r="F655">
        <f t="shared" si="98"/>
        <v>12</v>
      </c>
      <c r="G655">
        <f t="shared" si="99"/>
        <v>10</v>
      </c>
      <c r="H655">
        <f t="shared" si="100"/>
        <v>4</v>
      </c>
      <c r="I655" t="str">
        <f t="shared" si="101"/>
        <v>2022</v>
      </c>
      <c r="J655" t="str">
        <f t="shared" si="104"/>
        <v>2022-06-12</v>
      </c>
    </row>
    <row r="656" spans="1:10" ht="15.75" x14ac:dyDescent="0.25">
      <c r="A656" s="6">
        <v>44724</v>
      </c>
      <c r="B656" t="str">
        <f t="shared" si="102"/>
        <v>06/12/2022</v>
      </c>
      <c r="C656">
        <f t="shared" si="103"/>
        <v>3</v>
      </c>
      <c r="D656" t="str">
        <f t="shared" si="96"/>
        <v>06</v>
      </c>
      <c r="E656">
        <f t="shared" si="97"/>
        <v>6</v>
      </c>
      <c r="F656">
        <f t="shared" si="98"/>
        <v>12</v>
      </c>
      <c r="G656">
        <f t="shared" si="99"/>
        <v>10</v>
      </c>
      <c r="H656">
        <f t="shared" si="100"/>
        <v>4</v>
      </c>
      <c r="I656" t="str">
        <f t="shared" si="101"/>
        <v>2022</v>
      </c>
      <c r="J656" t="str">
        <f t="shared" si="104"/>
        <v>2022-06-12</v>
      </c>
    </row>
    <row r="657" spans="1:10" ht="15.75" x14ac:dyDescent="0.25">
      <c r="A657" s="6">
        <v>44724</v>
      </c>
      <c r="B657" t="str">
        <f t="shared" si="102"/>
        <v>06/12/2022</v>
      </c>
      <c r="C657">
        <f t="shared" si="103"/>
        <v>3</v>
      </c>
      <c r="D657" t="str">
        <f t="shared" si="96"/>
        <v>06</v>
      </c>
      <c r="E657">
        <f t="shared" si="97"/>
        <v>6</v>
      </c>
      <c r="F657">
        <f t="shared" si="98"/>
        <v>12</v>
      </c>
      <c r="G657">
        <f t="shared" si="99"/>
        <v>10</v>
      </c>
      <c r="H657">
        <f t="shared" si="100"/>
        <v>4</v>
      </c>
      <c r="I657" t="str">
        <f t="shared" si="101"/>
        <v>2022</v>
      </c>
      <c r="J657" t="str">
        <f t="shared" si="104"/>
        <v>2022-06-12</v>
      </c>
    </row>
    <row r="658" spans="1:10" ht="15.75" x14ac:dyDescent="0.25">
      <c r="A658" s="6">
        <v>44724</v>
      </c>
      <c r="B658" t="str">
        <f t="shared" si="102"/>
        <v>06/12/2022</v>
      </c>
      <c r="C658">
        <f t="shared" si="103"/>
        <v>3</v>
      </c>
      <c r="D658" t="str">
        <f t="shared" si="96"/>
        <v>06</v>
      </c>
      <c r="E658">
        <f t="shared" si="97"/>
        <v>6</v>
      </c>
      <c r="F658">
        <f t="shared" si="98"/>
        <v>12</v>
      </c>
      <c r="G658">
        <f t="shared" si="99"/>
        <v>10</v>
      </c>
      <c r="H658">
        <f t="shared" si="100"/>
        <v>4</v>
      </c>
      <c r="I658" t="str">
        <f t="shared" si="101"/>
        <v>2022</v>
      </c>
      <c r="J658" t="str">
        <f t="shared" si="104"/>
        <v>2022-06-12</v>
      </c>
    </row>
    <row r="659" spans="1:10" ht="15.75" x14ac:dyDescent="0.25">
      <c r="A659" s="6">
        <v>44724</v>
      </c>
      <c r="B659" t="str">
        <f t="shared" si="102"/>
        <v>06/12/2022</v>
      </c>
      <c r="C659">
        <f t="shared" si="103"/>
        <v>3</v>
      </c>
      <c r="D659" t="str">
        <f t="shared" si="96"/>
        <v>06</v>
      </c>
      <c r="E659">
        <f t="shared" si="97"/>
        <v>6</v>
      </c>
      <c r="F659">
        <f t="shared" si="98"/>
        <v>12</v>
      </c>
      <c r="G659">
        <f t="shared" si="99"/>
        <v>10</v>
      </c>
      <c r="H659">
        <f t="shared" si="100"/>
        <v>4</v>
      </c>
      <c r="I659" t="str">
        <f t="shared" si="101"/>
        <v>2022</v>
      </c>
      <c r="J659" t="str">
        <f t="shared" si="104"/>
        <v>2022-06-12</v>
      </c>
    </row>
    <row r="660" spans="1:10" ht="15.75" x14ac:dyDescent="0.25">
      <c r="A660" s="6">
        <v>44724</v>
      </c>
      <c r="B660" t="str">
        <f t="shared" si="102"/>
        <v>06/12/2022</v>
      </c>
      <c r="C660">
        <f t="shared" si="103"/>
        <v>3</v>
      </c>
      <c r="D660" t="str">
        <f t="shared" si="96"/>
        <v>06</v>
      </c>
      <c r="E660">
        <f t="shared" si="97"/>
        <v>6</v>
      </c>
      <c r="F660">
        <f t="shared" si="98"/>
        <v>12</v>
      </c>
      <c r="G660">
        <f t="shared" si="99"/>
        <v>10</v>
      </c>
      <c r="H660">
        <f t="shared" si="100"/>
        <v>4</v>
      </c>
      <c r="I660" t="str">
        <f t="shared" si="101"/>
        <v>2022</v>
      </c>
      <c r="J660" t="str">
        <f t="shared" si="104"/>
        <v>2022-06-12</v>
      </c>
    </row>
    <row r="661" spans="1:10" ht="15.75" x14ac:dyDescent="0.25">
      <c r="A661" s="6">
        <v>44724</v>
      </c>
      <c r="B661" t="str">
        <f t="shared" si="102"/>
        <v>06/12/2022</v>
      </c>
      <c r="C661">
        <f t="shared" si="103"/>
        <v>3</v>
      </c>
      <c r="D661" t="str">
        <f t="shared" si="96"/>
        <v>06</v>
      </c>
      <c r="E661">
        <f t="shared" si="97"/>
        <v>6</v>
      </c>
      <c r="F661">
        <f t="shared" si="98"/>
        <v>12</v>
      </c>
      <c r="G661">
        <f t="shared" si="99"/>
        <v>10</v>
      </c>
      <c r="H661">
        <f t="shared" si="100"/>
        <v>4</v>
      </c>
      <c r="I661" t="str">
        <f t="shared" si="101"/>
        <v>2022</v>
      </c>
      <c r="J661" t="str">
        <f t="shared" si="104"/>
        <v>2022-06-12</v>
      </c>
    </row>
    <row r="662" spans="1:10" ht="15.75" x14ac:dyDescent="0.25">
      <c r="A662" s="6">
        <v>44724</v>
      </c>
      <c r="B662" t="str">
        <f t="shared" si="102"/>
        <v>06/12/2022</v>
      </c>
      <c r="C662">
        <f t="shared" si="103"/>
        <v>3</v>
      </c>
      <c r="D662" t="str">
        <f t="shared" si="96"/>
        <v>06</v>
      </c>
      <c r="E662">
        <f t="shared" si="97"/>
        <v>6</v>
      </c>
      <c r="F662">
        <f t="shared" si="98"/>
        <v>12</v>
      </c>
      <c r="G662">
        <f t="shared" si="99"/>
        <v>10</v>
      </c>
      <c r="H662">
        <f t="shared" si="100"/>
        <v>4</v>
      </c>
      <c r="I662" t="str">
        <f t="shared" si="101"/>
        <v>2022</v>
      </c>
      <c r="J662" t="str">
        <f t="shared" si="104"/>
        <v>2022-06-12</v>
      </c>
    </row>
    <row r="663" spans="1:10" ht="15.75" x14ac:dyDescent="0.25">
      <c r="A663" s="6">
        <v>44724</v>
      </c>
      <c r="B663" t="str">
        <f t="shared" si="102"/>
        <v>06/12/2022</v>
      </c>
      <c r="C663">
        <f t="shared" si="103"/>
        <v>3</v>
      </c>
      <c r="D663" t="str">
        <f t="shared" si="96"/>
        <v>06</v>
      </c>
      <c r="E663">
        <f t="shared" si="97"/>
        <v>6</v>
      </c>
      <c r="F663">
        <f t="shared" si="98"/>
        <v>12</v>
      </c>
      <c r="G663">
        <f t="shared" si="99"/>
        <v>10</v>
      </c>
      <c r="H663">
        <f t="shared" si="100"/>
        <v>4</v>
      </c>
      <c r="I663" t="str">
        <f t="shared" si="101"/>
        <v>2022</v>
      </c>
      <c r="J663" t="str">
        <f t="shared" si="104"/>
        <v>2022-06-12</v>
      </c>
    </row>
    <row r="664" spans="1:10" ht="15.75" x14ac:dyDescent="0.25">
      <c r="A664" s="8">
        <v>44724</v>
      </c>
      <c r="B664" t="str">
        <f t="shared" si="102"/>
        <v>06/12/2022</v>
      </c>
      <c r="C664">
        <f t="shared" si="103"/>
        <v>3</v>
      </c>
      <c r="D664" t="str">
        <f t="shared" si="96"/>
        <v>06</v>
      </c>
      <c r="E664">
        <f t="shared" si="97"/>
        <v>6</v>
      </c>
      <c r="F664">
        <f t="shared" si="98"/>
        <v>12</v>
      </c>
      <c r="G664">
        <f t="shared" si="99"/>
        <v>10</v>
      </c>
      <c r="H664">
        <f t="shared" si="100"/>
        <v>4</v>
      </c>
      <c r="I664" t="str">
        <f t="shared" si="101"/>
        <v>2022</v>
      </c>
      <c r="J664" t="str">
        <f t="shared" si="104"/>
        <v>2022-06-12</v>
      </c>
    </row>
    <row r="665" spans="1:10" ht="15.75" x14ac:dyDescent="0.25">
      <c r="A665" s="6">
        <v>44724</v>
      </c>
      <c r="B665" t="str">
        <f t="shared" si="102"/>
        <v>06/12/2022</v>
      </c>
      <c r="C665">
        <f t="shared" si="103"/>
        <v>3</v>
      </c>
      <c r="D665" t="str">
        <f t="shared" si="96"/>
        <v>06</v>
      </c>
      <c r="E665">
        <f t="shared" si="97"/>
        <v>6</v>
      </c>
      <c r="F665">
        <f t="shared" si="98"/>
        <v>12</v>
      </c>
      <c r="G665">
        <f t="shared" si="99"/>
        <v>10</v>
      </c>
      <c r="H665">
        <f t="shared" si="100"/>
        <v>4</v>
      </c>
      <c r="I665" t="str">
        <f t="shared" si="101"/>
        <v>2022</v>
      </c>
      <c r="J665" t="str">
        <f t="shared" si="104"/>
        <v>2022-06-12</v>
      </c>
    </row>
    <row r="666" spans="1:10" ht="15.75" x14ac:dyDescent="0.25">
      <c r="A666" s="8">
        <v>44724</v>
      </c>
      <c r="B666" t="str">
        <f t="shared" si="102"/>
        <v>06/12/2022</v>
      </c>
      <c r="C666">
        <f t="shared" si="103"/>
        <v>3</v>
      </c>
      <c r="D666" t="str">
        <f t="shared" si="96"/>
        <v>06</v>
      </c>
      <c r="E666">
        <f t="shared" si="97"/>
        <v>6</v>
      </c>
      <c r="F666">
        <f t="shared" si="98"/>
        <v>12</v>
      </c>
      <c r="G666">
        <f t="shared" si="99"/>
        <v>10</v>
      </c>
      <c r="H666">
        <f t="shared" si="100"/>
        <v>4</v>
      </c>
      <c r="I666" t="str">
        <f t="shared" si="101"/>
        <v>2022</v>
      </c>
      <c r="J666" t="str">
        <f t="shared" si="104"/>
        <v>2022-06-12</v>
      </c>
    </row>
    <row r="667" spans="1:10" ht="15.75" x14ac:dyDescent="0.25">
      <c r="A667" s="8">
        <v>44725</v>
      </c>
      <c r="B667" t="str">
        <f t="shared" si="102"/>
        <v>06/13/2022</v>
      </c>
      <c r="C667">
        <f t="shared" si="103"/>
        <v>3</v>
      </c>
      <c r="D667" t="str">
        <f t="shared" si="96"/>
        <v>06</v>
      </c>
      <c r="E667">
        <f t="shared" si="97"/>
        <v>6</v>
      </c>
      <c r="F667">
        <f t="shared" si="98"/>
        <v>13</v>
      </c>
      <c r="G667">
        <f t="shared" si="99"/>
        <v>10</v>
      </c>
      <c r="H667">
        <f t="shared" si="100"/>
        <v>4</v>
      </c>
      <c r="I667" t="str">
        <f t="shared" si="101"/>
        <v>2022</v>
      </c>
      <c r="J667" t="str">
        <f t="shared" si="104"/>
        <v>2022-06-13</v>
      </c>
    </row>
    <row r="668" spans="1:10" ht="15.75" x14ac:dyDescent="0.25">
      <c r="A668" s="8">
        <v>44725</v>
      </c>
      <c r="B668" t="str">
        <f t="shared" si="102"/>
        <v>06/13/2022</v>
      </c>
      <c r="C668">
        <f t="shared" si="103"/>
        <v>3</v>
      </c>
      <c r="D668" t="str">
        <f t="shared" si="96"/>
        <v>06</v>
      </c>
      <c r="E668">
        <f t="shared" si="97"/>
        <v>6</v>
      </c>
      <c r="F668">
        <f t="shared" si="98"/>
        <v>13</v>
      </c>
      <c r="G668">
        <f t="shared" si="99"/>
        <v>10</v>
      </c>
      <c r="H668">
        <f t="shared" si="100"/>
        <v>4</v>
      </c>
      <c r="I668" t="str">
        <f t="shared" si="101"/>
        <v>2022</v>
      </c>
      <c r="J668" t="str">
        <f t="shared" si="104"/>
        <v>2022-06-13</v>
      </c>
    </row>
    <row r="669" spans="1:10" ht="15.75" x14ac:dyDescent="0.25">
      <c r="A669" s="8">
        <v>44725</v>
      </c>
      <c r="B669" t="str">
        <f t="shared" si="102"/>
        <v>06/13/2022</v>
      </c>
      <c r="C669">
        <f t="shared" si="103"/>
        <v>3</v>
      </c>
      <c r="D669" t="str">
        <f t="shared" si="96"/>
        <v>06</v>
      </c>
      <c r="E669">
        <f t="shared" si="97"/>
        <v>6</v>
      </c>
      <c r="F669">
        <f t="shared" si="98"/>
        <v>13</v>
      </c>
      <c r="G669">
        <f t="shared" si="99"/>
        <v>10</v>
      </c>
      <c r="H669">
        <f t="shared" si="100"/>
        <v>4</v>
      </c>
      <c r="I669" t="str">
        <f t="shared" si="101"/>
        <v>2022</v>
      </c>
      <c r="J669" t="str">
        <f t="shared" si="104"/>
        <v>2022-06-13</v>
      </c>
    </row>
    <row r="670" spans="1:10" ht="15.75" x14ac:dyDescent="0.25">
      <c r="A670" s="6">
        <v>44725</v>
      </c>
      <c r="B670" t="str">
        <f t="shared" si="102"/>
        <v>06/13/2022</v>
      </c>
      <c r="C670">
        <f t="shared" si="103"/>
        <v>3</v>
      </c>
      <c r="D670" t="str">
        <f t="shared" si="96"/>
        <v>06</v>
      </c>
      <c r="E670">
        <f t="shared" si="97"/>
        <v>6</v>
      </c>
      <c r="F670">
        <f t="shared" si="98"/>
        <v>13</v>
      </c>
      <c r="G670">
        <f t="shared" si="99"/>
        <v>10</v>
      </c>
      <c r="H670">
        <f t="shared" si="100"/>
        <v>4</v>
      </c>
      <c r="I670" t="str">
        <f t="shared" si="101"/>
        <v>2022</v>
      </c>
      <c r="J670" t="str">
        <f t="shared" si="104"/>
        <v>2022-06-13</v>
      </c>
    </row>
    <row r="671" spans="1:10" ht="15.75" x14ac:dyDescent="0.25">
      <c r="A671" s="8">
        <v>44725</v>
      </c>
      <c r="B671" t="str">
        <f t="shared" si="102"/>
        <v>06/13/2022</v>
      </c>
      <c r="C671">
        <f t="shared" si="103"/>
        <v>3</v>
      </c>
      <c r="D671" t="str">
        <f t="shared" si="96"/>
        <v>06</v>
      </c>
      <c r="E671">
        <f t="shared" si="97"/>
        <v>6</v>
      </c>
      <c r="F671">
        <f t="shared" si="98"/>
        <v>13</v>
      </c>
      <c r="G671">
        <f t="shared" si="99"/>
        <v>10</v>
      </c>
      <c r="H671">
        <f t="shared" si="100"/>
        <v>4</v>
      </c>
      <c r="I671" t="str">
        <f t="shared" si="101"/>
        <v>2022</v>
      </c>
      <c r="J671" t="str">
        <f t="shared" si="104"/>
        <v>2022-06-13</v>
      </c>
    </row>
    <row r="672" spans="1:10" ht="15.75" x14ac:dyDescent="0.25">
      <c r="A672" s="6">
        <v>44725</v>
      </c>
      <c r="B672" t="str">
        <f t="shared" si="102"/>
        <v>06/13/2022</v>
      </c>
      <c r="C672">
        <f t="shared" si="103"/>
        <v>3</v>
      </c>
      <c r="D672" t="str">
        <f t="shared" si="96"/>
        <v>06</v>
      </c>
      <c r="E672">
        <f t="shared" si="97"/>
        <v>6</v>
      </c>
      <c r="F672">
        <f t="shared" si="98"/>
        <v>13</v>
      </c>
      <c r="G672">
        <f t="shared" si="99"/>
        <v>10</v>
      </c>
      <c r="H672">
        <f t="shared" si="100"/>
        <v>4</v>
      </c>
      <c r="I672" t="str">
        <f t="shared" si="101"/>
        <v>2022</v>
      </c>
      <c r="J672" t="str">
        <f t="shared" si="104"/>
        <v>2022-06-13</v>
      </c>
    </row>
    <row r="673" spans="1:10" ht="15.75" x14ac:dyDescent="0.25">
      <c r="A673" s="8">
        <v>44725</v>
      </c>
      <c r="B673" t="str">
        <f t="shared" si="102"/>
        <v>06/13/2022</v>
      </c>
      <c r="C673">
        <f t="shared" si="103"/>
        <v>3</v>
      </c>
      <c r="D673" t="str">
        <f t="shared" si="96"/>
        <v>06</v>
      </c>
      <c r="E673">
        <f t="shared" si="97"/>
        <v>6</v>
      </c>
      <c r="F673">
        <f t="shared" si="98"/>
        <v>13</v>
      </c>
      <c r="G673">
        <f t="shared" si="99"/>
        <v>10</v>
      </c>
      <c r="H673">
        <f t="shared" si="100"/>
        <v>4</v>
      </c>
      <c r="I673" t="str">
        <f t="shared" si="101"/>
        <v>2022</v>
      </c>
      <c r="J673" t="str">
        <f t="shared" si="104"/>
        <v>2022-06-13</v>
      </c>
    </row>
    <row r="674" spans="1:10" ht="15.75" x14ac:dyDescent="0.25">
      <c r="A674" s="8">
        <v>44725</v>
      </c>
      <c r="B674" t="str">
        <f t="shared" si="102"/>
        <v>06/13/2022</v>
      </c>
      <c r="C674">
        <f t="shared" si="103"/>
        <v>3</v>
      </c>
      <c r="D674" t="str">
        <f t="shared" si="96"/>
        <v>06</v>
      </c>
      <c r="E674">
        <f t="shared" si="97"/>
        <v>6</v>
      </c>
      <c r="F674">
        <f t="shared" si="98"/>
        <v>13</v>
      </c>
      <c r="G674">
        <f t="shared" si="99"/>
        <v>10</v>
      </c>
      <c r="H674">
        <f t="shared" si="100"/>
        <v>4</v>
      </c>
      <c r="I674" t="str">
        <f t="shared" si="101"/>
        <v>2022</v>
      </c>
      <c r="J674" t="str">
        <f t="shared" si="104"/>
        <v>2022-06-13</v>
      </c>
    </row>
    <row r="675" spans="1:10" ht="15.75" x14ac:dyDescent="0.25">
      <c r="A675" s="6">
        <v>44725</v>
      </c>
      <c r="B675" t="str">
        <f t="shared" si="102"/>
        <v>06/13/2022</v>
      </c>
      <c r="C675">
        <f t="shared" si="103"/>
        <v>3</v>
      </c>
      <c r="D675" t="str">
        <f t="shared" si="96"/>
        <v>06</v>
      </c>
      <c r="E675">
        <f t="shared" si="97"/>
        <v>6</v>
      </c>
      <c r="F675">
        <f t="shared" si="98"/>
        <v>13</v>
      </c>
      <c r="G675">
        <f t="shared" si="99"/>
        <v>10</v>
      </c>
      <c r="H675">
        <f t="shared" si="100"/>
        <v>4</v>
      </c>
      <c r="I675" t="str">
        <f t="shared" si="101"/>
        <v>2022</v>
      </c>
      <c r="J675" t="str">
        <f t="shared" si="104"/>
        <v>2022-06-13</v>
      </c>
    </row>
    <row r="676" spans="1:10" ht="15.75" x14ac:dyDescent="0.25">
      <c r="A676" s="8">
        <v>44725</v>
      </c>
      <c r="B676" t="str">
        <f t="shared" si="102"/>
        <v>06/13/2022</v>
      </c>
      <c r="C676">
        <f t="shared" si="103"/>
        <v>3</v>
      </c>
      <c r="D676" t="str">
        <f t="shared" si="96"/>
        <v>06</v>
      </c>
      <c r="E676">
        <f t="shared" si="97"/>
        <v>6</v>
      </c>
      <c r="F676">
        <f t="shared" si="98"/>
        <v>13</v>
      </c>
      <c r="G676">
        <f t="shared" si="99"/>
        <v>10</v>
      </c>
      <c r="H676">
        <f t="shared" si="100"/>
        <v>4</v>
      </c>
      <c r="I676" t="str">
        <f t="shared" si="101"/>
        <v>2022</v>
      </c>
      <c r="J676" t="str">
        <f t="shared" si="104"/>
        <v>2022-06-13</v>
      </c>
    </row>
    <row r="677" spans="1:10" ht="15.75" x14ac:dyDescent="0.25">
      <c r="A677" s="6">
        <v>44725</v>
      </c>
      <c r="B677" t="str">
        <f t="shared" si="102"/>
        <v>06/13/2022</v>
      </c>
      <c r="C677">
        <f t="shared" si="103"/>
        <v>3</v>
      </c>
      <c r="D677" t="str">
        <f t="shared" si="96"/>
        <v>06</v>
      </c>
      <c r="E677">
        <f t="shared" si="97"/>
        <v>6</v>
      </c>
      <c r="F677">
        <f t="shared" si="98"/>
        <v>13</v>
      </c>
      <c r="G677">
        <f t="shared" si="99"/>
        <v>10</v>
      </c>
      <c r="H677">
        <f t="shared" si="100"/>
        <v>4</v>
      </c>
      <c r="I677" t="str">
        <f t="shared" si="101"/>
        <v>2022</v>
      </c>
      <c r="J677" t="str">
        <f t="shared" si="104"/>
        <v>2022-06-13</v>
      </c>
    </row>
    <row r="678" spans="1:10" ht="15.75" x14ac:dyDescent="0.25">
      <c r="A678" s="6">
        <v>44725</v>
      </c>
      <c r="B678" t="str">
        <f t="shared" si="102"/>
        <v>06/13/2022</v>
      </c>
      <c r="C678">
        <f t="shared" si="103"/>
        <v>3</v>
      </c>
      <c r="D678" t="str">
        <f t="shared" si="96"/>
        <v>06</v>
      </c>
      <c r="E678">
        <f t="shared" si="97"/>
        <v>6</v>
      </c>
      <c r="F678">
        <f t="shared" si="98"/>
        <v>13</v>
      </c>
      <c r="G678">
        <f t="shared" si="99"/>
        <v>10</v>
      </c>
      <c r="H678">
        <f t="shared" si="100"/>
        <v>4</v>
      </c>
      <c r="I678" t="str">
        <f t="shared" si="101"/>
        <v>2022</v>
      </c>
      <c r="J678" t="str">
        <f t="shared" si="104"/>
        <v>2022-06-13</v>
      </c>
    </row>
    <row r="679" spans="1:10" ht="15.75" x14ac:dyDescent="0.25">
      <c r="A679" s="8">
        <v>44725</v>
      </c>
      <c r="B679" t="str">
        <f t="shared" si="102"/>
        <v>06/13/2022</v>
      </c>
      <c r="C679">
        <f t="shared" si="103"/>
        <v>3</v>
      </c>
      <c r="D679" t="str">
        <f t="shared" si="96"/>
        <v>06</v>
      </c>
      <c r="E679">
        <f t="shared" si="97"/>
        <v>6</v>
      </c>
      <c r="F679">
        <f t="shared" si="98"/>
        <v>13</v>
      </c>
      <c r="G679">
        <f t="shared" si="99"/>
        <v>10</v>
      </c>
      <c r="H679">
        <f t="shared" si="100"/>
        <v>4</v>
      </c>
      <c r="I679" t="str">
        <f t="shared" si="101"/>
        <v>2022</v>
      </c>
      <c r="J679" t="str">
        <f t="shared" si="104"/>
        <v>2022-06-13</v>
      </c>
    </row>
    <row r="680" spans="1:10" ht="15.75" x14ac:dyDescent="0.25">
      <c r="A680" s="8">
        <v>44725</v>
      </c>
      <c r="B680" t="str">
        <f t="shared" si="102"/>
        <v>06/13/2022</v>
      </c>
      <c r="C680">
        <f t="shared" si="103"/>
        <v>3</v>
      </c>
      <c r="D680" t="str">
        <f t="shared" si="96"/>
        <v>06</v>
      </c>
      <c r="E680">
        <f t="shared" si="97"/>
        <v>6</v>
      </c>
      <c r="F680">
        <f t="shared" si="98"/>
        <v>13</v>
      </c>
      <c r="G680">
        <f t="shared" si="99"/>
        <v>10</v>
      </c>
      <c r="H680">
        <f t="shared" si="100"/>
        <v>4</v>
      </c>
      <c r="I680" t="str">
        <f t="shared" si="101"/>
        <v>2022</v>
      </c>
      <c r="J680" t="str">
        <f t="shared" si="104"/>
        <v>2022-06-13</v>
      </c>
    </row>
    <row r="681" spans="1:10" ht="15.75" x14ac:dyDescent="0.25">
      <c r="A681" s="8">
        <v>44725</v>
      </c>
      <c r="B681" t="str">
        <f t="shared" si="102"/>
        <v>06/13/2022</v>
      </c>
      <c r="C681">
        <f t="shared" si="103"/>
        <v>3</v>
      </c>
      <c r="D681" t="str">
        <f t="shared" si="96"/>
        <v>06</v>
      </c>
      <c r="E681">
        <f t="shared" si="97"/>
        <v>6</v>
      </c>
      <c r="F681">
        <f t="shared" si="98"/>
        <v>13</v>
      </c>
      <c r="G681">
        <f t="shared" si="99"/>
        <v>10</v>
      </c>
      <c r="H681">
        <f t="shared" si="100"/>
        <v>4</v>
      </c>
      <c r="I681" t="str">
        <f t="shared" si="101"/>
        <v>2022</v>
      </c>
      <c r="J681" t="str">
        <f t="shared" si="104"/>
        <v>2022-06-13</v>
      </c>
    </row>
    <row r="682" spans="1:10" ht="15.75" x14ac:dyDescent="0.25">
      <c r="A682" s="6">
        <v>44725</v>
      </c>
      <c r="B682" t="str">
        <f t="shared" si="102"/>
        <v>06/13/2022</v>
      </c>
      <c r="C682">
        <f t="shared" si="103"/>
        <v>3</v>
      </c>
      <c r="D682" t="str">
        <f t="shared" si="96"/>
        <v>06</v>
      </c>
      <c r="E682">
        <f t="shared" si="97"/>
        <v>6</v>
      </c>
      <c r="F682">
        <f t="shared" si="98"/>
        <v>13</v>
      </c>
      <c r="G682">
        <f t="shared" si="99"/>
        <v>10</v>
      </c>
      <c r="H682">
        <f t="shared" si="100"/>
        <v>4</v>
      </c>
      <c r="I682" t="str">
        <f t="shared" si="101"/>
        <v>2022</v>
      </c>
      <c r="J682" t="str">
        <f t="shared" si="104"/>
        <v>2022-06-13</v>
      </c>
    </row>
    <row r="683" spans="1:10" ht="15.75" x14ac:dyDescent="0.25">
      <c r="A683" s="6">
        <v>44725</v>
      </c>
      <c r="B683" t="str">
        <f t="shared" si="102"/>
        <v>06/13/2022</v>
      </c>
      <c r="C683">
        <f t="shared" si="103"/>
        <v>3</v>
      </c>
      <c r="D683" t="str">
        <f t="shared" si="96"/>
        <v>06</v>
      </c>
      <c r="E683">
        <f t="shared" si="97"/>
        <v>6</v>
      </c>
      <c r="F683">
        <f t="shared" si="98"/>
        <v>13</v>
      </c>
      <c r="G683">
        <f t="shared" si="99"/>
        <v>10</v>
      </c>
      <c r="H683">
        <f t="shared" si="100"/>
        <v>4</v>
      </c>
      <c r="I683" t="str">
        <f t="shared" si="101"/>
        <v>2022</v>
      </c>
      <c r="J683" t="str">
        <f t="shared" si="104"/>
        <v>2022-06-13</v>
      </c>
    </row>
    <row r="684" spans="1:10" ht="15.75" x14ac:dyDescent="0.25">
      <c r="A684" s="6">
        <v>44725</v>
      </c>
      <c r="B684" t="str">
        <f t="shared" si="102"/>
        <v>06/13/2022</v>
      </c>
      <c r="C684">
        <f t="shared" si="103"/>
        <v>3</v>
      </c>
      <c r="D684" t="str">
        <f t="shared" si="96"/>
        <v>06</v>
      </c>
      <c r="E684">
        <f t="shared" si="97"/>
        <v>6</v>
      </c>
      <c r="F684">
        <f t="shared" si="98"/>
        <v>13</v>
      </c>
      <c r="G684">
        <f t="shared" si="99"/>
        <v>10</v>
      </c>
      <c r="H684">
        <f t="shared" si="100"/>
        <v>4</v>
      </c>
      <c r="I684" t="str">
        <f t="shared" si="101"/>
        <v>2022</v>
      </c>
      <c r="J684" t="str">
        <f t="shared" si="104"/>
        <v>2022-06-13</v>
      </c>
    </row>
    <row r="685" spans="1:10" ht="15.75" x14ac:dyDescent="0.25">
      <c r="A685" s="8">
        <v>44725</v>
      </c>
      <c r="B685" t="str">
        <f t="shared" si="102"/>
        <v>06/13/2022</v>
      </c>
      <c r="C685">
        <f t="shared" si="103"/>
        <v>3</v>
      </c>
      <c r="D685" t="str">
        <f t="shared" si="96"/>
        <v>06</v>
      </c>
      <c r="E685">
        <f t="shared" si="97"/>
        <v>6</v>
      </c>
      <c r="F685">
        <f t="shared" si="98"/>
        <v>13</v>
      </c>
      <c r="G685">
        <f t="shared" si="99"/>
        <v>10</v>
      </c>
      <c r="H685">
        <f t="shared" si="100"/>
        <v>4</v>
      </c>
      <c r="I685" t="str">
        <f t="shared" si="101"/>
        <v>2022</v>
      </c>
      <c r="J685" t="str">
        <f t="shared" si="104"/>
        <v>2022-06-13</v>
      </c>
    </row>
    <row r="686" spans="1:10" ht="15.75" x14ac:dyDescent="0.25">
      <c r="A686" s="6">
        <v>44725</v>
      </c>
      <c r="B686" t="str">
        <f t="shared" si="102"/>
        <v>06/13/2022</v>
      </c>
      <c r="C686">
        <f t="shared" si="103"/>
        <v>3</v>
      </c>
      <c r="D686" t="str">
        <f t="shared" si="96"/>
        <v>06</v>
      </c>
      <c r="E686">
        <f t="shared" si="97"/>
        <v>6</v>
      </c>
      <c r="F686">
        <f t="shared" si="98"/>
        <v>13</v>
      </c>
      <c r="G686">
        <f t="shared" si="99"/>
        <v>10</v>
      </c>
      <c r="H686">
        <f t="shared" si="100"/>
        <v>4</v>
      </c>
      <c r="I686" t="str">
        <f t="shared" si="101"/>
        <v>2022</v>
      </c>
      <c r="J686" t="str">
        <f t="shared" si="104"/>
        <v>2022-06-13</v>
      </c>
    </row>
    <row r="687" spans="1:10" ht="15.75" x14ac:dyDescent="0.25">
      <c r="A687" s="8">
        <v>44725</v>
      </c>
      <c r="B687" t="str">
        <f t="shared" si="102"/>
        <v>06/13/2022</v>
      </c>
      <c r="C687">
        <f t="shared" si="103"/>
        <v>3</v>
      </c>
      <c r="D687" t="str">
        <f t="shared" si="96"/>
        <v>06</v>
      </c>
      <c r="E687">
        <f t="shared" si="97"/>
        <v>6</v>
      </c>
      <c r="F687">
        <f t="shared" si="98"/>
        <v>13</v>
      </c>
      <c r="G687">
        <f t="shared" si="99"/>
        <v>10</v>
      </c>
      <c r="H687">
        <f t="shared" si="100"/>
        <v>4</v>
      </c>
      <c r="I687" t="str">
        <f t="shared" si="101"/>
        <v>2022</v>
      </c>
      <c r="J687" t="str">
        <f t="shared" si="104"/>
        <v>2022-06-13</v>
      </c>
    </row>
    <row r="688" spans="1:10" ht="15.75" x14ac:dyDescent="0.25">
      <c r="A688" s="8">
        <v>44725</v>
      </c>
      <c r="B688" t="str">
        <f t="shared" si="102"/>
        <v>06/13/2022</v>
      </c>
      <c r="C688">
        <f t="shared" si="103"/>
        <v>3</v>
      </c>
      <c r="D688" t="str">
        <f t="shared" si="96"/>
        <v>06</v>
      </c>
      <c r="E688">
        <f t="shared" si="97"/>
        <v>6</v>
      </c>
      <c r="F688">
        <f t="shared" si="98"/>
        <v>13</v>
      </c>
      <c r="G688">
        <f t="shared" si="99"/>
        <v>10</v>
      </c>
      <c r="H688">
        <f t="shared" si="100"/>
        <v>4</v>
      </c>
      <c r="I688" t="str">
        <f t="shared" si="101"/>
        <v>2022</v>
      </c>
      <c r="J688" t="str">
        <f t="shared" si="104"/>
        <v>2022-06-13</v>
      </c>
    </row>
    <row r="689" spans="1:10" ht="15.75" x14ac:dyDescent="0.25">
      <c r="A689" s="6">
        <v>44725</v>
      </c>
      <c r="B689" t="str">
        <f t="shared" si="102"/>
        <v>06/13/2022</v>
      </c>
      <c r="C689">
        <f t="shared" si="103"/>
        <v>3</v>
      </c>
      <c r="D689" t="str">
        <f t="shared" si="96"/>
        <v>06</v>
      </c>
      <c r="E689">
        <f t="shared" si="97"/>
        <v>6</v>
      </c>
      <c r="F689">
        <f t="shared" si="98"/>
        <v>13</v>
      </c>
      <c r="G689">
        <f t="shared" si="99"/>
        <v>10</v>
      </c>
      <c r="H689">
        <f t="shared" si="100"/>
        <v>4</v>
      </c>
      <c r="I689" t="str">
        <f t="shared" si="101"/>
        <v>2022</v>
      </c>
      <c r="J689" t="str">
        <f t="shared" si="104"/>
        <v>2022-06-13</v>
      </c>
    </row>
    <row r="690" spans="1:10" ht="15.75" x14ac:dyDescent="0.25">
      <c r="A690" s="6">
        <v>44725</v>
      </c>
      <c r="B690" t="str">
        <f t="shared" si="102"/>
        <v>06/13/2022</v>
      </c>
      <c r="C690">
        <f t="shared" si="103"/>
        <v>3</v>
      </c>
      <c r="D690" t="str">
        <f t="shared" si="96"/>
        <v>06</v>
      </c>
      <c r="E690">
        <f t="shared" si="97"/>
        <v>6</v>
      </c>
      <c r="F690">
        <f t="shared" si="98"/>
        <v>13</v>
      </c>
      <c r="G690">
        <f t="shared" si="99"/>
        <v>10</v>
      </c>
      <c r="H690">
        <f t="shared" si="100"/>
        <v>4</v>
      </c>
      <c r="I690" t="str">
        <f t="shared" si="101"/>
        <v>2022</v>
      </c>
      <c r="J690" t="str">
        <f t="shared" si="104"/>
        <v>2022-06-13</v>
      </c>
    </row>
    <row r="691" spans="1:10" ht="15.75" x14ac:dyDescent="0.25">
      <c r="A691" s="6">
        <v>44725</v>
      </c>
      <c r="B691" t="str">
        <f t="shared" si="102"/>
        <v>06/13/2022</v>
      </c>
      <c r="C691">
        <f t="shared" si="103"/>
        <v>3</v>
      </c>
      <c r="D691" t="str">
        <f t="shared" si="96"/>
        <v>06</v>
      </c>
      <c r="E691">
        <f t="shared" si="97"/>
        <v>6</v>
      </c>
      <c r="F691">
        <f t="shared" si="98"/>
        <v>13</v>
      </c>
      <c r="G691">
        <f t="shared" si="99"/>
        <v>10</v>
      </c>
      <c r="H691">
        <f t="shared" si="100"/>
        <v>4</v>
      </c>
      <c r="I691" t="str">
        <f t="shared" si="101"/>
        <v>2022</v>
      </c>
      <c r="J691" t="str">
        <f t="shared" si="104"/>
        <v>2022-06-13</v>
      </c>
    </row>
    <row r="692" spans="1:10" ht="15.75" x14ac:dyDescent="0.25">
      <c r="A692" s="8">
        <v>44725</v>
      </c>
      <c r="B692" t="str">
        <f t="shared" si="102"/>
        <v>06/13/2022</v>
      </c>
      <c r="C692">
        <f t="shared" si="103"/>
        <v>3</v>
      </c>
      <c r="D692" t="str">
        <f t="shared" si="96"/>
        <v>06</v>
      </c>
      <c r="E692">
        <f t="shared" si="97"/>
        <v>6</v>
      </c>
      <c r="F692">
        <f t="shared" si="98"/>
        <v>13</v>
      </c>
      <c r="G692">
        <f t="shared" si="99"/>
        <v>10</v>
      </c>
      <c r="H692">
        <f t="shared" si="100"/>
        <v>4</v>
      </c>
      <c r="I692" t="str">
        <f t="shared" si="101"/>
        <v>2022</v>
      </c>
      <c r="J692" t="str">
        <f t="shared" si="104"/>
        <v>2022-06-13</v>
      </c>
    </row>
    <row r="693" spans="1:10" ht="15.75" x14ac:dyDescent="0.25">
      <c r="A693" s="6">
        <v>44725</v>
      </c>
      <c r="B693" t="str">
        <f t="shared" si="102"/>
        <v>06/13/2022</v>
      </c>
      <c r="C693">
        <f t="shared" si="103"/>
        <v>3</v>
      </c>
      <c r="D693" t="str">
        <f t="shared" ref="D693:D756" si="105">IF(VALUE(MID(B693,1,C693-1))&lt;10,0&amp;VALUE(MID(B693,1,C693-1)),VALUE(MID(B693,1,C693-1)))</f>
        <v>06</v>
      </c>
      <c r="E693">
        <f t="shared" ref="E693:E756" si="106">SEARCH("/",B693,C693+1)</f>
        <v>6</v>
      </c>
      <c r="F693">
        <f t="shared" ref="F693:F756" si="107">IF(VALUE(MID(B693,C693+1,E693-C693-1))&lt;10,0&amp;VALUE(MID(B693,C693+1,E693-C693-1)),VALUE(MID(B693,C693+1,E693-C693-1)))</f>
        <v>13</v>
      </c>
      <c r="G693">
        <f t="shared" ref="G693:G756" si="108">LEN(B693)</f>
        <v>10</v>
      </c>
      <c r="H693">
        <f t="shared" ref="H693:H756" si="109">G693-E693</f>
        <v>4</v>
      </c>
      <c r="I693" t="str">
        <f t="shared" ref="I693:I756" si="110">MID(B693,E693+1,H693)</f>
        <v>2022</v>
      </c>
      <c r="J693" t="str">
        <f t="shared" si="104"/>
        <v>2022-06-13</v>
      </c>
    </row>
    <row r="694" spans="1:10" ht="15.75" x14ac:dyDescent="0.25">
      <c r="A694" s="8">
        <v>44725</v>
      </c>
      <c r="B694" t="str">
        <f t="shared" si="102"/>
        <v>06/13/2022</v>
      </c>
      <c r="C694">
        <f t="shared" si="103"/>
        <v>3</v>
      </c>
      <c r="D694" t="str">
        <f t="shared" si="105"/>
        <v>06</v>
      </c>
      <c r="E694">
        <f t="shared" si="106"/>
        <v>6</v>
      </c>
      <c r="F694">
        <f t="shared" si="107"/>
        <v>13</v>
      </c>
      <c r="G694">
        <f t="shared" si="108"/>
        <v>10</v>
      </c>
      <c r="H694">
        <f t="shared" si="109"/>
        <v>4</v>
      </c>
      <c r="I694" t="str">
        <f t="shared" si="110"/>
        <v>2022</v>
      </c>
      <c r="J694" t="str">
        <f t="shared" si="104"/>
        <v>2022-06-13</v>
      </c>
    </row>
    <row r="695" spans="1:10" ht="15.75" x14ac:dyDescent="0.25">
      <c r="A695" s="8">
        <v>44725</v>
      </c>
      <c r="B695" t="str">
        <f t="shared" si="102"/>
        <v>06/13/2022</v>
      </c>
      <c r="C695">
        <f t="shared" si="103"/>
        <v>3</v>
      </c>
      <c r="D695" t="str">
        <f t="shared" si="105"/>
        <v>06</v>
      </c>
      <c r="E695">
        <f t="shared" si="106"/>
        <v>6</v>
      </c>
      <c r="F695">
        <f t="shared" si="107"/>
        <v>13</v>
      </c>
      <c r="G695">
        <f t="shared" si="108"/>
        <v>10</v>
      </c>
      <c r="H695">
        <f t="shared" si="109"/>
        <v>4</v>
      </c>
      <c r="I695" t="str">
        <f t="shared" si="110"/>
        <v>2022</v>
      </c>
      <c r="J695" t="str">
        <f t="shared" si="104"/>
        <v>2022-06-13</v>
      </c>
    </row>
    <row r="696" spans="1:10" ht="15.75" x14ac:dyDescent="0.25">
      <c r="A696" s="8">
        <v>44725</v>
      </c>
      <c r="B696" t="str">
        <f t="shared" si="102"/>
        <v>06/13/2022</v>
      </c>
      <c r="C696">
        <f t="shared" si="103"/>
        <v>3</v>
      </c>
      <c r="D696" t="str">
        <f t="shared" si="105"/>
        <v>06</v>
      </c>
      <c r="E696">
        <f t="shared" si="106"/>
        <v>6</v>
      </c>
      <c r="F696">
        <f t="shared" si="107"/>
        <v>13</v>
      </c>
      <c r="G696">
        <f t="shared" si="108"/>
        <v>10</v>
      </c>
      <c r="H696">
        <f t="shared" si="109"/>
        <v>4</v>
      </c>
      <c r="I696" t="str">
        <f t="shared" si="110"/>
        <v>2022</v>
      </c>
      <c r="J696" t="str">
        <f t="shared" si="104"/>
        <v>2022-06-13</v>
      </c>
    </row>
    <row r="697" spans="1:10" ht="15.75" x14ac:dyDescent="0.25">
      <c r="A697" s="6">
        <v>44725</v>
      </c>
      <c r="B697" t="str">
        <f t="shared" si="102"/>
        <v>06/13/2022</v>
      </c>
      <c r="C697">
        <f t="shared" si="103"/>
        <v>3</v>
      </c>
      <c r="D697" t="str">
        <f t="shared" si="105"/>
        <v>06</v>
      </c>
      <c r="E697">
        <f t="shared" si="106"/>
        <v>6</v>
      </c>
      <c r="F697">
        <f t="shared" si="107"/>
        <v>13</v>
      </c>
      <c r="G697">
        <f t="shared" si="108"/>
        <v>10</v>
      </c>
      <c r="H697">
        <f t="shared" si="109"/>
        <v>4</v>
      </c>
      <c r="I697" t="str">
        <f t="shared" si="110"/>
        <v>2022</v>
      </c>
      <c r="J697" t="str">
        <f t="shared" si="104"/>
        <v>2022-06-13</v>
      </c>
    </row>
    <row r="698" spans="1:10" ht="15.75" x14ac:dyDescent="0.25">
      <c r="A698" s="8">
        <v>44725</v>
      </c>
      <c r="B698" t="str">
        <f t="shared" si="102"/>
        <v>06/13/2022</v>
      </c>
      <c r="C698">
        <f t="shared" si="103"/>
        <v>3</v>
      </c>
      <c r="D698" t="str">
        <f t="shared" si="105"/>
        <v>06</v>
      </c>
      <c r="E698">
        <f t="shared" si="106"/>
        <v>6</v>
      </c>
      <c r="F698">
        <f t="shared" si="107"/>
        <v>13</v>
      </c>
      <c r="G698">
        <f t="shared" si="108"/>
        <v>10</v>
      </c>
      <c r="H698">
        <f t="shared" si="109"/>
        <v>4</v>
      </c>
      <c r="I698" t="str">
        <f t="shared" si="110"/>
        <v>2022</v>
      </c>
      <c r="J698" t="str">
        <f t="shared" si="104"/>
        <v>2022-06-13</v>
      </c>
    </row>
    <row r="699" spans="1:10" ht="15.75" x14ac:dyDescent="0.25">
      <c r="A699" s="8">
        <v>44725</v>
      </c>
      <c r="B699" t="str">
        <f t="shared" si="102"/>
        <v>06/13/2022</v>
      </c>
      <c r="C699">
        <f t="shared" si="103"/>
        <v>3</v>
      </c>
      <c r="D699" t="str">
        <f t="shared" si="105"/>
        <v>06</v>
      </c>
      <c r="E699">
        <f t="shared" si="106"/>
        <v>6</v>
      </c>
      <c r="F699">
        <f t="shared" si="107"/>
        <v>13</v>
      </c>
      <c r="G699">
        <f t="shared" si="108"/>
        <v>10</v>
      </c>
      <c r="H699">
        <f t="shared" si="109"/>
        <v>4</v>
      </c>
      <c r="I699" t="str">
        <f t="shared" si="110"/>
        <v>2022</v>
      </c>
      <c r="J699" t="str">
        <f t="shared" si="104"/>
        <v>2022-06-13</v>
      </c>
    </row>
    <row r="700" spans="1:10" ht="15.75" x14ac:dyDescent="0.25">
      <c r="A700" s="6">
        <v>44725</v>
      </c>
      <c r="B700" t="str">
        <f t="shared" si="102"/>
        <v>06/13/2022</v>
      </c>
      <c r="C700">
        <f t="shared" si="103"/>
        <v>3</v>
      </c>
      <c r="D700" t="str">
        <f t="shared" si="105"/>
        <v>06</v>
      </c>
      <c r="E700">
        <f t="shared" si="106"/>
        <v>6</v>
      </c>
      <c r="F700">
        <f t="shared" si="107"/>
        <v>13</v>
      </c>
      <c r="G700">
        <f t="shared" si="108"/>
        <v>10</v>
      </c>
      <c r="H700">
        <f t="shared" si="109"/>
        <v>4</v>
      </c>
      <c r="I700" t="str">
        <f t="shared" si="110"/>
        <v>2022</v>
      </c>
      <c r="J700" t="str">
        <f t="shared" si="104"/>
        <v>2022-06-13</v>
      </c>
    </row>
    <row r="701" spans="1:10" ht="15.75" x14ac:dyDescent="0.25">
      <c r="A701" s="6">
        <v>44725</v>
      </c>
      <c r="B701" t="str">
        <f t="shared" si="102"/>
        <v>06/13/2022</v>
      </c>
      <c r="C701">
        <f t="shared" si="103"/>
        <v>3</v>
      </c>
      <c r="D701" t="str">
        <f t="shared" si="105"/>
        <v>06</v>
      </c>
      <c r="E701">
        <f t="shared" si="106"/>
        <v>6</v>
      </c>
      <c r="F701">
        <f t="shared" si="107"/>
        <v>13</v>
      </c>
      <c r="G701">
        <f t="shared" si="108"/>
        <v>10</v>
      </c>
      <c r="H701">
        <f t="shared" si="109"/>
        <v>4</v>
      </c>
      <c r="I701" t="str">
        <f t="shared" si="110"/>
        <v>2022</v>
      </c>
      <c r="J701" t="str">
        <f t="shared" si="104"/>
        <v>2022-06-13</v>
      </c>
    </row>
    <row r="702" spans="1:10" ht="15.75" x14ac:dyDescent="0.25">
      <c r="A702" s="8">
        <v>44725</v>
      </c>
      <c r="B702" t="str">
        <f t="shared" si="102"/>
        <v>06/13/2022</v>
      </c>
      <c r="C702">
        <f t="shared" si="103"/>
        <v>3</v>
      </c>
      <c r="D702" t="str">
        <f t="shared" si="105"/>
        <v>06</v>
      </c>
      <c r="E702">
        <f t="shared" si="106"/>
        <v>6</v>
      </c>
      <c r="F702">
        <f t="shared" si="107"/>
        <v>13</v>
      </c>
      <c r="G702">
        <f t="shared" si="108"/>
        <v>10</v>
      </c>
      <c r="H702">
        <f t="shared" si="109"/>
        <v>4</v>
      </c>
      <c r="I702" t="str">
        <f t="shared" si="110"/>
        <v>2022</v>
      </c>
      <c r="J702" t="str">
        <f t="shared" si="104"/>
        <v>2022-06-13</v>
      </c>
    </row>
    <row r="703" spans="1:10" ht="15.75" x14ac:dyDescent="0.25">
      <c r="A703" s="8">
        <v>44725</v>
      </c>
      <c r="B703" t="str">
        <f t="shared" si="102"/>
        <v>06/13/2022</v>
      </c>
      <c r="C703">
        <f t="shared" si="103"/>
        <v>3</v>
      </c>
      <c r="D703" t="str">
        <f t="shared" si="105"/>
        <v>06</v>
      </c>
      <c r="E703">
        <f t="shared" si="106"/>
        <v>6</v>
      </c>
      <c r="F703">
        <f t="shared" si="107"/>
        <v>13</v>
      </c>
      <c r="G703">
        <f t="shared" si="108"/>
        <v>10</v>
      </c>
      <c r="H703">
        <f t="shared" si="109"/>
        <v>4</v>
      </c>
      <c r="I703" t="str">
        <f t="shared" si="110"/>
        <v>2022</v>
      </c>
      <c r="J703" t="str">
        <f t="shared" si="104"/>
        <v>2022-06-13</v>
      </c>
    </row>
    <row r="704" spans="1:10" ht="15.75" x14ac:dyDescent="0.25">
      <c r="A704" s="8">
        <v>44726</v>
      </c>
      <c r="B704" t="str">
        <f t="shared" si="102"/>
        <v>06/14/2022</v>
      </c>
      <c r="C704">
        <f t="shared" si="103"/>
        <v>3</v>
      </c>
      <c r="D704" t="str">
        <f t="shared" si="105"/>
        <v>06</v>
      </c>
      <c r="E704">
        <f t="shared" si="106"/>
        <v>6</v>
      </c>
      <c r="F704">
        <f t="shared" si="107"/>
        <v>14</v>
      </c>
      <c r="G704">
        <f t="shared" si="108"/>
        <v>10</v>
      </c>
      <c r="H704">
        <f t="shared" si="109"/>
        <v>4</v>
      </c>
      <c r="I704" t="str">
        <f t="shared" si="110"/>
        <v>2022</v>
      </c>
      <c r="J704" t="str">
        <f t="shared" si="104"/>
        <v>2022-06-14</v>
      </c>
    </row>
    <row r="705" spans="1:10" ht="15.75" x14ac:dyDescent="0.25">
      <c r="A705" s="6">
        <v>44726</v>
      </c>
      <c r="B705" t="str">
        <f t="shared" si="102"/>
        <v>06/14/2022</v>
      </c>
      <c r="C705">
        <f t="shared" si="103"/>
        <v>3</v>
      </c>
      <c r="D705" t="str">
        <f t="shared" si="105"/>
        <v>06</v>
      </c>
      <c r="E705">
        <f t="shared" si="106"/>
        <v>6</v>
      </c>
      <c r="F705">
        <f t="shared" si="107"/>
        <v>14</v>
      </c>
      <c r="G705">
        <f t="shared" si="108"/>
        <v>10</v>
      </c>
      <c r="H705">
        <f t="shared" si="109"/>
        <v>4</v>
      </c>
      <c r="I705" t="str">
        <f t="shared" si="110"/>
        <v>2022</v>
      </c>
      <c r="J705" t="str">
        <f t="shared" si="104"/>
        <v>2022-06-14</v>
      </c>
    </row>
    <row r="706" spans="1:10" ht="15.75" x14ac:dyDescent="0.25">
      <c r="A706" s="6">
        <v>44726</v>
      </c>
      <c r="B706" t="str">
        <f t="shared" ref="B706:B769" si="111">TEXT(A706,"MM/DD/YYYY")</f>
        <v>06/14/2022</v>
      </c>
      <c r="C706">
        <f t="shared" ref="C706:C769" si="112">FIND("/",B706)</f>
        <v>3</v>
      </c>
      <c r="D706" t="str">
        <f t="shared" si="105"/>
        <v>06</v>
      </c>
      <c r="E706">
        <f t="shared" si="106"/>
        <v>6</v>
      </c>
      <c r="F706">
        <f t="shared" si="107"/>
        <v>14</v>
      </c>
      <c r="G706">
        <f t="shared" si="108"/>
        <v>10</v>
      </c>
      <c r="H706">
        <f t="shared" si="109"/>
        <v>4</v>
      </c>
      <c r="I706" t="str">
        <f t="shared" si="110"/>
        <v>2022</v>
      </c>
      <c r="J706" t="str">
        <f t="shared" ref="J706:J769" si="113">IF(A706="","null",I706&amp;"-"&amp;D706&amp;"-"&amp;F706)</f>
        <v>2022-06-14</v>
      </c>
    </row>
    <row r="707" spans="1:10" ht="15.75" x14ac:dyDescent="0.25">
      <c r="A707" s="6">
        <v>44726</v>
      </c>
      <c r="B707" t="str">
        <f t="shared" si="111"/>
        <v>06/14/2022</v>
      </c>
      <c r="C707">
        <f t="shared" si="112"/>
        <v>3</v>
      </c>
      <c r="D707" t="str">
        <f t="shared" si="105"/>
        <v>06</v>
      </c>
      <c r="E707">
        <f t="shared" si="106"/>
        <v>6</v>
      </c>
      <c r="F707">
        <f t="shared" si="107"/>
        <v>14</v>
      </c>
      <c r="G707">
        <f t="shared" si="108"/>
        <v>10</v>
      </c>
      <c r="H707">
        <f t="shared" si="109"/>
        <v>4</v>
      </c>
      <c r="I707" t="str">
        <f t="shared" si="110"/>
        <v>2022</v>
      </c>
      <c r="J707" t="str">
        <f t="shared" si="113"/>
        <v>2022-06-14</v>
      </c>
    </row>
    <row r="708" spans="1:10" ht="15.75" x14ac:dyDescent="0.25">
      <c r="A708" s="8">
        <v>44726</v>
      </c>
      <c r="B708" t="str">
        <f t="shared" si="111"/>
        <v>06/14/2022</v>
      </c>
      <c r="C708">
        <f t="shared" si="112"/>
        <v>3</v>
      </c>
      <c r="D708" t="str">
        <f t="shared" si="105"/>
        <v>06</v>
      </c>
      <c r="E708">
        <f t="shared" si="106"/>
        <v>6</v>
      </c>
      <c r="F708">
        <f t="shared" si="107"/>
        <v>14</v>
      </c>
      <c r="G708">
        <f t="shared" si="108"/>
        <v>10</v>
      </c>
      <c r="H708">
        <f t="shared" si="109"/>
        <v>4</v>
      </c>
      <c r="I708" t="str">
        <f t="shared" si="110"/>
        <v>2022</v>
      </c>
      <c r="J708" t="str">
        <f t="shared" si="113"/>
        <v>2022-06-14</v>
      </c>
    </row>
    <row r="709" spans="1:10" ht="15.75" x14ac:dyDescent="0.25">
      <c r="A709" s="8">
        <v>44726</v>
      </c>
      <c r="B709" t="str">
        <f t="shared" si="111"/>
        <v>06/14/2022</v>
      </c>
      <c r="C709">
        <f t="shared" si="112"/>
        <v>3</v>
      </c>
      <c r="D709" t="str">
        <f t="shared" si="105"/>
        <v>06</v>
      </c>
      <c r="E709">
        <f t="shared" si="106"/>
        <v>6</v>
      </c>
      <c r="F709">
        <f t="shared" si="107"/>
        <v>14</v>
      </c>
      <c r="G709">
        <f t="shared" si="108"/>
        <v>10</v>
      </c>
      <c r="H709">
        <f t="shared" si="109"/>
        <v>4</v>
      </c>
      <c r="I709" t="str">
        <f t="shared" si="110"/>
        <v>2022</v>
      </c>
      <c r="J709" t="str">
        <f t="shared" si="113"/>
        <v>2022-06-14</v>
      </c>
    </row>
    <row r="710" spans="1:10" ht="15.75" x14ac:dyDescent="0.25">
      <c r="A710" s="8">
        <v>44726</v>
      </c>
      <c r="B710" t="str">
        <f t="shared" si="111"/>
        <v>06/14/2022</v>
      </c>
      <c r="C710">
        <f t="shared" si="112"/>
        <v>3</v>
      </c>
      <c r="D710" t="str">
        <f t="shared" si="105"/>
        <v>06</v>
      </c>
      <c r="E710">
        <f t="shared" si="106"/>
        <v>6</v>
      </c>
      <c r="F710">
        <f t="shared" si="107"/>
        <v>14</v>
      </c>
      <c r="G710">
        <f t="shared" si="108"/>
        <v>10</v>
      </c>
      <c r="H710">
        <f t="shared" si="109"/>
        <v>4</v>
      </c>
      <c r="I710" t="str">
        <f t="shared" si="110"/>
        <v>2022</v>
      </c>
      <c r="J710" t="str">
        <f t="shared" si="113"/>
        <v>2022-06-14</v>
      </c>
    </row>
    <row r="711" spans="1:10" ht="15.75" x14ac:dyDescent="0.25">
      <c r="A711" s="6">
        <v>44726</v>
      </c>
      <c r="B711" t="str">
        <f t="shared" si="111"/>
        <v>06/14/2022</v>
      </c>
      <c r="C711">
        <f t="shared" si="112"/>
        <v>3</v>
      </c>
      <c r="D711" t="str">
        <f t="shared" si="105"/>
        <v>06</v>
      </c>
      <c r="E711">
        <f t="shared" si="106"/>
        <v>6</v>
      </c>
      <c r="F711">
        <f t="shared" si="107"/>
        <v>14</v>
      </c>
      <c r="G711">
        <f t="shared" si="108"/>
        <v>10</v>
      </c>
      <c r="H711">
        <f t="shared" si="109"/>
        <v>4</v>
      </c>
      <c r="I711" t="str">
        <f t="shared" si="110"/>
        <v>2022</v>
      </c>
      <c r="J711" t="str">
        <f t="shared" si="113"/>
        <v>2022-06-14</v>
      </c>
    </row>
    <row r="712" spans="1:10" ht="15.75" x14ac:dyDescent="0.25">
      <c r="A712" s="8">
        <v>44726</v>
      </c>
      <c r="B712" t="str">
        <f t="shared" si="111"/>
        <v>06/14/2022</v>
      </c>
      <c r="C712">
        <f t="shared" si="112"/>
        <v>3</v>
      </c>
      <c r="D712" t="str">
        <f t="shared" si="105"/>
        <v>06</v>
      </c>
      <c r="E712">
        <f t="shared" si="106"/>
        <v>6</v>
      </c>
      <c r="F712">
        <f t="shared" si="107"/>
        <v>14</v>
      </c>
      <c r="G712">
        <f t="shared" si="108"/>
        <v>10</v>
      </c>
      <c r="H712">
        <f t="shared" si="109"/>
        <v>4</v>
      </c>
      <c r="I712" t="str">
        <f t="shared" si="110"/>
        <v>2022</v>
      </c>
      <c r="J712" t="str">
        <f t="shared" si="113"/>
        <v>2022-06-14</v>
      </c>
    </row>
    <row r="713" spans="1:10" ht="15.75" x14ac:dyDescent="0.25">
      <c r="A713" s="8">
        <v>44727</v>
      </c>
      <c r="B713" t="str">
        <f t="shared" si="111"/>
        <v>06/15/2022</v>
      </c>
      <c r="C713">
        <f t="shared" si="112"/>
        <v>3</v>
      </c>
      <c r="D713" t="str">
        <f t="shared" si="105"/>
        <v>06</v>
      </c>
      <c r="E713">
        <f t="shared" si="106"/>
        <v>6</v>
      </c>
      <c r="F713">
        <f t="shared" si="107"/>
        <v>15</v>
      </c>
      <c r="G713">
        <f t="shared" si="108"/>
        <v>10</v>
      </c>
      <c r="H713">
        <f t="shared" si="109"/>
        <v>4</v>
      </c>
      <c r="I713" t="str">
        <f t="shared" si="110"/>
        <v>2022</v>
      </c>
      <c r="J713" t="str">
        <f t="shared" si="113"/>
        <v>2022-06-15</v>
      </c>
    </row>
    <row r="714" spans="1:10" ht="15.75" x14ac:dyDescent="0.25">
      <c r="A714" s="6">
        <v>44727</v>
      </c>
      <c r="B714" t="str">
        <f t="shared" si="111"/>
        <v>06/15/2022</v>
      </c>
      <c r="C714">
        <f t="shared" si="112"/>
        <v>3</v>
      </c>
      <c r="D714" t="str">
        <f t="shared" si="105"/>
        <v>06</v>
      </c>
      <c r="E714">
        <f t="shared" si="106"/>
        <v>6</v>
      </c>
      <c r="F714">
        <f t="shared" si="107"/>
        <v>15</v>
      </c>
      <c r="G714">
        <f t="shared" si="108"/>
        <v>10</v>
      </c>
      <c r="H714">
        <f t="shared" si="109"/>
        <v>4</v>
      </c>
      <c r="I714" t="str">
        <f t="shared" si="110"/>
        <v>2022</v>
      </c>
      <c r="J714" t="str">
        <f t="shared" si="113"/>
        <v>2022-06-15</v>
      </c>
    </row>
    <row r="715" spans="1:10" ht="15.75" x14ac:dyDescent="0.25">
      <c r="A715" s="8">
        <v>44727</v>
      </c>
      <c r="B715" t="str">
        <f t="shared" si="111"/>
        <v>06/15/2022</v>
      </c>
      <c r="C715">
        <f t="shared" si="112"/>
        <v>3</v>
      </c>
      <c r="D715" t="str">
        <f t="shared" si="105"/>
        <v>06</v>
      </c>
      <c r="E715">
        <f t="shared" si="106"/>
        <v>6</v>
      </c>
      <c r="F715">
        <f t="shared" si="107"/>
        <v>15</v>
      </c>
      <c r="G715">
        <f t="shared" si="108"/>
        <v>10</v>
      </c>
      <c r="H715">
        <f t="shared" si="109"/>
        <v>4</v>
      </c>
      <c r="I715" t="str">
        <f t="shared" si="110"/>
        <v>2022</v>
      </c>
      <c r="J715" t="str">
        <f t="shared" si="113"/>
        <v>2022-06-15</v>
      </c>
    </row>
    <row r="716" spans="1:10" ht="15.75" x14ac:dyDescent="0.25">
      <c r="A716" s="6">
        <v>44727</v>
      </c>
      <c r="B716" t="str">
        <f t="shared" si="111"/>
        <v>06/15/2022</v>
      </c>
      <c r="C716">
        <f t="shared" si="112"/>
        <v>3</v>
      </c>
      <c r="D716" t="str">
        <f t="shared" si="105"/>
        <v>06</v>
      </c>
      <c r="E716">
        <f t="shared" si="106"/>
        <v>6</v>
      </c>
      <c r="F716">
        <f t="shared" si="107"/>
        <v>15</v>
      </c>
      <c r="G716">
        <f t="shared" si="108"/>
        <v>10</v>
      </c>
      <c r="H716">
        <f t="shared" si="109"/>
        <v>4</v>
      </c>
      <c r="I716" t="str">
        <f t="shared" si="110"/>
        <v>2022</v>
      </c>
      <c r="J716" t="str">
        <f t="shared" si="113"/>
        <v>2022-06-15</v>
      </c>
    </row>
    <row r="717" spans="1:10" ht="15.75" x14ac:dyDescent="0.25">
      <c r="A717" s="8">
        <v>44729</v>
      </c>
      <c r="B717" t="str">
        <f t="shared" si="111"/>
        <v>06/17/2022</v>
      </c>
      <c r="C717">
        <f t="shared" si="112"/>
        <v>3</v>
      </c>
      <c r="D717" t="str">
        <f t="shared" si="105"/>
        <v>06</v>
      </c>
      <c r="E717">
        <f t="shared" si="106"/>
        <v>6</v>
      </c>
      <c r="F717">
        <f t="shared" si="107"/>
        <v>17</v>
      </c>
      <c r="G717">
        <f t="shared" si="108"/>
        <v>10</v>
      </c>
      <c r="H717">
        <f t="shared" si="109"/>
        <v>4</v>
      </c>
      <c r="I717" t="str">
        <f t="shared" si="110"/>
        <v>2022</v>
      </c>
      <c r="J717" t="str">
        <f t="shared" si="113"/>
        <v>2022-06-17</v>
      </c>
    </row>
    <row r="718" spans="1:10" ht="15.75" x14ac:dyDescent="0.25">
      <c r="A718" s="8">
        <v>44729</v>
      </c>
      <c r="B718" t="str">
        <f t="shared" si="111"/>
        <v>06/17/2022</v>
      </c>
      <c r="C718">
        <f t="shared" si="112"/>
        <v>3</v>
      </c>
      <c r="D718" t="str">
        <f t="shared" si="105"/>
        <v>06</v>
      </c>
      <c r="E718">
        <f t="shared" si="106"/>
        <v>6</v>
      </c>
      <c r="F718">
        <f t="shared" si="107"/>
        <v>17</v>
      </c>
      <c r="G718">
        <f t="shared" si="108"/>
        <v>10</v>
      </c>
      <c r="H718">
        <f t="shared" si="109"/>
        <v>4</v>
      </c>
      <c r="I718" t="str">
        <f t="shared" si="110"/>
        <v>2022</v>
      </c>
      <c r="J718" t="str">
        <f t="shared" si="113"/>
        <v>2022-06-17</v>
      </c>
    </row>
    <row r="719" spans="1:10" ht="15.75" x14ac:dyDescent="0.25">
      <c r="A719" s="8">
        <v>44729</v>
      </c>
      <c r="B719" t="str">
        <f t="shared" si="111"/>
        <v>06/17/2022</v>
      </c>
      <c r="C719">
        <f t="shared" si="112"/>
        <v>3</v>
      </c>
      <c r="D719" t="str">
        <f t="shared" si="105"/>
        <v>06</v>
      </c>
      <c r="E719">
        <f t="shared" si="106"/>
        <v>6</v>
      </c>
      <c r="F719">
        <f t="shared" si="107"/>
        <v>17</v>
      </c>
      <c r="G719">
        <f t="shared" si="108"/>
        <v>10</v>
      </c>
      <c r="H719">
        <f t="shared" si="109"/>
        <v>4</v>
      </c>
      <c r="I719" t="str">
        <f t="shared" si="110"/>
        <v>2022</v>
      </c>
      <c r="J719" t="str">
        <f t="shared" si="113"/>
        <v>2022-06-17</v>
      </c>
    </row>
    <row r="720" spans="1:10" ht="15.75" x14ac:dyDescent="0.25">
      <c r="A720" s="8">
        <v>44729</v>
      </c>
      <c r="B720" t="str">
        <f t="shared" si="111"/>
        <v>06/17/2022</v>
      </c>
      <c r="C720">
        <f t="shared" si="112"/>
        <v>3</v>
      </c>
      <c r="D720" t="str">
        <f t="shared" si="105"/>
        <v>06</v>
      </c>
      <c r="E720">
        <f t="shared" si="106"/>
        <v>6</v>
      </c>
      <c r="F720">
        <f t="shared" si="107"/>
        <v>17</v>
      </c>
      <c r="G720">
        <f t="shared" si="108"/>
        <v>10</v>
      </c>
      <c r="H720">
        <f t="shared" si="109"/>
        <v>4</v>
      </c>
      <c r="I720" t="str">
        <f t="shared" si="110"/>
        <v>2022</v>
      </c>
      <c r="J720" t="str">
        <f t="shared" si="113"/>
        <v>2022-06-17</v>
      </c>
    </row>
    <row r="721" spans="1:10" ht="15.75" x14ac:dyDescent="0.25">
      <c r="A721" s="8">
        <v>44729</v>
      </c>
      <c r="B721" t="str">
        <f t="shared" si="111"/>
        <v>06/17/2022</v>
      </c>
      <c r="C721">
        <f t="shared" si="112"/>
        <v>3</v>
      </c>
      <c r="D721" t="str">
        <f t="shared" si="105"/>
        <v>06</v>
      </c>
      <c r="E721">
        <f t="shared" si="106"/>
        <v>6</v>
      </c>
      <c r="F721">
        <f t="shared" si="107"/>
        <v>17</v>
      </c>
      <c r="G721">
        <f t="shared" si="108"/>
        <v>10</v>
      </c>
      <c r="H721">
        <f t="shared" si="109"/>
        <v>4</v>
      </c>
      <c r="I721" t="str">
        <f t="shared" si="110"/>
        <v>2022</v>
      </c>
      <c r="J721" t="str">
        <f t="shared" si="113"/>
        <v>2022-06-17</v>
      </c>
    </row>
    <row r="722" spans="1:10" ht="15.75" x14ac:dyDescent="0.25">
      <c r="A722" s="8">
        <v>44729</v>
      </c>
      <c r="B722" t="str">
        <f t="shared" si="111"/>
        <v>06/17/2022</v>
      </c>
      <c r="C722">
        <f t="shared" si="112"/>
        <v>3</v>
      </c>
      <c r="D722" t="str">
        <f t="shared" si="105"/>
        <v>06</v>
      </c>
      <c r="E722">
        <f t="shared" si="106"/>
        <v>6</v>
      </c>
      <c r="F722">
        <f t="shared" si="107"/>
        <v>17</v>
      </c>
      <c r="G722">
        <f t="shared" si="108"/>
        <v>10</v>
      </c>
      <c r="H722">
        <f t="shared" si="109"/>
        <v>4</v>
      </c>
      <c r="I722" t="str">
        <f t="shared" si="110"/>
        <v>2022</v>
      </c>
      <c r="J722" t="str">
        <f t="shared" si="113"/>
        <v>2022-06-17</v>
      </c>
    </row>
    <row r="723" spans="1:10" ht="15.75" x14ac:dyDescent="0.25">
      <c r="A723" s="8">
        <v>44729</v>
      </c>
      <c r="B723" t="str">
        <f t="shared" si="111"/>
        <v>06/17/2022</v>
      </c>
      <c r="C723">
        <f t="shared" si="112"/>
        <v>3</v>
      </c>
      <c r="D723" t="str">
        <f t="shared" si="105"/>
        <v>06</v>
      </c>
      <c r="E723">
        <f t="shared" si="106"/>
        <v>6</v>
      </c>
      <c r="F723">
        <f t="shared" si="107"/>
        <v>17</v>
      </c>
      <c r="G723">
        <f t="shared" si="108"/>
        <v>10</v>
      </c>
      <c r="H723">
        <f t="shared" si="109"/>
        <v>4</v>
      </c>
      <c r="I723" t="str">
        <f t="shared" si="110"/>
        <v>2022</v>
      </c>
      <c r="J723" t="str">
        <f t="shared" si="113"/>
        <v>2022-06-17</v>
      </c>
    </row>
    <row r="724" spans="1:10" ht="15.75" x14ac:dyDescent="0.25">
      <c r="A724" s="6">
        <v>44733</v>
      </c>
      <c r="B724" t="str">
        <f t="shared" si="111"/>
        <v>06/21/2022</v>
      </c>
      <c r="C724">
        <f t="shared" si="112"/>
        <v>3</v>
      </c>
      <c r="D724" t="str">
        <f t="shared" si="105"/>
        <v>06</v>
      </c>
      <c r="E724">
        <f t="shared" si="106"/>
        <v>6</v>
      </c>
      <c r="F724">
        <f t="shared" si="107"/>
        <v>21</v>
      </c>
      <c r="G724">
        <f t="shared" si="108"/>
        <v>10</v>
      </c>
      <c r="H724">
        <f t="shared" si="109"/>
        <v>4</v>
      </c>
      <c r="I724" t="str">
        <f t="shared" si="110"/>
        <v>2022</v>
      </c>
      <c r="J724" t="str">
        <f t="shared" si="113"/>
        <v>2022-06-21</v>
      </c>
    </row>
    <row r="725" spans="1:10" ht="15.75" x14ac:dyDescent="0.25">
      <c r="A725" s="6">
        <v>44733</v>
      </c>
      <c r="B725" t="str">
        <f t="shared" si="111"/>
        <v>06/21/2022</v>
      </c>
      <c r="C725">
        <f t="shared" si="112"/>
        <v>3</v>
      </c>
      <c r="D725" t="str">
        <f t="shared" si="105"/>
        <v>06</v>
      </c>
      <c r="E725">
        <f t="shared" si="106"/>
        <v>6</v>
      </c>
      <c r="F725">
        <f t="shared" si="107"/>
        <v>21</v>
      </c>
      <c r="G725">
        <f t="shared" si="108"/>
        <v>10</v>
      </c>
      <c r="H725">
        <f t="shared" si="109"/>
        <v>4</v>
      </c>
      <c r="I725" t="str">
        <f t="shared" si="110"/>
        <v>2022</v>
      </c>
      <c r="J725" t="str">
        <f t="shared" si="113"/>
        <v>2022-06-21</v>
      </c>
    </row>
    <row r="726" spans="1:10" ht="15.75" x14ac:dyDescent="0.25">
      <c r="A726" s="8">
        <v>44733</v>
      </c>
      <c r="B726" t="str">
        <f t="shared" si="111"/>
        <v>06/21/2022</v>
      </c>
      <c r="C726">
        <f t="shared" si="112"/>
        <v>3</v>
      </c>
      <c r="D726" t="str">
        <f t="shared" si="105"/>
        <v>06</v>
      </c>
      <c r="E726">
        <f t="shared" si="106"/>
        <v>6</v>
      </c>
      <c r="F726">
        <f t="shared" si="107"/>
        <v>21</v>
      </c>
      <c r="G726">
        <f t="shared" si="108"/>
        <v>10</v>
      </c>
      <c r="H726">
        <f t="shared" si="109"/>
        <v>4</v>
      </c>
      <c r="I726" t="str">
        <f t="shared" si="110"/>
        <v>2022</v>
      </c>
      <c r="J726" t="str">
        <f t="shared" si="113"/>
        <v>2022-06-21</v>
      </c>
    </row>
    <row r="727" spans="1:10" ht="15.75" x14ac:dyDescent="0.25">
      <c r="A727" s="6">
        <v>44733</v>
      </c>
      <c r="B727" t="str">
        <f t="shared" si="111"/>
        <v>06/21/2022</v>
      </c>
      <c r="C727">
        <f t="shared" si="112"/>
        <v>3</v>
      </c>
      <c r="D727" t="str">
        <f t="shared" si="105"/>
        <v>06</v>
      </c>
      <c r="E727">
        <f t="shared" si="106"/>
        <v>6</v>
      </c>
      <c r="F727">
        <f t="shared" si="107"/>
        <v>21</v>
      </c>
      <c r="G727">
        <f t="shared" si="108"/>
        <v>10</v>
      </c>
      <c r="H727">
        <f t="shared" si="109"/>
        <v>4</v>
      </c>
      <c r="I727" t="str">
        <f t="shared" si="110"/>
        <v>2022</v>
      </c>
      <c r="J727" t="str">
        <f t="shared" si="113"/>
        <v>2022-06-21</v>
      </c>
    </row>
    <row r="728" spans="1:10" ht="15.75" x14ac:dyDescent="0.25">
      <c r="A728" s="6">
        <v>44733</v>
      </c>
      <c r="B728" t="str">
        <f t="shared" si="111"/>
        <v>06/21/2022</v>
      </c>
      <c r="C728">
        <f t="shared" si="112"/>
        <v>3</v>
      </c>
      <c r="D728" t="str">
        <f t="shared" si="105"/>
        <v>06</v>
      </c>
      <c r="E728">
        <f t="shared" si="106"/>
        <v>6</v>
      </c>
      <c r="F728">
        <f t="shared" si="107"/>
        <v>21</v>
      </c>
      <c r="G728">
        <f t="shared" si="108"/>
        <v>10</v>
      </c>
      <c r="H728">
        <f t="shared" si="109"/>
        <v>4</v>
      </c>
      <c r="I728" t="str">
        <f t="shared" si="110"/>
        <v>2022</v>
      </c>
      <c r="J728" t="str">
        <f t="shared" si="113"/>
        <v>2022-06-21</v>
      </c>
    </row>
    <row r="729" spans="1:10" ht="15.75" x14ac:dyDescent="0.25">
      <c r="A729" s="6">
        <v>44733</v>
      </c>
      <c r="B729" t="str">
        <f t="shared" si="111"/>
        <v>06/21/2022</v>
      </c>
      <c r="C729">
        <f t="shared" si="112"/>
        <v>3</v>
      </c>
      <c r="D729" t="str">
        <f t="shared" si="105"/>
        <v>06</v>
      </c>
      <c r="E729">
        <f t="shared" si="106"/>
        <v>6</v>
      </c>
      <c r="F729">
        <f t="shared" si="107"/>
        <v>21</v>
      </c>
      <c r="G729">
        <f t="shared" si="108"/>
        <v>10</v>
      </c>
      <c r="H729">
        <f t="shared" si="109"/>
        <v>4</v>
      </c>
      <c r="I729" t="str">
        <f t="shared" si="110"/>
        <v>2022</v>
      </c>
      <c r="J729" t="str">
        <f t="shared" si="113"/>
        <v>2022-06-21</v>
      </c>
    </row>
    <row r="730" spans="1:10" ht="15.75" x14ac:dyDescent="0.25">
      <c r="A730" s="6">
        <v>44733</v>
      </c>
      <c r="B730" t="str">
        <f t="shared" si="111"/>
        <v>06/21/2022</v>
      </c>
      <c r="C730">
        <f t="shared" si="112"/>
        <v>3</v>
      </c>
      <c r="D730" t="str">
        <f t="shared" si="105"/>
        <v>06</v>
      </c>
      <c r="E730">
        <f t="shared" si="106"/>
        <v>6</v>
      </c>
      <c r="F730">
        <f t="shared" si="107"/>
        <v>21</v>
      </c>
      <c r="G730">
        <f t="shared" si="108"/>
        <v>10</v>
      </c>
      <c r="H730">
        <f t="shared" si="109"/>
        <v>4</v>
      </c>
      <c r="I730" t="str">
        <f t="shared" si="110"/>
        <v>2022</v>
      </c>
      <c r="J730" t="str">
        <f t="shared" si="113"/>
        <v>2022-06-21</v>
      </c>
    </row>
    <row r="731" spans="1:10" ht="15.75" x14ac:dyDescent="0.25">
      <c r="A731" s="6">
        <v>44733</v>
      </c>
      <c r="B731" t="str">
        <f t="shared" si="111"/>
        <v>06/21/2022</v>
      </c>
      <c r="C731">
        <f t="shared" si="112"/>
        <v>3</v>
      </c>
      <c r="D731" t="str">
        <f t="shared" si="105"/>
        <v>06</v>
      </c>
      <c r="E731">
        <f t="shared" si="106"/>
        <v>6</v>
      </c>
      <c r="F731">
        <f t="shared" si="107"/>
        <v>21</v>
      </c>
      <c r="G731">
        <f t="shared" si="108"/>
        <v>10</v>
      </c>
      <c r="H731">
        <f t="shared" si="109"/>
        <v>4</v>
      </c>
      <c r="I731" t="str">
        <f t="shared" si="110"/>
        <v>2022</v>
      </c>
      <c r="J731" t="str">
        <f t="shared" si="113"/>
        <v>2022-06-21</v>
      </c>
    </row>
    <row r="732" spans="1:10" ht="15.75" x14ac:dyDescent="0.25">
      <c r="A732" s="6">
        <v>44733</v>
      </c>
      <c r="B732" t="str">
        <f t="shared" si="111"/>
        <v>06/21/2022</v>
      </c>
      <c r="C732">
        <f t="shared" si="112"/>
        <v>3</v>
      </c>
      <c r="D732" t="str">
        <f t="shared" si="105"/>
        <v>06</v>
      </c>
      <c r="E732">
        <f t="shared" si="106"/>
        <v>6</v>
      </c>
      <c r="F732">
        <f t="shared" si="107"/>
        <v>21</v>
      </c>
      <c r="G732">
        <f t="shared" si="108"/>
        <v>10</v>
      </c>
      <c r="H732">
        <f t="shared" si="109"/>
        <v>4</v>
      </c>
      <c r="I732" t="str">
        <f t="shared" si="110"/>
        <v>2022</v>
      </c>
      <c r="J732" t="str">
        <f t="shared" si="113"/>
        <v>2022-06-21</v>
      </c>
    </row>
    <row r="733" spans="1:10" ht="15.75" x14ac:dyDescent="0.25">
      <c r="A733" s="8">
        <v>44735</v>
      </c>
      <c r="B733" t="str">
        <f t="shared" si="111"/>
        <v>06/23/2022</v>
      </c>
      <c r="C733">
        <f t="shared" si="112"/>
        <v>3</v>
      </c>
      <c r="D733" t="str">
        <f t="shared" si="105"/>
        <v>06</v>
      </c>
      <c r="E733">
        <f t="shared" si="106"/>
        <v>6</v>
      </c>
      <c r="F733">
        <f t="shared" si="107"/>
        <v>23</v>
      </c>
      <c r="G733">
        <f t="shared" si="108"/>
        <v>10</v>
      </c>
      <c r="H733">
        <f t="shared" si="109"/>
        <v>4</v>
      </c>
      <c r="I733" t="str">
        <f t="shared" si="110"/>
        <v>2022</v>
      </c>
      <c r="J733" t="str">
        <f t="shared" si="113"/>
        <v>2022-06-23</v>
      </c>
    </row>
    <row r="734" spans="1:10" ht="15.75" x14ac:dyDescent="0.25">
      <c r="A734" s="6">
        <v>44741</v>
      </c>
      <c r="B734" t="str">
        <f t="shared" si="111"/>
        <v>06/29/2022</v>
      </c>
      <c r="C734">
        <f t="shared" si="112"/>
        <v>3</v>
      </c>
      <c r="D734" t="str">
        <f t="shared" si="105"/>
        <v>06</v>
      </c>
      <c r="E734">
        <f t="shared" si="106"/>
        <v>6</v>
      </c>
      <c r="F734">
        <f t="shared" si="107"/>
        <v>29</v>
      </c>
      <c r="G734">
        <f t="shared" si="108"/>
        <v>10</v>
      </c>
      <c r="H734">
        <f t="shared" si="109"/>
        <v>4</v>
      </c>
      <c r="I734" t="str">
        <f t="shared" si="110"/>
        <v>2022</v>
      </c>
      <c r="J734" t="str">
        <f t="shared" si="113"/>
        <v>2022-06-29</v>
      </c>
    </row>
    <row r="735" spans="1:10" ht="15.75" x14ac:dyDescent="0.25">
      <c r="A735" s="6">
        <v>44741</v>
      </c>
      <c r="B735" t="str">
        <f t="shared" si="111"/>
        <v>06/29/2022</v>
      </c>
      <c r="C735">
        <f t="shared" si="112"/>
        <v>3</v>
      </c>
      <c r="D735" t="str">
        <f t="shared" si="105"/>
        <v>06</v>
      </c>
      <c r="E735">
        <f t="shared" si="106"/>
        <v>6</v>
      </c>
      <c r="F735">
        <f t="shared" si="107"/>
        <v>29</v>
      </c>
      <c r="G735">
        <f t="shared" si="108"/>
        <v>10</v>
      </c>
      <c r="H735">
        <f t="shared" si="109"/>
        <v>4</v>
      </c>
      <c r="I735" t="str">
        <f t="shared" si="110"/>
        <v>2022</v>
      </c>
      <c r="J735" t="str">
        <f t="shared" si="113"/>
        <v>2022-06-29</v>
      </c>
    </row>
    <row r="736" spans="1:10" ht="15.75" x14ac:dyDescent="0.25">
      <c r="A736" s="6">
        <v>44741</v>
      </c>
      <c r="B736" t="str">
        <f t="shared" si="111"/>
        <v>06/29/2022</v>
      </c>
      <c r="C736">
        <f t="shared" si="112"/>
        <v>3</v>
      </c>
      <c r="D736" t="str">
        <f t="shared" si="105"/>
        <v>06</v>
      </c>
      <c r="E736">
        <f t="shared" si="106"/>
        <v>6</v>
      </c>
      <c r="F736">
        <f t="shared" si="107"/>
        <v>29</v>
      </c>
      <c r="G736">
        <f t="shared" si="108"/>
        <v>10</v>
      </c>
      <c r="H736">
        <f t="shared" si="109"/>
        <v>4</v>
      </c>
      <c r="I736" t="str">
        <f t="shared" si="110"/>
        <v>2022</v>
      </c>
      <c r="J736" t="str">
        <f t="shared" si="113"/>
        <v>2022-06-29</v>
      </c>
    </row>
    <row r="737" spans="1:10" ht="15.75" x14ac:dyDescent="0.25">
      <c r="A737" s="6">
        <v>44741</v>
      </c>
      <c r="B737" t="str">
        <f t="shared" si="111"/>
        <v>06/29/2022</v>
      </c>
      <c r="C737">
        <f t="shared" si="112"/>
        <v>3</v>
      </c>
      <c r="D737" t="str">
        <f t="shared" si="105"/>
        <v>06</v>
      </c>
      <c r="E737">
        <f t="shared" si="106"/>
        <v>6</v>
      </c>
      <c r="F737">
        <f t="shared" si="107"/>
        <v>29</v>
      </c>
      <c r="G737">
        <f t="shared" si="108"/>
        <v>10</v>
      </c>
      <c r="H737">
        <f t="shared" si="109"/>
        <v>4</v>
      </c>
      <c r="I737" t="str">
        <f t="shared" si="110"/>
        <v>2022</v>
      </c>
      <c r="J737" t="str">
        <f t="shared" si="113"/>
        <v>2022-06-29</v>
      </c>
    </row>
    <row r="738" spans="1:10" ht="15.75" x14ac:dyDescent="0.25">
      <c r="A738" s="8">
        <v>44741</v>
      </c>
      <c r="B738" t="str">
        <f t="shared" si="111"/>
        <v>06/29/2022</v>
      </c>
      <c r="C738">
        <f t="shared" si="112"/>
        <v>3</v>
      </c>
      <c r="D738" t="str">
        <f t="shared" si="105"/>
        <v>06</v>
      </c>
      <c r="E738">
        <f t="shared" si="106"/>
        <v>6</v>
      </c>
      <c r="F738">
        <f t="shared" si="107"/>
        <v>29</v>
      </c>
      <c r="G738">
        <f t="shared" si="108"/>
        <v>10</v>
      </c>
      <c r="H738">
        <f t="shared" si="109"/>
        <v>4</v>
      </c>
      <c r="I738" t="str">
        <f t="shared" si="110"/>
        <v>2022</v>
      </c>
      <c r="J738" t="str">
        <f t="shared" si="113"/>
        <v>2022-06-29</v>
      </c>
    </row>
    <row r="739" spans="1:10" ht="15.75" x14ac:dyDescent="0.25">
      <c r="A739" s="6">
        <v>44741</v>
      </c>
      <c r="B739" t="str">
        <f t="shared" si="111"/>
        <v>06/29/2022</v>
      </c>
      <c r="C739">
        <f t="shared" si="112"/>
        <v>3</v>
      </c>
      <c r="D739" t="str">
        <f t="shared" si="105"/>
        <v>06</v>
      </c>
      <c r="E739">
        <f t="shared" si="106"/>
        <v>6</v>
      </c>
      <c r="F739">
        <f t="shared" si="107"/>
        <v>29</v>
      </c>
      <c r="G739">
        <f t="shared" si="108"/>
        <v>10</v>
      </c>
      <c r="H739">
        <f t="shared" si="109"/>
        <v>4</v>
      </c>
      <c r="I739" t="str">
        <f t="shared" si="110"/>
        <v>2022</v>
      </c>
      <c r="J739" t="str">
        <f t="shared" si="113"/>
        <v>2022-06-29</v>
      </c>
    </row>
    <row r="740" spans="1:10" ht="15.75" x14ac:dyDescent="0.25">
      <c r="A740" s="8">
        <v>44741</v>
      </c>
      <c r="B740" t="str">
        <f t="shared" si="111"/>
        <v>06/29/2022</v>
      </c>
      <c r="C740">
        <f t="shared" si="112"/>
        <v>3</v>
      </c>
      <c r="D740" t="str">
        <f t="shared" si="105"/>
        <v>06</v>
      </c>
      <c r="E740">
        <f t="shared" si="106"/>
        <v>6</v>
      </c>
      <c r="F740">
        <f t="shared" si="107"/>
        <v>29</v>
      </c>
      <c r="G740">
        <f t="shared" si="108"/>
        <v>10</v>
      </c>
      <c r="H740">
        <f t="shared" si="109"/>
        <v>4</v>
      </c>
      <c r="I740" t="str">
        <f t="shared" si="110"/>
        <v>2022</v>
      </c>
      <c r="J740" t="str">
        <f t="shared" si="113"/>
        <v>2022-06-29</v>
      </c>
    </row>
    <row r="741" spans="1:10" ht="15.75" x14ac:dyDescent="0.25">
      <c r="A741" s="8">
        <v>44741</v>
      </c>
      <c r="B741" t="str">
        <f t="shared" si="111"/>
        <v>06/29/2022</v>
      </c>
      <c r="C741">
        <f t="shared" si="112"/>
        <v>3</v>
      </c>
      <c r="D741" t="str">
        <f t="shared" si="105"/>
        <v>06</v>
      </c>
      <c r="E741">
        <f t="shared" si="106"/>
        <v>6</v>
      </c>
      <c r="F741">
        <f t="shared" si="107"/>
        <v>29</v>
      </c>
      <c r="G741">
        <f t="shared" si="108"/>
        <v>10</v>
      </c>
      <c r="H741">
        <f t="shared" si="109"/>
        <v>4</v>
      </c>
      <c r="I741" t="str">
        <f t="shared" si="110"/>
        <v>2022</v>
      </c>
      <c r="J741" t="str">
        <f t="shared" si="113"/>
        <v>2022-06-29</v>
      </c>
    </row>
    <row r="742" spans="1:10" ht="15.75" x14ac:dyDescent="0.25">
      <c r="A742" s="8">
        <v>44742</v>
      </c>
      <c r="B742" t="str">
        <f t="shared" si="111"/>
        <v>06/30/2022</v>
      </c>
      <c r="C742">
        <f t="shared" si="112"/>
        <v>3</v>
      </c>
      <c r="D742" t="str">
        <f t="shared" si="105"/>
        <v>06</v>
      </c>
      <c r="E742">
        <f t="shared" si="106"/>
        <v>6</v>
      </c>
      <c r="F742">
        <f t="shared" si="107"/>
        <v>30</v>
      </c>
      <c r="G742">
        <f t="shared" si="108"/>
        <v>10</v>
      </c>
      <c r="H742">
        <f t="shared" si="109"/>
        <v>4</v>
      </c>
      <c r="I742" t="str">
        <f t="shared" si="110"/>
        <v>2022</v>
      </c>
      <c r="J742" t="str">
        <f t="shared" si="113"/>
        <v>2022-06-30</v>
      </c>
    </row>
    <row r="743" spans="1:10" ht="15.75" x14ac:dyDescent="0.25">
      <c r="A743" s="8">
        <v>44743</v>
      </c>
      <c r="B743" t="str">
        <f t="shared" si="111"/>
        <v>07/01/2022</v>
      </c>
      <c r="C743">
        <f t="shared" si="112"/>
        <v>3</v>
      </c>
      <c r="D743" t="str">
        <f t="shared" si="105"/>
        <v>07</v>
      </c>
      <c r="E743">
        <f t="shared" si="106"/>
        <v>6</v>
      </c>
      <c r="F743" t="str">
        <f t="shared" si="107"/>
        <v>01</v>
      </c>
      <c r="G743">
        <f t="shared" si="108"/>
        <v>10</v>
      </c>
      <c r="H743">
        <f t="shared" si="109"/>
        <v>4</v>
      </c>
      <c r="I743" t="str">
        <f t="shared" si="110"/>
        <v>2022</v>
      </c>
      <c r="J743" t="str">
        <f t="shared" si="113"/>
        <v>2022-07-01</v>
      </c>
    </row>
    <row r="744" spans="1:10" ht="15.75" x14ac:dyDescent="0.25">
      <c r="A744" s="8">
        <v>44743</v>
      </c>
      <c r="B744" t="str">
        <f t="shared" si="111"/>
        <v>07/01/2022</v>
      </c>
      <c r="C744">
        <f t="shared" si="112"/>
        <v>3</v>
      </c>
      <c r="D744" t="str">
        <f t="shared" si="105"/>
        <v>07</v>
      </c>
      <c r="E744">
        <f t="shared" si="106"/>
        <v>6</v>
      </c>
      <c r="F744" t="str">
        <f t="shared" si="107"/>
        <v>01</v>
      </c>
      <c r="G744">
        <f t="shared" si="108"/>
        <v>10</v>
      </c>
      <c r="H744">
        <f t="shared" si="109"/>
        <v>4</v>
      </c>
      <c r="I744" t="str">
        <f t="shared" si="110"/>
        <v>2022</v>
      </c>
      <c r="J744" t="str">
        <f t="shared" si="113"/>
        <v>2022-07-01</v>
      </c>
    </row>
    <row r="745" spans="1:10" ht="15.75" x14ac:dyDescent="0.25">
      <c r="A745" s="8">
        <v>44743</v>
      </c>
      <c r="B745" t="str">
        <f t="shared" si="111"/>
        <v>07/01/2022</v>
      </c>
      <c r="C745">
        <f t="shared" si="112"/>
        <v>3</v>
      </c>
      <c r="D745" t="str">
        <f t="shared" si="105"/>
        <v>07</v>
      </c>
      <c r="E745">
        <f t="shared" si="106"/>
        <v>6</v>
      </c>
      <c r="F745" t="str">
        <f t="shared" si="107"/>
        <v>01</v>
      </c>
      <c r="G745">
        <f t="shared" si="108"/>
        <v>10</v>
      </c>
      <c r="H745">
        <f t="shared" si="109"/>
        <v>4</v>
      </c>
      <c r="I745" t="str">
        <f t="shared" si="110"/>
        <v>2022</v>
      </c>
      <c r="J745" t="str">
        <f t="shared" si="113"/>
        <v>2022-07-01</v>
      </c>
    </row>
    <row r="746" spans="1:10" ht="15.75" x14ac:dyDescent="0.25">
      <c r="A746" s="8">
        <v>44749</v>
      </c>
      <c r="B746" t="str">
        <f t="shared" si="111"/>
        <v>07/07/2022</v>
      </c>
      <c r="C746">
        <f t="shared" si="112"/>
        <v>3</v>
      </c>
      <c r="D746" t="str">
        <f t="shared" si="105"/>
        <v>07</v>
      </c>
      <c r="E746">
        <f t="shared" si="106"/>
        <v>6</v>
      </c>
      <c r="F746" t="str">
        <f t="shared" si="107"/>
        <v>07</v>
      </c>
      <c r="G746">
        <f t="shared" si="108"/>
        <v>10</v>
      </c>
      <c r="H746">
        <f t="shared" si="109"/>
        <v>4</v>
      </c>
      <c r="I746" t="str">
        <f t="shared" si="110"/>
        <v>2022</v>
      </c>
      <c r="J746" t="str">
        <f t="shared" si="113"/>
        <v>2022-07-07</v>
      </c>
    </row>
    <row r="747" spans="1:10" ht="15.75" x14ac:dyDescent="0.25">
      <c r="A747" s="8">
        <v>44749</v>
      </c>
      <c r="B747" t="str">
        <f t="shared" si="111"/>
        <v>07/07/2022</v>
      </c>
      <c r="C747">
        <f t="shared" si="112"/>
        <v>3</v>
      </c>
      <c r="D747" t="str">
        <f t="shared" si="105"/>
        <v>07</v>
      </c>
      <c r="E747">
        <f t="shared" si="106"/>
        <v>6</v>
      </c>
      <c r="F747" t="str">
        <f t="shared" si="107"/>
        <v>07</v>
      </c>
      <c r="G747">
        <f t="shared" si="108"/>
        <v>10</v>
      </c>
      <c r="H747">
        <f t="shared" si="109"/>
        <v>4</v>
      </c>
      <c r="I747" t="str">
        <f t="shared" si="110"/>
        <v>2022</v>
      </c>
      <c r="J747" t="str">
        <f t="shared" si="113"/>
        <v>2022-07-07</v>
      </c>
    </row>
    <row r="748" spans="1:10" ht="15.75" x14ac:dyDescent="0.25">
      <c r="A748" s="8">
        <v>44749</v>
      </c>
      <c r="B748" t="str">
        <f t="shared" si="111"/>
        <v>07/07/2022</v>
      </c>
      <c r="C748">
        <f t="shared" si="112"/>
        <v>3</v>
      </c>
      <c r="D748" t="str">
        <f t="shared" si="105"/>
        <v>07</v>
      </c>
      <c r="E748">
        <f t="shared" si="106"/>
        <v>6</v>
      </c>
      <c r="F748" t="str">
        <f t="shared" si="107"/>
        <v>07</v>
      </c>
      <c r="G748">
        <f t="shared" si="108"/>
        <v>10</v>
      </c>
      <c r="H748">
        <f t="shared" si="109"/>
        <v>4</v>
      </c>
      <c r="I748" t="str">
        <f t="shared" si="110"/>
        <v>2022</v>
      </c>
      <c r="J748" t="str">
        <f t="shared" si="113"/>
        <v>2022-07-07</v>
      </c>
    </row>
    <row r="749" spans="1:10" ht="15.75" x14ac:dyDescent="0.25">
      <c r="A749" s="8">
        <v>44749</v>
      </c>
      <c r="B749" t="str">
        <f t="shared" si="111"/>
        <v>07/07/2022</v>
      </c>
      <c r="C749">
        <f t="shared" si="112"/>
        <v>3</v>
      </c>
      <c r="D749" t="str">
        <f t="shared" si="105"/>
        <v>07</v>
      </c>
      <c r="E749">
        <f t="shared" si="106"/>
        <v>6</v>
      </c>
      <c r="F749" t="str">
        <f t="shared" si="107"/>
        <v>07</v>
      </c>
      <c r="G749">
        <f t="shared" si="108"/>
        <v>10</v>
      </c>
      <c r="H749">
        <f t="shared" si="109"/>
        <v>4</v>
      </c>
      <c r="I749" t="str">
        <f t="shared" si="110"/>
        <v>2022</v>
      </c>
      <c r="J749" t="str">
        <f t="shared" si="113"/>
        <v>2022-07-07</v>
      </c>
    </row>
    <row r="750" spans="1:10" ht="15.75" x14ac:dyDescent="0.25">
      <c r="A750" s="8">
        <v>44749</v>
      </c>
      <c r="B750" t="str">
        <f t="shared" si="111"/>
        <v>07/07/2022</v>
      </c>
      <c r="C750">
        <f t="shared" si="112"/>
        <v>3</v>
      </c>
      <c r="D750" t="str">
        <f t="shared" si="105"/>
        <v>07</v>
      </c>
      <c r="E750">
        <f t="shared" si="106"/>
        <v>6</v>
      </c>
      <c r="F750" t="str">
        <f t="shared" si="107"/>
        <v>07</v>
      </c>
      <c r="G750">
        <f t="shared" si="108"/>
        <v>10</v>
      </c>
      <c r="H750">
        <f t="shared" si="109"/>
        <v>4</v>
      </c>
      <c r="I750" t="str">
        <f t="shared" si="110"/>
        <v>2022</v>
      </c>
      <c r="J750" t="str">
        <f t="shared" si="113"/>
        <v>2022-07-07</v>
      </c>
    </row>
    <row r="751" spans="1:10" ht="15.75" x14ac:dyDescent="0.25">
      <c r="A751" s="8">
        <v>44749</v>
      </c>
      <c r="B751" t="str">
        <f t="shared" si="111"/>
        <v>07/07/2022</v>
      </c>
      <c r="C751">
        <f t="shared" si="112"/>
        <v>3</v>
      </c>
      <c r="D751" t="str">
        <f t="shared" si="105"/>
        <v>07</v>
      </c>
      <c r="E751">
        <f t="shared" si="106"/>
        <v>6</v>
      </c>
      <c r="F751" t="str">
        <f t="shared" si="107"/>
        <v>07</v>
      </c>
      <c r="G751">
        <f t="shared" si="108"/>
        <v>10</v>
      </c>
      <c r="H751">
        <f t="shared" si="109"/>
        <v>4</v>
      </c>
      <c r="I751" t="str">
        <f t="shared" si="110"/>
        <v>2022</v>
      </c>
      <c r="J751" t="str">
        <f t="shared" si="113"/>
        <v>2022-07-07</v>
      </c>
    </row>
    <row r="752" spans="1:10" ht="15.75" x14ac:dyDescent="0.25">
      <c r="A752" s="8">
        <v>44749</v>
      </c>
      <c r="B752" t="str">
        <f t="shared" si="111"/>
        <v>07/07/2022</v>
      </c>
      <c r="C752">
        <f t="shared" si="112"/>
        <v>3</v>
      </c>
      <c r="D752" t="str">
        <f t="shared" si="105"/>
        <v>07</v>
      </c>
      <c r="E752">
        <f t="shared" si="106"/>
        <v>6</v>
      </c>
      <c r="F752" t="str">
        <f t="shared" si="107"/>
        <v>07</v>
      </c>
      <c r="G752">
        <f t="shared" si="108"/>
        <v>10</v>
      </c>
      <c r="H752">
        <f t="shared" si="109"/>
        <v>4</v>
      </c>
      <c r="I752" t="str">
        <f t="shared" si="110"/>
        <v>2022</v>
      </c>
      <c r="J752" t="str">
        <f t="shared" si="113"/>
        <v>2022-07-07</v>
      </c>
    </row>
    <row r="753" spans="1:10" ht="15.75" x14ac:dyDescent="0.25">
      <c r="A753" s="8">
        <v>44749</v>
      </c>
      <c r="B753" t="str">
        <f t="shared" si="111"/>
        <v>07/07/2022</v>
      </c>
      <c r="C753">
        <f t="shared" si="112"/>
        <v>3</v>
      </c>
      <c r="D753" t="str">
        <f t="shared" si="105"/>
        <v>07</v>
      </c>
      <c r="E753">
        <f t="shared" si="106"/>
        <v>6</v>
      </c>
      <c r="F753" t="str">
        <f t="shared" si="107"/>
        <v>07</v>
      </c>
      <c r="G753">
        <f t="shared" si="108"/>
        <v>10</v>
      </c>
      <c r="H753">
        <f t="shared" si="109"/>
        <v>4</v>
      </c>
      <c r="I753" t="str">
        <f t="shared" si="110"/>
        <v>2022</v>
      </c>
      <c r="J753" t="str">
        <f t="shared" si="113"/>
        <v>2022-07-07</v>
      </c>
    </row>
    <row r="754" spans="1:10" ht="15.75" x14ac:dyDescent="0.25">
      <c r="A754" s="8">
        <v>44749</v>
      </c>
      <c r="B754" t="str">
        <f t="shared" si="111"/>
        <v>07/07/2022</v>
      </c>
      <c r="C754">
        <f t="shared" si="112"/>
        <v>3</v>
      </c>
      <c r="D754" t="str">
        <f t="shared" si="105"/>
        <v>07</v>
      </c>
      <c r="E754">
        <f t="shared" si="106"/>
        <v>6</v>
      </c>
      <c r="F754" t="str">
        <f t="shared" si="107"/>
        <v>07</v>
      </c>
      <c r="G754">
        <f t="shared" si="108"/>
        <v>10</v>
      </c>
      <c r="H754">
        <f t="shared" si="109"/>
        <v>4</v>
      </c>
      <c r="I754" t="str">
        <f t="shared" si="110"/>
        <v>2022</v>
      </c>
      <c r="J754" t="str">
        <f t="shared" si="113"/>
        <v>2022-07-07</v>
      </c>
    </row>
    <row r="755" spans="1:10" ht="15.75" x14ac:dyDescent="0.25">
      <c r="A755" s="8">
        <v>44749</v>
      </c>
      <c r="B755" t="str">
        <f t="shared" si="111"/>
        <v>07/07/2022</v>
      </c>
      <c r="C755">
        <f t="shared" si="112"/>
        <v>3</v>
      </c>
      <c r="D755" t="str">
        <f t="shared" si="105"/>
        <v>07</v>
      </c>
      <c r="E755">
        <f t="shared" si="106"/>
        <v>6</v>
      </c>
      <c r="F755" t="str">
        <f t="shared" si="107"/>
        <v>07</v>
      </c>
      <c r="G755">
        <f t="shared" si="108"/>
        <v>10</v>
      </c>
      <c r="H755">
        <f t="shared" si="109"/>
        <v>4</v>
      </c>
      <c r="I755" t="str">
        <f t="shared" si="110"/>
        <v>2022</v>
      </c>
      <c r="J755" t="str">
        <f t="shared" si="113"/>
        <v>2022-07-07</v>
      </c>
    </row>
    <row r="756" spans="1:10" ht="15.75" x14ac:dyDescent="0.25">
      <c r="A756" s="8">
        <v>44749</v>
      </c>
      <c r="B756" t="str">
        <f t="shared" si="111"/>
        <v>07/07/2022</v>
      </c>
      <c r="C756">
        <f t="shared" si="112"/>
        <v>3</v>
      </c>
      <c r="D756" t="str">
        <f t="shared" si="105"/>
        <v>07</v>
      </c>
      <c r="E756">
        <f t="shared" si="106"/>
        <v>6</v>
      </c>
      <c r="F756" t="str">
        <f t="shared" si="107"/>
        <v>07</v>
      </c>
      <c r="G756">
        <f t="shared" si="108"/>
        <v>10</v>
      </c>
      <c r="H756">
        <f t="shared" si="109"/>
        <v>4</v>
      </c>
      <c r="I756" t="str">
        <f t="shared" si="110"/>
        <v>2022</v>
      </c>
      <c r="J756" t="str">
        <f t="shared" si="113"/>
        <v>2022-07-07</v>
      </c>
    </row>
    <row r="757" spans="1:10" ht="15.75" x14ac:dyDescent="0.25">
      <c r="A757" s="8">
        <v>44749</v>
      </c>
      <c r="B757" t="str">
        <f t="shared" si="111"/>
        <v>07/07/2022</v>
      </c>
      <c r="C757">
        <f t="shared" si="112"/>
        <v>3</v>
      </c>
      <c r="D757" t="str">
        <f t="shared" ref="D757:D820" si="114">IF(VALUE(MID(B757,1,C757-1))&lt;10,0&amp;VALUE(MID(B757,1,C757-1)),VALUE(MID(B757,1,C757-1)))</f>
        <v>07</v>
      </c>
      <c r="E757">
        <f t="shared" ref="E757:E820" si="115">SEARCH("/",B757,C757+1)</f>
        <v>6</v>
      </c>
      <c r="F757" t="str">
        <f t="shared" ref="F757:F820" si="116">IF(VALUE(MID(B757,C757+1,E757-C757-1))&lt;10,0&amp;VALUE(MID(B757,C757+1,E757-C757-1)),VALUE(MID(B757,C757+1,E757-C757-1)))</f>
        <v>07</v>
      </c>
      <c r="G757">
        <f t="shared" ref="G757:G820" si="117">LEN(B757)</f>
        <v>10</v>
      </c>
      <c r="H757">
        <f t="shared" ref="H757:H820" si="118">G757-E757</f>
        <v>4</v>
      </c>
      <c r="I757" t="str">
        <f t="shared" ref="I757:I820" si="119">MID(B757,E757+1,H757)</f>
        <v>2022</v>
      </c>
      <c r="J757" t="str">
        <f t="shared" si="113"/>
        <v>2022-07-07</v>
      </c>
    </row>
    <row r="758" spans="1:10" ht="15.75" x14ac:dyDescent="0.25">
      <c r="A758" s="8">
        <v>44749</v>
      </c>
      <c r="B758" t="str">
        <f t="shared" si="111"/>
        <v>07/07/2022</v>
      </c>
      <c r="C758">
        <f t="shared" si="112"/>
        <v>3</v>
      </c>
      <c r="D758" t="str">
        <f t="shared" si="114"/>
        <v>07</v>
      </c>
      <c r="E758">
        <f t="shared" si="115"/>
        <v>6</v>
      </c>
      <c r="F758" t="str">
        <f t="shared" si="116"/>
        <v>07</v>
      </c>
      <c r="G758">
        <f t="shared" si="117"/>
        <v>10</v>
      </c>
      <c r="H758">
        <f t="shared" si="118"/>
        <v>4</v>
      </c>
      <c r="I758" t="str">
        <f t="shared" si="119"/>
        <v>2022</v>
      </c>
      <c r="J758" t="str">
        <f t="shared" si="113"/>
        <v>2022-07-07</v>
      </c>
    </row>
    <row r="759" spans="1:10" ht="15.75" x14ac:dyDescent="0.25">
      <c r="A759" s="8">
        <v>44749</v>
      </c>
      <c r="B759" t="str">
        <f t="shared" si="111"/>
        <v>07/07/2022</v>
      </c>
      <c r="C759">
        <f t="shared" si="112"/>
        <v>3</v>
      </c>
      <c r="D759" t="str">
        <f t="shared" si="114"/>
        <v>07</v>
      </c>
      <c r="E759">
        <f t="shared" si="115"/>
        <v>6</v>
      </c>
      <c r="F759" t="str">
        <f t="shared" si="116"/>
        <v>07</v>
      </c>
      <c r="G759">
        <f t="shared" si="117"/>
        <v>10</v>
      </c>
      <c r="H759">
        <f t="shared" si="118"/>
        <v>4</v>
      </c>
      <c r="I759" t="str">
        <f t="shared" si="119"/>
        <v>2022</v>
      </c>
      <c r="J759" t="str">
        <f t="shared" si="113"/>
        <v>2022-07-07</v>
      </c>
    </row>
    <row r="760" spans="1:10" ht="15.75" x14ac:dyDescent="0.25">
      <c r="A760" s="8">
        <v>44749</v>
      </c>
      <c r="B760" t="str">
        <f t="shared" si="111"/>
        <v>07/07/2022</v>
      </c>
      <c r="C760">
        <f t="shared" si="112"/>
        <v>3</v>
      </c>
      <c r="D760" t="str">
        <f t="shared" si="114"/>
        <v>07</v>
      </c>
      <c r="E760">
        <f t="shared" si="115"/>
        <v>6</v>
      </c>
      <c r="F760" t="str">
        <f t="shared" si="116"/>
        <v>07</v>
      </c>
      <c r="G760">
        <f t="shared" si="117"/>
        <v>10</v>
      </c>
      <c r="H760">
        <f t="shared" si="118"/>
        <v>4</v>
      </c>
      <c r="I760" t="str">
        <f t="shared" si="119"/>
        <v>2022</v>
      </c>
      <c r="J760" t="str">
        <f t="shared" si="113"/>
        <v>2022-07-07</v>
      </c>
    </row>
    <row r="761" spans="1:10" ht="15.75" x14ac:dyDescent="0.25">
      <c r="A761" s="8">
        <v>44749</v>
      </c>
      <c r="B761" t="str">
        <f t="shared" si="111"/>
        <v>07/07/2022</v>
      </c>
      <c r="C761">
        <f t="shared" si="112"/>
        <v>3</v>
      </c>
      <c r="D761" t="str">
        <f t="shared" si="114"/>
        <v>07</v>
      </c>
      <c r="E761">
        <f t="shared" si="115"/>
        <v>6</v>
      </c>
      <c r="F761" t="str">
        <f t="shared" si="116"/>
        <v>07</v>
      </c>
      <c r="G761">
        <f t="shared" si="117"/>
        <v>10</v>
      </c>
      <c r="H761">
        <f t="shared" si="118"/>
        <v>4</v>
      </c>
      <c r="I761" t="str">
        <f t="shared" si="119"/>
        <v>2022</v>
      </c>
      <c r="J761" t="str">
        <f t="shared" si="113"/>
        <v>2022-07-07</v>
      </c>
    </row>
    <row r="762" spans="1:10" ht="15.75" x14ac:dyDescent="0.25">
      <c r="A762" s="8">
        <v>44749</v>
      </c>
      <c r="B762" t="str">
        <f t="shared" si="111"/>
        <v>07/07/2022</v>
      </c>
      <c r="C762">
        <f t="shared" si="112"/>
        <v>3</v>
      </c>
      <c r="D762" t="str">
        <f t="shared" si="114"/>
        <v>07</v>
      </c>
      <c r="E762">
        <f t="shared" si="115"/>
        <v>6</v>
      </c>
      <c r="F762" t="str">
        <f t="shared" si="116"/>
        <v>07</v>
      </c>
      <c r="G762">
        <f t="shared" si="117"/>
        <v>10</v>
      </c>
      <c r="H762">
        <f t="shared" si="118"/>
        <v>4</v>
      </c>
      <c r="I762" t="str">
        <f t="shared" si="119"/>
        <v>2022</v>
      </c>
      <c r="J762" t="str">
        <f t="shared" si="113"/>
        <v>2022-07-07</v>
      </c>
    </row>
    <row r="763" spans="1:10" ht="15.75" x14ac:dyDescent="0.25">
      <c r="A763" s="8">
        <v>44749</v>
      </c>
      <c r="B763" t="str">
        <f t="shared" si="111"/>
        <v>07/07/2022</v>
      </c>
      <c r="C763">
        <f t="shared" si="112"/>
        <v>3</v>
      </c>
      <c r="D763" t="str">
        <f t="shared" si="114"/>
        <v>07</v>
      </c>
      <c r="E763">
        <f t="shared" si="115"/>
        <v>6</v>
      </c>
      <c r="F763" t="str">
        <f t="shared" si="116"/>
        <v>07</v>
      </c>
      <c r="G763">
        <f t="shared" si="117"/>
        <v>10</v>
      </c>
      <c r="H763">
        <f t="shared" si="118"/>
        <v>4</v>
      </c>
      <c r="I763" t="str">
        <f t="shared" si="119"/>
        <v>2022</v>
      </c>
      <c r="J763" t="str">
        <f t="shared" si="113"/>
        <v>2022-07-07</v>
      </c>
    </row>
    <row r="764" spans="1:10" ht="15.75" x14ac:dyDescent="0.25">
      <c r="A764" s="8">
        <v>44749</v>
      </c>
      <c r="B764" t="str">
        <f t="shared" si="111"/>
        <v>07/07/2022</v>
      </c>
      <c r="C764">
        <f t="shared" si="112"/>
        <v>3</v>
      </c>
      <c r="D764" t="str">
        <f t="shared" si="114"/>
        <v>07</v>
      </c>
      <c r="E764">
        <f t="shared" si="115"/>
        <v>6</v>
      </c>
      <c r="F764" t="str">
        <f t="shared" si="116"/>
        <v>07</v>
      </c>
      <c r="G764">
        <f t="shared" si="117"/>
        <v>10</v>
      </c>
      <c r="H764">
        <f t="shared" si="118"/>
        <v>4</v>
      </c>
      <c r="I764" t="str">
        <f t="shared" si="119"/>
        <v>2022</v>
      </c>
      <c r="J764" t="str">
        <f t="shared" si="113"/>
        <v>2022-07-07</v>
      </c>
    </row>
    <row r="765" spans="1:10" ht="15.75" x14ac:dyDescent="0.25">
      <c r="A765" s="8">
        <v>44749</v>
      </c>
      <c r="B765" t="str">
        <f t="shared" si="111"/>
        <v>07/07/2022</v>
      </c>
      <c r="C765">
        <f t="shared" si="112"/>
        <v>3</v>
      </c>
      <c r="D765" t="str">
        <f t="shared" si="114"/>
        <v>07</v>
      </c>
      <c r="E765">
        <f t="shared" si="115"/>
        <v>6</v>
      </c>
      <c r="F765" t="str">
        <f t="shared" si="116"/>
        <v>07</v>
      </c>
      <c r="G765">
        <f t="shared" si="117"/>
        <v>10</v>
      </c>
      <c r="H765">
        <f t="shared" si="118"/>
        <v>4</v>
      </c>
      <c r="I765" t="str">
        <f t="shared" si="119"/>
        <v>2022</v>
      </c>
      <c r="J765" t="str">
        <f t="shared" si="113"/>
        <v>2022-07-07</v>
      </c>
    </row>
    <row r="766" spans="1:10" ht="15.75" x14ac:dyDescent="0.25">
      <c r="A766" s="8">
        <v>44749</v>
      </c>
      <c r="B766" t="str">
        <f t="shared" si="111"/>
        <v>07/07/2022</v>
      </c>
      <c r="C766">
        <f t="shared" si="112"/>
        <v>3</v>
      </c>
      <c r="D766" t="str">
        <f t="shared" si="114"/>
        <v>07</v>
      </c>
      <c r="E766">
        <f t="shared" si="115"/>
        <v>6</v>
      </c>
      <c r="F766" t="str">
        <f t="shared" si="116"/>
        <v>07</v>
      </c>
      <c r="G766">
        <f t="shared" si="117"/>
        <v>10</v>
      </c>
      <c r="H766">
        <f t="shared" si="118"/>
        <v>4</v>
      </c>
      <c r="I766" t="str">
        <f t="shared" si="119"/>
        <v>2022</v>
      </c>
      <c r="J766" t="str">
        <f t="shared" si="113"/>
        <v>2022-07-07</v>
      </c>
    </row>
    <row r="767" spans="1:10" ht="15.75" x14ac:dyDescent="0.25">
      <c r="A767" s="8">
        <v>44749</v>
      </c>
      <c r="B767" t="str">
        <f t="shared" si="111"/>
        <v>07/07/2022</v>
      </c>
      <c r="C767">
        <f t="shared" si="112"/>
        <v>3</v>
      </c>
      <c r="D767" t="str">
        <f t="shared" si="114"/>
        <v>07</v>
      </c>
      <c r="E767">
        <f t="shared" si="115"/>
        <v>6</v>
      </c>
      <c r="F767" t="str">
        <f t="shared" si="116"/>
        <v>07</v>
      </c>
      <c r="G767">
        <f t="shared" si="117"/>
        <v>10</v>
      </c>
      <c r="H767">
        <f t="shared" si="118"/>
        <v>4</v>
      </c>
      <c r="I767" t="str">
        <f t="shared" si="119"/>
        <v>2022</v>
      </c>
      <c r="J767" t="str">
        <f t="shared" si="113"/>
        <v>2022-07-07</v>
      </c>
    </row>
    <row r="768" spans="1:10" ht="15.75" x14ac:dyDescent="0.25">
      <c r="A768" s="8">
        <v>44749</v>
      </c>
      <c r="B768" t="str">
        <f t="shared" si="111"/>
        <v>07/07/2022</v>
      </c>
      <c r="C768">
        <f t="shared" si="112"/>
        <v>3</v>
      </c>
      <c r="D768" t="str">
        <f t="shared" si="114"/>
        <v>07</v>
      </c>
      <c r="E768">
        <f t="shared" si="115"/>
        <v>6</v>
      </c>
      <c r="F768" t="str">
        <f t="shared" si="116"/>
        <v>07</v>
      </c>
      <c r="G768">
        <f t="shared" si="117"/>
        <v>10</v>
      </c>
      <c r="H768">
        <f t="shared" si="118"/>
        <v>4</v>
      </c>
      <c r="I768" t="str">
        <f t="shared" si="119"/>
        <v>2022</v>
      </c>
      <c r="J768" t="str">
        <f t="shared" si="113"/>
        <v>2022-07-07</v>
      </c>
    </row>
    <row r="769" spans="1:10" ht="15.75" x14ac:dyDescent="0.25">
      <c r="A769" s="8">
        <v>44749</v>
      </c>
      <c r="B769" t="str">
        <f t="shared" si="111"/>
        <v>07/07/2022</v>
      </c>
      <c r="C769">
        <f t="shared" si="112"/>
        <v>3</v>
      </c>
      <c r="D769" t="str">
        <f t="shared" si="114"/>
        <v>07</v>
      </c>
      <c r="E769">
        <f t="shared" si="115"/>
        <v>6</v>
      </c>
      <c r="F769" t="str">
        <f t="shared" si="116"/>
        <v>07</v>
      </c>
      <c r="G769">
        <f t="shared" si="117"/>
        <v>10</v>
      </c>
      <c r="H769">
        <f t="shared" si="118"/>
        <v>4</v>
      </c>
      <c r="I769" t="str">
        <f t="shared" si="119"/>
        <v>2022</v>
      </c>
      <c r="J769" t="str">
        <f t="shared" si="113"/>
        <v>2022-07-07</v>
      </c>
    </row>
    <row r="770" spans="1:10" ht="15.75" x14ac:dyDescent="0.25">
      <c r="A770" s="8">
        <v>44749</v>
      </c>
      <c r="B770" t="str">
        <f t="shared" ref="B770:B833" si="120">TEXT(A770,"MM/DD/YYYY")</f>
        <v>07/07/2022</v>
      </c>
      <c r="C770">
        <f t="shared" ref="C770:C833" si="121">FIND("/",B770)</f>
        <v>3</v>
      </c>
      <c r="D770" t="str">
        <f t="shared" si="114"/>
        <v>07</v>
      </c>
      <c r="E770">
        <f t="shared" si="115"/>
        <v>6</v>
      </c>
      <c r="F770" t="str">
        <f t="shared" si="116"/>
        <v>07</v>
      </c>
      <c r="G770">
        <f t="shared" si="117"/>
        <v>10</v>
      </c>
      <c r="H770">
        <f t="shared" si="118"/>
        <v>4</v>
      </c>
      <c r="I770" t="str">
        <f t="shared" si="119"/>
        <v>2022</v>
      </c>
      <c r="J770" t="str">
        <f t="shared" ref="J770:J833" si="122">IF(A770="","null",I770&amp;"-"&amp;D770&amp;"-"&amp;F770)</f>
        <v>2022-07-07</v>
      </c>
    </row>
    <row r="771" spans="1:10" ht="15.75" x14ac:dyDescent="0.25">
      <c r="A771" s="8">
        <v>44749</v>
      </c>
      <c r="B771" t="str">
        <f t="shared" si="120"/>
        <v>07/07/2022</v>
      </c>
      <c r="C771">
        <f t="shared" si="121"/>
        <v>3</v>
      </c>
      <c r="D771" t="str">
        <f t="shared" si="114"/>
        <v>07</v>
      </c>
      <c r="E771">
        <f t="shared" si="115"/>
        <v>6</v>
      </c>
      <c r="F771" t="str">
        <f t="shared" si="116"/>
        <v>07</v>
      </c>
      <c r="G771">
        <f t="shared" si="117"/>
        <v>10</v>
      </c>
      <c r="H771">
        <f t="shared" si="118"/>
        <v>4</v>
      </c>
      <c r="I771" t="str">
        <f t="shared" si="119"/>
        <v>2022</v>
      </c>
      <c r="J771" t="str">
        <f t="shared" si="122"/>
        <v>2022-07-07</v>
      </c>
    </row>
    <row r="772" spans="1:10" ht="15.75" x14ac:dyDescent="0.25">
      <c r="A772" s="8">
        <v>44749</v>
      </c>
      <c r="B772" t="str">
        <f t="shared" si="120"/>
        <v>07/07/2022</v>
      </c>
      <c r="C772">
        <f t="shared" si="121"/>
        <v>3</v>
      </c>
      <c r="D772" t="str">
        <f t="shared" si="114"/>
        <v>07</v>
      </c>
      <c r="E772">
        <f t="shared" si="115"/>
        <v>6</v>
      </c>
      <c r="F772" t="str">
        <f t="shared" si="116"/>
        <v>07</v>
      </c>
      <c r="G772">
        <f t="shared" si="117"/>
        <v>10</v>
      </c>
      <c r="H772">
        <f t="shared" si="118"/>
        <v>4</v>
      </c>
      <c r="I772" t="str">
        <f t="shared" si="119"/>
        <v>2022</v>
      </c>
      <c r="J772" t="str">
        <f t="shared" si="122"/>
        <v>2022-07-07</v>
      </c>
    </row>
    <row r="773" spans="1:10" ht="15.75" x14ac:dyDescent="0.25">
      <c r="A773" s="8">
        <v>44749</v>
      </c>
      <c r="B773" t="str">
        <f t="shared" si="120"/>
        <v>07/07/2022</v>
      </c>
      <c r="C773">
        <f t="shared" si="121"/>
        <v>3</v>
      </c>
      <c r="D773" t="str">
        <f t="shared" si="114"/>
        <v>07</v>
      </c>
      <c r="E773">
        <f t="shared" si="115"/>
        <v>6</v>
      </c>
      <c r="F773" t="str">
        <f t="shared" si="116"/>
        <v>07</v>
      </c>
      <c r="G773">
        <f t="shared" si="117"/>
        <v>10</v>
      </c>
      <c r="H773">
        <f t="shared" si="118"/>
        <v>4</v>
      </c>
      <c r="I773" t="str">
        <f t="shared" si="119"/>
        <v>2022</v>
      </c>
      <c r="J773" t="str">
        <f t="shared" si="122"/>
        <v>2022-07-07</v>
      </c>
    </row>
    <row r="774" spans="1:10" ht="15.75" x14ac:dyDescent="0.25">
      <c r="A774" s="8">
        <v>44749</v>
      </c>
      <c r="B774" t="str">
        <f t="shared" si="120"/>
        <v>07/07/2022</v>
      </c>
      <c r="C774">
        <f t="shared" si="121"/>
        <v>3</v>
      </c>
      <c r="D774" t="str">
        <f t="shared" si="114"/>
        <v>07</v>
      </c>
      <c r="E774">
        <f t="shared" si="115"/>
        <v>6</v>
      </c>
      <c r="F774" t="str">
        <f t="shared" si="116"/>
        <v>07</v>
      </c>
      <c r="G774">
        <f t="shared" si="117"/>
        <v>10</v>
      </c>
      <c r="H774">
        <f t="shared" si="118"/>
        <v>4</v>
      </c>
      <c r="I774" t="str">
        <f t="shared" si="119"/>
        <v>2022</v>
      </c>
      <c r="J774" t="str">
        <f t="shared" si="122"/>
        <v>2022-07-07</v>
      </c>
    </row>
    <row r="775" spans="1:10" ht="15.75" x14ac:dyDescent="0.25">
      <c r="A775" s="8">
        <v>44749</v>
      </c>
      <c r="B775" t="str">
        <f t="shared" si="120"/>
        <v>07/07/2022</v>
      </c>
      <c r="C775">
        <f t="shared" si="121"/>
        <v>3</v>
      </c>
      <c r="D775" t="str">
        <f t="shared" si="114"/>
        <v>07</v>
      </c>
      <c r="E775">
        <f t="shared" si="115"/>
        <v>6</v>
      </c>
      <c r="F775" t="str">
        <f t="shared" si="116"/>
        <v>07</v>
      </c>
      <c r="G775">
        <f t="shared" si="117"/>
        <v>10</v>
      </c>
      <c r="H775">
        <f t="shared" si="118"/>
        <v>4</v>
      </c>
      <c r="I775" t="str">
        <f t="shared" si="119"/>
        <v>2022</v>
      </c>
      <c r="J775" t="str">
        <f t="shared" si="122"/>
        <v>2022-07-07</v>
      </c>
    </row>
    <row r="776" spans="1:10" ht="15.75" x14ac:dyDescent="0.25">
      <c r="A776" s="8">
        <v>44749</v>
      </c>
      <c r="B776" t="str">
        <f t="shared" si="120"/>
        <v>07/07/2022</v>
      </c>
      <c r="C776">
        <f t="shared" si="121"/>
        <v>3</v>
      </c>
      <c r="D776" t="str">
        <f t="shared" si="114"/>
        <v>07</v>
      </c>
      <c r="E776">
        <f t="shared" si="115"/>
        <v>6</v>
      </c>
      <c r="F776" t="str">
        <f t="shared" si="116"/>
        <v>07</v>
      </c>
      <c r="G776">
        <f t="shared" si="117"/>
        <v>10</v>
      </c>
      <c r="H776">
        <f t="shared" si="118"/>
        <v>4</v>
      </c>
      <c r="I776" t="str">
        <f t="shared" si="119"/>
        <v>2022</v>
      </c>
      <c r="J776" t="str">
        <f t="shared" si="122"/>
        <v>2022-07-07</v>
      </c>
    </row>
    <row r="777" spans="1:10" ht="15.75" x14ac:dyDescent="0.25">
      <c r="A777" s="8">
        <v>44749</v>
      </c>
      <c r="B777" t="str">
        <f t="shared" si="120"/>
        <v>07/07/2022</v>
      </c>
      <c r="C777">
        <f t="shared" si="121"/>
        <v>3</v>
      </c>
      <c r="D777" t="str">
        <f t="shared" si="114"/>
        <v>07</v>
      </c>
      <c r="E777">
        <f t="shared" si="115"/>
        <v>6</v>
      </c>
      <c r="F777" t="str">
        <f t="shared" si="116"/>
        <v>07</v>
      </c>
      <c r="G777">
        <f t="shared" si="117"/>
        <v>10</v>
      </c>
      <c r="H777">
        <f t="shared" si="118"/>
        <v>4</v>
      </c>
      <c r="I777" t="str">
        <f t="shared" si="119"/>
        <v>2022</v>
      </c>
      <c r="J777" t="str">
        <f t="shared" si="122"/>
        <v>2022-07-07</v>
      </c>
    </row>
    <row r="778" spans="1:10" ht="15.75" x14ac:dyDescent="0.25">
      <c r="A778" s="8">
        <v>44749</v>
      </c>
      <c r="B778" t="str">
        <f t="shared" si="120"/>
        <v>07/07/2022</v>
      </c>
      <c r="C778">
        <f t="shared" si="121"/>
        <v>3</v>
      </c>
      <c r="D778" t="str">
        <f t="shared" si="114"/>
        <v>07</v>
      </c>
      <c r="E778">
        <f t="shared" si="115"/>
        <v>6</v>
      </c>
      <c r="F778" t="str">
        <f t="shared" si="116"/>
        <v>07</v>
      </c>
      <c r="G778">
        <f t="shared" si="117"/>
        <v>10</v>
      </c>
      <c r="H778">
        <f t="shared" si="118"/>
        <v>4</v>
      </c>
      <c r="I778" t="str">
        <f t="shared" si="119"/>
        <v>2022</v>
      </c>
      <c r="J778" t="str">
        <f t="shared" si="122"/>
        <v>2022-07-07</v>
      </c>
    </row>
    <row r="779" spans="1:10" ht="15.75" x14ac:dyDescent="0.25">
      <c r="A779" s="8">
        <v>44749</v>
      </c>
      <c r="B779" t="str">
        <f t="shared" si="120"/>
        <v>07/07/2022</v>
      </c>
      <c r="C779">
        <f t="shared" si="121"/>
        <v>3</v>
      </c>
      <c r="D779" t="str">
        <f t="shared" si="114"/>
        <v>07</v>
      </c>
      <c r="E779">
        <f t="shared" si="115"/>
        <v>6</v>
      </c>
      <c r="F779" t="str">
        <f t="shared" si="116"/>
        <v>07</v>
      </c>
      <c r="G779">
        <f t="shared" si="117"/>
        <v>10</v>
      </c>
      <c r="H779">
        <f t="shared" si="118"/>
        <v>4</v>
      </c>
      <c r="I779" t="str">
        <f t="shared" si="119"/>
        <v>2022</v>
      </c>
      <c r="J779" t="str">
        <f t="shared" si="122"/>
        <v>2022-07-07</v>
      </c>
    </row>
    <row r="780" spans="1:10" ht="15.75" x14ac:dyDescent="0.25">
      <c r="A780" s="8">
        <v>44749</v>
      </c>
      <c r="B780" t="str">
        <f t="shared" si="120"/>
        <v>07/07/2022</v>
      </c>
      <c r="C780">
        <f t="shared" si="121"/>
        <v>3</v>
      </c>
      <c r="D780" t="str">
        <f t="shared" si="114"/>
        <v>07</v>
      </c>
      <c r="E780">
        <f t="shared" si="115"/>
        <v>6</v>
      </c>
      <c r="F780" t="str">
        <f t="shared" si="116"/>
        <v>07</v>
      </c>
      <c r="G780">
        <f t="shared" si="117"/>
        <v>10</v>
      </c>
      <c r="H780">
        <f t="shared" si="118"/>
        <v>4</v>
      </c>
      <c r="I780" t="str">
        <f t="shared" si="119"/>
        <v>2022</v>
      </c>
      <c r="J780" t="str">
        <f t="shared" si="122"/>
        <v>2022-07-07</v>
      </c>
    </row>
    <row r="781" spans="1:10" ht="15.75" x14ac:dyDescent="0.25">
      <c r="A781" s="8">
        <v>44749</v>
      </c>
      <c r="B781" t="str">
        <f t="shared" si="120"/>
        <v>07/07/2022</v>
      </c>
      <c r="C781">
        <f t="shared" si="121"/>
        <v>3</v>
      </c>
      <c r="D781" t="str">
        <f t="shared" si="114"/>
        <v>07</v>
      </c>
      <c r="E781">
        <f t="shared" si="115"/>
        <v>6</v>
      </c>
      <c r="F781" t="str">
        <f t="shared" si="116"/>
        <v>07</v>
      </c>
      <c r="G781">
        <f t="shared" si="117"/>
        <v>10</v>
      </c>
      <c r="H781">
        <f t="shared" si="118"/>
        <v>4</v>
      </c>
      <c r="I781" t="str">
        <f t="shared" si="119"/>
        <v>2022</v>
      </c>
      <c r="J781" t="str">
        <f t="shared" si="122"/>
        <v>2022-07-07</v>
      </c>
    </row>
    <row r="782" spans="1:10" ht="15.75" x14ac:dyDescent="0.25">
      <c r="A782" s="8">
        <v>44749</v>
      </c>
      <c r="B782" t="str">
        <f t="shared" si="120"/>
        <v>07/07/2022</v>
      </c>
      <c r="C782">
        <f t="shared" si="121"/>
        <v>3</v>
      </c>
      <c r="D782" t="str">
        <f t="shared" si="114"/>
        <v>07</v>
      </c>
      <c r="E782">
        <f t="shared" si="115"/>
        <v>6</v>
      </c>
      <c r="F782" t="str">
        <f t="shared" si="116"/>
        <v>07</v>
      </c>
      <c r="G782">
        <f t="shared" si="117"/>
        <v>10</v>
      </c>
      <c r="H782">
        <f t="shared" si="118"/>
        <v>4</v>
      </c>
      <c r="I782" t="str">
        <f t="shared" si="119"/>
        <v>2022</v>
      </c>
      <c r="J782" t="str">
        <f t="shared" si="122"/>
        <v>2022-07-07</v>
      </c>
    </row>
    <row r="783" spans="1:10" ht="15.75" x14ac:dyDescent="0.25">
      <c r="A783" s="8">
        <v>44749</v>
      </c>
      <c r="B783" t="str">
        <f t="shared" si="120"/>
        <v>07/07/2022</v>
      </c>
      <c r="C783">
        <f t="shared" si="121"/>
        <v>3</v>
      </c>
      <c r="D783" t="str">
        <f t="shared" si="114"/>
        <v>07</v>
      </c>
      <c r="E783">
        <f t="shared" si="115"/>
        <v>6</v>
      </c>
      <c r="F783" t="str">
        <f t="shared" si="116"/>
        <v>07</v>
      </c>
      <c r="G783">
        <f t="shared" si="117"/>
        <v>10</v>
      </c>
      <c r="H783">
        <f t="shared" si="118"/>
        <v>4</v>
      </c>
      <c r="I783" t="str">
        <f t="shared" si="119"/>
        <v>2022</v>
      </c>
      <c r="J783" t="str">
        <f t="shared" si="122"/>
        <v>2022-07-07</v>
      </c>
    </row>
    <row r="784" spans="1:10" ht="15.75" x14ac:dyDescent="0.25">
      <c r="A784" s="8">
        <v>44749</v>
      </c>
      <c r="B784" t="str">
        <f t="shared" si="120"/>
        <v>07/07/2022</v>
      </c>
      <c r="C784">
        <f t="shared" si="121"/>
        <v>3</v>
      </c>
      <c r="D784" t="str">
        <f t="shared" si="114"/>
        <v>07</v>
      </c>
      <c r="E784">
        <f t="shared" si="115"/>
        <v>6</v>
      </c>
      <c r="F784" t="str">
        <f t="shared" si="116"/>
        <v>07</v>
      </c>
      <c r="G784">
        <f t="shared" si="117"/>
        <v>10</v>
      </c>
      <c r="H784">
        <f t="shared" si="118"/>
        <v>4</v>
      </c>
      <c r="I784" t="str">
        <f t="shared" si="119"/>
        <v>2022</v>
      </c>
      <c r="J784" t="str">
        <f t="shared" si="122"/>
        <v>2022-07-07</v>
      </c>
    </row>
    <row r="785" spans="1:10" ht="15.75" x14ac:dyDescent="0.25">
      <c r="A785" s="8">
        <v>44749</v>
      </c>
      <c r="B785" t="str">
        <f t="shared" si="120"/>
        <v>07/07/2022</v>
      </c>
      <c r="C785">
        <f t="shared" si="121"/>
        <v>3</v>
      </c>
      <c r="D785" t="str">
        <f t="shared" si="114"/>
        <v>07</v>
      </c>
      <c r="E785">
        <f t="shared" si="115"/>
        <v>6</v>
      </c>
      <c r="F785" t="str">
        <f t="shared" si="116"/>
        <v>07</v>
      </c>
      <c r="G785">
        <f t="shared" si="117"/>
        <v>10</v>
      </c>
      <c r="H785">
        <f t="shared" si="118"/>
        <v>4</v>
      </c>
      <c r="I785" t="str">
        <f t="shared" si="119"/>
        <v>2022</v>
      </c>
      <c r="J785" t="str">
        <f t="shared" si="122"/>
        <v>2022-07-07</v>
      </c>
    </row>
    <row r="786" spans="1:10" ht="15.75" x14ac:dyDescent="0.25">
      <c r="A786" s="8">
        <v>44749</v>
      </c>
      <c r="B786" t="str">
        <f t="shared" si="120"/>
        <v>07/07/2022</v>
      </c>
      <c r="C786">
        <f t="shared" si="121"/>
        <v>3</v>
      </c>
      <c r="D786" t="str">
        <f t="shared" si="114"/>
        <v>07</v>
      </c>
      <c r="E786">
        <f t="shared" si="115"/>
        <v>6</v>
      </c>
      <c r="F786" t="str">
        <f t="shared" si="116"/>
        <v>07</v>
      </c>
      <c r="G786">
        <f t="shared" si="117"/>
        <v>10</v>
      </c>
      <c r="H786">
        <f t="shared" si="118"/>
        <v>4</v>
      </c>
      <c r="I786" t="str">
        <f t="shared" si="119"/>
        <v>2022</v>
      </c>
      <c r="J786" t="str">
        <f t="shared" si="122"/>
        <v>2022-07-07</v>
      </c>
    </row>
    <row r="787" spans="1:10" ht="15.75" x14ac:dyDescent="0.25">
      <c r="A787" s="8">
        <v>44749</v>
      </c>
      <c r="B787" t="str">
        <f t="shared" si="120"/>
        <v>07/07/2022</v>
      </c>
      <c r="C787">
        <f t="shared" si="121"/>
        <v>3</v>
      </c>
      <c r="D787" t="str">
        <f t="shared" si="114"/>
        <v>07</v>
      </c>
      <c r="E787">
        <f t="shared" si="115"/>
        <v>6</v>
      </c>
      <c r="F787" t="str">
        <f t="shared" si="116"/>
        <v>07</v>
      </c>
      <c r="G787">
        <f t="shared" si="117"/>
        <v>10</v>
      </c>
      <c r="H787">
        <f t="shared" si="118"/>
        <v>4</v>
      </c>
      <c r="I787" t="str">
        <f t="shared" si="119"/>
        <v>2022</v>
      </c>
      <c r="J787" t="str">
        <f t="shared" si="122"/>
        <v>2022-07-07</v>
      </c>
    </row>
    <row r="788" spans="1:10" ht="15.75" x14ac:dyDescent="0.25">
      <c r="A788" s="8">
        <v>44749</v>
      </c>
      <c r="B788" t="str">
        <f t="shared" si="120"/>
        <v>07/07/2022</v>
      </c>
      <c r="C788">
        <f t="shared" si="121"/>
        <v>3</v>
      </c>
      <c r="D788" t="str">
        <f t="shared" si="114"/>
        <v>07</v>
      </c>
      <c r="E788">
        <f t="shared" si="115"/>
        <v>6</v>
      </c>
      <c r="F788" t="str">
        <f t="shared" si="116"/>
        <v>07</v>
      </c>
      <c r="G788">
        <f t="shared" si="117"/>
        <v>10</v>
      </c>
      <c r="H788">
        <f t="shared" si="118"/>
        <v>4</v>
      </c>
      <c r="I788" t="str">
        <f t="shared" si="119"/>
        <v>2022</v>
      </c>
      <c r="J788" t="str">
        <f t="shared" si="122"/>
        <v>2022-07-07</v>
      </c>
    </row>
    <row r="789" spans="1:10" ht="15.75" x14ac:dyDescent="0.25">
      <c r="A789" s="8">
        <v>44749</v>
      </c>
      <c r="B789" t="str">
        <f t="shared" si="120"/>
        <v>07/07/2022</v>
      </c>
      <c r="C789">
        <f t="shared" si="121"/>
        <v>3</v>
      </c>
      <c r="D789" t="str">
        <f t="shared" si="114"/>
        <v>07</v>
      </c>
      <c r="E789">
        <f t="shared" si="115"/>
        <v>6</v>
      </c>
      <c r="F789" t="str">
        <f t="shared" si="116"/>
        <v>07</v>
      </c>
      <c r="G789">
        <f t="shared" si="117"/>
        <v>10</v>
      </c>
      <c r="H789">
        <f t="shared" si="118"/>
        <v>4</v>
      </c>
      <c r="I789" t="str">
        <f t="shared" si="119"/>
        <v>2022</v>
      </c>
      <c r="J789" t="str">
        <f t="shared" si="122"/>
        <v>2022-07-07</v>
      </c>
    </row>
    <row r="790" spans="1:10" ht="15.75" x14ac:dyDescent="0.25">
      <c r="A790" s="8">
        <v>44749</v>
      </c>
      <c r="B790" t="str">
        <f t="shared" si="120"/>
        <v>07/07/2022</v>
      </c>
      <c r="C790">
        <f t="shared" si="121"/>
        <v>3</v>
      </c>
      <c r="D790" t="str">
        <f t="shared" si="114"/>
        <v>07</v>
      </c>
      <c r="E790">
        <f t="shared" si="115"/>
        <v>6</v>
      </c>
      <c r="F790" t="str">
        <f t="shared" si="116"/>
        <v>07</v>
      </c>
      <c r="G790">
        <f t="shared" si="117"/>
        <v>10</v>
      </c>
      <c r="H790">
        <f t="shared" si="118"/>
        <v>4</v>
      </c>
      <c r="I790" t="str">
        <f t="shared" si="119"/>
        <v>2022</v>
      </c>
      <c r="J790" t="str">
        <f t="shared" si="122"/>
        <v>2022-07-07</v>
      </c>
    </row>
    <row r="791" spans="1:10" ht="15.75" x14ac:dyDescent="0.25">
      <c r="A791" s="8">
        <v>44749</v>
      </c>
      <c r="B791" t="str">
        <f t="shared" si="120"/>
        <v>07/07/2022</v>
      </c>
      <c r="C791">
        <f t="shared" si="121"/>
        <v>3</v>
      </c>
      <c r="D791" t="str">
        <f t="shared" si="114"/>
        <v>07</v>
      </c>
      <c r="E791">
        <f t="shared" si="115"/>
        <v>6</v>
      </c>
      <c r="F791" t="str">
        <f t="shared" si="116"/>
        <v>07</v>
      </c>
      <c r="G791">
        <f t="shared" si="117"/>
        <v>10</v>
      </c>
      <c r="H791">
        <f t="shared" si="118"/>
        <v>4</v>
      </c>
      <c r="I791" t="str">
        <f t="shared" si="119"/>
        <v>2022</v>
      </c>
      <c r="J791" t="str">
        <f t="shared" si="122"/>
        <v>2022-07-07</v>
      </c>
    </row>
    <row r="792" spans="1:10" ht="15.75" x14ac:dyDescent="0.25">
      <c r="A792" s="8">
        <v>44749</v>
      </c>
      <c r="B792" t="str">
        <f t="shared" si="120"/>
        <v>07/07/2022</v>
      </c>
      <c r="C792">
        <f t="shared" si="121"/>
        <v>3</v>
      </c>
      <c r="D792" t="str">
        <f t="shared" si="114"/>
        <v>07</v>
      </c>
      <c r="E792">
        <f t="shared" si="115"/>
        <v>6</v>
      </c>
      <c r="F792" t="str">
        <f t="shared" si="116"/>
        <v>07</v>
      </c>
      <c r="G792">
        <f t="shared" si="117"/>
        <v>10</v>
      </c>
      <c r="H792">
        <f t="shared" si="118"/>
        <v>4</v>
      </c>
      <c r="I792" t="str">
        <f t="shared" si="119"/>
        <v>2022</v>
      </c>
      <c r="J792" t="str">
        <f t="shared" si="122"/>
        <v>2022-07-07</v>
      </c>
    </row>
    <row r="793" spans="1:10" ht="15.75" x14ac:dyDescent="0.25">
      <c r="A793" s="8">
        <v>44749</v>
      </c>
      <c r="B793" t="str">
        <f t="shared" si="120"/>
        <v>07/07/2022</v>
      </c>
      <c r="C793">
        <f t="shared" si="121"/>
        <v>3</v>
      </c>
      <c r="D793" t="str">
        <f t="shared" si="114"/>
        <v>07</v>
      </c>
      <c r="E793">
        <f t="shared" si="115"/>
        <v>6</v>
      </c>
      <c r="F793" t="str">
        <f t="shared" si="116"/>
        <v>07</v>
      </c>
      <c r="G793">
        <f t="shared" si="117"/>
        <v>10</v>
      </c>
      <c r="H793">
        <f t="shared" si="118"/>
        <v>4</v>
      </c>
      <c r="I793" t="str">
        <f t="shared" si="119"/>
        <v>2022</v>
      </c>
      <c r="J793" t="str">
        <f t="shared" si="122"/>
        <v>2022-07-07</v>
      </c>
    </row>
    <row r="794" spans="1:10" ht="15.75" x14ac:dyDescent="0.25">
      <c r="A794" s="8">
        <v>44749</v>
      </c>
      <c r="B794" t="str">
        <f t="shared" si="120"/>
        <v>07/07/2022</v>
      </c>
      <c r="C794">
        <f t="shared" si="121"/>
        <v>3</v>
      </c>
      <c r="D794" t="str">
        <f t="shared" si="114"/>
        <v>07</v>
      </c>
      <c r="E794">
        <f t="shared" si="115"/>
        <v>6</v>
      </c>
      <c r="F794" t="str">
        <f t="shared" si="116"/>
        <v>07</v>
      </c>
      <c r="G794">
        <f t="shared" si="117"/>
        <v>10</v>
      </c>
      <c r="H794">
        <f t="shared" si="118"/>
        <v>4</v>
      </c>
      <c r="I794" t="str">
        <f t="shared" si="119"/>
        <v>2022</v>
      </c>
      <c r="J794" t="str">
        <f t="shared" si="122"/>
        <v>2022-07-07</v>
      </c>
    </row>
    <row r="795" spans="1:10" ht="15.75" x14ac:dyDescent="0.25">
      <c r="A795" s="8">
        <v>44749</v>
      </c>
      <c r="B795" t="str">
        <f t="shared" si="120"/>
        <v>07/07/2022</v>
      </c>
      <c r="C795">
        <f t="shared" si="121"/>
        <v>3</v>
      </c>
      <c r="D795" t="str">
        <f t="shared" si="114"/>
        <v>07</v>
      </c>
      <c r="E795">
        <f t="shared" si="115"/>
        <v>6</v>
      </c>
      <c r="F795" t="str">
        <f t="shared" si="116"/>
        <v>07</v>
      </c>
      <c r="G795">
        <f t="shared" si="117"/>
        <v>10</v>
      </c>
      <c r="H795">
        <f t="shared" si="118"/>
        <v>4</v>
      </c>
      <c r="I795" t="str">
        <f t="shared" si="119"/>
        <v>2022</v>
      </c>
      <c r="J795" t="str">
        <f t="shared" si="122"/>
        <v>2022-07-07</v>
      </c>
    </row>
    <row r="796" spans="1:10" ht="15.75" x14ac:dyDescent="0.25">
      <c r="A796" s="8">
        <v>44749</v>
      </c>
      <c r="B796" t="str">
        <f t="shared" si="120"/>
        <v>07/07/2022</v>
      </c>
      <c r="C796">
        <f t="shared" si="121"/>
        <v>3</v>
      </c>
      <c r="D796" t="str">
        <f t="shared" si="114"/>
        <v>07</v>
      </c>
      <c r="E796">
        <f t="shared" si="115"/>
        <v>6</v>
      </c>
      <c r="F796" t="str">
        <f t="shared" si="116"/>
        <v>07</v>
      </c>
      <c r="G796">
        <f t="shared" si="117"/>
        <v>10</v>
      </c>
      <c r="H796">
        <f t="shared" si="118"/>
        <v>4</v>
      </c>
      <c r="I796" t="str">
        <f t="shared" si="119"/>
        <v>2022</v>
      </c>
      <c r="J796" t="str">
        <f t="shared" si="122"/>
        <v>2022-07-07</v>
      </c>
    </row>
    <row r="797" spans="1:10" ht="15.75" x14ac:dyDescent="0.25">
      <c r="A797" s="8">
        <v>44749</v>
      </c>
      <c r="B797" t="str">
        <f t="shared" si="120"/>
        <v>07/07/2022</v>
      </c>
      <c r="C797">
        <f t="shared" si="121"/>
        <v>3</v>
      </c>
      <c r="D797" t="str">
        <f t="shared" si="114"/>
        <v>07</v>
      </c>
      <c r="E797">
        <f t="shared" si="115"/>
        <v>6</v>
      </c>
      <c r="F797" t="str">
        <f t="shared" si="116"/>
        <v>07</v>
      </c>
      <c r="G797">
        <f t="shared" si="117"/>
        <v>10</v>
      </c>
      <c r="H797">
        <f t="shared" si="118"/>
        <v>4</v>
      </c>
      <c r="I797" t="str">
        <f t="shared" si="119"/>
        <v>2022</v>
      </c>
      <c r="J797" t="str">
        <f t="shared" si="122"/>
        <v>2022-07-07</v>
      </c>
    </row>
    <row r="798" spans="1:10" ht="15.75" x14ac:dyDescent="0.25">
      <c r="A798" s="8">
        <v>44749</v>
      </c>
      <c r="B798" t="str">
        <f t="shared" si="120"/>
        <v>07/07/2022</v>
      </c>
      <c r="C798">
        <f t="shared" si="121"/>
        <v>3</v>
      </c>
      <c r="D798" t="str">
        <f t="shared" si="114"/>
        <v>07</v>
      </c>
      <c r="E798">
        <f t="shared" si="115"/>
        <v>6</v>
      </c>
      <c r="F798" t="str">
        <f t="shared" si="116"/>
        <v>07</v>
      </c>
      <c r="G798">
        <f t="shared" si="117"/>
        <v>10</v>
      </c>
      <c r="H798">
        <f t="shared" si="118"/>
        <v>4</v>
      </c>
      <c r="I798" t="str">
        <f t="shared" si="119"/>
        <v>2022</v>
      </c>
      <c r="J798" t="str">
        <f t="shared" si="122"/>
        <v>2022-07-07</v>
      </c>
    </row>
    <row r="799" spans="1:10" ht="15.75" x14ac:dyDescent="0.25">
      <c r="A799" s="8">
        <v>44749</v>
      </c>
      <c r="B799" t="str">
        <f t="shared" si="120"/>
        <v>07/07/2022</v>
      </c>
      <c r="C799">
        <f t="shared" si="121"/>
        <v>3</v>
      </c>
      <c r="D799" t="str">
        <f t="shared" si="114"/>
        <v>07</v>
      </c>
      <c r="E799">
        <f t="shared" si="115"/>
        <v>6</v>
      </c>
      <c r="F799" t="str">
        <f t="shared" si="116"/>
        <v>07</v>
      </c>
      <c r="G799">
        <f t="shared" si="117"/>
        <v>10</v>
      </c>
      <c r="H799">
        <f t="shared" si="118"/>
        <v>4</v>
      </c>
      <c r="I799" t="str">
        <f t="shared" si="119"/>
        <v>2022</v>
      </c>
      <c r="J799" t="str">
        <f t="shared" si="122"/>
        <v>2022-07-07</v>
      </c>
    </row>
    <row r="800" spans="1:10" ht="15.75" x14ac:dyDescent="0.25">
      <c r="A800" s="8">
        <v>44749</v>
      </c>
      <c r="B800" t="str">
        <f t="shared" si="120"/>
        <v>07/07/2022</v>
      </c>
      <c r="C800">
        <f t="shared" si="121"/>
        <v>3</v>
      </c>
      <c r="D800" t="str">
        <f t="shared" si="114"/>
        <v>07</v>
      </c>
      <c r="E800">
        <f t="shared" si="115"/>
        <v>6</v>
      </c>
      <c r="F800" t="str">
        <f t="shared" si="116"/>
        <v>07</v>
      </c>
      <c r="G800">
        <f t="shared" si="117"/>
        <v>10</v>
      </c>
      <c r="H800">
        <f t="shared" si="118"/>
        <v>4</v>
      </c>
      <c r="I800" t="str">
        <f t="shared" si="119"/>
        <v>2022</v>
      </c>
      <c r="J800" t="str">
        <f t="shared" si="122"/>
        <v>2022-07-07</v>
      </c>
    </row>
    <row r="801" spans="1:10" ht="15.75" x14ac:dyDescent="0.25">
      <c r="A801" s="8">
        <v>44749</v>
      </c>
      <c r="B801" t="str">
        <f t="shared" si="120"/>
        <v>07/07/2022</v>
      </c>
      <c r="C801">
        <f t="shared" si="121"/>
        <v>3</v>
      </c>
      <c r="D801" t="str">
        <f t="shared" si="114"/>
        <v>07</v>
      </c>
      <c r="E801">
        <f t="shared" si="115"/>
        <v>6</v>
      </c>
      <c r="F801" t="str">
        <f t="shared" si="116"/>
        <v>07</v>
      </c>
      <c r="G801">
        <f t="shared" si="117"/>
        <v>10</v>
      </c>
      <c r="H801">
        <f t="shared" si="118"/>
        <v>4</v>
      </c>
      <c r="I801" t="str">
        <f t="shared" si="119"/>
        <v>2022</v>
      </c>
      <c r="J801" t="str">
        <f t="shared" si="122"/>
        <v>2022-07-07</v>
      </c>
    </row>
    <row r="802" spans="1:10" ht="15.75" x14ac:dyDescent="0.25">
      <c r="A802" s="8">
        <v>44749</v>
      </c>
      <c r="B802" t="str">
        <f t="shared" si="120"/>
        <v>07/07/2022</v>
      </c>
      <c r="C802">
        <f t="shared" si="121"/>
        <v>3</v>
      </c>
      <c r="D802" t="str">
        <f t="shared" si="114"/>
        <v>07</v>
      </c>
      <c r="E802">
        <f t="shared" si="115"/>
        <v>6</v>
      </c>
      <c r="F802" t="str">
        <f t="shared" si="116"/>
        <v>07</v>
      </c>
      <c r="G802">
        <f t="shared" si="117"/>
        <v>10</v>
      </c>
      <c r="H802">
        <f t="shared" si="118"/>
        <v>4</v>
      </c>
      <c r="I802" t="str">
        <f t="shared" si="119"/>
        <v>2022</v>
      </c>
      <c r="J802" t="str">
        <f t="shared" si="122"/>
        <v>2022-07-07</v>
      </c>
    </row>
    <row r="803" spans="1:10" ht="15.75" x14ac:dyDescent="0.25">
      <c r="A803" s="8">
        <v>44749</v>
      </c>
      <c r="B803" t="str">
        <f t="shared" si="120"/>
        <v>07/07/2022</v>
      </c>
      <c r="C803">
        <f t="shared" si="121"/>
        <v>3</v>
      </c>
      <c r="D803" t="str">
        <f t="shared" si="114"/>
        <v>07</v>
      </c>
      <c r="E803">
        <f t="shared" si="115"/>
        <v>6</v>
      </c>
      <c r="F803" t="str">
        <f t="shared" si="116"/>
        <v>07</v>
      </c>
      <c r="G803">
        <f t="shared" si="117"/>
        <v>10</v>
      </c>
      <c r="H803">
        <f t="shared" si="118"/>
        <v>4</v>
      </c>
      <c r="I803" t="str">
        <f t="shared" si="119"/>
        <v>2022</v>
      </c>
      <c r="J803" t="str">
        <f t="shared" si="122"/>
        <v>2022-07-07</v>
      </c>
    </row>
    <row r="804" spans="1:10" ht="15.75" x14ac:dyDescent="0.25">
      <c r="A804" s="8">
        <v>44749</v>
      </c>
      <c r="B804" t="str">
        <f t="shared" si="120"/>
        <v>07/07/2022</v>
      </c>
      <c r="C804">
        <f t="shared" si="121"/>
        <v>3</v>
      </c>
      <c r="D804" t="str">
        <f t="shared" si="114"/>
        <v>07</v>
      </c>
      <c r="E804">
        <f t="shared" si="115"/>
        <v>6</v>
      </c>
      <c r="F804" t="str">
        <f t="shared" si="116"/>
        <v>07</v>
      </c>
      <c r="G804">
        <f t="shared" si="117"/>
        <v>10</v>
      </c>
      <c r="H804">
        <f t="shared" si="118"/>
        <v>4</v>
      </c>
      <c r="I804" t="str">
        <f t="shared" si="119"/>
        <v>2022</v>
      </c>
      <c r="J804" t="str">
        <f t="shared" si="122"/>
        <v>2022-07-07</v>
      </c>
    </row>
    <row r="805" spans="1:10" ht="15.75" x14ac:dyDescent="0.25">
      <c r="A805" s="8">
        <v>44749</v>
      </c>
      <c r="B805" t="str">
        <f t="shared" si="120"/>
        <v>07/07/2022</v>
      </c>
      <c r="C805">
        <f t="shared" si="121"/>
        <v>3</v>
      </c>
      <c r="D805" t="str">
        <f t="shared" si="114"/>
        <v>07</v>
      </c>
      <c r="E805">
        <f t="shared" si="115"/>
        <v>6</v>
      </c>
      <c r="F805" t="str">
        <f t="shared" si="116"/>
        <v>07</v>
      </c>
      <c r="G805">
        <f t="shared" si="117"/>
        <v>10</v>
      </c>
      <c r="H805">
        <f t="shared" si="118"/>
        <v>4</v>
      </c>
      <c r="I805" t="str">
        <f t="shared" si="119"/>
        <v>2022</v>
      </c>
      <c r="J805" t="str">
        <f t="shared" si="122"/>
        <v>2022-07-07</v>
      </c>
    </row>
    <row r="806" spans="1:10" ht="15.75" x14ac:dyDescent="0.25">
      <c r="A806" s="8">
        <v>44749</v>
      </c>
      <c r="B806" t="str">
        <f t="shared" si="120"/>
        <v>07/07/2022</v>
      </c>
      <c r="C806">
        <f t="shared" si="121"/>
        <v>3</v>
      </c>
      <c r="D806" t="str">
        <f t="shared" si="114"/>
        <v>07</v>
      </c>
      <c r="E806">
        <f t="shared" si="115"/>
        <v>6</v>
      </c>
      <c r="F806" t="str">
        <f t="shared" si="116"/>
        <v>07</v>
      </c>
      <c r="G806">
        <f t="shared" si="117"/>
        <v>10</v>
      </c>
      <c r="H806">
        <f t="shared" si="118"/>
        <v>4</v>
      </c>
      <c r="I806" t="str">
        <f t="shared" si="119"/>
        <v>2022</v>
      </c>
      <c r="J806" t="str">
        <f t="shared" si="122"/>
        <v>2022-07-07</v>
      </c>
    </row>
    <row r="807" spans="1:10" ht="15.75" x14ac:dyDescent="0.25">
      <c r="A807" s="8">
        <v>44749</v>
      </c>
      <c r="B807" t="str">
        <f t="shared" si="120"/>
        <v>07/07/2022</v>
      </c>
      <c r="C807">
        <f t="shared" si="121"/>
        <v>3</v>
      </c>
      <c r="D807" t="str">
        <f t="shared" si="114"/>
        <v>07</v>
      </c>
      <c r="E807">
        <f t="shared" si="115"/>
        <v>6</v>
      </c>
      <c r="F807" t="str">
        <f t="shared" si="116"/>
        <v>07</v>
      </c>
      <c r="G807">
        <f t="shared" si="117"/>
        <v>10</v>
      </c>
      <c r="H807">
        <f t="shared" si="118"/>
        <v>4</v>
      </c>
      <c r="I807" t="str">
        <f t="shared" si="119"/>
        <v>2022</v>
      </c>
      <c r="J807" t="str">
        <f t="shared" si="122"/>
        <v>2022-07-07</v>
      </c>
    </row>
    <row r="808" spans="1:10" ht="15.75" x14ac:dyDescent="0.25">
      <c r="A808" s="8">
        <v>44749</v>
      </c>
      <c r="B808" t="str">
        <f t="shared" si="120"/>
        <v>07/07/2022</v>
      </c>
      <c r="C808">
        <f t="shared" si="121"/>
        <v>3</v>
      </c>
      <c r="D808" t="str">
        <f t="shared" si="114"/>
        <v>07</v>
      </c>
      <c r="E808">
        <f t="shared" si="115"/>
        <v>6</v>
      </c>
      <c r="F808" t="str">
        <f t="shared" si="116"/>
        <v>07</v>
      </c>
      <c r="G808">
        <f t="shared" si="117"/>
        <v>10</v>
      </c>
      <c r="H808">
        <f t="shared" si="118"/>
        <v>4</v>
      </c>
      <c r="I808" t="str">
        <f t="shared" si="119"/>
        <v>2022</v>
      </c>
      <c r="J808" t="str">
        <f t="shared" si="122"/>
        <v>2022-07-07</v>
      </c>
    </row>
    <row r="809" spans="1:10" ht="15.75" x14ac:dyDescent="0.25">
      <c r="A809" s="8">
        <v>44749</v>
      </c>
      <c r="B809" t="str">
        <f t="shared" si="120"/>
        <v>07/07/2022</v>
      </c>
      <c r="C809">
        <f t="shared" si="121"/>
        <v>3</v>
      </c>
      <c r="D809" t="str">
        <f t="shared" si="114"/>
        <v>07</v>
      </c>
      <c r="E809">
        <f t="shared" si="115"/>
        <v>6</v>
      </c>
      <c r="F809" t="str">
        <f t="shared" si="116"/>
        <v>07</v>
      </c>
      <c r="G809">
        <f t="shared" si="117"/>
        <v>10</v>
      </c>
      <c r="H809">
        <f t="shared" si="118"/>
        <v>4</v>
      </c>
      <c r="I809" t="str">
        <f t="shared" si="119"/>
        <v>2022</v>
      </c>
      <c r="J809" t="str">
        <f t="shared" si="122"/>
        <v>2022-07-07</v>
      </c>
    </row>
    <row r="810" spans="1:10" ht="15.75" x14ac:dyDescent="0.25">
      <c r="A810" s="8">
        <v>44749</v>
      </c>
      <c r="B810" t="str">
        <f t="shared" si="120"/>
        <v>07/07/2022</v>
      </c>
      <c r="C810">
        <f t="shared" si="121"/>
        <v>3</v>
      </c>
      <c r="D810" t="str">
        <f t="shared" si="114"/>
        <v>07</v>
      </c>
      <c r="E810">
        <f t="shared" si="115"/>
        <v>6</v>
      </c>
      <c r="F810" t="str">
        <f t="shared" si="116"/>
        <v>07</v>
      </c>
      <c r="G810">
        <f t="shared" si="117"/>
        <v>10</v>
      </c>
      <c r="H810">
        <f t="shared" si="118"/>
        <v>4</v>
      </c>
      <c r="I810" t="str">
        <f t="shared" si="119"/>
        <v>2022</v>
      </c>
      <c r="J810" t="str">
        <f t="shared" si="122"/>
        <v>2022-07-07</v>
      </c>
    </row>
    <row r="811" spans="1:10" ht="15.75" x14ac:dyDescent="0.25">
      <c r="A811" s="8">
        <v>44749</v>
      </c>
      <c r="B811" t="str">
        <f t="shared" si="120"/>
        <v>07/07/2022</v>
      </c>
      <c r="C811">
        <f t="shared" si="121"/>
        <v>3</v>
      </c>
      <c r="D811" t="str">
        <f t="shared" si="114"/>
        <v>07</v>
      </c>
      <c r="E811">
        <f t="shared" si="115"/>
        <v>6</v>
      </c>
      <c r="F811" t="str">
        <f t="shared" si="116"/>
        <v>07</v>
      </c>
      <c r="G811">
        <f t="shared" si="117"/>
        <v>10</v>
      </c>
      <c r="H811">
        <f t="shared" si="118"/>
        <v>4</v>
      </c>
      <c r="I811" t="str">
        <f t="shared" si="119"/>
        <v>2022</v>
      </c>
      <c r="J811" t="str">
        <f t="shared" si="122"/>
        <v>2022-07-07</v>
      </c>
    </row>
    <row r="812" spans="1:10" ht="15.75" x14ac:dyDescent="0.25">
      <c r="A812" s="6">
        <v>44749</v>
      </c>
      <c r="B812" t="str">
        <f t="shared" si="120"/>
        <v>07/07/2022</v>
      </c>
      <c r="C812">
        <f t="shared" si="121"/>
        <v>3</v>
      </c>
      <c r="D812" t="str">
        <f t="shared" si="114"/>
        <v>07</v>
      </c>
      <c r="E812">
        <f t="shared" si="115"/>
        <v>6</v>
      </c>
      <c r="F812" t="str">
        <f t="shared" si="116"/>
        <v>07</v>
      </c>
      <c r="G812">
        <f t="shared" si="117"/>
        <v>10</v>
      </c>
      <c r="H812">
        <f t="shared" si="118"/>
        <v>4</v>
      </c>
      <c r="I812" t="str">
        <f t="shared" si="119"/>
        <v>2022</v>
      </c>
      <c r="J812" t="str">
        <f t="shared" si="122"/>
        <v>2022-07-07</v>
      </c>
    </row>
    <row r="813" spans="1:10" ht="15.75" x14ac:dyDescent="0.25">
      <c r="A813" s="6">
        <v>44749</v>
      </c>
      <c r="B813" t="str">
        <f t="shared" si="120"/>
        <v>07/07/2022</v>
      </c>
      <c r="C813">
        <f t="shared" si="121"/>
        <v>3</v>
      </c>
      <c r="D813" t="str">
        <f t="shared" si="114"/>
        <v>07</v>
      </c>
      <c r="E813">
        <f t="shared" si="115"/>
        <v>6</v>
      </c>
      <c r="F813" t="str">
        <f t="shared" si="116"/>
        <v>07</v>
      </c>
      <c r="G813">
        <f t="shared" si="117"/>
        <v>10</v>
      </c>
      <c r="H813">
        <f t="shared" si="118"/>
        <v>4</v>
      </c>
      <c r="I813" t="str">
        <f t="shared" si="119"/>
        <v>2022</v>
      </c>
      <c r="J813" t="str">
        <f t="shared" si="122"/>
        <v>2022-07-07</v>
      </c>
    </row>
    <row r="814" spans="1:10" ht="15.75" x14ac:dyDescent="0.25">
      <c r="A814" s="8">
        <v>44749</v>
      </c>
      <c r="B814" t="str">
        <f t="shared" si="120"/>
        <v>07/07/2022</v>
      </c>
      <c r="C814">
        <f t="shared" si="121"/>
        <v>3</v>
      </c>
      <c r="D814" t="str">
        <f t="shared" si="114"/>
        <v>07</v>
      </c>
      <c r="E814">
        <f t="shared" si="115"/>
        <v>6</v>
      </c>
      <c r="F814" t="str">
        <f t="shared" si="116"/>
        <v>07</v>
      </c>
      <c r="G814">
        <f t="shared" si="117"/>
        <v>10</v>
      </c>
      <c r="H814">
        <f t="shared" si="118"/>
        <v>4</v>
      </c>
      <c r="I814" t="str">
        <f t="shared" si="119"/>
        <v>2022</v>
      </c>
      <c r="J814" t="str">
        <f t="shared" si="122"/>
        <v>2022-07-07</v>
      </c>
    </row>
    <row r="815" spans="1:10" ht="15.75" x14ac:dyDescent="0.25">
      <c r="A815" s="8">
        <v>44749</v>
      </c>
      <c r="B815" t="str">
        <f t="shared" si="120"/>
        <v>07/07/2022</v>
      </c>
      <c r="C815">
        <f t="shared" si="121"/>
        <v>3</v>
      </c>
      <c r="D815" t="str">
        <f t="shared" si="114"/>
        <v>07</v>
      </c>
      <c r="E815">
        <f t="shared" si="115"/>
        <v>6</v>
      </c>
      <c r="F815" t="str">
        <f t="shared" si="116"/>
        <v>07</v>
      </c>
      <c r="G815">
        <f t="shared" si="117"/>
        <v>10</v>
      </c>
      <c r="H815">
        <f t="shared" si="118"/>
        <v>4</v>
      </c>
      <c r="I815" t="str">
        <f t="shared" si="119"/>
        <v>2022</v>
      </c>
      <c r="J815" t="str">
        <f t="shared" si="122"/>
        <v>2022-07-07</v>
      </c>
    </row>
    <row r="816" spans="1:10" ht="15.75" x14ac:dyDescent="0.25">
      <c r="A816" s="6">
        <v>44755</v>
      </c>
      <c r="B816" t="str">
        <f t="shared" si="120"/>
        <v>07/13/2022</v>
      </c>
      <c r="C816">
        <f t="shared" si="121"/>
        <v>3</v>
      </c>
      <c r="D816" t="str">
        <f t="shared" si="114"/>
        <v>07</v>
      </c>
      <c r="E816">
        <f t="shared" si="115"/>
        <v>6</v>
      </c>
      <c r="F816">
        <f t="shared" si="116"/>
        <v>13</v>
      </c>
      <c r="G816">
        <f t="shared" si="117"/>
        <v>10</v>
      </c>
      <c r="H816">
        <f t="shared" si="118"/>
        <v>4</v>
      </c>
      <c r="I816" t="str">
        <f t="shared" si="119"/>
        <v>2022</v>
      </c>
      <c r="J816" t="str">
        <f t="shared" si="122"/>
        <v>2022-07-13</v>
      </c>
    </row>
    <row r="817" spans="1:10" ht="15.75" x14ac:dyDescent="0.25">
      <c r="A817" s="6">
        <v>44755</v>
      </c>
      <c r="B817" t="str">
        <f t="shared" si="120"/>
        <v>07/13/2022</v>
      </c>
      <c r="C817">
        <f t="shared" si="121"/>
        <v>3</v>
      </c>
      <c r="D817" t="str">
        <f t="shared" si="114"/>
        <v>07</v>
      </c>
      <c r="E817">
        <f t="shared" si="115"/>
        <v>6</v>
      </c>
      <c r="F817">
        <f t="shared" si="116"/>
        <v>13</v>
      </c>
      <c r="G817">
        <f t="shared" si="117"/>
        <v>10</v>
      </c>
      <c r="H817">
        <f t="shared" si="118"/>
        <v>4</v>
      </c>
      <c r="I817" t="str">
        <f t="shared" si="119"/>
        <v>2022</v>
      </c>
      <c r="J817" t="str">
        <f t="shared" si="122"/>
        <v>2022-07-13</v>
      </c>
    </row>
    <row r="818" spans="1:10" ht="15.75" x14ac:dyDescent="0.25">
      <c r="A818" s="6">
        <v>44754</v>
      </c>
      <c r="B818" t="str">
        <f t="shared" si="120"/>
        <v>07/12/2022</v>
      </c>
      <c r="C818">
        <f t="shared" si="121"/>
        <v>3</v>
      </c>
      <c r="D818" t="str">
        <f t="shared" si="114"/>
        <v>07</v>
      </c>
      <c r="E818">
        <f t="shared" si="115"/>
        <v>6</v>
      </c>
      <c r="F818">
        <f t="shared" si="116"/>
        <v>12</v>
      </c>
      <c r="G818">
        <f t="shared" si="117"/>
        <v>10</v>
      </c>
      <c r="H818">
        <f t="shared" si="118"/>
        <v>4</v>
      </c>
      <c r="I818" t="str">
        <f t="shared" si="119"/>
        <v>2022</v>
      </c>
      <c r="J818" t="str">
        <f t="shared" si="122"/>
        <v>2022-07-12</v>
      </c>
    </row>
    <row r="819" spans="1:10" ht="15.75" x14ac:dyDescent="0.25">
      <c r="A819" s="8">
        <v>44757</v>
      </c>
      <c r="B819" t="str">
        <f t="shared" si="120"/>
        <v>07/15/2022</v>
      </c>
      <c r="C819">
        <f t="shared" si="121"/>
        <v>3</v>
      </c>
      <c r="D819" t="str">
        <f t="shared" si="114"/>
        <v>07</v>
      </c>
      <c r="E819">
        <f t="shared" si="115"/>
        <v>6</v>
      </c>
      <c r="F819">
        <f t="shared" si="116"/>
        <v>15</v>
      </c>
      <c r="G819">
        <f t="shared" si="117"/>
        <v>10</v>
      </c>
      <c r="H819">
        <f t="shared" si="118"/>
        <v>4</v>
      </c>
      <c r="I819" t="str">
        <f t="shared" si="119"/>
        <v>2022</v>
      </c>
      <c r="J819" t="str">
        <f t="shared" si="122"/>
        <v>2022-07-15</v>
      </c>
    </row>
    <row r="820" spans="1:10" ht="15.75" x14ac:dyDescent="0.25">
      <c r="A820" s="6">
        <v>44757</v>
      </c>
      <c r="B820" t="str">
        <f t="shared" si="120"/>
        <v>07/15/2022</v>
      </c>
      <c r="C820">
        <f t="shared" si="121"/>
        <v>3</v>
      </c>
      <c r="D820" t="str">
        <f t="shared" si="114"/>
        <v>07</v>
      </c>
      <c r="E820">
        <f t="shared" si="115"/>
        <v>6</v>
      </c>
      <c r="F820">
        <f t="shared" si="116"/>
        <v>15</v>
      </c>
      <c r="G820">
        <f t="shared" si="117"/>
        <v>10</v>
      </c>
      <c r="H820">
        <f t="shared" si="118"/>
        <v>4</v>
      </c>
      <c r="I820" t="str">
        <f t="shared" si="119"/>
        <v>2022</v>
      </c>
      <c r="J820" t="str">
        <f t="shared" si="122"/>
        <v>2022-07-15</v>
      </c>
    </row>
    <row r="821" spans="1:10" ht="15.75" x14ac:dyDescent="0.25">
      <c r="A821" s="6">
        <v>44760</v>
      </c>
      <c r="B821" t="str">
        <f t="shared" si="120"/>
        <v>07/18/2022</v>
      </c>
      <c r="C821">
        <f t="shared" si="121"/>
        <v>3</v>
      </c>
      <c r="D821" t="str">
        <f t="shared" ref="D821:D884" si="123">IF(VALUE(MID(B821,1,C821-1))&lt;10,0&amp;VALUE(MID(B821,1,C821-1)),VALUE(MID(B821,1,C821-1)))</f>
        <v>07</v>
      </c>
      <c r="E821">
        <f t="shared" ref="E821:E884" si="124">SEARCH("/",B821,C821+1)</f>
        <v>6</v>
      </c>
      <c r="F821">
        <f t="shared" ref="F821:F884" si="125">IF(VALUE(MID(B821,C821+1,E821-C821-1))&lt;10,0&amp;VALUE(MID(B821,C821+1,E821-C821-1)),VALUE(MID(B821,C821+1,E821-C821-1)))</f>
        <v>18</v>
      </c>
      <c r="G821">
        <f t="shared" ref="G821:G884" si="126">LEN(B821)</f>
        <v>10</v>
      </c>
      <c r="H821">
        <f t="shared" ref="H821:H884" si="127">G821-E821</f>
        <v>4</v>
      </c>
      <c r="I821" t="str">
        <f t="shared" ref="I821:I884" si="128">MID(B821,E821+1,H821)</f>
        <v>2022</v>
      </c>
      <c r="J821" t="str">
        <f t="shared" si="122"/>
        <v>2022-07-18</v>
      </c>
    </row>
    <row r="822" spans="1:10" ht="15.75" x14ac:dyDescent="0.25">
      <c r="A822" s="6">
        <v>44760</v>
      </c>
      <c r="B822" t="str">
        <f t="shared" si="120"/>
        <v>07/18/2022</v>
      </c>
      <c r="C822">
        <f t="shared" si="121"/>
        <v>3</v>
      </c>
      <c r="D822" t="str">
        <f t="shared" si="123"/>
        <v>07</v>
      </c>
      <c r="E822">
        <f t="shared" si="124"/>
        <v>6</v>
      </c>
      <c r="F822">
        <f t="shared" si="125"/>
        <v>18</v>
      </c>
      <c r="G822">
        <f t="shared" si="126"/>
        <v>10</v>
      </c>
      <c r="H822">
        <f t="shared" si="127"/>
        <v>4</v>
      </c>
      <c r="I822" t="str">
        <f t="shared" si="128"/>
        <v>2022</v>
      </c>
      <c r="J822" t="str">
        <f t="shared" si="122"/>
        <v>2022-07-18</v>
      </c>
    </row>
    <row r="823" spans="1:10" ht="15.75" x14ac:dyDescent="0.25">
      <c r="A823" s="8">
        <v>44761</v>
      </c>
      <c r="B823" t="str">
        <f t="shared" si="120"/>
        <v>07/19/2022</v>
      </c>
      <c r="C823">
        <f t="shared" si="121"/>
        <v>3</v>
      </c>
      <c r="D823" t="str">
        <f t="shared" si="123"/>
        <v>07</v>
      </c>
      <c r="E823">
        <f t="shared" si="124"/>
        <v>6</v>
      </c>
      <c r="F823">
        <f t="shared" si="125"/>
        <v>19</v>
      </c>
      <c r="G823">
        <f t="shared" si="126"/>
        <v>10</v>
      </c>
      <c r="H823">
        <f t="shared" si="127"/>
        <v>4</v>
      </c>
      <c r="I823" t="str">
        <f t="shared" si="128"/>
        <v>2022</v>
      </c>
      <c r="J823" t="str">
        <f t="shared" si="122"/>
        <v>2022-07-19</v>
      </c>
    </row>
    <row r="824" spans="1:10" ht="15.75" x14ac:dyDescent="0.25">
      <c r="A824" s="6">
        <v>44761</v>
      </c>
      <c r="B824" t="str">
        <f t="shared" si="120"/>
        <v>07/19/2022</v>
      </c>
      <c r="C824">
        <f t="shared" si="121"/>
        <v>3</v>
      </c>
      <c r="D824" t="str">
        <f t="shared" si="123"/>
        <v>07</v>
      </c>
      <c r="E824">
        <f t="shared" si="124"/>
        <v>6</v>
      </c>
      <c r="F824">
        <f t="shared" si="125"/>
        <v>19</v>
      </c>
      <c r="G824">
        <f t="shared" si="126"/>
        <v>10</v>
      </c>
      <c r="H824">
        <f t="shared" si="127"/>
        <v>4</v>
      </c>
      <c r="I824" t="str">
        <f t="shared" si="128"/>
        <v>2022</v>
      </c>
      <c r="J824" t="str">
        <f t="shared" si="122"/>
        <v>2022-07-19</v>
      </c>
    </row>
    <row r="825" spans="1:10" ht="15.75" x14ac:dyDescent="0.25">
      <c r="A825" s="8">
        <v>44763</v>
      </c>
      <c r="B825" t="str">
        <f t="shared" si="120"/>
        <v>07/21/2022</v>
      </c>
      <c r="C825">
        <f t="shared" si="121"/>
        <v>3</v>
      </c>
      <c r="D825" t="str">
        <f t="shared" si="123"/>
        <v>07</v>
      </c>
      <c r="E825">
        <f t="shared" si="124"/>
        <v>6</v>
      </c>
      <c r="F825">
        <f t="shared" si="125"/>
        <v>21</v>
      </c>
      <c r="G825">
        <f t="shared" si="126"/>
        <v>10</v>
      </c>
      <c r="H825">
        <f t="shared" si="127"/>
        <v>4</v>
      </c>
      <c r="I825" t="str">
        <f t="shared" si="128"/>
        <v>2022</v>
      </c>
      <c r="J825" t="str">
        <f t="shared" si="122"/>
        <v>2022-07-21</v>
      </c>
    </row>
    <row r="826" spans="1:10" ht="15.75" x14ac:dyDescent="0.25">
      <c r="A826" s="6">
        <v>44761</v>
      </c>
      <c r="B826" t="str">
        <f t="shared" si="120"/>
        <v>07/19/2022</v>
      </c>
      <c r="C826">
        <f t="shared" si="121"/>
        <v>3</v>
      </c>
      <c r="D826" t="str">
        <f t="shared" si="123"/>
        <v>07</v>
      </c>
      <c r="E826">
        <f t="shared" si="124"/>
        <v>6</v>
      </c>
      <c r="F826">
        <f t="shared" si="125"/>
        <v>19</v>
      </c>
      <c r="G826">
        <f t="shared" si="126"/>
        <v>10</v>
      </c>
      <c r="H826">
        <f t="shared" si="127"/>
        <v>4</v>
      </c>
      <c r="I826" t="str">
        <f t="shared" si="128"/>
        <v>2022</v>
      </c>
      <c r="J826" t="str">
        <f t="shared" si="122"/>
        <v>2022-07-19</v>
      </c>
    </row>
    <row r="827" spans="1:10" ht="15.75" x14ac:dyDescent="0.25">
      <c r="A827" s="8">
        <v>44398</v>
      </c>
      <c r="B827" t="str">
        <f t="shared" si="120"/>
        <v>07/21/2021</v>
      </c>
      <c r="C827">
        <f t="shared" si="121"/>
        <v>3</v>
      </c>
      <c r="D827" t="str">
        <f t="shared" si="123"/>
        <v>07</v>
      </c>
      <c r="E827">
        <f t="shared" si="124"/>
        <v>6</v>
      </c>
      <c r="F827">
        <f t="shared" si="125"/>
        <v>21</v>
      </c>
      <c r="G827">
        <f t="shared" si="126"/>
        <v>10</v>
      </c>
      <c r="H827">
        <f t="shared" si="127"/>
        <v>4</v>
      </c>
      <c r="I827" t="str">
        <f t="shared" si="128"/>
        <v>2021</v>
      </c>
      <c r="J827" t="str">
        <f t="shared" si="122"/>
        <v>2021-07-21</v>
      </c>
    </row>
    <row r="828" spans="1:10" ht="15.75" x14ac:dyDescent="0.25">
      <c r="A828" s="6">
        <v>44399</v>
      </c>
      <c r="B828" t="str">
        <f t="shared" si="120"/>
        <v>07/22/2021</v>
      </c>
      <c r="C828">
        <f t="shared" si="121"/>
        <v>3</v>
      </c>
      <c r="D828" t="str">
        <f t="shared" si="123"/>
        <v>07</v>
      </c>
      <c r="E828">
        <f t="shared" si="124"/>
        <v>6</v>
      </c>
      <c r="F828">
        <f t="shared" si="125"/>
        <v>22</v>
      </c>
      <c r="G828">
        <f t="shared" si="126"/>
        <v>10</v>
      </c>
      <c r="H828">
        <f t="shared" si="127"/>
        <v>4</v>
      </c>
      <c r="I828" t="str">
        <f t="shared" si="128"/>
        <v>2021</v>
      </c>
      <c r="J828" t="str">
        <f t="shared" si="122"/>
        <v>2021-07-22</v>
      </c>
    </row>
    <row r="829" spans="1:10" ht="15.75" x14ac:dyDescent="0.25">
      <c r="A829" s="6">
        <v>44399</v>
      </c>
      <c r="B829" t="str">
        <f t="shared" si="120"/>
        <v>07/22/2021</v>
      </c>
      <c r="C829">
        <f t="shared" si="121"/>
        <v>3</v>
      </c>
      <c r="D829" t="str">
        <f t="shared" si="123"/>
        <v>07</v>
      </c>
      <c r="E829">
        <f t="shared" si="124"/>
        <v>6</v>
      </c>
      <c r="F829">
        <f t="shared" si="125"/>
        <v>22</v>
      </c>
      <c r="G829">
        <f t="shared" si="126"/>
        <v>10</v>
      </c>
      <c r="H829">
        <f t="shared" si="127"/>
        <v>4</v>
      </c>
      <c r="I829" t="str">
        <f t="shared" si="128"/>
        <v>2021</v>
      </c>
      <c r="J829" t="str">
        <f t="shared" si="122"/>
        <v>2021-07-22</v>
      </c>
    </row>
    <row r="830" spans="1:10" ht="15.75" x14ac:dyDescent="0.25">
      <c r="A830" s="8">
        <v>44769</v>
      </c>
      <c r="B830" t="str">
        <f t="shared" si="120"/>
        <v>07/27/2022</v>
      </c>
      <c r="C830">
        <f t="shared" si="121"/>
        <v>3</v>
      </c>
      <c r="D830" t="str">
        <f t="shared" si="123"/>
        <v>07</v>
      </c>
      <c r="E830">
        <f t="shared" si="124"/>
        <v>6</v>
      </c>
      <c r="F830">
        <f t="shared" si="125"/>
        <v>27</v>
      </c>
      <c r="G830">
        <f t="shared" si="126"/>
        <v>10</v>
      </c>
      <c r="H830">
        <f t="shared" si="127"/>
        <v>4</v>
      </c>
      <c r="I830" t="str">
        <f t="shared" si="128"/>
        <v>2022</v>
      </c>
      <c r="J830" t="str">
        <f t="shared" si="122"/>
        <v>2022-07-27</v>
      </c>
    </row>
    <row r="831" spans="1:10" ht="15.75" x14ac:dyDescent="0.25">
      <c r="A831" s="8">
        <v>44769</v>
      </c>
      <c r="B831" t="str">
        <f t="shared" si="120"/>
        <v>07/27/2022</v>
      </c>
      <c r="C831">
        <f t="shared" si="121"/>
        <v>3</v>
      </c>
      <c r="D831" t="str">
        <f t="shared" si="123"/>
        <v>07</v>
      </c>
      <c r="E831">
        <f t="shared" si="124"/>
        <v>6</v>
      </c>
      <c r="F831">
        <f t="shared" si="125"/>
        <v>27</v>
      </c>
      <c r="G831">
        <f t="shared" si="126"/>
        <v>10</v>
      </c>
      <c r="H831">
        <f t="shared" si="127"/>
        <v>4</v>
      </c>
      <c r="I831" t="str">
        <f t="shared" si="128"/>
        <v>2022</v>
      </c>
      <c r="J831" t="str">
        <f t="shared" si="122"/>
        <v>2022-07-27</v>
      </c>
    </row>
    <row r="832" spans="1:10" ht="15.75" x14ac:dyDescent="0.25">
      <c r="A832" s="6">
        <v>44769</v>
      </c>
      <c r="B832" t="str">
        <f t="shared" si="120"/>
        <v>07/27/2022</v>
      </c>
      <c r="C832">
        <f t="shared" si="121"/>
        <v>3</v>
      </c>
      <c r="D832" t="str">
        <f t="shared" si="123"/>
        <v>07</v>
      </c>
      <c r="E832">
        <f t="shared" si="124"/>
        <v>6</v>
      </c>
      <c r="F832">
        <f t="shared" si="125"/>
        <v>27</v>
      </c>
      <c r="G832">
        <f t="shared" si="126"/>
        <v>10</v>
      </c>
      <c r="H832">
        <f t="shared" si="127"/>
        <v>4</v>
      </c>
      <c r="I832" t="str">
        <f t="shared" si="128"/>
        <v>2022</v>
      </c>
      <c r="J832" t="str">
        <f t="shared" si="122"/>
        <v>2022-07-27</v>
      </c>
    </row>
    <row r="833" spans="1:10" ht="15.75" x14ac:dyDescent="0.25">
      <c r="A833" s="8">
        <v>44770</v>
      </c>
      <c r="B833" t="str">
        <f t="shared" si="120"/>
        <v>07/28/2022</v>
      </c>
      <c r="C833">
        <f t="shared" si="121"/>
        <v>3</v>
      </c>
      <c r="D833" t="str">
        <f t="shared" si="123"/>
        <v>07</v>
      </c>
      <c r="E833">
        <f t="shared" si="124"/>
        <v>6</v>
      </c>
      <c r="F833">
        <f t="shared" si="125"/>
        <v>28</v>
      </c>
      <c r="G833">
        <f t="shared" si="126"/>
        <v>10</v>
      </c>
      <c r="H833">
        <f t="shared" si="127"/>
        <v>4</v>
      </c>
      <c r="I833" t="str">
        <f t="shared" si="128"/>
        <v>2022</v>
      </c>
      <c r="J833" t="str">
        <f t="shared" si="122"/>
        <v>2022-07-28</v>
      </c>
    </row>
    <row r="834" spans="1:10" ht="15.75" x14ac:dyDescent="0.25">
      <c r="A834" s="8">
        <v>44775</v>
      </c>
      <c r="B834" t="str">
        <f t="shared" ref="B834:B897" si="129">TEXT(A834,"MM/DD/YYYY")</f>
        <v>08/02/2022</v>
      </c>
      <c r="C834">
        <f t="shared" ref="C834:C897" si="130">FIND("/",B834)</f>
        <v>3</v>
      </c>
      <c r="D834" t="str">
        <f t="shared" si="123"/>
        <v>08</v>
      </c>
      <c r="E834">
        <f t="shared" si="124"/>
        <v>6</v>
      </c>
      <c r="F834" t="str">
        <f t="shared" si="125"/>
        <v>02</v>
      </c>
      <c r="G834">
        <f t="shared" si="126"/>
        <v>10</v>
      </c>
      <c r="H834">
        <f t="shared" si="127"/>
        <v>4</v>
      </c>
      <c r="I834" t="str">
        <f t="shared" si="128"/>
        <v>2022</v>
      </c>
      <c r="J834" t="str">
        <f t="shared" ref="J834:J897" si="131">IF(A834="","null",I834&amp;"-"&amp;D834&amp;"-"&amp;F834)</f>
        <v>2022-08-02</v>
      </c>
    </row>
    <row r="835" spans="1:10" ht="15.75" x14ac:dyDescent="0.25">
      <c r="A835" s="8">
        <v>44774</v>
      </c>
      <c r="B835" t="str">
        <f t="shared" si="129"/>
        <v>08/01/2022</v>
      </c>
      <c r="C835">
        <f t="shared" si="130"/>
        <v>3</v>
      </c>
      <c r="D835" t="str">
        <f t="shared" si="123"/>
        <v>08</v>
      </c>
      <c r="E835">
        <f t="shared" si="124"/>
        <v>6</v>
      </c>
      <c r="F835" t="str">
        <f t="shared" si="125"/>
        <v>01</v>
      </c>
      <c r="G835">
        <f t="shared" si="126"/>
        <v>10</v>
      </c>
      <c r="H835">
        <f t="shared" si="127"/>
        <v>4</v>
      </c>
      <c r="I835" t="str">
        <f t="shared" si="128"/>
        <v>2022</v>
      </c>
      <c r="J835" t="str">
        <f t="shared" si="131"/>
        <v>2022-08-01</v>
      </c>
    </row>
    <row r="836" spans="1:10" ht="15.75" x14ac:dyDescent="0.25">
      <c r="A836" s="8">
        <v>44774</v>
      </c>
      <c r="B836" t="str">
        <f t="shared" si="129"/>
        <v>08/01/2022</v>
      </c>
      <c r="C836">
        <f t="shared" si="130"/>
        <v>3</v>
      </c>
      <c r="D836" t="str">
        <f t="shared" si="123"/>
        <v>08</v>
      </c>
      <c r="E836">
        <f t="shared" si="124"/>
        <v>6</v>
      </c>
      <c r="F836" t="str">
        <f t="shared" si="125"/>
        <v>01</v>
      </c>
      <c r="G836">
        <f t="shared" si="126"/>
        <v>10</v>
      </c>
      <c r="H836">
        <f t="shared" si="127"/>
        <v>4</v>
      </c>
      <c r="I836" t="str">
        <f t="shared" si="128"/>
        <v>2022</v>
      </c>
      <c r="J836" t="str">
        <f t="shared" si="131"/>
        <v>2022-08-01</v>
      </c>
    </row>
    <row r="837" spans="1:10" ht="15.75" x14ac:dyDescent="0.25">
      <c r="A837" s="6">
        <v>44776</v>
      </c>
      <c r="B837" t="str">
        <f t="shared" si="129"/>
        <v>08/03/2022</v>
      </c>
      <c r="C837">
        <f t="shared" si="130"/>
        <v>3</v>
      </c>
      <c r="D837" t="str">
        <f t="shared" si="123"/>
        <v>08</v>
      </c>
      <c r="E837">
        <f t="shared" si="124"/>
        <v>6</v>
      </c>
      <c r="F837" t="str">
        <f t="shared" si="125"/>
        <v>03</v>
      </c>
      <c r="G837">
        <f t="shared" si="126"/>
        <v>10</v>
      </c>
      <c r="H837">
        <f t="shared" si="127"/>
        <v>4</v>
      </c>
      <c r="I837" t="str">
        <f t="shared" si="128"/>
        <v>2022</v>
      </c>
      <c r="J837" t="str">
        <f t="shared" si="131"/>
        <v>2022-08-03</v>
      </c>
    </row>
    <row r="838" spans="1:10" ht="15.75" x14ac:dyDescent="0.25">
      <c r="A838" s="6">
        <v>44782</v>
      </c>
      <c r="B838" t="str">
        <f t="shared" si="129"/>
        <v>08/09/2022</v>
      </c>
      <c r="C838">
        <f t="shared" si="130"/>
        <v>3</v>
      </c>
      <c r="D838" t="str">
        <f t="shared" si="123"/>
        <v>08</v>
      </c>
      <c r="E838">
        <f t="shared" si="124"/>
        <v>6</v>
      </c>
      <c r="F838" t="str">
        <f t="shared" si="125"/>
        <v>09</v>
      </c>
      <c r="G838">
        <f t="shared" si="126"/>
        <v>10</v>
      </c>
      <c r="H838">
        <f t="shared" si="127"/>
        <v>4</v>
      </c>
      <c r="I838" t="str">
        <f t="shared" si="128"/>
        <v>2022</v>
      </c>
      <c r="J838" t="str">
        <f t="shared" si="131"/>
        <v>2022-08-09</v>
      </c>
    </row>
    <row r="839" spans="1:10" ht="15.75" x14ac:dyDescent="0.25">
      <c r="A839" s="8">
        <v>44782</v>
      </c>
      <c r="B839" t="str">
        <f t="shared" si="129"/>
        <v>08/09/2022</v>
      </c>
      <c r="C839">
        <f t="shared" si="130"/>
        <v>3</v>
      </c>
      <c r="D839" t="str">
        <f t="shared" si="123"/>
        <v>08</v>
      </c>
      <c r="E839">
        <f t="shared" si="124"/>
        <v>6</v>
      </c>
      <c r="F839" t="str">
        <f t="shared" si="125"/>
        <v>09</v>
      </c>
      <c r="G839">
        <f t="shared" si="126"/>
        <v>10</v>
      </c>
      <c r="H839">
        <f t="shared" si="127"/>
        <v>4</v>
      </c>
      <c r="I839" t="str">
        <f t="shared" si="128"/>
        <v>2022</v>
      </c>
      <c r="J839" t="str">
        <f t="shared" si="131"/>
        <v>2022-08-09</v>
      </c>
    </row>
    <row r="840" spans="1:10" ht="15.75" x14ac:dyDescent="0.25">
      <c r="A840" s="6">
        <v>44783</v>
      </c>
      <c r="B840" t="str">
        <f t="shared" si="129"/>
        <v>08/10/2022</v>
      </c>
      <c r="C840">
        <f t="shared" si="130"/>
        <v>3</v>
      </c>
      <c r="D840" t="str">
        <f t="shared" si="123"/>
        <v>08</v>
      </c>
      <c r="E840">
        <f t="shared" si="124"/>
        <v>6</v>
      </c>
      <c r="F840">
        <f t="shared" si="125"/>
        <v>10</v>
      </c>
      <c r="G840">
        <f t="shared" si="126"/>
        <v>10</v>
      </c>
      <c r="H840">
        <f t="shared" si="127"/>
        <v>4</v>
      </c>
      <c r="I840" t="str">
        <f t="shared" si="128"/>
        <v>2022</v>
      </c>
      <c r="J840" t="str">
        <f t="shared" si="131"/>
        <v>2022-08-10</v>
      </c>
    </row>
    <row r="841" spans="1:10" ht="15.75" x14ac:dyDescent="0.25">
      <c r="A841" s="8">
        <v>44783</v>
      </c>
      <c r="B841" t="str">
        <f t="shared" si="129"/>
        <v>08/10/2022</v>
      </c>
      <c r="C841">
        <f t="shared" si="130"/>
        <v>3</v>
      </c>
      <c r="D841" t="str">
        <f t="shared" si="123"/>
        <v>08</v>
      </c>
      <c r="E841">
        <f t="shared" si="124"/>
        <v>6</v>
      </c>
      <c r="F841">
        <f t="shared" si="125"/>
        <v>10</v>
      </c>
      <c r="G841">
        <f t="shared" si="126"/>
        <v>10</v>
      </c>
      <c r="H841">
        <f t="shared" si="127"/>
        <v>4</v>
      </c>
      <c r="I841" t="str">
        <f t="shared" si="128"/>
        <v>2022</v>
      </c>
      <c r="J841" t="str">
        <f t="shared" si="131"/>
        <v>2022-08-10</v>
      </c>
    </row>
    <row r="842" spans="1:10" ht="15.75" x14ac:dyDescent="0.25">
      <c r="A842" s="6">
        <v>44781</v>
      </c>
      <c r="B842" t="str">
        <f t="shared" si="129"/>
        <v>08/08/2022</v>
      </c>
      <c r="C842">
        <f t="shared" si="130"/>
        <v>3</v>
      </c>
      <c r="D842" t="str">
        <f t="shared" si="123"/>
        <v>08</v>
      </c>
      <c r="E842">
        <f t="shared" si="124"/>
        <v>6</v>
      </c>
      <c r="F842" t="str">
        <f t="shared" si="125"/>
        <v>08</v>
      </c>
      <c r="G842">
        <f t="shared" si="126"/>
        <v>10</v>
      </c>
      <c r="H842">
        <f t="shared" si="127"/>
        <v>4</v>
      </c>
      <c r="I842" t="str">
        <f t="shared" si="128"/>
        <v>2022</v>
      </c>
      <c r="J842" t="str">
        <f t="shared" si="131"/>
        <v>2022-08-08</v>
      </c>
    </row>
    <row r="843" spans="1:10" ht="15.75" x14ac:dyDescent="0.25">
      <c r="A843" s="6">
        <v>44781</v>
      </c>
      <c r="B843" t="str">
        <f t="shared" si="129"/>
        <v>08/08/2022</v>
      </c>
      <c r="C843">
        <f t="shared" si="130"/>
        <v>3</v>
      </c>
      <c r="D843" t="str">
        <f t="shared" si="123"/>
        <v>08</v>
      </c>
      <c r="E843">
        <f t="shared" si="124"/>
        <v>6</v>
      </c>
      <c r="F843" t="str">
        <f t="shared" si="125"/>
        <v>08</v>
      </c>
      <c r="G843">
        <f t="shared" si="126"/>
        <v>10</v>
      </c>
      <c r="H843">
        <f t="shared" si="127"/>
        <v>4</v>
      </c>
      <c r="I843" t="str">
        <f t="shared" si="128"/>
        <v>2022</v>
      </c>
      <c r="J843" t="str">
        <f t="shared" si="131"/>
        <v>2022-08-08</v>
      </c>
    </row>
    <row r="844" spans="1:10" ht="15.75" x14ac:dyDescent="0.25">
      <c r="A844" s="6">
        <v>44781</v>
      </c>
      <c r="B844" t="str">
        <f t="shared" si="129"/>
        <v>08/08/2022</v>
      </c>
      <c r="C844">
        <f t="shared" si="130"/>
        <v>3</v>
      </c>
      <c r="D844" t="str">
        <f t="shared" si="123"/>
        <v>08</v>
      </c>
      <c r="E844">
        <f t="shared" si="124"/>
        <v>6</v>
      </c>
      <c r="F844" t="str">
        <f t="shared" si="125"/>
        <v>08</v>
      </c>
      <c r="G844">
        <f t="shared" si="126"/>
        <v>10</v>
      </c>
      <c r="H844">
        <f t="shared" si="127"/>
        <v>4</v>
      </c>
      <c r="I844" t="str">
        <f t="shared" si="128"/>
        <v>2022</v>
      </c>
      <c r="J844" t="str">
        <f t="shared" si="131"/>
        <v>2022-08-08</v>
      </c>
    </row>
    <row r="845" spans="1:10" ht="15.75" x14ac:dyDescent="0.25">
      <c r="A845" s="6">
        <v>44781</v>
      </c>
      <c r="B845" t="str">
        <f t="shared" si="129"/>
        <v>08/08/2022</v>
      </c>
      <c r="C845">
        <f t="shared" si="130"/>
        <v>3</v>
      </c>
      <c r="D845" t="str">
        <f t="shared" si="123"/>
        <v>08</v>
      </c>
      <c r="E845">
        <f t="shared" si="124"/>
        <v>6</v>
      </c>
      <c r="F845" t="str">
        <f t="shared" si="125"/>
        <v>08</v>
      </c>
      <c r="G845">
        <f t="shared" si="126"/>
        <v>10</v>
      </c>
      <c r="H845">
        <f t="shared" si="127"/>
        <v>4</v>
      </c>
      <c r="I845" t="str">
        <f t="shared" si="128"/>
        <v>2022</v>
      </c>
      <c r="J845" t="str">
        <f t="shared" si="131"/>
        <v>2022-08-08</v>
      </c>
    </row>
    <row r="846" spans="1:10" ht="15.75" x14ac:dyDescent="0.25">
      <c r="A846" s="6">
        <v>44781</v>
      </c>
      <c r="B846" t="str">
        <f t="shared" si="129"/>
        <v>08/08/2022</v>
      </c>
      <c r="C846">
        <f t="shared" si="130"/>
        <v>3</v>
      </c>
      <c r="D846" t="str">
        <f t="shared" si="123"/>
        <v>08</v>
      </c>
      <c r="E846">
        <f t="shared" si="124"/>
        <v>6</v>
      </c>
      <c r="F846" t="str">
        <f t="shared" si="125"/>
        <v>08</v>
      </c>
      <c r="G846">
        <f t="shared" si="126"/>
        <v>10</v>
      </c>
      <c r="H846">
        <f t="shared" si="127"/>
        <v>4</v>
      </c>
      <c r="I846" t="str">
        <f t="shared" si="128"/>
        <v>2022</v>
      </c>
      <c r="J846" t="str">
        <f t="shared" si="131"/>
        <v>2022-08-08</v>
      </c>
    </row>
    <row r="847" spans="1:10" ht="15.75" x14ac:dyDescent="0.25">
      <c r="A847" s="6">
        <v>44781</v>
      </c>
      <c r="B847" t="str">
        <f t="shared" si="129"/>
        <v>08/08/2022</v>
      </c>
      <c r="C847">
        <f t="shared" si="130"/>
        <v>3</v>
      </c>
      <c r="D847" t="str">
        <f t="shared" si="123"/>
        <v>08</v>
      </c>
      <c r="E847">
        <f t="shared" si="124"/>
        <v>6</v>
      </c>
      <c r="F847" t="str">
        <f t="shared" si="125"/>
        <v>08</v>
      </c>
      <c r="G847">
        <f t="shared" si="126"/>
        <v>10</v>
      </c>
      <c r="H847">
        <f t="shared" si="127"/>
        <v>4</v>
      </c>
      <c r="I847" t="str">
        <f t="shared" si="128"/>
        <v>2022</v>
      </c>
      <c r="J847" t="str">
        <f t="shared" si="131"/>
        <v>2022-08-08</v>
      </c>
    </row>
    <row r="848" spans="1:10" ht="15.75" x14ac:dyDescent="0.25">
      <c r="A848" s="6">
        <v>44781</v>
      </c>
      <c r="B848" t="str">
        <f t="shared" si="129"/>
        <v>08/08/2022</v>
      </c>
      <c r="C848">
        <f t="shared" si="130"/>
        <v>3</v>
      </c>
      <c r="D848" t="str">
        <f t="shared" si="123"/>
        <v>08</v>
      </c>
      <c r="E848">
        <f t="shared" si="124"/>
        <v>6</v>
      </c>
      <c r="F848" t="str">
        <f t="shared" si="125"/>
        <v>08</v>
      </c>
      <c r="G848">
        <f t="shared" si="126"/>
        <v>10</v>
      </c>
      <c r="H848">
        <f t="shared" si="127"/>
        <v>4</v>
      </c>
      <c r="I848" t="str">
        <f t="shared" si="128"/>
        <v>2022</v>
      </c>
      <c r="J848" t="str">
        <f t="shared" si="131"/>
        <v>2022-08-08</v>
      </c>
    </row>
    <row r="849" spans="1:10" ht="15.75" x14ac:dyDescent="0.25">
      <c r="A849" s="8">
        <v>44781</v>
      </c>
      <c r="B849" t="str">
        <f t="shared" si="129"/>
        <v>08/08/2022</v>
      </c>
      <c r="C849">
        <f t="shared" si="130"/>
        <v>3</v>
      </c>
      <c r="D849" t="str">
        <f t="shared" si="123"/>
        <v>08</v>
      </c>
      <c r="E849">
        <f t="shared" si="124"/>
        <v>6</v>
      </c>
      <c r="F849" t="str">
        <f t="shared" si="125"/>
        <v>08</v>
      </c>
      <c r="G849">
        <f t="shared" si="126"/>
        <v>10</v>
      </c>
      <c r="H849">
        <f t="shared" si="127"/>
        <v>4</v>
      </c>
      <c r="I849" t="str">
        <f t="shared" si="128"/>
        <v>2022</v>
      </c>
      <c r="J849" t="str">
        <f t="shared" si="131"/>
        <v>2022-08-08</v>
      </c>
    </row>
    <row r="850" spans="1:10" ht="15.75" x14ac:dyDescent="0.25">
      <c r="A850" s="6">
        <v>44784</v>
      </c>
      <c r="B850" t="str">
        <f t="shared" si="129"/>
        <v>08/11/2022</v>
      </c>
      <c r="C850">
        <f t="shared" si="130"/>
        <v>3</v>
      </c>
      <c r="D850" t="str">
        <f t="shared" si="123"/>
        <v>08</v>
      </c>
      <c r="E850">
        <f t="shared" si="124"/>
        <v>6</v>
      </c>
      <c r="F850">
        <f t="shared" si="125"/>
        <v>11</v>
      </c>
      <c r="G850">
        <f t="shared" si="126"/>
        <v>10</v>
      </c>
      <c r="H850">
        <f t="shared" si="127"/>
        <v>4</v>
      </c>
      <c r="I850" t="str">
        <f t="shared" si="128"/>
        <v>2022</v>
      </c>
      <c r="J850" t="str">
        <f t="shared" si="131"/>
        <v>2022-08-11</v>
      </c>
    </row>
    <row r="851" spans="1:10" ht="15.75" x14ac:dyDescent="0.25">
      <c r="A851" s="6">
        <v>44784</v>
      </c>
      <c r="B851" t="str">
        <f t="shared" si="129"/>
        <v>08/11/2022</v>
      </c>
      <c r="C851">
        <f t="shared" si="130"/>
        <v>3</v>
      </c>
      <c r="D851" t="str">
        <f t="shared" si="123"/>
        <v>08</v>
      </c>
      <c r="E851">
        <f t="shared" si="124"/>
        <v>6</v>
      </c>
      <c r="F851">
        <f t="shared" si="125"/>
        <v>11</v>
      </c>
      <c r="G851">
        <f t="shared" si="126"/>
        <v>10</v>
      </c>
      <c r="H851">
        <f t="shared" si="127"/>
        <v>4</v>
      </c>
      <c r="I851" t="str">
        <f t="shared" si="128"/>
        <v>2022</v>
      </c>
      <c r="J851" t="str">
        <f t="shared" si="131"/>
        <v>2022-08-11</v>
      </c>
    </row>
    <row r="852" spans="1:10" ht="15.75" x14ac:dyDescent="0.25">
      <c r="A852" s="6">
        <v>44784</v>
      </c>
      <c r="B852" t="str">
        <f t="shared" si="129"/>
        <v>08/11/2022</v>
      </c>
      <c r="C852">
        <f t="shared" si="130"/>
        <v>3</v>
      </c>
      <c r="D852" t="str">
        <f t="shared" si="123"/>
        <v>08</v>
      </c>
      <c r="E852">
        <f t="shared" si="124"/>
        <v>6</v>
      </c>
      <c r="F852">
        <f t="shared" si="125"/>
        <v>11</v>
      </c>
      <c r="G852">
        <f t="shared" si="126"/>
        <v>10</v>
      </c>
      <c r="H852">
        <f t="shared" si="127"/>
        <v>4</v>
      </c>
      <c r="I852" t="str">
        <f t="shared" si="128"/>
        <v>2022</v>
      </c>
      <c r="J852" t="str">
        <f t="shared" si="131"/>
        <v>2022-08-11</v>
      </c>
    </row>
    <row r="853" spans="1:10" ht="15.75" x14ac:dyDescent="0.25">
      <c r="A853" s="6">
        <v>44784</v>
      </c>
      <c r="B853" t="str">
        <f t="shared" si="129"/>
        <v>08/11/2022</v>
      </c>
      <c r="C853">
        <f t="shared" si="130"/>
        <v>3</v>
      </c>
      <c r="D853" t="str">
        <f t="shared" si="123"/>
        <v>08</v>
      </c>
      <c r="E853">
        <f t="shared" si="124"/>
        <v>6</v>
      </c>
      <c r="F853">
        <f t="shared" si="125"/>
        <v>11</v>
      </c>
      <c r="G853">
        <f t="shared" si="126"/>
        <v>10</v>
      </c>
      <c r="H853">
        <f t="shared" si="127"/>
        <v>4</v>
      </c>
      <c r="I853" t="str">
        <f t="shared" si="128"/>
        <v>2022</v>
      </c>
      <c r="J853" t="str">
        <f t="shared" si="131"/>
        <v>2022-08-11</v>
      </c>
    </row>
    <row r="854" spans="1:10" ht="15.75" x14ac:dyDescent="0.25">
      <c r="A854" s="6">
        <v>44789</v>
      </c>
      <c r="B854" t="str">
        <f t="shared" si="129"/>
        <v>08/16/2022</v>
      </c>
      <c r="C854">
        <f t="shared" si="130"/>
        <v>3</v>
      </c>
      <c r="D854" t="str">
        <f t="shared" si="123"/>
        <v>08</v>
      </c>
      <c r="E854">
        <f t="shared" si="124"/>
        <v>6</v>
      </c>
      <c r="F854">
        <f t="shared" si="125"/>
        <v>16</v>
      </c>
      <c r="G854">
        <f t="shared" si="126"/>
        <v>10</v>
      </c>
      <c r="H854">
        <f t="shared" si="127"/>
        <v>4</v>
      </c>
      <c r="I854" t="str">
        <f t="shared" si="128"/>
        <v>2022</v>
      </c>
      <c r="J854" t="str">
        <f t="shared" si="131"/>
        <v>2022-08-16</v>
      </c>
    </row>
    <row r="855" spans="1:10" ht="15.75" x14ac:dyDescent="0.25">
      <c r="A855" s="6">
        <v>44783</v>
      </c>
      <c r="B855" t="str">
        <f t="shared" si="129"/>
        <v>08/10/2022</v>
      </c>
      <c r="C855">
        <f t="shared" si="130"/>
        <v>3</v>
      </c>
      <c r="D855" t="str">
        <f t="shared" si="123"/>
        <v>08</v>
      </c>
      <c r="E855">
        <f t="shared" si="124"/>
        <v>6</v>
      </c>
      <c r="F855">
        <f t="shared" si="125"/>
        <v>10</v>
      </c>
      <c r="G855">
        <f t="shared" si="126"/>
        <v>10</v>
      </c>
      <c r="H855">
        <f t="shared" si="127"/>
        <v>4</v>
      </c>
      <c r="I855" t="str">
        <f t="shared" si="128"/>
        <v>2022</v>
      </c>
      <c r="J855" t="str">
        <f t="shared" si="131"/>
        <v>2022-08-10</v>
      </c>
    </row>
    <row r="856" spans="1:10" ht="15.75" x14ac:dyDescent="0.25">
      <c r="A856" s="6">
        <v>44790</v>
      </c>
      <c r="B856" t="str">
        <f t="shared" si="129"/>
        <v>08/17/2022</v>
      </c>
      <c r="C856">
        <f t="shared" si="130"/>
        <v>3</v>
      </c>
      <c r="D856" t="str">
        <f t="shared" si="123"/>
        <v>08</v>
      </c>
      <c r="E856">
        <f t="shared" si="124"/>
        <v>6</v>
      </c>
      <c r="F856">
        <f t="shared" si="125"/>
        <v>17</v>
      </c>
      <c r="G856">
        <f t="shared" si="126"/>
        <v>10</v>
      </c>
      <c r="H856">
        <f t="shared" si="127"/>
        <v>4</v>
      </c>
      <c r="I856" t="str">
        <f t="shared" si="128"/>
        <v>2022</v>
      </c>
      <c r="J856" t="str">
        <f t="shared" si="131"/>
        <v>2022-08-17</v>
      </c>
    </row>
    <row r="857" spans="1:10" ht="15.75" x14ac:dyDescent="0.25">
      <c r="A857" s="6">
        <v>44790</v>
      </c>
      <c r="B857" t="str">
        <f t="shared" si="129"/>
        <v>08/17/2022</v>
      </c>
      <c r="C857">
        <f t="shared" si="130"/>
        <v>3</v>
      </c>
      <c r="D857" t="str">
        <f t="shared" si="123"/>
        <v>08</v>
      </c>
      <c r="E857">
        <f t="shared" si="124"/>
        <v>6</v>
      </c>
      <c r="F857">
        <f t="shared" si="125"/>
        <v>17</v>
      </c>
      <c r="G857">
        <f t="shared" si="126"/>
        <v>10</v>
      </c>
      <c r="H857">
        <f t="shared" si="127"/>
        <v>4</v>
      </c>
      <c r="I857" t="str">
        <f t="shared" si="128"/>
        <v>2022</v>
      </c>
      <c r="J857" t="str">
        <f t="shared" si="131"/>
        <v>2022-08-17</v>
      </c>
    </row>
    <row r="858" spans="1:10" ht="15.75" x14ac:dyDescent="0.25">
      <c r="A858" s="6">
        <v>44791</v>
      </c>
      <c r="B858" t="str">
        <f t="shared" si="129"/>
        <v>08/18/2022</v>
      </c>
      <c r="C858">
        <f t="shared" si="130"/>
        <v>3</v>
      </c>
      <c r="D858" t="str">
        <f t="shared" si="123"/>
        <v>08</v>
      </c>
      <c r="E858">
        <f t="shared" si="124"/>
        <v>6</v>
      </c>
      <c r="F858">
        <f t="shared" si="125"/>
        <v>18</v>
      </c>
      <c r="G858">
        <f t="shared" si="126"/>
        <v>10</v>
      </c>
      <c r="H858">
        <f t="shared" si="127"/>
        <v>4</v>
      </c>
      <c r="I858" t="str">
        <f t="shared" si="128"/>
        <v>2022</v>
      </c>
      <c r="J858" t="str">
        <f t="shared" si="131"/>
        <v>2022-08-18</v>
      </c>
    </row>
    <row r="859" spans="1:10" ht="15.75" x14ac:dyDescent="0.25">
      <c r="A859" s="6">
        <v>44792</v>
      </c>
      <c r="B859" t="str">
        <f t="shared" si="129"/>
        <v>08/19/2022</v>
      </c>
      <c r="C859">
        <f t="shared" si="130"/>
        <v>3</v>
      </c>
      <c r="D859" t="str">
        <f t="shared" si="123"/>
        <v>08</v>
      </c>
      <c r="E859">
        <f t="shared" si="124"/>
        <v>6</v>
      </c>
      <c r="F859">
        <f t="shared" si="125"/>
        <v>19</v>
      </c>
      <c r="G859">
        <f t="shared" si="126"/>
        <v>10</v>
      </c>
      <c r="H859">
        <f t="shared" si="127"/>
        <v>4</v>
      </c>
      <c r="I859" t="str">
        <f t="shared" si="128"/>
        <v>2022</v>
      </c>
      <c r="J859" t="str">
        <f t="shared" si="131"/>
        <v>2022-08-19</v>
      </c>
    </row>
    <row r="860" spans="1:10" ht="15.75" x14ac:dyDescent="0.25">
      <c r="A860" s="6">
        <v>44791</v>
      </c>
      <c r="B860" t="str">
        <f t="shared" si="129"/>
        <v>08/18/2022</v>
      </c>
      <c r="C860">
        <f t="shared" si="130"/>
        <v>3</v>
      </c>
      <c r="D860" t="str">
        <f t="shared" si="123"/>
        <v>08</v>
      </c>
      <c r="E860">
        <f t="shared" si="124"/>
        <v>6</v>
      </c>
      <c r="F860">
        <f t="shared" si="125"/>
        <v>18</v>
      </c>
      <c r="G860">
        <f t="shared" si="126"/>
        <v>10</v>
      </c>
      <c r="H860">
        <f t="shared" si="127"/>
        <v>4</v>
      </c>
      <c r="I860" t="str">
        <f t="shared" si="128"/>
        <v>2022</v>
      </c>
      <c r="J860" t="str">
        <f t="shared" si="131"/>
        <v>2022-08-18</v>
      </c>
    </row>
    <row r="861" spans="1:10" ht="15.75" x14ac:dyDescent="0.25">
      <c r="A861" s="6">
        <v>44792</v>
      </c>
      <c r="B861" t="str">
        <f t="shared" si="129"/>
        <v>08/19/2022</v>
      </c>
      <c r="C861">
        <f t="shared" si="130"/>
        <v>3</v>
      </c>
      <c r="D861" t="str">
        <f t="shared" si="123"/>
        <v>08</v>
      </c>
      <c r="E861">
        <f t="shared" si="124"/>
        <v>6</v>
      </c>
      <c r="F861">
        <f t="shared" si="125"/>
        <v>19</v>
      </c>
      <c r="G861">
        <f t="shared" si="126"/>
        <v>10</v>
      </c>
      <c r="H861">
        <f t="shared" si="127"/>
        <v>4</v>
      </c>
      <c r="I861" t="str">
        <f t="shared" si="128"/>
        <v>2022</v>
      </c>
      <c r="J861" t="str">
        <f t="shared" si="131"/>
        <v>2022-08-19</v>
      </c>
    </row>
    <row r="862" spans="1:10" ht="15.75" x14ac:dyDescent="0.25">
      <c r="A862" s="6">
        <v>44790</v>
      </c>
      <c r="B862" t="str">
        <f t="shared" si="129"/>
        <v>08/17/2022</v>
      </c>
      <c r="C862">
        <f t="shared" si="130"/>
        <v>3</v>
      </c>
      <c r="D862" t="str">
        <f t="shared" si="123"/>
        <v>08</v>
      </c>
      <c r="E862">
        <f t="shared" si="124"/>
        <v>6</v>
      </c>
      <c r="F862">
        <f t="shared" si="125"/>
        <v>17</v>
      </c>
      <c r="G862">
        <f t="shared" si="126"/>
        <v>10</v>
      </c>
      <c r="H862">
        <f t="shared" si="127"/>
        <v>4</v>
      </c>
      <c r="I862" t="str">
        <f t="shared" si="128"/>
        <v>2022</v>
      </c>
      <c r="J862" t="str">
        <f t="shared" si="131"/>
        <v>2022-08-17</v>
      </c>
    </row>
    <row r="863" spans="1:10" ht="15.75" x14ac:dyDescent="0.25">
      <c r="A863" s="8">
        <v>44795</v>
      </c>
      <c r="B863" t="str">
        <f t="shared" si="129"/>
        <v>08/22/2022</v>
      </c>
      <c r="C863">
        <f t="shared" si="130"/>
        <v>3</v>
      </c>
      <c r="D863" t="str">
        <f t="shared" si="123"/>
        <v>08</v>
      </c>
      <c r="E863">
        <f t="shared" si="124"/>
        <v>6</v>
      </c>
      <c r="F863">
        <f t="shared" si="125"/>
        <v>22</v>
      </c>
      <c r="G863">
        <f t="shared" si="126"/>
        <v>10</v>
      </c>
      <c r="H863">
        <f t="shared" si="127"/>
        <v>4</v>
      </c>
      <c r="I863" t="str">
        <f t="shared" si="128"/>
        <v>2022</v>
      </c>
      <c r="J863" t="str">
        <f t="shared" si="131"/>
        <v>2022-08-22</v>
      </c>
    </row>
    <row r="864" spans="1:10" ht="15.75" x14ac:dyDescent="0.25">
      <c r="A864" s="8">
        <v>44796</v>
      </c>
      <c r="B864" t="str">
        <f t="shared" si="129"/>
        <v>08/23/2022</v>
      </c>
      <c r="C864">
        <f t="shared" si="130"/>
        <v>3</v>
      </c>
      <c r="D864" t="str">
        <f t="shared" si="123"/>
        <v>08</v>
      </c>
      <c r="E864">
        <f t="shared" si="124"/>
        <v>6</v>
      </c>
      <c r="F864">
        <f t="shared" si="125"/>
        <v>23</v>
      </c>
      <c r="G864">
        <f t="shared" si="126"/>
        <v>10</v>
      </c>
      <c r="H864">
        <f t="shared" si="127"/>
        <v>4</v>
      </c>
      <c r="I864" t="str">
        <f t="shared" si="128"/>
        <v>2022</v>
      </c>
      <c r="J864" t="str">
        <f t="shared" si="131"/>
        <v>2022-08-23</v>
      </c>
    </row>
    <row r="865" spans="1:10" ht="15.75" x14ac:dyDescent="0.25">
      <c r="A865" s="6">
        <v>44796</v>
      </c>
      <c r="B865" t="str">
        <f t="shared" si="129"/>
        <v>08/23/2022</v>
      </c>
      <c r="C865">
        <f t="shared" si="130"/>
        <v>3</v>
      </c>
      <c r="D865" t="str">
        <f t="shared" si="123"/>
        <v>08</v>
      </c>
      <c r="E865">
        <f t="shared" si="124"/>
        <v>6</v>
      </c>
      <c r="F865">
        <f t="shared" si="125"/>
        <v>23</v>
      </c>
      <c r="G865">
        <f t="shared" si="126"/>
        <v>10</v>
      </c>
      <c r="H865">
        <f t="shared" si="127"/>
        <v>4</v>
      </c>
      <c r="I865" t="str">
        <f t="shared" si="128"/>
        <v>2022</v>
      </c>
      <c r="J865" t="str">
        <f t="shared" si="131"/>
        <v>2022-08-23</v>
      </c>
    </row>
    <row r="866" spans="1:10" ht="15.75" x14ac:dyDescent="0.25">
      <c r="A866" s="8">
        <v>44796</v>
      </c>
      <c r="B866" t="str">
        <f t="shared" si="129"/>
        <v>08/23/2022</v>
      </c>
      <c r="C866">
        <f t="shared" si="130"/>
        <v>3</v>
      </c>
      <c r="D866" t="str">
        <f t="shared" si="123"/>
        <v>08</v>
      </c>
      <c r="E866">
        <f t="shared" si="124"/>
        <v>6</v>
      </c>
      <c r="F866">
        <f t="shared" si="125"/>
        <v>23</v>
      </c>
      <c r="G866">
        <f t="shared" si="126"/>
        <v>10</v>
      </c>
      <c r="H866">
        <f t="shared" si="127"/>
        <v>4</v>
      </c>
      <c r="I866" t="str">
        <f t="shared" si="128"/>
        <v>2022</v>
      </c>
      <c r="J866" t="str">
        <f t="shared" si="131"/>
        <v>2022-08-23</v>
      </c>
    </row>
    <row r="867" spans="1:10" ht="15.75" x14ac:dyDescent="0.25">
      <c r="A867" s="6">
        <v>44796</v>
      </c>
      <c r="B867" t="str">
        <f t="shared" si="129"/>
        <v>08/23/2022</v>
      </c>
      <c r="C867">
        <f t="shared" si="130"/>
        <v>3</v>
      </c>
      <c r="D867" t="str">
        <f t="shared" si="123"/>
        <v>08</v>
      </c>
      <c r="E867">
        <f t="shared" si="124"/>
        <v>6</v>
      </c>
      <c r="F867">
        <f t="shared" si="125"/>
        <v>23</v>
      </c>
      <c r="G867">
        <f t="shared" si="126"/>
        <v>10</v>
      </c>
      <c r="H867">
        <f t="shared" si="127"/>
        <v>4</v>
      </c>
      <c r="I867" t="str">
        <f t="shared" si="128"/>
        <v>2022</v>
      </c>
      <c r="J867" t="str">
        <f t="shared" si="131"/>
        <v>2022-08-23</v>
      </c>
    </row>
    <row r="868" spans="1:10" ht="15.75" x14ac:dyDescent="0.25">
      <c r="A868" s="8">
        <v>44797</v>
      </c>
      <c r="B868" t="str">
        <f t="shared" si="129"/>
        <v>08/24/2022</v>
      </c>
      <c r="C868">
        <f t="shared" si="130"/>
        <v>3</v>
      </c>
      <c r="D868" t="str">
        <f t="shared" si="123"/>
        <v>08</v>
      </c>
      <c r="E868">
        <f t="shared" si="124"/>
        <v>6</v>
      </c>
      <c r="F868">
        <f t="shared" si="125"/>
        <v>24</v>
      </c>
      <c r="G868">
        <f t="shared" si="126"/>
        <v>10</v>
      </c>
      <c r="H868">
        <f t="shared" si="127"/>
        <v>4</v>
      </c>
      <c r="I868" t="str">
        <f t="shared" si="128"/>
        <v>2022</v>
      </c>
      <c r="J868" t="str">
        <f t="shared" si="131"/>
        <v>2022-08-24</v>
      </c>
    </row>
    <row r="869" spans="1:10" ht="15.75" x14ac:dyDescent="0.25">
      <c r="A869" s="6">
        <v>44798</v>
      </c>
      <c r="B869" t="str">
        <f t="shared" si="129"/>
        <v>08/25/2022</v>
      </c>
      <c r="C869">
        <f t="shared" si="130"/>
        <v>3</v>
      </c>
      <c r="D869" t="str">
        <f t="shared" si="123"/>
        <v>08</v>
      </c>
      <c r="E869">
        <f t="shared" si="124"/>
        <v>6</v>
      </c>
      <c r="F869">
        <f t="shared" si="125"/>
        <v>25</v>
      </c>
      <c r="G869">
        <f t="shared" si="126"/>
        <v>10</v>
      </c>
      <c r="H869">
        <f t="shared" si="127"/>
        <v>4</v>
      </c>
      <c r="I869" t="str">
        <f t="shared" si="128"/>
        <v>2022</v>
      </c>
      <c r="J869" t="str">
        <f t="shared" si="131"/>
        <v>2022-08-25</v>
      </c>
    </row>
    <row r="870" spans="1:10" ht="15.75" x14ac:dyDescent="0.25">
      <c r="A870" s="6">
        <v>44799</v>
      </c>
      <c r="B870" t="str">
        <f t="shared" si="129"/>
        <v>08/26/2022</v>
      </c>
      <c r="C870">
        <f t="shared" si="130"/>
        <v>3</v>
      </c>
      <c r="D870" t="str">
        <f t="shared" si="123"/>
        <v>08</v>
      </c>
      <c r="E870">
        <f t="shared" si="124"/>
        <v>6</v>
      </c>
      <c r="F870">
        <f t="shared" si="125"/>
        <v>26</v>
      </c>
      <c r="G870">
        <f t="shared" si="126"/>
        <v>10</v>
      </c>
      <c r="H870">
        <f t="shared" si="127"/>
        <v>4</v>
      </c>
      <c r="I870" t="str">
        <f t="shared" si="128"/>
        <v>2022</v>
      </c>
      <c r="J870" t="str">
        <f t="shared" si="131"/>
        <v>2022-08-26</v>
      </c>
    </row>
    <row r="871" spans="1:10" ht="15.75" x14ac:dyDescent="0.25">
      <c r="A871" s="8">
        <v>44799</v>
      </c>
      <c r="B871" t="str">
        <f t="shared" si="129"/>
        <v>08/26/2022</v>
      </c>
      <c r="C871">
        <f t="shared" si="130"/>
        <v>3</v>
      </c>
      <c r="D871" t="str">
        <f t="shared" si="123"/>
        <v>08</v>
      </c>
      <c r="E871">
        <f t="shared" si="124"/>
        <v>6</v>
      </c>
      <c r="F871">
        <f t="shared" si="125"/>
        <v>26</v>
      </c>
      <c r="G871">
        <f t="shared" si="126"/>
        <v>10</v>
      </c>
      <c r="H871">
        <f t="shared" si="127"/>
        <v>4</v>
      </c>
      <c r="I871" t="str">
        <f t="shared" si="128"/>
        <v>2022</v>
      </c>
      <c r="J871" t="str">
        <f t="shared" si="131"/>
        <v>2022-08-26</v>
      </c>
    </row>
    <row r="872" spans="1:10" ht="15.75" x14ac:dyDescent="0.25">
      <c r="A872" s="6">
        <v>44799</v>
      </c>
      <c r="B872" t="str">
        <f t="shared" si="129"/>
        <v>08/26/2022</v>
      </c>
      <c r="C872">
        <f t="shared" si="130"/>
        <v>3</v>
      </c>
      <c r="D872" t="str">
        <f t="shared" si="123"/>
        <v>08</v>
      </c>
      <c r="E872">
        <f t="shared" si="124"/>
        <v>6</v>
      </c>
      <c r="F872">
        <f t="shared" si="125"/>
        <v>26</v>
      </c>
      <c r="G872">
        <f t="shared" si="126"/>
        <v>10</v>
      </c>
      <c r="H872">
        <f t="shared" si="127"/>
        <v>4</v>
      </c>
      <c r="I872" t="str">
        <f t="shared" si="128"/>
        <v>2022</v>
      </c>
      <c r="J872" t="str">
        <f t="shared" si="131"/>
        <v>2022-08-26</v>
      </c>
    </row>
    <row r="873" spans="1:10" ht="15.75" x14ac:dyDescent="0.25">
      <c r="A873" s="6">
        <v>44804</v>
      </c>
      <c r="B873" t="str">
        <f t="shared" si="129"/>
        <v>08/31/2022</v>
      </c>
      <c r="C873">
        <f t="shared" si="130"/>
        <v>3</v>
      </c>
      <c r="D873" t="str">
        <f t="shared" si="123"/>
        <v>08</v>
      </c>
      <c r="E873">
        <f t="shared" si="124"/>
        <v>6</v>
      </c>
      <c r="F873">
        <f t="shared" si="125"/>
        <v>31</v>
      </c>
      <c r="G873">
        <f t="shared" si="126"/>
        <v>10</v>
      </c>
      <c r="H873">
        <f t="shared" si="127"/>
        <v>4</v>
      </c>
      <c r="I873" t="str">
        <f t="shared" si="128"/>
        <v>2022</v>
      </c>
      <c r="J873" t="str">
        <f t="shared" si="131"/>
        <v>2022-08-31</v>
      </c>
    </row>
    <row r="874" spans="1:10" ht="15.75" x14ac:dyDescent="0.25">
      <c r="A874" s="8">
        <v>44804</v>
      </c>
      <c r="B874" t="str">
        <f t="shared" si="129"/>
        <v>08/31/2022</v>
      </c>
      <c r="C874">
        <f t="shared" si="130"/>
        <v>3</v>
      </c>
      <c r="D874" t="str">
        <f t="shared" si="123"/>
        <v>08</v>
      </c>
      <c r="E874">
        <f t="shared" si="124"/>
        <v>6</v>
      </c>
      <c r="F874">
        <f t="shared" si="125"/>
        <v>31</v>
      </c>
      <c r="G874">
        <f t="shared" si="126"/>
        <v>10</v>
      </c>
      <c r="H874">
        <f t="shared" si="127"/>
        <v>4</v>
      </c>
      <c r="I874" t="str">
        <f t="shared" si="128"/>
        <v>2022</v>
      </c>
      <c r="J874" t="str">
        <f t="shared" si="131"/>
        <v>2022-08-31</v>
      </c>
    </row>
    <row r="875" spans="1:10" ht="15.75" x14ac:dyDescent="0.25">
      <c r="A875" s="6">
        <v>44804</v>
      </c>
      <c r="B875" t="str">
        <f t="shared" si="129"/>
        <v>08/31/2022</v>
      </c>
      <c r="C875">
        <f t="shared" si="130"/>
        <v>3</v>
      </c>
      <c r="D875" t="str">
        <f t="shared" si="123"/>
        <v>08</v>
      </c>
      <c r="E875">
        <f t="shared" si="124"/>
        <v>6</v>
      </c>
      <c r="F875">
        <f t="shared" si="125"/>
        <v>31</v>
      </c>
      <c r="G875">
        <f t="shared" si="126"/>
        <v>10</v>
      </c>
      <c r="H875">
        <f t="shared" si="127"/>
        <v>4</v>
      </c>
      <c r="I875" t="str">
        <f t="shared" si="128"/>
        <v>2022</v>
      </c>
      <c r="J875" t="str">
        <f t="shared" si="131"/>
        <v>2022-08-31</v>
      </c>
    </row>
    <row r="876" spans="1:10" ht="15.75" x14ac:dyDescent="0.25">
      <c r="A876" s="6">
        <v>44804</v>
      </c>
      <c r="B876" t="str">
        <f t="shared" si="129"/>
        <v>08/31/2022</v>
      </c>
      <c r="C876">
        <f t="shared" si="130"/>
        <v>3</v>
      </c>
      <c r="D876" t="str">
        <f t="shared" si="123"/>
        <v>08</v>
      </c>
      <c r="E876">
        <f t="shared" si="124"/>
        <v>6</v>
      </c>
      <c r="F876">
        <f t="shared" si="125"/>
        <v>31</v>
      </c>
      <c r="G876">
        <f t="shared" si="126"/>
        <v>10</v>
      </c>
      <c r="H876">
        <f t="shared" si="127"/>
        <v>4</v>
      </c>
      <c r="I876" t="str">
        <f t="shared" si="128"/>
        <v>2022</v>
      </c>
      <c r="J876" t="str">
        <f t="shared" si="131"/>
        <v>2022-08-31</v>
      </c>
    </row>
    <row r="877" spans="1:10" ht="15.75" x14ac:dyDescent="0.25">
      <c r="A877" s="6">
        <v>44804</v>
      </c>
      <c r="B877" t="str">
        <f t="shared" si="129"/>
        <v>08/31/2022</v>
      </c>
      <c r="C877">
        <f t="shared" si="130"/>
        <v>3</v>
      </c>
      <c r="D877" t="str">
        <f t="shared" si="123"/>
        <v>08</v>
      </c>
      <c r="E877">
        <f t="shared" si="124"/>
        <v>6</v>
      </c>
      <c r="F877">
        <f t="shared" si="125"/>
        <v>31</v>
      </c>
      <c r="G877">
        <f t="shared" si="126"/>
        <v>10</v>
      </c>
      <c r="H877">
        <f t="shared" si="127"/>
        <v>4</v>
      </c>
      <c r="I877" t="str">
        <f t="shared" si="128"/>
        <v>2022</v>
      </c>
      <c r="J877" t="str">
        <f t="shared" si="131"/>
        <v>2022-08-31</v>
      </c>
    </row>
    <row r="878" spans="1:10" ht="15.75" x14ac:dyDescent="0.25">
      <c r="A878" s="6">
        <v>44768</v>
      </c>
      <c r="B878" t="str">
        <f t="shared" si="129"/>
        <v>07/26/2022</v>
      </c>
      <c r="C878">
        <f t="shared" si="130"/>
        <v>3</v>
      </c>
      <c r="D878" t="str">
        <f t="shared" si="123"/>
        <v>07</v>
      </c>
      <c r="E878">
        <f t="shared" si="124"/>
        <v>6</v>
      </c>
      <c r="F878">
        <f t="shared" si="125"/>
        <v>26</v>
      </c>
      <c r="G878">
        <f t="shared" si="126"/>
        <v>10</v>
      </c>
      <c r="H878">
        <f t="shared" si="127"/>
        <v>4</v>
      </c>
      <c r="I878" t="str">
        <f t="shared" si="128"/>
        <v>2022</v>
      </c>
      <c r="J878" t="str">
        <f t="shared" si="131"/>
        <v>2022-07-26</v>
      </c>
    </row>
    <row r="879" spans="1:10" ht="15.75" x14ac:dyDescent="0.25">
      <c r="A879" s="6">
        <v>44781</v>
      </c>
      <c r="B879" t="str">
        <f t="shared" si="129"/>
        <v>08/08/2022</v>
      </c>
      <c r="C879">
        <f t="shared" si="130"/>
        <v>3</v>
      </c>
      <c r="D879" t="str">
        <f t="shared" si="123"/>
        <v>08</v>
      </c>
      <c r="E879">
        <f t="shared" si="124"/>
        <v>6</v>
      </c>
      <c r="F879" t="str">
        <f t="shared" si="125"/>
        <v>08</v>
      </c>
      <c r="G879">
        <f t="shared" si="126"/>
        <v>10</v>
      </c>
      <c r="H879">
        <f t="shared" si="127"/>
        <v>4</v>
      </c>
      <c r="I879" t="str">
        <f t="shared" si="128"/>
        <v>2022</v>
      </c>
      <c r="J879" t="str">
        <f t="shared" si="131"/>
        <v>2022-08-08</v>
      </c>
    </row>
    <row r="880" spans="1:10" ht="15.75" x14ac:dyDescent="0.25">
      <c r="A880" s="8">
        <v>44789</v>
      </c>
      <c r="B880" t="str">
        <f t="shared" si="129"/>
        <v>08/16/2022</v>
      </c>
      <c r="C880">
        <f t="shared" si="130"/>
        <v>3</v>
      </c>
      <c r="D880" t="str">
        <f t="shared" si="123"/>
        <v>08</v>
      </c>
      <c r="E880">
        <f t="shared" si="124"/>
        <v>6</v>
      </c>
      <c r="F880">
        <f t="shared" si="125"/>
        <v>16</v>
      </c>
      <c r="G880">
        <f t="shared" si="126"/>
        <v>10</v>
      </c>
      <c r="H880">
        <f t="shared" si="127"/>
        <v>4</v>
      </c>
      <c r="I880" t="str">
        <f t="shared" si="128"/>
        <v>2022</v>
      </c>
      <c r="J880" t="str">
        <f t="shared" si="131"/>
        <v>2022-08-16</v>
      </c>
    </row>
    <row r="881" spans="1:10" ht="15.75" x14ac:dyDescent="0.25">
      <c r="A881" s="8">
        <v>44780</v>
      </c>
      <c r="B881" t="str">
        <f t="shared" si="129"/>
        <v>08/07/2022</v>
      </c>
      <c r="C881">
        <f t="shared" si="130"/>
        <v>3</v>
      </c>
      <c r="D881" t="str">
        <f t="shared" si="123"/>
        <v>08</v>
      </c>
      <c r="E881">
        <f t="shared" si="124"/>
        <v>6</v>
      </c>
      <c r="F881" t="str">
        <f t="shared" si="125"/>
        <v>07</v>
      </c>
      <c r="G881">
        <f t="shared" si="126"/>
        <v>10</v>
      </c>
      <c r="H881">
        <f t="shared" si="127"/>
        <v>4</v>
      </c>
      <c r="I881" t="str">
        <f t="shared" si="128"/>
        <v>2022</v>
      </c>
      <c r="J881" t="str">
        <f t="shared" si="131"/>
        <v>2022-08-07</v>
      </c>
    </row>
    <row r="882" spans="1:10" ht="15.75" x14ac:dyDescent="0.25">
      <c r="A882" s="6">
        <v>44806</v>
      </c>
      <c r="B882" t="str">
        <f t="shared" si="129"/>
        <v>09/02/2022</v>
      </c>
      <c r="C882">
        <f t="shared" si="130"/>
        <v>3</v>
      </c>
      <c r="D882" t="str">
        <f t="shared" si="123"/>
        <v>09</v>
      </c>
      <c r="E882">
        <f t="shared" si="124"/>
        <v>6</v>
      </c>
      <c r="F882" t="str">
        <f t="shared" si="125"/>
        <v>02</v>
      </c>
      <c r="G882">
        <f t="shared" si="126"/>
        <v>10</v>
      </c>
      <c r="H882">
        <f t="shared" si="127"/>
        <v>4</v>
      </c>
      <c r="I882" t="str">
        <f t="shared" si="128"/>
        <v>2022</v>
      </c>
      <c r="J882" t="str">
        <f t="shared" si="131"/>
        <v>2022-09-02</v>
      </c>
    </row>
    <row r="883" spans="1:10" ht="15.75" x14ac:dyDescent="0.25">
      <c r="A883" s="6">
        <v>44809</v>
      </c>
      <c r="B883" t="str">
        <f t="shared" si="129"/>
        <v>09/05/2022</v>
      </c>
      <c r="C883">
        <f t="shared" si="130"/>
        <v>3</v>
      </c>
      <c r="D883" t="str">
        <f t="shared" si="123"/>
        <v>09</v>
      </c>
      <c r="E883">
        <f t="shared" si="124"/>
        <v>6</v>
      </c>
      <c r="F883" t="str">
        <f t="shared" si="125"/>
        <v>05</v>
      </c>
      <c r="G883">
        <f t="shared" si="126"/>
        <v>10</v>
      </c>
      <c r="H883">
        <f t="shared" si="127"/>
        <v>4</v>
      </c>
      <c r="I883" t="str">
        <f t="shared" si="128"/>
        <v>2022</v>
      </c>
      <c r="J883" t="str">
        <f t="shared" si="131"/>
        <v>2022-09-05</v>
      </c>
    </row>
    <row r="884" spans="1:10" ht="15.75" x14ac:dyDescent="0.25">
      <c r="A884" s="6">
        <v>44385</v>
      </c>
      <c r="B884" t="str">
        <f t="shared" si="129"/>
        <v>07/08/2021</v>
      </c>
      <c r="C884">
        <f t="shared" si="130"/>
        <v>3</v>
      </c>
      <c r="D884" t="str">
        <f t="shared" si="123"/>
        <v>07</v>
      </c>
      <c r="E884">
        <f t="shared" si="124"/>
        <v>6</v>
      </c>
      <c r="F884" t="str">
        <f t="shared" si="125"/>
        <v>08</v>
      </c>
      <c r="G884">
        <f t="shared" si="126"/>
        <v>10</v>
      </c>
      <c r="H884">
        <f t="shared" si="127"/>
        <v>4</v>
      </c>
      <c r="I884" t="str">
        <f t="shared" si="128"/>
        <v>2021</v>
      </c>
      <c r="J884" t="str">
        <f t="shared" si="131"/>
        <v>2021-07-08</v>
      </c>
    </row>
    <row r="885" spans="1:10" ht="15.75" x14ac:dyDescent="0.25">
      <c r="A885" s="6">
        <v>44812</v>
      </c>
      <c r="B885" t="str">
        <f t="shared" si="129"/>
        <v>09/08/2022</v>
      </c>
      <c r="C885">
        <f t="shared" si="130"/>
        <v>3</v>
      </c>
      <c r="D885" t="str">
        <f t="shared" ref="D885:D948" si="132">IF(VALUE(MID(B885,1,C885-1))&lt;10,0&amp;VALUE(MID(B885,1,C885-1)),VALUE(MID(B885,1,C885-1)))</f>
        <v>09</v>
      </c>
      <c r="E885">
        <f t="shared" ref="E885:E948" si="133">SEARCH("/",B885,C885+1)</f>
        <v>6</v>
      </c>
      <c r="F885" t="str">
        <f t="shared" ref="F885:F948" si="134">IF(VALUE(MID(B885,C885+1,E885-C885-1))&lt;10,0&amp;VALUE(MID(B885,C885+1,E885-C885-1)),VALUE(MID(B885,C885+1,E885-C885-1)))</f>
        <v>08</v>
      </c>
      <c r="G885">
        <f t="shared" ref="G885:G948" si="135">LEN(B885)</f>
        <v>10</v>
      </c>
      <c r="H885">
        <f t="shared" ref="H885:H948" si="136">G885-E885</f>
        <v>4</v>
      </c>
      <c r="I885" t="str">
        <f t="shared" ref="I885:I948" si="137">MID(B885,E885+1,H885)</f>
        <v>2022</v>
      </c>
      <c r="J885" t="str">
        <f t="shared" si="131"/>
        <v>2022-09-08</v>
      </c>
    </row>
    <row r="886" spans="1:10" ht="15.75" x14ac:dyDescent="0.25">
      <c r="A886" s="6">
        <v>44817</v>
      </c>
      <c r="B886" t="str">
        <f t="shared" si="129"/>
        <v>09/13/2022</v>
      </c>
      <c r="C886">
        <f t="shared" si="130"/>
        <v>3</v>
      </c>
      <c r="D886" t="str">
        <f t="shared" si="132"/>
        <v>09</v>
      </c>
      <c r="E886">
        <f t="shared" si="133"/>
        <v>6</v>
      </c>
      <c r="F886">
        <f t="shared" si="134"/>
        <v>13</v>
      </c>
      <c r="G886">
        <f t="shared" si="135"/>
        <v>10</v>
      </c>
      <c r="H886">
        <f t="shared" si="136"/>
        <v>4</v>
      </c>
      <c r="I886" t="str">
        <f t="shared" si="137"/>
        <v>2022</v>
      </c>
      <c r="J886" t="str">
        <f t="shared" si="131"/>
        <v>2022-09-13</v>
      </c>
    </row>
    <row r="887" spans="1:10" ht="15.75" x14ac:dyDescent="0.25">
      <c r="A887" s="8">
        <v>44817</v>
      </c>
      <c r="B887" t="str">
        <f t="shared" si="129"/>
        <v>09/13/2022</v>
      </c>
      <c r="C887">
        <f t="shared" si="130"/>
        <v>3</v>
      </c>
      <c r="D887" t="str">
        <f t="shared" si="132"/>
        <v>09</v>
      </c>
      <c r="E887">
        <f t="shared" si="133"/>
        <v>6</v>
      </c>
      <c r="F887">
        <f t="shared" si="134"/>
        <v>13</v>
      </c>
      <c r="G887">
        <f t="shared" si="135"/>
        <v>10</v>
      </c>
      <c r="H887">
        <f t="shared" si="136"/>
        <v>4</v>
      </c>
      <c r="I887" t="str">
        <f t="shared" si="137"/>
        <v>2022</v>
      </c>
      <c r="J887" t="str">
        <f t="shared" si="131"/>
        <v>2022-09-13</v>
      </c>
    </row>
    <row r="888" spans="1:10" ht="15.75" x14ac:dyDescent="0.25">
      <c r="A888" s="6">
        <v>44817</v>
      </c>
      <c r="B888" t="str">
        <f t="shared" si="129"/>
        <v>09/13/2022</v>
      </c>
      <c r="C888">
        <f t="shared" si="130"/>
        <v>3</v>
      </c>
      <c r="D888" t="str">
        <f t="shared" si="132"/>
        <v>09</v>
      </c>
      <c r="E888">
        <f t="shared" si="133"/>
        <v>6</v>
      </c>
      <c r="F888">
        <f t="shared" si="134"/>
        <v>13</v>
      </c>
      <c r="G888">
        <f t="shared" si="135"/>
        <v>10</v>
      </c>
      <c r="H888">
        <f t="shared" si="136"/>
        <v>4</v>
      </c>
      <c r="I888" t="str">
        <f t="shared" si="137"/>
        <v>2022</v>
      </c>
      <c r="J888" t="str">
        <f t="shared" si="131"/>
        <v>2022-09-13</v>
      </c>
    </row>
    <row r="889" spans="1:10" ht="15.75" x14ac:dyDescent="0.25">
      <c r="A889" s="6">
        <v>44818</v>
      </c>
      <c r="B889" t="str">
        <f t="shared" si="129"/>
        <v>09/14/2022</v>
      </c>
      <c r="C889">
        <f t="shared" si="130"/>
        <v>3</v>
      </c>
      <c r="D889" t="str">
        <f t="shared" si="132"/>
        <v>09</v>
      </c>
      <c r="E889">
        <f t="shared" si="133"/>
        <v>6</v>
      </c>
      <c r="F889">
        <f t="shared" si="134"/>
        <v>14</v>
      </c>
      <c r="G889">
        <f t="shared" si="135"/>
        <v>10</v>
      </c>
      <c r="H889">
        <f t="shared" si="136"/>
        <v>4</v>
      </c>
      <c r="I889" t="str">
        <f t="shared" si="137"/>
        <v>2022</v>
      </c>
      <c r="J889" t="str">
        <f t="shared" si="131"/>
        <v>2022-09-14</v>
      </c>
    </row>
    <row r="890" spans="1:10" ht="15.75" x14ac:dyDescent="0.25">
      <c r="A890" s="8">
        <v>44818</v>
      </c>
      <c r="B890" t="str">
        <f t="shared" si="129"/>
        <v>09/14/2022</v>
      </c>
      <c r="C890">
        <f t="shared" si="130"/>
        <v>3</v>
      </c>
      <c r="D890" t="str">
        <f t="shared" si="132"/>
        <v>09</v>
      </c>
      <c r="E890">
        <f t="shared" si="133"/>
        <v>6</v>
      </c>
      <c r="F890">
        <f t="shared" si="134"/>
        <v>14</v>
      </c>
      <c r="G890">
        <f t="shared" si="135"/>
        <v>10</v>
      </c>
      <c r="H890">
        <f t="shared" si="136"/>
        <v>4</v>
      </c>
      <c r="I890" t="str">
        <f t="shared" si="137"/>
        <v>2022</v>
      </c>
      <c r="J890" t="str">
        <f t="shared" si="131"/>
        <v>2022-09-14</v>
      </c>
    </row>
    <row r="891" spans="1:10" ht="15.75" x14ac:dyDescent="0.25">
      <c r="A891" s="6">
        <v>44818</v>
      </c>
      <c r="B891" t="str">
        <f t="shared" si="129"/>
        <v>09/14/2022</v>
      </c>
      <c r="C891">
        <f t="shared" si="130"/>
        <v>3</v>
      </c>
      <c r="D891" t="str">
        <f t="shared" si="132"/>
        <v>09</v>
      </c>
      <c r="E891">
        <f t="shared" si="133"/>
        <v>6</v>
      </c>
      <c r="F891">
        <f t="shared" si="134"/>
        <v>14</v>
      </c>
      <c r="G891">
        <f t="shared" si="135"/>
        <v>10</v>
      </c>
      <c r="H891">
        <f t="shared" si="136"/>
        <v>4</v>
      </c>
      <c r="I891" t="str">
        <f t="shared" si="137"/>
        <v>2022</v>
      </c>
      <c r="J891" t="str">
        <f t="shared" si="131"/>
        <v>2022-09-14</v>
      </c>
    </row>
    <row r="892" spans="1:10" ht="15.75" x14ac:dyDescent="0.25">
      <c r="A892" s="6">
        <v>44824</v>
      </c>
      <c r="B892" t="str">
        <f t="shared" si="129"/>
        <v>09/20/2022</v>
      </c>
      <c r="C892">
        <f t="shared" si="130"/>
        <v>3</v>
      </c>
      <c r="D892" t="str">
        <f t="shared" si="132"/>
        <v>09</v>
      </c>
      <c r="E892">
        <f t="shared" si="133"/>
        <v>6</v>
      </c>
      <c r="F892">
        <f t="shared" si="134"/>
        <v>20</v>
      </c>
      <c r="G892">
        <f t="shared" si="135"/>
        <v>10</v>
      </c>
      <c r="H892">
        <f t="shared" si="136"/>
        <v>4</v>
      </c>
      <c r="I892" t="str">
        <f t="shared" si="137"/>
        <v>2022</v>
      </c>
      <c r="J892" t="str">
        <f t="shared" si="131"/>
        <v>2022-09-20</v>
      </c>
    </row>
    <row r="893" spans="1:10" ht="15.75" x14ac:dyDescent="0.25">
      <c r="A893" s="8">
        <v>44827</v>
      </c>
      <c r="B893" t="str">
        <f t="shared" si="129"/>
        <v>09/23/2022</v>
      </c>
      <c r="C893">
        <f t="shared" si="130"/>
        <v>3</v>
      </c>
      <c r="D893" t="str">
        <f t="shared" si="132"/>
        <v>09</v>
      </c>
      <c r="E893">
        <f t="shared" si="133"/>
        <v>6</v>
      </c>
      <c r="F893">
        <f t="shared" si="134"/>
        <v>23</v>
      </c>
      <c r="G893">
        <f t="shared" si="135"/>
        <v>10</v>
      </c>
      <c r="H893">
        <f t="shared" si="136"/>
        <v>4</v>
      </c>
      <c r="I893" t="str">
        <f t="shared" si="137"/>
        <v>2022</v>
      </c>
      <c r="J893" t="str">
        <f t="shared" si="131"/>
        <v>2022-09-23</v>
      </c>
    </row>
    <row r="894" spans="1:10" ht="15.75" x14ac:dyDescent="0.25">
      <c r="A894" s="6">
        <v>44832</v>
      </c>
      <c r="B894" t="str">
        <f t="shared" si="129"/>
        <v>09/28/2022</v>
      </c>
      <c r="C894">
        <f t="shared" si="130"/>
        <v>3</v>
      </c>
      <c r="D894" t="str">
        <f t="shared" si="132"/>
        <v>09</v>
      </c>
      <c r="E894">
        <f t="shared" si="133"/>
        <v>6</v>
      </c>
      <c r="F894">
        <f t="shared" si="134"/>
        <v>28</v>
      </c>
      <c r="G894">
        <f t="shared" si="135"/>
        <v>10</v>
      </c>
      <c r="H894">
        <f t="shared" si="136"/>
        <v>4</v>
      </c>
      <c r="I894" t="str">
        <f t="shared" si="137"/>
        <v>2022</v>
      </c>
      <c r="J894" t="str">
        <f t="shared" si="131"/>
        <v>2022-09-28</v>
      </c>
    </row>
    <row r="895" spans="1:10" ht="15.75" x14ac:dyDescent="0.25">
      <c r="A895" s="6">
        <v>44837</v>
      </c>
      <c r="B895" t="str">
        <f t="shared" si="129"/>
        <v>10/03/2022</v>
      </c>
      <c r="C895">
        <f t="shared" si="130"/>
        <v>3</v>
      </c>
      <c r="D895">
        <f t="shared" si="132"/>
        <v>10</v>
      </c>
      <c r="E895">
        <f t="shared" si="133"/>
        <v>6</v>
      </c>
      <c r="F895" t="str">
        <f t="shared" si="134"/>
        <v>03</v>
      </c>
      <c r="G895">
        <f t="shared" si="135"/>
        <v>10</v>
      </c>
      <c r="H895">
        <f t="shared" si="136"/>
        <v>4</v>
      </c>
      <c r="I895" t="str">
        <f t="shared" si="137"/>
        <v>2022</v>
      </c>
      <c r="J895" t="str">
        <f t="shared" si="131"/>
        <v>2022-10-03</v>
      </c>
    </row>
    <row r="896" spans="1:10" ht="15.75" x14ac:dyDescent="0.25">
      <c r="A896" s="6">
        <v>44837</v>
      </c>
      <c r="B896" t="str">
        <f t="shared" si="129"/>
        <v>10/03/2022</v>
      </c>
      <c r="C896">
        <f t="shared" si="130"/>
        <v>3</v>
      </c>
      <c r="D896">
        <f t="shared" si="132"/>
        <v>10</v>
      </c>
      <c r="E896">
        <f t="shared" si="133"/>
        <v>6</v>
      </c>
      <c r="F896" t="str">
        <f t="shared" si="134"/>
        <v>03</v>
      </c>
      <c r="G896">
        <f t="shared" si="135"/>
        <v>10</v>
      </c>
      <c r="H896">
        <f t="shared" si="136"/>
        <v>4</v>
      </c>
      <c r="I896" t="str">
        <f t="shared" si="137"/>
        <v>2022</v>
      </c>
      <c r="J896" t="str">
        <f t="shared" si="131"/>
        <v>2022-10-03</v>
      </c>
    </row>
    <row r="897" spans="1:10" ht="15.75" x14ac:dyDescent="0.25">
      <c r="A897" s="6">
        <v>44837</v>
      </c>
      <c r="B897" t="str">
        <f t="shared" si="129"/>
        <v>10/03/2022</v>
      </c>
      <c r="C897">
        <f t="shared" si="130"/>
        <v>3</v>
      </c>
      <c r="D897">
        <f t="shared" si="132"/>
        <v>10</v>
      </c>
      <c r="E897">
        <f t="shared" si="133"/>
        <v>6</v>
      </c>
      <c r="F897" t="str">
        <f t="shared" si="134"/>
        <v>03</v>
      </c>
      <c r="G897">
        <f t="shared" si="135"/>
        <v>10</v>
      </c>
      <c r="H897">
        <f t="shared" si="136"/>
        <v>4</v>
      </c>
      <c r="I897" t="str">
        <f t="shared" si="137"/>
        <v>2022</v>
      </c>
      <c r="J897" t="str">
        <f t="shared" si="131"/>
        <v>2022-10-03</v>
      </c>
    </row>
    <row r="898" spans="1:10" ht="15.75" x14ac:dyDescent="0.25">
      <c r="A898" s="6">
        <v>44837</v>
      </c>
      <c r="B898" t="str">
        <f t="shared" ref="B898:B961" si="138">TEXT(A898,"MM/DD/YYYY")</f>
        <v>10/03/2022</v>
      </c>
      <c r="C898">
        <f t="shared" ref="C898:C961" si="139">FIND("/",B898)</f>
        <v>3</v>
      </c>
      <c r="D898">
        <f t="shared" si="132"/>
        <v>10</v>
      </c>
      <c r="E898">
        <f t="shared" si="133"/>
        <v>6</v>
      </c>
      <c r="F898" t="str">
        <f t="shared" si="134"/>
        <v>03</v>
      </c>
      <c r="G898">
        <f t="shared" si="135"/>
        <v>10</v>
      </c>
      <c r="H898">
        <f t="shared" si="136"/>
        <v>4</v>
      </c>
      <c r="I898" t="str">
        <f t="shared" si="137"/>
        <v>2022</v>
      </c>
      <c r="J898" t="str">
        <f t="shared" ref="J898:J961" si="140">IF(A898="","null",I898&amp;"-"&amp;D898&amp;"-"&amp;F898)</f>
        <v>2022-10-03</v>
      </c>
    </row>
    <row r="899" spans="1:10" ht="15.75" x14ac:dyDescent="0.25">
      <c r="A899" s="6">
        <v>44837</v>
      </c>
      <c r="B899" t="str">
        <f t="shared" si="138"/>
        <v>10/03/2022</v>
      </c>
      <c r="C899">
        <f t="shared" si="139"/>
        <v>3</v>
      </c>
      <c r="D899">
        <f t="shared" si="132"/>
        <v>10</v>
      </c>
      <c r="E899">
        <f t="shared" si="133"/>
        <v>6</v>
      </c>
      <c r="F899" t="str">
        <f t="shared" si="134"/>
        <v>03</v>
      </c>
      <c r="G899">
        <f t="shared" si="135"/>
        <v>10</v>
      </c>
      <c r="H899">
        <f t="shared" si="136"/>
        <v>4</v>
      </c>
      <c r="I899" t="str">
        <f t="shared" si="137"/>
        <v>2022</v>
      </c>
      <c r="J899" t="str">
        <f t="shared" si="140"/>
        <v>2022-10-03</v>
      </c>
    </row>
    <row r="900" spans="1:10" ht="15.75" x14ac:dyDescent="0.25">
      <c r="A900" s="6">
        <v>44837</v>
      </c>
      <c r="B900" t="str">
        <f t="shared" si="138"/>
        <v>10/03/2022</v>
      </c>
      <c r="C900">
        <f t="shared" si="139"/>
        <v>3</v>
      </c>
      <c r="D900">
        <f t="shared" si="132"/>
        <v>10</v>
      </c>
      <c r="E900">
        <f t="shared" si="133"/>
        <v>6</v>
      </c>
      <c r="F900" t="str">
        <f t="shared" si="134"/>
        <v>03</v>
      </c>
      <c r="G900">
        <f t="shared" si="135"/>
        <v>10</v>
      </c>
      <c r="H900">
        <f t="shared" si="136"/>
        <v>4</v>
      </c>
      <c r="I900" t="str">
        <f t="shared" si="137"/>
        <v>2022</v>
      </c>
      <c r="J900" t="str">
        <f t="shared" si="140"/>
        <v>2022-10-03</v>
      </c>
    </row>
    <row r="901" spans="1:10" ht="15.75" x14ac:dyDescent="0.25">
      <c r="A901" s="6">
        <v>44838</v>
      </c>
      <c r="B901" t="str">
        <f t="shared" si="138"/>
        <v>10/04/2022</v>
      </c>
      <c r="C901">
        <f t="shared" si="139"/>
        <v>3</v>
      </c>
      <c r="D901">
        <f t="shared" si="132"/>
        <v>10</v>
      </c>
      <c r="E901">
        <f t="shared" si="133"/>
        <v>6</v>
      </c>
      <c r="F901" t="str">
        <f t="shared" si="134"/>
        <v>04</v>
      </c>
      <c r="G901">
        <f t="shared" si="135"/>
        <v>10</v>
      </c>
      <c r="H901">
        <f t="shared" si="136"/>
        <v>4</v>
      </c>
      <c r="I901" t="str">
        <f t="shared" si="137"/>
        <v>2022</v>
      </c>
      <c r="J901" t="str">
        <f t="shared" si="140"/>
        <v>2022-10-04</v>
      </c>
    </row>
    <row r="902" spans="1:10" ht="15.75" x14ac:dyDescent="0.25">
      <c r="A902" s="6">
        <v>44838</v>
      </c>
      <c r="B902" t="str">
        <f t="shared" si="138"/>
        <v>10/04/2022</v>
      </c>
      <c r="C902">
        <f t="shared" si="139"/>
        <v>3</v>
      </c>
      <c r="D902">
        <f t="shared" si="132"/>
        <v>10</v>
      </c>
      <c r="E902">
        <f t="shared" si="133"/>
        <v>6</v>
      </c>
      <c r="F902" t="str">
        <f t="shared" si="134"/>
        <v>04</v>
      </c>
      <c r="G902">
        <f t="shared" si="135"/>
        <v>10</v>
      </c>
      <c r="H902">
        <f t="shared" si="136"/>
        <v>4</v>
      </c>
      <c r="I902" t="str">
        <f t="shared" si="137"/>
        <v>2022</v>
      </c>
      <c r="J902" t="str">
        <f t="shared" si="140"/>
        <v>2022-10-04</v>
      </c>
    </row>
    <row r="903" spans="1:10" ht="15.75" x14ac:dyDescent="0.25">
      <c r="A903" s="6">
        <v>44838</v>
      </c>
      <c r="B903" t="str">
        <f t="shared" si="138"/>
        <v>10/04/2022</v>
      </c>
      <c r="C903">
        <f t="shared" si="139"/>
        <v>3</v>
      </c>
      <c r="D903">
        <f t="shared" si="132"/>
        <v>10</v>
      </c>
      <c r="E903">
        <f t="shared" si="133"/>
        <v>6</v>
      </c>
      <c r="F903" t="str">
        <f t="shared" si="134"/>
        <v>04</v>
      </c>
      <c r="G903">
        <f t="shared" si="135"/>
        <v>10</v>
      </c>
      <c r="H903">
        <f t="shared" si="136"/>
        <v>4</v>
      </c>
      <c r="I903" t="str">
        <f t="shared" si="137"/>
        <v>2022</v>
      </c>
      <c r="J903" t="str">
        <f t="shared" si="140"/>
        <v>2022-10-04</v>
      </c>
    </row>
    <row r="904" spans="1:10" ht="15.75" x14ac:dyDescent="0.25">
      <c r="A904" s="6">
        <v>44839</v>
      </c>
      <c r="B904" t="str">
        <f t="shared" si="138"/>
        <v>10/05/2022</v>
      </c>
      <c r="C904">
        <f t="shared" si="139"/>
        <v>3</v>
      </c>
      <c r="D904">
        <f t="shared" si="132"/>
        <v>10</v>
      </c>
      <c r="E904">
        <f t="shared" si="133"/>
        <v>6</v>
      </c>
      <c r="F904" t="str">
        <f t="shared" si="134"/>
        <v>05</v>
      </c>
      <c r="G904">
        <f t="shared" si="135"/>
        <v>10</v>
      </c>
      <c r="H904">
        <f t="shared" si="136"/>
        <v>4</v>
      </c>
      <c r="I904" t="str">
        <f t="shared" si="137"/>
        <v>2022</v>
      </c>
      <c r="J904" t="str">
        <f t="shared" si="140"/>
        <v>2022-10-05</v>
      </c>
    </row>
    <row r="905" spans="1:10" ht="15.75" x14ac:dyDescent="0.25">
      <c r="A905" s="6">
        <v>44841</v>
      </c>
      <c r="B905" t="str">
        <f t="shared" si="138"/>
        <v>10/07/2022</v>
      </c>
      <c r="C905">
        <f t="shared" si="139"/>
        <v>3</v>
      </c>
      <c r="D905">
        <f t="shared" si="132"/>
        <v>10</v>
      </c>
      <c r="E905">
        <f t="shared" si="133"/>
        <v>6</v>
      </c>
      <c r="F905" t="str">
        <f t="shared" si="134"/>
        <v>07</v>
      </c>
      <c r="G905">
        <f t="shared" si="135"/>
        <v>10</v>
      </c>
      <c r="H905">
        <f t="shared" si="136"/>
        <v>4</v>
      </c>
      <c r="I905" t="str">
        <f t="shared" si="137"/>
        <v>2022</v>
      </c>
      <c r="J905" t="str">
        <f t="shared" si="140"/>
        <v>2022-10-07</v>
      </c>
    </row>
    <row r="906" spans="1:10" ht="15.75" x14ac:dyDescent="0.25">
      <c r="A906" s="6">
        <v>44843</v>
      </c>
      <c r="B906" t="str">
        <f t="shared" si="138"/>
        <v>10/09/2022</v>
      </c>
      <c r="C906">
        <f t="shared" si="139"/>
        <v>3</v>
      </c>
      <c r="D906">
        <f t="shared" si="132"/>
        <v>10</v>
      </c>
      <c r="E906">
        <f t="shared" si="133"/>
        <v>6</v>
      </c>
      <c r="F906" t="str">
        <f t="shared" si="134"/>
        <v>09</v>
      </c>
      <c r="G906">
        <f t="shared" si="135"/>
        <v>10</v>
      </c>
      <c r="H906">
        <f t="shared" si="136"/>
        <v>4</v>
      </c>
      <c r="I906" t="str">
        <f t="shared" si="137"/>
        <v>2022</v>
      </c>
      <c r="J906" t="str">
        <f t="shared" si="140"/>
        <v>2022-10-09</v>
      </c>
    </row>
    <row r="907" spans="1:10" ht="15.75" x14ac:dyDescent="0.25">
      <c r="A907" s="6">
        <v>44844</v>
      </c>
      <c r="B907" t="str">
        <f t="shared" si="138"/>
        <v>10/10/2022</v>
      </c>
      <c r="C907">
        <f t="shared" si="139"/>
        <v>3</v>
      </c>
      <c r="D907">
        <f t="shared" si="132"/>
        <v>10</v>
      </c>
      <c r="E907">
        <f t="shared" si="133"/>
        <v>6</v>
      </c>
      <c r="F907">
        <f t="shared" si="134"/>
        <v>10</v>
      </c>
      <c r="G907">
        <f t="shared" si="135"/>
        <v>10</v>
      </c>
      <c r="H907">
        <f t="shared" si="136"/>
        <v>4</v>
      </c>
      <c r="I907" t="str">
        <f t="shared" si="137"/>
        <v>2022</v>
      </c>
      <c r="J907" t="str">
        <f t="shared" si="140"/>
        <v>2022-10-10</v>
      </c>
    </row>
    <row r="908" spans="1:10" ht="15.75" x14ac:dyDescent="0.25">
      <c r="A908" s="6">
        <v>44844</v>
      </c>
      <c r="B908" t="str">
        <f t="shared" si="138"/>
        <v>10/10/2022</v>
      </c>
      <c r="C908">
        <f t="shared" si="139"/>
        <v>3</v>
      </c>
      <c r="D908">
        <f t="shared" si="132"/>
        <v>10</v>
      </c>
      <c r="E908">
        <f t="shared" si="133"/>
        <v>6</v>
      </c>
      <c r="F908">
        <f t="shared" si="134"/>
        <v>10</v>
      </c>
      <c r="G908">
        <f t="shared" si="135"/>
        <v>10</v>
      </c>
      <c r="H908">
        <f t="shared" si="136"/>
        <v>4</v>
      </c>
      <c r="I908" t="str">
        <f t="shared" si="137"/>
        <v>2022</v>
      </c>
      <c r="J908" t="str">
        <f t="shared" si="140"/>
        <v>2022-10-10</v>
      </c>
    </row>
    <row r="909" spans="1:10" ht="15.75" x14ac:dyDescent="0.25">
      <c r="A909" s="8">
        <v>44844</v>
      </c>
      <c r="B909" t="str">
        <f t="shared" si="138"/>
        <v>10/10/2022</v>
      </c>
      <c r="C909">
        <f t="shared" si="139"/>
        <v>3</v>
      </c>
      <c r="D909">
        <f t="shared" si="132"/>
        <v>10</v>
      </c>
      <c r="E909">
        <f t="shared" si="133"/>
        <v>6</v>
      </c>
      <c r="F909">
        <f t="shared" si="134"/>
        <v>10</v>
      </c>
      <c r="G909">
        <f t="shared" si="135"/>
        <v>10</v>
      </c>
      <c r="H909">
        <f t="shared" si="136"/>
        <v>4</v>
      </c>
      <c r="I909" t="str">
        <f t="shared" si="137"/>
        <v>2022</v>
      </c>
      <c r="J909" t="str">
        <f t="shared" si="140"/>
        <v>2022-10-10</v>
      </c>
    </row>
    <row r="910" spans="1:10" ht="15.75" x14ac:dyDescent="0.25">
      <c r="A910" s="6">
        <v>44844</v>
      </c>
      <c r="B910" t="str">
        <f t="shared" si="138"/>
        <v>10/10/2022</v>
      </c>
      <c r="C910">
        <f t="shared" si="139"/>
        <v>3</v>
      </c>
      <c r="D910">
        <f t="shared" si="132"/>
        <v>10</v>
      </c>
      <c r="E910">
        <f t="shared" si="133"/>
        <v>6</v>
      </c>
      <c r="F910">
        <f t="shared" si="134"/>
        <v>10</v>
      </c>
      <c r="G910">
        <f t="shared" si="135"/>
        <v>10</v>
      </c>
      <c r="H910">
        <f t="shared" si="136"/>
        <v>4</v>
      </c>
      <c r="I910" t="str">
        <f t="shared" si="137"/>
        <v>2022</v>
      </c>
      <c r="J910" t="str">
        <f t="shared" si="140"/>
        <v>2022-10-10</v>
      </c>
    </row>
    <row r="911" spans="1:10" ht="15.75" x14ac:dyDescent="0.25">
      <c r="A911" s="6">
        <v>44844</v>
      </c>
      <c r="B911" t="str">
        <f t="shared" si="138"/>
        <v>10/10/2022</v>
      </c>
      <c r="C911">
        <f t="shared" si="139"/>
        <v>3</v>
      </c>
      <c r="D911">
        <f t="shared" si="132"/>
        <v>10</v>
      </c>
      <c r="E911">
        <f t="shared" si="133"/>
        <v>6</v>
      </c>
      <c r="F911">
        <f t="shared" si="134"/>
        <v>10</v>
      </c>
      <c r="G911">
        <f t="shared" si="135"/>
        <v>10</v>
      </c>
      <c r="H911">
        <f t="shared" si="136"/>
        <v>4</v>
      </c>
      <c r="I911" t="str">
        <f t="shared" si="137"/>
        <v>2022</v>
      </c>
      <c r="J911" t="str">
        <f t="shared" si="140"/>
        <v>2022-10-10</v>
      </c>
    </row>
    <row r="912" spans="1:10" ht="15.75" x14ac:dyDescent="0.25">
      <c r="A912" s="6">
        <v>44844</v>
      </c>
      <c r="B912" t="str">
        <f t="shared" si="138"/>
        <v>10/10/2022</v>
      </c>
      <c r="C912">
        <f t="shared" si="139"/>
        <v>3</v>
      </c>
      <c r="D912">
        <f t="shared" si="132"/>
        <v>10</v>
      </c>
      <c r="E912">
        <f t="shared" si="133"/>
        <v>6</v>
      </c>
      <c r="F912">
        <f t="shared" si="134"/>
        <v>10</v>
      </c>
      <c r="G912">
        <f t="shared" si="135"/>
        <v>10</v>
      </c>
      <c r="H912">
        <f t="shared" si="136"/>
        <v>4</v>
      </c>
      <c r="I912" t="str">
        <f t="shared" si="137"/>
        <v>2022</v>
      </c>
      <c r="J912" t="str">
        <f t="shared" si="140"/>
        <v>2022-10-10</v>
      </c>
    </row>
    <row r="913" spans="1:10" ht="15.75" x14ac:dyDescent="0.25">
      <c r="A913" s="8">
        <v>44844</v>
      </c>
      <c r="B913" t="str">
        <f t="shared" si="138"/>
        <v>10/10/2022</v>
      </c>
      <c r="C913">
        <f t="shared" si="139"/>
        <v>3</v>
      </c>
      <c r="D913">
        <f t="shared" si="132"/>
        <v>10</v>
      </c>
      <c r="E913">
        <f t="shared" si="133"/>
        <v>6</v>
      </c>
      <c r="F913">
        <f t="shared" si="134"/>
        <v>10</v>
      </c>
      <c r="G913">
        <f t="shared" si="135"/>
        <v>10</v>
      </c>
      <c r="H913">
        <f t="shared" si="136"/>
        <v>4</v>
      </c>
      <c r="I913" t="str">
        <f t="shared" si="137"/>
        <v>2022</v>
      </c>
      <c r="J913" t="str">
        <f t="shared" si="140"/>
        <v>2022-10-10</v>
      </c>
    </row>
    <row r="914" spans="1:10" ht="15.75" x14ac:dyDescent="0.25">
      <c r="A914" s="6">
        <v>44844</v>
      </c>
      <c r="B914" t="str">
        <f t="shared" si="138"/>
        <v>10/10/2022</v>
      </c>
      <c r="C914">
        <f t="shared" si="139"/>
        <v>3</v>
      </c>
      <c r="D914">
        <f t="shared" si="132"/>
        <v>10</v>
      </c>
      <c r="E914">
        <f t="shared" si="133"/>
        <v>6</v>
      </c>
      <c r="F914">
        <f t="shared" si="134"/>
        <v>10</v>
      </c>
      <c r="G914">
        <f t="shared" si="135"/>
        <v>10</v>
      </c>
      <c r="H914">
        <f t="shared" si="136"/>
        <v>4</v>
      </c>
      <c r="I914" t="str">
        <f t="shared" si="137"/>
        <v>2022</v>
      </c>
      <c r="J914" t="str">
        <f t="shared" si="140"/>
        <v>2022-10-10</v>
      </c>
    </row>
    <row r="915" spans="1:10" ht="15.75" x14ac:dyDescent="0.25">
      <c r="A915" s="6">
        <v>44845</v>
      </c>
      <c r="B915" t="str">
        <f t="shared" si="138"/>
        <v>10/11/2022</v>
      </c>
      <c r="C915">
        <f t="shared" si="139"/>
        <v>3</v>
      </c>
      <c r="D915">
        <f t="shared" si="132"/>
        <v>10</v>
      </c>
      <c r="E915">
        <f t="shared" si="133"/>
        <v>6</v>
      </c>
      <c r="F915">
        <f t="shared" si="134"/>
        <v>11</v>
      </c>
      <c r="G915">
        <f t="shared" si="135"/>
        <v>10</v>
      </c>
      <c r="H915">
        <f t="shared" si="136"/>
        <v>4</v>
      </c>
      <c r="I915" t="str">
        <f t="shared" si="137"/>
        <v>2022</v>
      </c>
      <c r="J915" t="str">
        <f t="shared" si="140"/>
        <v>2022-10-11</v>
      </c>
    </row>
    <row r="916" spans="1:10" ht="15.75" x14ac:dyDescent="0.25">
      <c r="A916" s="6">
        <v>44847</v>
      </c>
      <c r="B916" t="str">
        <f t="shared" si="138"/>
        <v>10/13/2022</v>
      </c>
      <c r="C916">
        <f t="shared" si="139"/>
        <v>3</v>
      </c>
      <c r="D916">
        <f t="shared" si="132"/>
        <v>10</v>
      </c>
      <c r="E916">
        <f t="shared" si="133"/>
        <v>6</v>
      </c>
      <c r="F916">
        <f t="shared" si="134"/>
        <v>13</v>
      </c>
      <c r="G916">
        <f t="shared" si="135"/>
        <v>10</v>
      </c>
      <c r="H916">
        <f t="shared" si="136"/>
        <v>4</v>
      </c>
      <c r="I916" t="str">
        <f t="shared" si="137"/>
        <v>2022</v>
      </c>
      <c r="J916" t="str">
        <f t="shared" si="140"/>
        <v>2022-10-13</v>
      </c>
    </row>
    <row r="917" spans="1:10" ht="15.75" x14ac:dyDescent="0.25">
      <c r="A917" s="6">
        <v>44755</v>
      </c>
      <c r="B917" t="str">
        <f t="shared" si="138"/>
        <v>07/13/2022</v>
      </c>
      <c r="C917">
        <f t="shared" si="139"/>
        <v>3</v>
      </c>
      <c r="D917" t="str">
        <f t="shared" si="132"/>
        <v>07</v>
      </c>
      <c r="E917">
        <f t="shared" si="133"/>
        <v>6</v>
      </c>
      <c r="F917">
        <f t="shared" si="134"/>
        <v>13</v>
      </c>
      <c r="G917">
        <f t="shared" si="135"/>
        <v>10</v>
      </c>
      <c r="H917">
        <f t="shared" si="136"/>
        <v>4</v>
      </c>
      <c r="I917" t="str">
        <f t="shared" si="137"/>
        <v>2022</v>
      </c>
      <c r="J917" t="str">
        <f t="shared" si="140"/>
        <v>2022-07-13</v>
      </c>
    </row>
    <row r="918" spans="1:10" ht="15.75" x14ac:dyDescent="0.25">
      <c r="A918" s="6">
        <v>44755</v>
      </c>
      <c r="B918" t="str">
        <f t="shared" si="138"/>
        <v>07/13/2022</v>
      </c>
      <c r="C918">
        <f t="shared" si="139"/>
        <v>3</v>
      </c>
      <c r="D918" t="str">
        <f t="shared" si="132"/>
        <v>07</v>
      </c>
      <c r="E918">
        <f t="shared" si="133"/>
        <v>6</v>
      </c>
      <c r="F918">
        <f t="shared" si="134"/>
        <v>13</v>
      </c>
      <c r="G918">
        <f t="shared" si="135"/>
        <v>10</v>
      </c>
      <c r="H918">
        <f t="shared" si="136"/>
        <v>4</v>
      </c>
      <c r="I918" t="str">
        <f t="shared" si="137"/>
        <v>2022</v>
      </c>
      <c r="J918" t="str">
        <f t="shared" si="140"/>
        <v>2022-07-13</v>
      </c>
    </row>
    <row r="919" spans="1:10" ht="15.75" x14ac:dyDescent="0.25">
      <c r="A919" s="6">
        <v>44851</v>
      </c>
      <c r="B919" t="str">
        <f t="shared" si="138"/>
        <v>10/17/2022</v>
      </c>
      <c r="C919">
        <f t="shared" si="139"/>
        <v>3</v>
      </c>
      <c r="D919">
        <f t="shared" si="132"/>
        <v>10</v>
      </c>
      <c r="E919">
        <f t="shared" si="133"/>
        <v>6</v>
      </c>
      <c r="F919">
        <f t="shared" si="134"/>
        <v>17</v>
      </c>
      <c r="G919">
        <f t="shared" si="135"/>
        <v>10</v>
      </c>
      <c r="H919">
        <f t="shared" si="136"/>
        <v>4</v>
      </c>
      <c r="I919" t="str">
        <f t="shared" si="137"/>
        <v>2022</v>
      </c>
      <c r="J919" t="str">
        <f t="shared" si="140"/>
        <v>2022-10-17</v>
      </c>
    </row>
    <row r="920" spans="1:10" ht="15.75" x14ac:dyDescent="0.25">
      <c r="A920" s="6">
        <v>44851</v>
      </c>
      <c r="B920" t="str">
        <f t="shared" si="138"/>
        <v>10/17/2022</v>
      </c>
      <c r="C920">
        <f t="shared" si="139"/>
        <v>3</v>
      </c>
      <c r="D920">
        <f t="shared" si="132"/>
        <v>10</v>
      </c>
      <c r="E920">
        <f t="shared" si="133"/>
        <v>6</v>
      </c>
      <c r="F920">
        <f t="shared" si="134"/>
        <v>17</v>
      </c>
      <c r="G920">
        <f t="shared" si="135"/>
        <v>10</v>
      </c>
      <c r="H920">
        <f t="shared" si="136"/>
        <v>4</v>
      </c>
      <c r="I920" t="str">
        <f t="shared" si="137"/>
        <v>2022</v>
      </c>
      <c r="J920" t="str">
        <f t="shared" si="140"/>
        <v>2022-10-17</v>
      </c>
    </row>
    <row r="921" spans="1:10" ht="15.75" x14ac:dyDescent="0.25">
      <c r="A921" s="6">
        <v>44851</v>
      </c>
      <c r="B921" t="str">
        <f t="shared" si="138"/>
        <v>10/17/2022</v>
      </c>
      <c r="C921">
        <f t="shared" si="139"/>
        <v>3</v>
      </c>
      <c r="D921">
        <f t="shared" si="132"/>
        <v>10</v>
      </c>
      <c r="E921">
        <f t="shared" si="133"/>
        <v>6</v>
      </c>
      <c r="F921">
        <f t="shared" si="134"/>
        <v>17</v>
      </c>
      <c r="G921">
        <f t="shared" si="135"/>
        <v>10</v>
      </c>
      <c r="H921">
        <f t="shared" si="136"/>
        <v>4</v>
      </c>
      <c r="I921" t="str">
        <f t="shared" si="137"/>
        <v>2022</v>
      </c>
      <c r="J921" t="str">
        <f t="shared" si="140"/>
        <v>2022-10-17</v>
      </c>
    </row>
    <row r="922" spans="1:10" ht="15.75" x14ac:dyDescent="0.25">
      <c r="A922" s="6">
        <v>44851</v>
      </c>
      <c r="B922" t="str">
        <f t="shared" si="138"/>
        <v>10/17/2022</v>
      </c>
      <c r="C922">
        <f t="shared" si="139"/>
        <v>3</v>
      </c>
      <c r="D922">
        <f t="shared" si="132"/>
        <v>10</v>
      </c>
      <c r="E922">
        <f t="shared" si="133"/>
        <v>6</v>
      </c>
      <c r="F922">
        <f t="shared" si="134"/>
        <v>17</v>
      </c>
      <c r="G922">
        <f t="shared" si="135"/>
        <v>10</v>
      </c>
      <c r="H922">
        <f t="shared" si="136"/>
        <v>4</v>
      </c>
      <c r="I922" t="str">
        <f t="shared" si="137"/>
        <v>2022</v>
      </c>
      <c r="J922" t="str">
        <f t="shared" si="140"/>
        <v>2022-10-17</v>
      </c>
    </row>
    <row r="923" spans="1:10" ht="15.75" x14ac:dyDescent="0.25">
      <c r="A923" s="6">
        <v>44854</v>
      </c>
      <c r="B923" t="str">
        <f t="shared" si="138"/>
        <v>10/20/2022</v>
      </c>
      <c r="C923">
        <f t="shared" si="139"/>
        <v>3</v>
      </c>
      <c r="D923">
        <f t="shared" si="132"/>
        <v>10</v>
      </c>
      <c r="E923">
        <f t="shared" si="133"/>
        <v>6</v>
      </c>
      <c r="F923">
        <f t="shared" si="134"/>
        <v>20</v>
      </c>
      <c r="G923">
        <f t="shared" si="135"/>
        <v>10</v>
      </c>
      <c r="H923">
        <f t="shared" si="136"/>
        <v>4</v>
      </c>
      <c r="I923" t="str">
        <f t="shared" si="137"/>
        <v>2022</v>
      </c>
      <c r="J923" t="str">
        <f t="shared" si="140"/>
        <v>2022-10-20</v>
      </c>
    </row>
    <row r="924" spans="1:10" ht="15.75" x14ac:dyDescent="0.25">
      <c r="A924" s="6">
        <v>44858</v>
      </c>
      <c r="B924" t="str">
        <f t="shared" si="138"/>
        <v>10/24/2022</v>
      </c>
      <c r="C924">
        <f t="shared" si="139"/>
        <v>3</v>
      </c>
      <c r="D924">
        <f t="shared" si="132"/>
        <v>10</v>
      </c>
      <c r="E924">
        <f t="shared" si="133"/>
        <v>6</v>
      </c>
      <c r="F924">
        <f t="shared" si="134"/>
        <v>24</v>
      </c>
      <c r="G924">
        <f t="shared" si="135"/>
        <v>10</v>
      </c>
      <c r="H924">
        <f t="shared" si="136"/>
        <v>4</v>
      </c>
      <c r="I924" t="str">
        <f t="shared" si="137"/>
        <v>2022</v>
      </c>
      <c r="J924" t="str">
        <f t="shared" si="140"/>
        <v>2022-10-24</v>
      </c>
    </row>
    <row r="925" spans="1:10" ht="15.75" x14ac:dyDescent="0.25">
      <c r="A925" s="6">
        <v>44858</v>
      </c>
      <c r="B925" t="str">
        <f t="shared" si="138"/>
        <v>10/24/2022</v>
      </c>
      <c r="C925">
        <f t="shared" si="139"/>
        <v>3</v>
      </c>
      <c r="D925">
        <f t="shared" si="132"/>
        <v>10</v>
      </c>
      <c r="E925">
        <f t="shared" si="133"/>
        <v>6</v>
      </c>
      <c r="F925">
        <f t="shared" si="134"/>
        <v>24</v>
      </c>
      <c r="G925">
        <f t="shared" si="135"/>
        <v>10</v>
      </c>
      <c r="H925">
        <f t="shared" si="136"/>
        <v>4</v>
      </c>
      <c r="I925" t="str">
        <f t="shared" si="137"/>
        <v>2022</v>
      </c>
      <c r="J925" t="str">
        <f t="shared" si="140"/>
        <v>2022-10-24</v>
      </c>
    </row>
    <row r="926" spans="1:10" ht="15.75" x14ac:dyDescent="0.25">
      <c r="A926" s="6">
        <v>44858</v>
      </c>
      <c r="B926" t="str">
        <f t="shared" si="138"/>
        <v>10/24/2022</v>
      </c>
      <c r="C926">
        <f t="shared" si="139"/>
        <v>3</v>
      </c>
      <c r="D926">
        <f t="shared" si="132"/>
        <v>10</v>
      </c>
      <c r="E926">
        <f t="shared" si="133"/>
        <v>6</v>
      </c>
      <c r="F926">
        <f t="shared" si="134"/>
        <v>24</v>
      </c>
      <c r="G926">
        <f t="shared" si="135"/>
        <v>10</v>
      </c>
      <c r="H926">
        <f t="shared" si="136"/>
        <v>4</v>
      </c>
      <c r="I926" t="str">
        <f t="shared" si="137"/>
        <v>2022</v>
      </c>
      <c r="J926" t="str">
        <f t="shared" si="140"/>
        <v>2022-10-24</v>
      </c>
    </row>
    <row r="927" spans="1:10" ht="15.75" x14ac:dyDescent="0.25">
      <c r="A927" s="8">
        <v>44858</v>
      </c>
      <c r="B927" t="str">
        <f t="shared" si="138"/>
        <v>10/24/2022</v>
      </c>
      <c r="C927">
        <f t="shared" si="139"/>
        <v>3</v>
      </c>
      <c r="D927">
        <f t="shared" si="132"/>
        <v>10</v>
      </c>
      <c r="E927">
        <f t="shared" si="133"/>
        <v>6</v>
      </c>
      <c r="F927">
        <f t="shared" si="134"/>
        <v>24</v>
      </c>
      <c r="G927">
        <f t="shared" si="135"/>
        <v>10</v>
      </c>
      <c r="H927">
        <f t="shared" si="136"/>
        <v>4</v>
      </c>
      <c r="I927" t="str">
        <f t="shared" si="137"/>
        <v>2022</v>
      </c>
      <c r="J927" t="str">
        <f t="shared" si="140"/>
        <v>2022-10-24</v>
      </c>
    </row>
    <row r="928" spans="1:10" ht="15.75" x14ac:dyDescent="0.25">
      <c r="A928" s="6">
        <v>44859</v>
      </c>
      <c r="B928" t="str">
        <f t="shared" si="138"/>
        <v>10/25/2022</v>
      </c>
      <c r="C928">
        <f t="shared" si="139"/>
        <v>3</v>
      </c>
      <c r="D928">
        <f t="shared" si="132"/>
        <v>10</v>
      </c>
      <c r="E928">
        <f t="shared" si="133"/>
        <v>6</v>
      </c>
      <c r="F928">
        <f t="shared" si="134"/>
        <v>25</v>
      </c>
      <c r="G928">
        <f t="shared" si="135"/>
        <v>10</v>
      </c>
      <c r="H928">
        <f t="shared" si="136"/>
        <v>4</v>
      </c>
      <c r="I928" t="str">
        <f t="shared" si="137"/>
        <v>2022</v>
      </c>
      <c r="J928" t="str">
        <f t="shared" si="140"/>
        <v>2022-10-25</v>
      </c>
    </row>
    <row r="929" spans="1:10" ht="15.75" x14ac:dyDescent="0.25">
      <c r="A929" s="8">
        <v>44859</v>
      </c>
      <c r="B929" t="str">
        <f t="shared" si="138"/>
        <v>10/25/2022</v>
      </c>
      <c r="C929">
        <f t="shared" si="139"/>
        <v>3</v>
      </c>
      <c r="D929">
        <f t="shared" si="132"/>
        <v>10</v>
      </c>
      <c r="E929">
        <f t="shared" si="133"/>
        <v>6</v>
      </c>
      <c r="F929">
        <f t="shared" si="134"/>
        <v>25</v>
      </c>
      <c r="G929">
        <f t="shared" si="135"/>
        <v>10</v>
      </c>
      <c r="H929">
        <f t="shared" si="136"/>
        <v>4</v>
      </c>
      <c r="I929" t="str">
        <f t="shared" si="137"/>
        <v>2022</v>
      </c>
      <c r="J929" t="str">
        <f t="shared" si="140"/>
        <v>2022-10-25</v>
      </c>
    </row>
    <row r="930" spans="1:10" ht="15.75" x14ac:dyDescent="0.25">
      <c r="A930" s="6">
        <v>44860</v>
      </c>
      <c r="B930" t="str">
        <f t="shared" si="138"/>
        <v>10/26/2022</v>
      </c>
      <c r="C930">
        <f t="shared" si="139"/>
        <v>3</v>
      </c>
      <c r="D930">
        <f t="shared" si="132"/>
        <v>10</v>
      </c>
      <c r="E930">
        <f t="shared" si="133"/>
        <v>6</v>
      </c>
      <c r="F930">
        <f t="shared" si="134"/>
        <v>26</v>
      </c>
      <c r="G930">
        <f t="shared" si="135"/>
        <v>10</v>
      </c>
      <c r="H930">
        <f t="shared" si="136"/>
        <v>4</v>
      </c>
      <c r="I930" t="str">
        <f t="shared" si="137"/>
        <v>2022</v>
      </c>
      <c r="J930" t="str">
        <f t="shared" si="140"/>
        <v>2022-10-26</v>
      </c>
    </row>
    <row r="931" spans="1:10" ht="15.75" x14ac:dyDescent="0.25">
      <c r="A931" s="8">
        <v>44860</v>
      </c>
      <c r="B931" t="str">
        <f t="shared" si="138"/>
        <v>10/26/2022</v>
      </c>
      <c r="C931">
        <f t="shared" si="139"/>
        <v>3</v>
      </c>
      <c r="D931">
        <f t="shared" si="132"/>
        <v>10</v>
      </c>
      <c r="E931">
        <f t="shared" si="133"/>
        <v>6</v>
      </c>
      <c r="F931">
        <f t="shared" si="134"/>
        <v>26</v>
      </c>
      <c r="G931">
        <f t="shared" si="135"/>
        <v>10</v>
      </c>
      <c r="H931">
        <f t="shared" si="136"/>
        <v>4</v>
      </c>
      <c r="I931" t="str">
        <f t="shared" si="137"/>
        <v>2022</v>
      </c>
      <c r="J931" t="str">
        <f t="shared" si="140"/>
        <v>2022-10-26</v>
      </c>
    </row>
    <row r="932" spans="1:10" ht="15.75" x14ac:dyDescent="0.25">
      <c r="A932" s="6">
        <v>44860</v>
      </c>
      <c r="B932" t="str">
        <f t="shared" si="138"/>
        <v>10/26/2022</v>
      </c>
      <c r="C932">
        <f t="shared" si="139"/>
        <v>3</v>
      </c>
      <c r="D932">
        <f t="shared" si="132"/>
        <v>10</v>
      </c>
      <c r="E932">
        <f t="shared" si="133"/>
        <v>6</v>
      </c>
      <c r="F932">
        <f t="shared" si="134"/>
        <v>26</v>
      </c>
      <c r="G932">
        <f t="shared" si="135"/>
        <v>10</v>
      </c>
      <c r="H932">
        <f t="shared" si="136"/>
        <v>4</v>
      </c>
      <c r="I932" t="str">
        <f t="shared" si="137"/>
        <v>2022</v>
      </c>
      <c r="J932" t="str">
        <f t="shared" si="140"/>
        <v>2022-10-26</v>
      </c>
    </row>
    <row r="933" spans="1:10" ht="15.75" x14ac:dyDescent="0.25">
      <c r="A933" s="6">
        <v>44861</v>
      </c>
      <c r="B933" t="str">
        <f t="shared" si="138"/>
        <v>10/27/2022</v>
      </c>
      <c r="C933">
        <f t="shared" si="139"/>
        <v>3</v>
      </c>
      <c r="D933">
        <f t="shared" si="132"/>
        <v>10</v>
      </c>
      <c r="E933">
        <f t="shared" si="133"/>
        <v>6</v>
      </c>
      <c r="F933">
        <f t="shared" si="134"/>
        <v>27</v>
      </c>
      <c r="G933">
        <f t="shared" si="135"/>
        <v>10</v>
      </c>
      <c r="H933">
        <f t="shared" si="136"/>
        <v>4</v>
      </c>
      <c r="I933" t="str">
        <f t="shared" si="137"/>
        <v>2022</v>
      </c>
      <c r="J933" t="str">
        <f t="shared" si="140"/>
        <v>2022-10-27</v>
      </c>
    </row>
    <row r="934" spans="1:10" ht="15.75" x14ac:dyDescent="0.25">
      <c r="A934" s="6">
        <v>44865</v>
      </c>
      <c r="B934" t="str">
        <f t="shared" si="138"/>
        <v>10/31/2022</v>
      </c>
      <c r="C934">
        <f t="shared" si="139"/>
        <v>3</v>
      </c>
      <c r="D934">
        <f t="shared" si="132"/>
        <v>10</v>
      </c>
      <c r="E934">
        <f t="shared" si="133"/>
        <v>6</v>
      </c>
      <c r="F934">
        <f t="shared" si="134"/>
        <v>31</v>
      </c>
      <c r="G934">
        <f t="shared" si="135"/>
        <v>10</v>
      </c>
      <c r="H934">
        <f t="shared" si="136"/>
        <v>4</v>
      </c>
      <c r="I934" t="str">
        <f t="shared" si="137"/>
        <v>2022</v>
      </c>
      <c r="J934" t="str">
        <f t="shared" si="140"/>
        <v>2022-10-31</v>
      </c>
    </row>
    <row r="935" spans="1:10" ht="15.75" x14ac:dyDescent="0.25">
      <c r="A935" s="8">
        <v>44865</v>
      </c>
      <c r="B935" t="str">
        <f t="shared" si="138"/>
        <v>10/31/2022</v>
      </c>
      <c r="C935">
        <f t="shared" si="139"/>
        <v>3</v>
      </c>
      <c r="D935">
        <f t="shared" si="132"/>
        <v>10</v>
      </c>
      <c r="E935">
        <f t="shared" si="133"/>
        <v>6</v>
      </c>
      <c r="F935">
        <f t="shared" si="134"/>
        <v>31</v>
      </c>
      <c r="G935">
        <f t="shared" si="135"/>
        <v>10</v>
      </c>
      <c r="H935">
        <f t="shared" si="136"/>
        <v>4</v>
      </c>
      <c r="I935" t="str">
        <f t="shared" si="137"/>
        <v>2022</v>
      </c>
      <c r="J935" t="str">
        <f t="shared" si="140"/>
        <v>2022-10-31</v>
      </c>
    </row>
    <row r="936" spans="1:10" ht="15.75" x14ac:dyDescent="0.25">
      <c r="A936" s="8">
        <v>44865</v>
      </c>
      <c r="B936" t="str">
        <f t="shared" si="138"/>
        <v>10/31/2022</v>
      </c>
      <c r="C936">
        <f t="shared" si="139"/>
        <v>3</v>
      </c>
      <c r="D936">
        <f t="shared" si="132"/>
        <v>10</v>
      </c>
      <c r="E936">
        <f t="shared" si="133"/>
        <v>6</v>
      </c>
      <c r="F936">
        <f t="shared" si="134"/>
        <v>31</v>
      </c>
      <c r="G936">
        <f t="shared" si="135"/>
        <v>10</v>
      </c>
      <c r="H936">
        <f t="shared" si="136"/>
        <v>4</v>
      </c>
      <c r="I936" t="str">
        <f t="shared" si="137"/>
        <v>2022</v>
      </c>
      <c r="J936" t="str">
        <f t="shared" si="140"/>
        <v>2022-10-31</v>
      </c>
    </row>
    <row r="937" spans="1:10" ht="15.75" x14ac:dyDescent="0.25">
      <c r="A937" s="6">
        <v>44853</v>
      </c>
      <c r="B937" t="str">
        <f t="shared" si="138"/>
        <v>10/19/2022</v>
      </c>
      <c r="C937">
        <f t="shared" si="139"/>
        <v>3</v>
      </c>
      <c r="D937">
        <f t="shared" si="132"/>
        <v>10</v>
      </c>
      <c r="E937">
        <f t="shared" si="133"/>
        <v>6</v>
      </c>
      <c r="F937">
        <f t="shared" si="134"/>
        <v>19</v>
      </c>
      <c r="G937">
        <f t="shared" si="135"/>
        <v>10</v>
      </c>
      <c r="H937">
        <f t="shared" si="136"/>
        <v>4</v>
      </c>
      <c r="I937" t="str">
        <f t="shared" si="137"/>
        <v>2022</v>
      </c>
      <c r="J937" t="str">
        <f t="shared" si="140"/>
        <v>2022-10-19</v>
      </c>
    </row>
    <row r="938" spans="1:10" ht="15.75" x14ac:dyDescent="0.25">
      <c r="A938" s="6">
        <v>44853</v>
      </c>
      <c r="B938" t="str">
        <f t="shared" si="138"/>
        <v>10/19/2022</v>
      </c>
      <c r="C938">
        <f t="shared" si="139"/>
        <v>3</v>
      </c>
      <c r="D938">
        <f t="shared" si="132"/>
        <v>10</v>
      </c>
      <c r="E938">
        <f t="shared" si="133"/>
        <v>6</v>
      </c>
      <c r="F938">
        <f t="shared" si="134"/>
        <v>19</v>
      </c>
      <c r="G938">
        <f t="shared" si="135"/>
        <v>10</v>
      </c>
      <c r="H938">
        <f t="shared" si="136"/>
        <v>4</v>
      </c>
      <c r="I938" t="str">
        <f t="shared" si="137"/>
        <v>2022</v>
      </c>
      <c r="J938" t="str">
        <f t="shared" si="140"/>
        <v>2022-10-19</v>
      </c>
    </row>
    <row r="939" spans="1:10" ht="15.75" x14ac:dyDescent="0.25">
      <c r="A939" s="6">
        <v>44856</v>
      </c>
      <c r="B939" t="str">
        <f t="shared" si="138"/>
        <v>10/22/2022</v>
      </c>
      <c r="C939">
        <f t="shared" si="139"/>
        <v>3</v>
      </c>
      <c r="D939">
        <f t="shared" si="132"/>
        <v>10</v>
      </c>
      <c r="E939">
        <f t="shared" si="133"/>
        <v>6</v>
      </c>
      <c r="F939">
        <f t="shared" si="134"/>
        <v>22</v>
      </c>
      <c r="G939">
        <f t="shared" si="135"/>
        <v>10</v>
      </c>
      <c r="H939">
        <f t="shared" si="136"/>
        <v>4</v>
      </c>
      <c r="I939" t="str">
        <f t="shared" si="137"/>
        <v>2022</v>
      </c>
      <c r="J939" t="str">
        <f t="shared" si="140"/>
        <v>2022-10-22</v>
      </c>
    </row>
    <row r="940" spans="1:10" ht="15.75" x14ac:dyDescent="0.25">
      <c r="A940" s="6">
        <v>44865</v>
      </c>
      <c r="B940" t="str">
        <f t="shared" si="138"/>
        <v>10/31/2022</v>
      </c>
      <c r="C940">
        <f t="shared" si="139"/>
        <v>3</v>
      </c>
      <c r="D940">
        <f t="shared" si="132"/>
        <v>10</v>
      </c>
      <c r="E940">
        <f t="shared" si="133"/>
        <v>6</v>
      </c>
      <c r="F940">
        <f t="shared" si="134"/>
        <v>31</v>
      </c>
      <c r="G940">
        <f t="shared" si="135"/>
        <v>10</v>
      </c>
      <c r="H940">
        <f t="shared" si="136"/>
        <v>4</v>
      </c>
      <c r="I940" t="str">
        <f t="shared" si="137"/>
        <v>2022</v>
      </c>
      <c r="J940" t="str">
        <f t="shared" si="140"/>
        <v>2022-10-31</v>
      </c>
    </row>
    <row r="941" spans="1:10" ht="15.75" x14ac:dyDescent="0.25">
      <c r="A941" s="8">
        <v>44855</v>
      </c>
      <c r="B941" t="str">
        <f t="shared" si="138"/>
        <v>10/21/2022</v>
      </c>
      <c r="C941">
        <f t="shared" si="139"/>
        <v>3</v>
      </c>
      <c r="D941">
        <f t="shared" si="132"/>
        <v>10</v>
      </c>
      <c r="E941">
        <f t="shared" si="133"/>
        <v>6</v>
      </c>
      <c r="F941">
        <f t="shared" si="134"/>
        <v>21</v>
      </c>
      <c r="G941">
        <f t="shared" si="135"/>
        <v>10</v>
      </c>
      <c r="H941">
        <f t="shared" si="136"/>
        <v>4</v>
      </c>
      <c r="I941" t="str">
        <f t="shared" si="137"/>
        <v>2022</v>
      </c>
      <c r="J941" t="str">
        <f t="shared" si="140"/>
        <v>2022-10-21</v>
      </c>
    </row>
    <row r="942" spans="1:10" ht="15.75" x14ac:dyDescent="0.25">
      <c r="A942" s="6">
        <v>44855</v>
      </c>
      <c r="B942" t="str">
        <f t="shared" si="138"/>
        <v>10/21/2022</v>
      </c>
      <c r="C942">
        <f t="shared" si="139"/>
        <v>3</v>
      </c>
      <c r="D942">
        <f t="shared" si="132"/>
        <v>10</v>
      </c>
      <c r="E942">
        <f t="shared" si="133"/>
        <v>6</v>
      </c>
      <c r="F942">
        <f t="shared" si="134"/>
        <v>21</v>
      </c>
      <c r="G942">
        <f t="shared" si="135"/>
        <v>10</v>
      </c>
      <c r="H942">
        <f t="shared" si="136"/>
        <v>4</v>
      </c>
      <c r="I942" t="str">
        <f t="shared" si="137"/>
        <v>2022</v>
      </c>
      <c r="J942" t="str">
        <f t="shared" si="140"/>
        <v>2022-10-21</v>
      </c>
    </row>
    <row r="943" spans="1:10" ht="15.75" x14ac:dyDescent="0.25">
      <c r="A943" s="8">
        <v>44855</v>
      </c>
      <c r="B943" t="str">
        <f t="shared" si="138"/>
        <v>10/21/2022</v>
      </c>
      <c r="C943">
        <f t="shared" si="139"/>
        <v>3</v>
      </c>
      <c r="D943">
        <f t="shared" si="132"/>
        <v>10</v>
      </c>
      <c r="E943">
        <f t="shared" si="133"/>
        <v>6</v>
      </c>
      <c r="F943">
        <f t="shared" si="134"/>
        <v>21</v>
      </c>
      <c r="G943">
        <f t="shared" si="135"/>
        <v>10</v>
      </c>
      <c r="H943">
        <f t="shared" si="136"/>
        <v>4</v>
      </c>
      <c r="I943" t="str">
        <f t="shared" si="137"/>
        <v>2022</v>
      </c>
      <c r="J943" t="str">
        <f t="shared" si="140"/>
        <v>2022-10-21</v>
      </c>
    </row>
    <row r="944" spans="1:10" ht="15.75" x14ac:dyDescent="0.25">
      <c r="A944" s="6">
        <v>44854</v>
      </c>
      <c r="B944" t="str">
        <f t="shared" si="138"/>
        <v>10/20/2022</v>
      </c>
      <c r="C944">
        <f t="shared" si="139"/>
        <v>3</v>
      </c>
      <c r="D944">
        <f t="shared" si="132"/>
        <v>10</v>
      </c>
      <c r="E944">
        <f t="shared" si="133"/>
        <v>6</v>
      </c>
      <c r="F944">
        <f t="shared" si="134"/>
        <v>20</v>
      </c>
      <c r="G944">
        <f t="shared" si="135"/>
        <v>10</v>
      </c>
      <c r="H944">
        <f t="shared" si="136"/>
        <v>4</v>
      </c>
      <c r="I944" t="str">
        <f t="shared" si="137"/>
        <v>2022</v>
      </c>
      <c r="J944" t="str">
        <f t="shared" si="140"/>
        <v>2022-10-20</v>
      </c>
    </row>
    <row r="945" spans="1:10" ht="15.75" x14ac:dyDescent="0.25">
      <c r="A945" s="6">
        <v>44858</v>
      </c>
      <c r="B945" t="str">
        <f t="shared" si="138"/>
        <v>10/24/2022</v>
      </c>
      <c r="C945">
        <f t="shared" si="139"/>
        <v>3</v>
      </c>
      <c r="D945">
        <f t="shared" si="132"/>
        <v>10</v>
      </c>
      <c r="E945">
        <f t="shared" si="133"/>
        <v>6</v>
      </c>
      <c r="F945">
        <f t="shared" si="134"/>
        <v>24</v>
      </c>
      <c r="G945">
        <f t="shared" si="135"/>
        <v>10</v>
      </c>
      <c r="H945">
        <f t="shared" si="136"/>
        <v>4</v>
      </c>
      <c r="I945" t="str">
        <f t="shared" si="137"/>
        <v>2022</v>
      </c>
      <c r="J945" t="str">
        <f t="shared" si="140"/>
        <v>2022-10-24</v>
      </c>
    </row>
    <row r="946" spans="1:10" ht="15.75" x14ac:dyDescent="0.25">
      <c r="A946" s="6">
        <v>44865</v>
      </c>
      <c r="B946" t="str">
        <f t="shared" si="138"/>
        <v>10/31/2022</v>
      </c>
      <c r="C946">
        <f t="shared" si="139"/>
        <v>3</v>
      </c>
      <c r="D946">
        <f t="shared" si="132"/>
        <v>10</v>
      </c>
      <c r="E946">
        <f t="shared" si="133"/>
        <v>6</v>
      </c>
      <c r="F946">
        <f t="shared" si="134"/>
        <v>31</v>
      </c>
      <c r="G946">
        <f t="shared" si="135"/>
        <v>10</v>
      </c>
      <c r="H946">
        <f t="shared" si="136"/>
        <v>4</v>
      </c>
      <c r="I946" t="str">
        <f t="shared" si="137"/>
        <v>2022</v>
      </c>
      <c r="J946" t="str">
        <f t="shared" si="140"/>
        <v>2022-10-31</v>
      </c>
    </row>
    <row r="947" spans="1:10" ht="15.75" x14ac:dyDescent="0.25">
      <c r="A947" s="6">
        <v>44866</v>
      </c>
      <c r="B947" t="str">
        <f t="shared" si="138"/>
        <v>11/01/2022</v>
      </c>
      <c r="C947">
        <f t="shared" si="139"/>
        <v>3</v>
      </c>
      <c r="D947">
        <f t="shared" si="132"/>
        <v>11</v>
      </c>
      <c r="E947">
        <f t="shared" si="133"/>
        <v>6</v>
      </c>
      <c r="F947" t="str">
        <f t="shared" si="134"/>
        <v>01</v>
      </c>
      <c r="G947">
        <f t="shared" si="135"/>
        <v>10</v>
      </c>
      <c r="H947">
        <f t="shared" si="136"/>
        <v>4</v>
      </c>
      <c r="I947" t="str">
        <f t="shared" si="137"/>
        <v>2022</v>
      </c>
      <c r="J947" t="str">
        <f t="shared" si="140"/>
        <v>2022-11-01</v>
      </c>
    </row>
    <row r="948" spans="1:10" ht="15.75" x14ac:dyDescent="0.25">
      <c r="A948" s="6">
        <v>44866</v>
      </c>
      <c r="B948" t="str">
        <f t="shared" si="138"/>
        <v>11/01/2022</v>
      </c>
      <c r="C948">
        <f t="shared" si="139"/>
        <v>3</v>
      </c>
      <c r="D948">
        <f t="shared" si="132"/>
        <v>11</v>
      </c>
      <c r="E948">
        <f t="shared" si="133"/>
        <v>6</v>
      </c>
      <c r="F948" t="str">
        <f t="shared" si="134"/>
        <v>01</v>
      </c>
      <c r="G948">
        <f t="shared" si="135"/>
        <v>10</v>
      </c>
      <c r="H948">
        <f t="shared" si="136"/>
        <v>4</v>
      </c>
      <c r="I948" t="str">
        <f t="shared" si="137"/>
        <v>2022</v>
      </c>
      <c r="J948" t="str">
        <f t="shared" si="140"/>
        <v>2022-11-01</v>
      </c>
    </row>
    <row r="949" spans="1:10" ht="15.75" x14ac:dyDescent="0.25">
      <c r="A949" s="6">
        <v>44867</v>
      </c>
      <c r="B949" t="str">
        <f t="shared" si="138"/>
        <v>11/02/2022</v>
      </c>
      <c r="C949">
        <f t="shared" si="139"/>
        <v>3</v>
      </c>
      <c r="D949">
        <f t="shared" ref="D949:D1012" si="141">IF(VALUE(MID(B949,1,C949-1))&lt;10,0&amp;VALUE(MID(B949,1,C949-1)),VALUE(MID(B949,1,C949-1)))</f>
        <v>11</v>
      </c>
      <c r="E949">
        <f t="shared" ref="E949:E1012" si="142">SEARCH("/",B949,C949+1)</f>
        <v>6</v>
      </c>
      <c r="F949" t="str">
        <f t="shared" ref="F949:F1012" si="143">IF(VALUE(MID(B949,C949+1,E949-C949-1))&lt;10,0&amp;VALUE(MID(B949,C949+1,E949-C949-1)),VALUE(MID(B949,C949+1,E949-C949-1)))</f>
        <v>02</v>
      </c>
      <c r="G949">
        <f t="shared" ref="G949:G1012" si="144">LEN(B949)</f>
        <v>10</v>
      </c>
      <c r="H949">
        <f t="shared" ref="H949:H1012" si="145">G949-E949</f>
        <v>4</v>
      </c>
      <c r="I949" t="str">
        <f t="shared" ref="I949:I1012" si="146">MID(B949,E949+1,H949)</f>
        <v>2022</v>
      </c>
      <c r="J949" t="str">
        <f t="shared" si="140"/>
        <v>2022-11-02</v>
      </c>
    </row>
    <row r="950" spans="1:10" ht="15.75" x14ac:dyDescent="0.25">
      <c r="A950" s="8">
        <v>44867</v>
      </c>
      <c r="B950" t="str">
        <f t="shared" si="138"/>
        <v>11/02/2022</v>
      </c>
      <c r="C950">
        <f t="shared" si="139"/>
        <v>3</v>
      </c>
      <c r="D950">
        <f t="shared" si="141"/>
        <v>11</v>
      </c>
      <c r="E950">
        <f t="shared" si="142"/>
        <v>6</v>
      </c>
      <c r="F950" t="str">
        <f t="shared" si="143"/>
        <v>02</v>
      </c>
      <c r="G950">
        <f t="shared" si="144"/>
        <v>10</v>
      </c>
      <c r="H950">
        <f t="shared" si="145"/>
        <v>4</v>
      </c>
      <c r="I950" t="str">
        <f t="shared" si="146"/>
        <v>2022</v>
      </c>
      <c r="J950" t="str">
        <f t="shared" si="140"/>
        <v>2022-11-02</v>
      </c>
    </row>
    <row r="951" spans="1:10" ht="15.75" x14ac:dyDescent="0.25">
      <c r="A951" s="6">
        <v>44869</v>
      </c>
      <c r="B951" t="str">
        <f t="shared" si="138"/>
        <v>11/04/2022</v>
      </c>
      <c r="C951">
        <f t="shared" si="139"/>
        <v>3</v>
      </c>
      <c r="D951">
        <f t="shared" si="141"/>
        <v>11</v>
      </c>
      <c r="E951">
        <f t="shared" si="142"/>
        <v>6</v>
      </c>
      <c r="F951" t="str">
        <f t="shared" si="143"/>
        <v>04</v>
      </c>
      <c r="G951">
        <f t="shared" si="144"/>
        <v>10</v>
      </c>
      <c r="H951">
        <f t="shared" si="145"/>
        <v>4</v>
      </c>
      <c r="I951" t="str">
        <f t="shared" si="146"/>
        <v>2022</v>
      </c>
      <c r="J951" t="str">
        <f t="shared" si="140"/>
        <v>2022-11-04</v>
      </c>
    </row>
    <row r="952" spans="1:10" ht="15.75" x14ac:dyDescent="0.25">
      <c r="A952" s="6">
        <v>44869</v>
      </c>
      <c r="B952" t="str">
        <f t="shared" si="138"/>
        <v>11/04/2022</v>
      </c>
      <c r="C952">
        <f t="shared" si="139"/>
        <v>3</v>
      </c>
      <c r="D952">
        <f t="shared" si="141"/>
        <v>11</v>
      </c>
      <c r="E952">
        <f t="shared" si="142"/>
        <v>6</v>
      </c>
      <c r="F952" t="str">
        <f t="shared" si="143"/>
        <v>04</v>
      </c>
      <c r="G952">
        <f t="shared" si="144"/>
        <v>10</v>
      </c>
      <c r="H952">
        <f t="shared" si="145"/>
        <v>4</v>
      </c>
      <c r="I952" t="str">
        <f t="shared" si="146"/>
        <v>2022</v>
      </c>
      <c r="J952" t="str">
        <f t="shared" si="140"/>
        <v>2022-11-04</v>
      </c>
    </row>
    <row r="953" spans="1:10" ht="15.75" x14ac:dyDescent="0.25">
      <c r="A953" s="6">
        <v>44869</v>
      </c>
      <c r="B953" t="str">
        <f t="shared" si="138"/>
        <v>11/04/2022</v>
      </c>
      <c r="C953">
        <f t="shared" si="139"/>
        <v>3</v>
      </c>
      <c r="D953">
        <f t="shared" si="141"/>
        <v>11</v>
      </c>
      <c r="E953">
        <f t="shared" si="142"/>
        <v>6</v>
      </c>
      <c r="F953" t="str">
        <f t="shared" si="143"/>
        <v>04</v>
      </c>
      <c r="G953">
        <f t="shared" si="144"/>
        <v>10</v>
      </c>
      <c r="H953">
        <f t="shared" si="145"/>
        <v>4</v>
      </c>
      <c r="I953" t="str">
        <f t="shared" si="146"/>
        <v>2022</v>
      </c>
      <c r="J953" t="str">
        <f t="shared" si="140"/>
        <v>2022-11-04</v>
      </c>
    </row>
    <row r="954" spans="1:10" ht="15.75" x14ac:dyDescent="0.25">
      <c r="A954" s="6">
        <v>44872</v>
      </c>
      <c r="B954" t="str">
        <f t="shared" si="138"/>
        <v>11/07/2022</v>
      </c>
      <c r="C954">
        <f t="shared" si="139"/>
        <v>3</v>
      </c>
      <c r="D954">
        <f t="shared" si="141"/>
        <v>11</v>
      </c>
      <c r="E954">
        <f t="shared" si="142"/>
        <v>6</v>
      </c>
      <c r="F954" t="str">
        <f t="shared" si="143"/>
        <v>07</v>
      </c>
      <c r="G954">
        <f t="shared" si="144"/>
        <v>10</v>
      </c>
      <c r="H954">
        <f t="shared" si="145"/>
        <v>4</v>
      </c>
      <c r="I954" t="str">
        <f t="shared" si="146"/>
        <v>2022</v>
      </c>
      <c r="J954" t="str">
        <f t="shared" si="140"/>
        <v>2022-11-07</v>
      </c>
    </row>
    <row r="955" spans="1:10" ht="15.75" x14ac:dyDescent="0.25">
      <c r="A955" s="8">
        <v>44875</v>
      </c>
      <c r="B955" t="str">
        <f t="shared" si="138"/>
        <v>11/10/2022</v>
      </c>
      <c r="C955">
        <f t="shared" si="139"/>
        <v>3</v>
      </c>
      <c r="D955">
        <f t="shared" si="141"/>
        <v>11</v>
      </c>
      <c r="E955">
        <f t="shared" si="142"/>
        <v>6</v>
      </c>
      <c r="F955">
        <f t="shared" si="143"/>
        <v>10</v>
      </c>
      <c r="G955">
        <f t="shared" si="144"/>
        <v>10</v>
      </c>
      <c r="H955">
        <f t="shared" si="145"/>
        <v>4</v>
      </c>
      <c r="I955" t="str">
        <f t="shared" si="146"/>
        <v>2022</v>
      </c>
      <c r="J955" t="str">
        <f t="shared" si="140"/>
        <v>2022-11-10</v>
      </c>
    </row>
    <row r="956" spans="1:10" ht="15.75" x14ac:dyDescent="0.25">
      <c r="A956" s="6">
        <v>44876</v>
      </c>
      <c r="B956" t="str">
        <f t="shared" si="138"/>
        <v>11/11/2022</v>
      </c>
      <c r="C956">
        <f t="shared" si="139"/>
        <v>3</v>
      </c>
      <c r="D956">
        <f t="shared" si="141"/>
        <v>11</v>
      </c>
      <c r="E956">
        <f t="shared" si="142"/>
        <v>6</v>
      </c>
      <c r="F956">
        <f t="shared" si="143"/>
        <v>11</v>
      </c>
      <c r="G956">
        <f t="shared" si="144"/>
        <v>10</v>
      </c>
      <c r="H956">
        <f t="shared" si="145"/>
        <v>4</v>
      </c>
      <c r="I956" t="str">
        <f t="shared" si="146"/>
        <v>2022</v>
      </c>
      <c r="J956" t="str">
        <f t="shared" si="140"/>
        <v>2022-11-11</v>
      </c>
    </row>
    <row r="957" spans="1:10" ht="15.75" x14ac:dyDescent="0.25">
      <c r="A957" s="8">
        <v>44877</v>
      </c>
      <c r="B957" t="str">
        <f t="shared" si="138"/>
        <v>11/12/2022</v>
      </c>
      <c r="C957">
        <f t="shared" si="139"/>
        <v>3</v>
      </c>
      <c r="D957">
        <f t="shared" si="141"/>
        <v>11</v>
      </c>
      <c r="E957">
        <f t="shared" si="142"/>
        <v>6</v>
      </c>
      <c r="F957">
        <f t="shared" si="143"/>
        <v>12</v>
      </c>
      <c r="G957">
        <f t="shared" si="144"/>
        <v>10</v>
      </c>
      <c r="H957">
        <f t="shared" si="145"/>
        <v>4</v>
      </c>
      <c r="I957" t="str">
        <f t="shared" si="146"/>
        <v>2022</v>
      </c>
      <c r="J957" t="str">
        <f t="shared" si="140"/>
        <v>2022-11-12</v>
      </c>
    </row>
    <row r="958" spans="1:10" ht="15.75" x14ac:dyDescent="0.25">
      <c r="A958" s="6">
        <v>44876</v>
      </c>
      <c r="B958" t="str">
        <f t="shared" si="138"/>
        <v>11/11/2022</v>
      </c>
      <c r="C958">
        <f t="shared" si="139"/>
        <v>3</v>
      </c>
      <c r="D958">
        <f t="shared" si="141"/>
        <v>11</v>
      </c>
      <c r="E958">
        <f t="shared" si="142"/>
        <v>6</v>
      </c>
      <c r="F958">
        <f t="shared" si="143"/>
        <v>11</v>
      </c>
      <c r="G958">
        <f t="shared" si="144"/>
        <v>10</v>
      </c>
      <c r="H958">
        <f t="shared" si="145"/>
        <v>4</v>
      </c>
      <c r="I958" t="str">
        <f t="shared" si="146"/>
        <v>2022</v>
      </c>
      <c r="J958" t="str">
        <f t="shared" si="140"/>
        <v>2022-11-11</v>
      </c>
    </row>
    <row r="959" spans="1:10" ht="15.75" x14ac:dyDescent="0.25">
      <c r="A959" s="8">
        <v>44881</v>
      </c>
      <c r="B959" t="str">
        <f t="shared" si="138"/>
        <v>11/16/2022</v>
      </c>
      <c r="C959">
        <f t="shared" si="139"/>
        <v>3</v>
      </c>
      <c r="D959">
        <f t="shared" si="141"/>
        <v>11</v>
      </c>
      <c r="E959">
        <f t="shared" si="142"/>
        <v>6</v>
      </c>
      <c r="F959">
        <f t="shared" si="143"/>
        <v>16</v>
      </c>
      <c r="G959">
        <f t="shared" si="144"/>
        <v>10</v>
      </c>
      <c r="H959">
        <f t="shared" si="145"/>
        <v>4</v>
      </c>
      <c r="I959" t="str">
        <f t="shared" si="146"/>
        <v>2022</v>
      </c>
      <c r="J959" t="str">
        <f t="shared" si="140"/>
        <v>2022-11-16</v>
      </c>
    </row>
    <row r="960" spans="1:10" ht="15.75" x14ac:dyDescent="0.25">
      <c r="A960" s="6">
        <v>44881</v>
      </c>
      <c r="B960" t="str">
        <f t="shared" si="138"/>
        <v>11/16/2022</v>
      </c>
      <c r="C960">
        <f t="shared" si="139"/>
        <v>3</v>
      </c>
      <c r="D960">
        <f t="shared" si="141"/>
        <v>11</v>
      </c>
      <c r="E960">
        <f t="shared" si="142"/>
        <v>6</v>
      </c>
      <c r="F960">
        <f t="shared" si="143"/>
        <v>16</v>
      </c>
      <c r="G960">
        <f t="shared" si="144"/>
        <v>10</v>
      </c>
      <c r="H960">
        <f t="shared" si="145"/>
        <v>4</v>
      </c>
      <c r="I960" t="str">
        <f t="shared" si="146"/>
        <v>2022</v>
      </c>
      <c r="J960" t="str">
        <f t="shared" si="140"/>
        <v>2022-11-16</v>
      </c>
    </row>
    <row r="961" spans="1:10" ht="15.75" x14ac:dyDescent="0.25">
      <c r="A961" s="6">
        <v>44886</v>
      </c>
      <c r="B961" t="str">
        <f t="shared" si="138"/>
        <v>11/21/2022</v>
      </c>
      <c r="C961">
        <f t="shared" si="139"/>
        <v>3</v>
      </c>
      <c r="D961">
        <f t="shared" si="141"/>
        <v>11</v>
      </c>
      <c r="E961">
        <f t="shared" si="142"/>
        <v>6</v>
      </c>
      <c r="F961">
        <f t="shared" si="143"/>
        <v>21</v>
      </c>
      <c r="G961">
        <f t="shared" si="144"/>
        <v>10</v>
      </c>
      <c r="H961">
        <f t="shared" si="145"/>
        <v>4</v>
      </c>
      <c r="I961" t="str">
        <f t="shared" si="146"/>
        <v>2022</v>
      </c>
      <c r="J961" t="str">
        <f t="shared" si="140"/>
        <v>2022-11-21</v>
      </c>
    </row>
    <row r="962" spans="1:10" ht="15.75" x14ac:dyDescent="0.25">
      <c r="A962" s="6">
        <v>44886</v>
      </c>
      <c r="B962" t="str">
        <f t="shared" ref="B962:B1025" si="147">TEXT(A962,"MM/DD/YYYY")</f>
        <v>11/21/2022</v>
      </c>
      <c r="C962">
        <f t="shared" ref="C962:C1025" si="148">FIND("/",B962)</f>
        <v>3</v>
      </c>
      <c r="D962">
        <f t="shared" si="141"/>
        <v>11</v>
      </c>
      <c r="E962">
        <f t="shared" si="142"/>
        <v>6</v>
      </c>
      <c r="F962">
        <f t="shared" si="143"/>
        <v>21</v>
      </c>
      <c r="G962">
        <f t="shared" si="144"/>
        <v>10</v>
      </c>
      <c r="H962">
        <f t="shared" si="145"/>
        <v>4</v>
      </c>
      <c r="I962" t="str">
        <f t="shared" si="146"/>
        <v>2022</v>
      </c>
      <c r="J962" t="str">
        <f t="shared" ref="J962:J1025" si="149">IF(A962="","null",I962&amp;"-"&amp;D962&amp;"-"&amp;F962)</f>
        <v>2022-11-21</v>
      </c>
    </row>
    <row r="963" spans="1:10" ht="15.75" x14ac:dyDescent="0.25">
      <c r="A963" s="6">
        <v>44886</v>
      </c>
      <c r="B963" t="str">
        <f t="shared" si="147"/>
        <v>11/21/2022</v>
      </c>
      <c r="C963">
        <f t="shared" si="148"/>
        <v>3</v>
      </c>
      <c r="D963">
        <f t="shared" si="141"/>
        <v>11</v>
      </c>
      <c r="E963">
        <f t="shared" si="142"/>
        <v>6</v>
      </c>
      <c r="F963">
        <f t="shared" si="143"/>
        <v>21</v>
      </c>
      <c r="G963">
        <f t="shared" si="144"/>
        <v>10</v>
      </c>
      <c r="H963">
        <f t="shared" si="145"/>
        <v>4</v>
      </c>
      <c r="I963" t="str">
        <f t="shared" si="146"/>
        <v>2022</v>
      </c>
      <c r="J963" t="str">
        <f t="shared" si="149"/>
        <v>2022-11-21</v>
      </c>
    </row>
    <row r="964" spans="1:10" ht="15.75" x14ac:dyDescent="0.25">
      <c r="A964" s="6">
        <v>44886</v>
      </c>
      <c r="B964" t="str">
        <f t="shared" si="147"/>
        <v>11/21/2022</v>
      </c>
      <c r="C964">
        <f t="shared" si="148"/>
        <v>3</v>
      </c>
      <c r="D964">
        <f t="shared" si="141"/>
        <v>11</v>
      </c>
      <c r="E964">
        <f t="shared" si="142"/>
        <v>6</v>
      </c>
      <c r="F964">
        <f t="shared" si="143"/>
        <v>21</v>
      </c>
      <c r="G964">
        <f t="shared" si="144"/>
        <v>10</v>
      </c>
      <c r="H964">
        <f t="shared" si="145"/>
        <v>4</v>
      </c>
      <c r="I964" t="str">
        <f t="shared" si="146"/>
        <v>2022</v>
      </c>
      <c r="J964" t="str">
        <f t="shared" si="149"/>
        <v>2022-11-21</v>
      </c>
    </row>
    <row r="965" spans="1:10" ht="15.75" x14ac:dyDescent="0.25">
      <c r="A965" s="8">
        <v>44887</v>
      </c>
      <c r="B965" t="str">
        <f t="shared" si="147"/>
        <v>11/22/2022</v>
      </c>
      <c r="C965">
        <f t="shared" si="148"/>
        <v>3</v>
      </c>
      <c r="D965">
        <f t="shared" si="141"/>
        <v>11</v>
      </c>
      <c r="E965">
        <f t="shared" si="142"/>
        <v>6</v>
      </c>
      <c r="F965">
        <f t="shared" si="143"/>
        <v>22</v>
      </c>
      <c r="G965">
        <f t="shared" si="144"/>
        <v>10</v>
      </c>
      <c r="H965">
        <f t="shared" si="145"/>
        <v>4</v>
      </c>
      <c r="I965" t="str">
        <f t="shared" si="146"/>
        <v>2022</v>
      </c>
      <c r="J965" t="str">
        <f t="shared" si="149"/>
        <v>2022-11-22</v>
      </c>
    </row>
    <row r="966" spans="1:10" ht="15.75" x14ac:dyDescent="0.25">
      <c r="A966" s="6">
        <v>44886</v>
      </c>
      <c r="B966" t="str">
        <f t="shared" si="147"/>
        <v>11/21/2022</v>
      </c>
      <c r="C966">
        <f t="shared" si="148"/>
        <v>3</v>
      </c>
      <c r="D966">
        <f t="shared" si="141"/>
        <v>11</v>
      </c>
      <c r="E966">
        <f t="shared" si="142"/>
        <v>6</v>
      </c>
      <c r="F966">
        <f t="shared" si="143"/>
        <v>21</v>
      </c>
      <c r="G966">
        <f t="shared" si="144"/>
        <v>10</v>
      </c>
      <c r="H966">
        <f t="shared" si="145"/>
        <v>4</v>
      </c>
      <c r="I966" t="str">
        <f t="shared" si="146"/>
        <v>2022</v>
      </c>
      <c r="J966" t="str">
        <f t="shared" si="149"/>
        <v>2022-11-21</v>
      </c>
    </row>
    <row r="967" spans="1:10" ht="15.75" x14ac:dyDescent="0.25">
      <c r="A967" s="8">
        <v>44886</v>
      </c>
      <c r="B967" t="str">
        <f t="shared" si="147"/>
        <v>11/21/2022</v>
      </c>
      <c r="C967">
        <f t="shared" si="148"/>
        <v>3</v>
      </c>
      <c r="D967">
        <f t="shared" si="141"/>
        <v>11</v>
      </c>
      <c r="E967">
        <f t="shared" si="142"/>
        <v>6</v>
      </c>
      <c r="F967">
        <f t="shared" si="143"/>
        <v>21</v>
      </c>
      <c r="G967">
        <f t="shared" si="144"/>
        <v>10</v>
      </c>
      <c r="H967">
        <f t="shared" si="145"/>
        <v>4</v>
      </c>
      <c r="I967" t="str">
        <f t="shared" si="146"/>
        <v>2022</v>
      </c>
      <c r="J967" t="str">
        <f t="shared" si="149"/>
        <v>2022-11-21</v>
      </c>
    </row>
    <row r="968" spans="1:10" ht="15.75" x14ac:dyDescent="0.25">
      <c r="A968" s="8">
        <v>44886</v>
      </c>
      <c r="B968" t="str">
        <f t="shared" si="147"/>
        <v>11/21/2022</v>
      </c>
      <c r="C968">
        <f t="shared" si="148"/>
        <v>3</v>
      </c>
      <c r="D968">
        <f t="shared" si="141"/>
        <v>11</v>
      </c>
      <c r="E968">
        <f t="shared" si="142"/>
        <v>6</v>
      </c>
      <c r="F968">
        <f t="shared" si="143"/>
        <v>21</v>
      </c>
      <c r="G968">
        <f t="shared" si="144"/>
        <v>10</v>
      </c>
      <c r="H968">
        <f t="shared" si="145"/>
        <v>4</v>
      </c>
      <c r="I968" t="str">
        <f t="shared" si="146"/>
        <v>2022</v>
      </c>
      <c r="J968" t="str">
        <f t="shared" si="149"/>
        <v>2022-11-21</v>
      </c>
    </row>
    <row r="969" spans="1:10" ht="15.75" x14ac:dyDescent="0.25">
      <c r="A969" s="8">
        <v>44887</v>
      </c>
      <c r="B969" t="str">
        <f t="shared" si="147"/>
        <v>11/22/2022</v>
      </c>
      <c r="C969">
        <f t="shared" si="148"/>
        <v>3</v>
      </c>
      <c r="D969">
        <f t="shared" si="141"/>
        <v>11</v>
      </c>
      <c r="E969">
        <f t="shared" si="142"/>
        <v>6</v>
      </c>
      <c r="F969">
        <f t="shared" si="143"/>
        <v>22</v>
      </c>
      <c r="G969">
        <f t="shared" si="144"/>
        <v>10</v>
      </c>
      <c r="H969">
        <f t="shared" si="145"/>
        <v>4</v>
      </c>
      <c r="I969" t="str">
        <f t="shared" si="146"/>
        <v>2022</v>
      </c>
      <c r="J969" t="str">
        <f t="shared" si="149"/>
        <v>2022-11-22</v>
      </c>
    </row>
    <row r="970" spans="1:10" ht="15.75" x14ac:dyDescent="0.25">
      <c r="A970" s="8">
        <v>44887</v>
      </c>
      <c r="B970" t="str">
        <f t="shared" si="147"/>
        <v>11/22/2022</v>
      </c>
      <c r="C970">
        <f t="shared" si="148"/>
        <v>3</v>
      </c>
      <c r="D970">
        <f t="shared" si="141"/>
        <v>11</v>
      </c>
      <c r="E970">
        <f t="shared" si="142"/>
        <v>6</v>
      </c>
      <c r="F970">
        <f t="shared" si="143"/>
        <v>22</v>
      </c>
      <c r="G970">
        <f t="shared" si="144"/>
        <v>10</v>
      </c>
      <c r="H970">
        <f t="shared" si="145"/>
        <v>4</v>
      </c>
      <c r="I970" t="str">
        <f t="shared" si="146"/>
        <v>2022</v>
      </c>
      <c r="J970" t="str">
        <f t="shared" si="149"/>
        <v>2022-11-22</v>
      </c>
    </row>
    <row r="971" spans="1:10" ht="15.75" x14ac:dyDescent="0.25">
      <c r="A971" s="8">
        <v>44888</v>
      </c>
      <c r="B971" t="str">
        <f t="shared" si="147"/>
        <v>11/23/2022</v>
      </c>
      <c r="C971">
        <f t="shared" si="148"/>
        <v>3</v>
      </c>
      <c r="D971">
        <f t="shared" si="141"/>
        <v>11</v>
      </c>
      <c r="E971">
        <f t="shared" si="142"/>
        <v>6</v>
      </c>
      <c r="F971">
        <f t="shared" si="143"/>
        <v>23</v>
      </c>
      <c r="G971">
        <f t="shared" si="144"/>
        <v>10</v>
      </c>
      <c r="H971">
        <f t="shared" si="145"/>
        <v>4</v>
      </c>
      <c r="I971" t="str">
        <f t="shared" si="146"/>
        <v>2022</v>
      </c>
      <c r="J971" t="str">
        <f t="shared" si="149"/>
        <v>2022-11-23</v>
      </c>
    </row>
    <row r="972" spans="1:10" ht="15.75" x14ac:dyDescent="0.25">
      <c r="A972" s="6">
        <v>44888</v>
      </c>
      <c r="B972" t="str">
        <f t="shared" si="147"/>
        <v>11/23/2022</v>
      </c>
      <c r="C972">
        <f t="shared" si="148"/>
        <v>3</v>
      </c>
      <c r="D972">
        <f t="shared" si="141"/>
        <v>11</v>
      </c>
      <c r="E972">
        <f t="shared" si="142"/>
        <v>6</v>
      </c>
      <c r="F972">
        <f t="shared" si="143"/>
        <v>23</v>
      </c>
      <c r="G972">
        <f t="shared" si="144"/>
        <v>10</v>
      </c>
      <c r="H972">
        <f t="shared" si="145"/>
        <v>4</v>
      </c>
      <c r="I972" t="str">
        <f t="shared" si="146"/>
        <v>2022</v>
      </c>
      <c r="J972" t="str">
        <f t="shared" si="149"/>
        <v>2022-11-23</v>
      </c>
    </row>
    <row r="973" spans="1:10" ht="15.75" x14ac:dyDescent="0.25">
      <c r="A973" s="6">
        <v>44889</v>
      </c>
      <c r="B973" t="str">
        <f t="shared" si="147"/>
        <v>11/24/2022</v>
      </c>
      <c r="C973">
        <f t="shared" si="148"/>
        <v>3</v>
      </c>
      <c r="D973">
        <f t="shared" si="141"/>
        <v>11</v>
      </c>
      <c r="E973">
        <f t="shared" si="142"/>
        <v>6</v>
      </c>
      <c r="F973">
        <f t="shared" si="143"/>
        <v>24</v>
      </c>
      <c r="G973">
        <f t="shared" si="144"/>
        <v>10</v>
      </c>
      <c r="H973">
        <f t="shared" si="145"/>
        <v>4</v>
      </c>
      <c r="I973" t="str">
        <f t="shared" si="146"/>
        <v>2022</v>
      </c>
      <c r="J973" t="str">
        <f t="shared" si="149"/>
        <v>2022-11-24</v>
      </c>
    </row>
    <row r="974" spans="1:10" ht="15.75" x14ac:dyDescent="0.25">
      <c r="A974" s="6">
        <v>44889</v>
      </c>
      <c r="B974" t="str">
        <f t="shared" si="147"/>
        <v>11/24/2022</v>
      </c>
      <c r="C974">
        <f t="shared" si="148"/>
        <v>3</v>
      </c>
      <c r="D974">
        <f t="shared" si="141"/>
        <v>11</v>
      </c>
      <c r="E974">
        <f t="shared" si="142"/>
        <v>6</v>
      </c>
      <c r="F974">
        <f t="shared" si="143"/>
        <v>24</v>
      </c>
      <c r="G974">
        <f t="shared" si="144"/>
        <v>10</v>
      </c>
      <c r="H974">
        <f t="shared" si="145"/>
        <v>4</v>
      </c>
      <c r="I974" t="str">
        <f t="shared" si="146"/>
        <v>2022</v>
      </c>
      <c r="J974" t="str">
        <f t="shared" si="149"/>
        <v>2022-11-24</v>
      </c>
    </row>
    <row r="975" spans="1:10" ht="15.75" x14ac:dyDescent="0.25">
      <c r="A975" s="6">
        <v>44894</v>
      </c>
      <c r="B975" t="str">
        <f t="shared" si="147"/>
        <v>11/29/2022</v>
      </c>
      <c r="C975">
        <f t="shared" si="148"/>
        <v>3</v>
      </c>
      <c r="D975">
        <f t="shared" si="141"/>
        <v>11</v>
      </c>
      <c r="E975">
        <f t="shared" si="142"/>
        <v>6</v>
      </c>
      <c r="F975">
        <f t="shared" si="143"/>
        <v>29</v>
      </c>
      <c r="G975">
        <f t="shared" si="144"/>
        <v>10</v>
      </c>
      <c r="H975">
        <f t="shared" si="145"/>
        <v>4</v>
      </c>
      <c r="I975" t="str">
        <f t="shared" si="146"/>
        <v>2022</v>
      </c>
      <c r="J975" t="str">
        <f t="shared" si="149"/>
        <v>2022-11-29</v>
      </c>
    </row>
    <row r="976" spans="1:10" ht="15.75" x14ac:dyDescent="0.25">
      <c r="A976" s="6">
        <v>44896</v>
      </c>
      <c r="B976" t="str">
        <f t="shared" si="147"/>
        <v>12/01/2022</v>
      </c>
      <c r="C976">
        <f t="shared" si="148"/>
        <v>3</v>
      </c>
      <c r="D976">
        <f t="shared" si="141"/>
        <v>12</v>
      </c>
      <c r="E976">
        <f t="shared" si="142"/>
        <v>6</v>
      </c>
      <c r="F976" t="str">
        <f t="shared" si="143"/>
        <v>01</v>
      </c>
      <c r="G976">
        <f t="shared" si="144"/>
        <v>10</v>
      </c>
      <c r="H976">
        <f t="shared" si="145"/>
        <v>4</v>
      </c>
      <c r="I976" t="str">
        <f t="shared" si="146"/>
        <v>2022</v>
      </c>
      <c r="J976" t="str">
        <f t="shared" si="149"/>
        <v>2022-12-01</v>
      </c>
    </row>
    <row r="977" spans="1:10" ht="15.75" x14ac:dyDescent="0.25">
      <c r="A977" s="6">
        <v>44897</v>
      </c>
      <c r="B977" t="str">
        <f t="shared" si="147"/>
        <v>12/02/2022</v>
      </c>
      <c r="C977">
        <f t="shared" si="148"/>
        <v>3</v>
      </c>
      <c r="D977">
        <f t="shared" si="141"/>
        <v>12</v>
      </c>
      <c r="E977">
        <f t="shared" si="142"/>
        <v>6</v>
      </c>
      <c r="F977" t="str">
        <f t="shared" si="143"/>
        <v>02</v>
      </c>
      <c r="G977">
        <f t="shared" si="144"/>
        <v>10</v>
      </c>
      <c r="H977">
        <f t="shared" si="145"/>
        <v>4</v>
      </c>
      <c r="I977" t="str">
        <f t="shared" si="146"/>
        <v>2022</v>
      </c>
      <c r="J977" t="str">
        <f t="shared" si="149"/>
        <v>2022-12-02</v>
      </c>
    </row>
    <row r="978" spans="1:10" ht="15.75" x14ac:dyDescent="0.25">
      <c r="A978" s="6">
        <v>44898</v>
      </c>
      <c r="B978" t="str">
        <f t="shared" si="147"/>
        <v>12/03/2022</v>
      </c>
      <c r="C978">
        <f t="shared" si="148"/>
        <v>3</v>
      </c>
      <c r="D978">
        <f t="shared" si="141"/>
        <v>12</v>
      </c>
      <c r="E978">
        <f t="shared" si="142"/>
        <v>6</v>
      </c>
      <c r="F978" t="str">
        <f t="shared" si="143"/>
        <v>03</v>
      </c>
      <c r="G978">
        <f t="shared" si="144"/>
        <v>10</v>
      </c>
      <c r="H978">
        <f t="shared" si="145"/>
        <v>4</v>
      </c>
      <c r="I978" t="str">
        <f t="shared" si="146"/>
        <v>2022</v>
      </c>
      <c r="J978" t="str">
        <f t="shared" si="149"/>
        <v>2022-12-03</v>
      </c>
    </row>
    <row r="979" spans="1:10" ht="15.75" x14ac:dyDescent="0.25">
      <c r="A979" s="6">
        <v>44900</v>
      </c>
      <c r="B979" t="str">
        <f t="shared" si="147"/>
        <v>12/05/2022</v>
      </c>
      <c r="C979">
        <f t="shared" si="148"/>
        <v>3</v>
      </c>
      <c r="D979">
        <f t="shared" si="141"/>
        <v>12</v>
      </c>
      <c r="E979">
        <f t="shared" si="142"/>
        <v>6</v>
      </c>
      <c r="F979" t="str">
        <f t="shared" si="143"/>
        <v>05</v>
      </c>
      <c r="G979">
        <f t="shared" si="144"/>
        <v>10</v>
      </c>
      <c r="H979">
        <f t="shared" si="145"/>
        <v>4</v>
      </c>
      <c r="I979" t="str">
        <f t="shared" si="146"/>
        <v>2022</v>
      </c>
      <c r="J979" t="str">
        <f t="shared" si="149"/>
        <v>2022-12-05</v>
      </c>
    </row>
    <row r="980" spans="1:10" ht="15.75" x14ac:dyDescent="0.25">
      <c r="A980" s="6">
        <v>44900</v>
      </c>
      <c r="B980" t="str">
        <f t="shared" si="147"/>
        <v>12/05/2022</v>
      </c>
      <c r="C980">
        <f t="shared" si="148"/>
        <v>3</v>
      </c>
      <c r="D980">
        <f t="shared" si="141"/>
        <v>12</v>
      </c>
      <c r="E980">
        <f t="shared" si="142"/>
        <v>6</v>
      </c>
      <c r="F980" t="str">
        <f t="shared" si="143"/>
        <v>05</v>
      </c>
      <c r="G980">
        <f t="shared" si="144"/>
        <v>10</v>
      </c>
      <c r="H980">
        <f t="shared" si="145"/>
        <v>4</v>
      </c>
      <c r="I980" t="str">
        <f t="shared" si="146"/>
        <v>2022</v>
      </c>
      <c r="J980" t="str">
        <f t="shared" si="149"/>
        <v>2022-12-05</v>
      </c>
    </row>
    <row r="981" spans="1:10" ht="15.75" x14ac:dyDescent="0.25">
      <c r="A981" s="6">
        <v>44900</v>
      </c>
      <c r="B981" t="str">
        <f t="shared" si="147"/>
        <v>12/05/2022</v>
      </c>
      <c r="C981">
        <f t="shared" si="148"/>
        <v>3</v>
      </c>
      <c r="D981">
        <f t="shared" si="141"/>
        <v>12</v>
      </c>
      <c r="E981">
        <f t="shared" si="142"/>
        <v>6</v>
      </c>
      <c r="F981" t="str">
        <f t="shared" si="143"/>
        <v>05</v>
      </c>
      <c r="G981">
        <f t="shared" si="144"/>
        <v>10</v>
      </c>
      <c r="H981">
        <f t="shared" si="145"/>
        <v>4</v>
      </c>
      <c r="I981" t="str">
        <f t="shared" si="146"/>
        <v>2022</v>
      </c>
      <c r="J981" t="str">
        <f t="shared" si="149"/>
        <v>2022-12-05</v>
      </c>
    </row>
    <row r="982" spans="1:10" ht="15.75" x14ac:dyDescent="0.25">
      <c r="A982" s="6">
        <v>44900</v>
      </c>
      <c r="B982" t="str">
        <f t="shared" si="147"/>
        <v>12/05/2022</v>
      </c>
      <c r="C982">
        <f t="shared" si="148"/>
        <v>3</v>
      </c>
      <c r="D982">
        <f t="shared" si="141"/>
        <v>12</v>
      </c>
      <c r="E982">
        <f t="shared" si="142"/>
        <v>6</v>
      </c>
      <c r="F982" t="str">
        <f t="shared" si="143"/>
        <v>05</v>
      </c>
      <c r="G982">
        <f t="shared" si="144"/>
        <v>10</v>
      </c>
      <c r="H982">
        <f t="shared" si="145"/>
        <v>4</v>
      </c>
      <c r="I982" t="str">
        <f t="shared" si="146"/>
        <v>2022</v>
      </c>
      <c r="J982" t="str">
        <f t="shared" si="149"/>
        <v>2022-12-05</v>
      </c>
    </row>
    <row r="983" spans="1:10" ht="15.75" x14ac:dyDescent="0.25">
      <c r="A983" s="6">
        <v>44900</v>
      </c>
      <c r="B983" t="str">
        <f t="shared" si="147"/>
        <v>12/05/2022</v>
      </c>
      <c r="C983">
        <f t="shared" si="148"/>
        <v>3</v>
      </c>
      <c r="D983">
        <f t="shared" si="141"/>
        <v>12</v>
      </c>
      <c r="E983">
        <f t="shared" si="142"/>
        <v>6</v>
      </c>
      <c r="F983" t="str">
        <f t="shared" si="143"/>
        <v>05</v>
      </c>
      <c r="G983">
        <f t="shared" si="144"/>
        <v>10</v>
      </c>
      <c r="H983">
        <f t="shared" si="145"/>
        <v>4</v>
      </c>
      <c r="I983" t="str">
        <f t="shared" si="146"/>
        <v>2022</v>
      </c>
      <c r="J983" t="str">
        <f t="shared" si="149"/>
        <v>2022-12-05</v>
      </c>
    </row>
    <row r="984" spans="1:10" ht="15.75" x14ac:dyDescent="0.25">
      <c r="A984" s="6">
        <v>44900</v>
      </c>
      <c r="B984" t="str">
        <f t="shared" si="147"/>
        <v>12/05/2022</v>
      </c>
      <c r="C984">
        <f t="shared" si="148"/>
        <v>3</v>
      </c>
      <c r="D984">
        <f t="shared" si="141"/>
        <v>12</v>
      </c>
      <c r="E984">
        <f t="shared" si="142"/>
        <v>6</v>
      </c>
      <c r="F984" t="str">
        <f t="shared" si="143"/>
        <v>05</v>
      </c>
      <c r="G984">
        <f t="shared" si="144"/>
        <v>10</v>
      </c>
      <c r="H984">
        <f t="shared" si="145"/>
        <v>4</v>
      </c>
      <c r="I984" t="str">
        <f t="shared" si="146"/>
        <v>2022</v>
      </c>
      <c r="J984" t="str">
        <f t="shared" si="149"/>
        <v>2022-12-05</v>
      </c>
    </row>
    <row r="985" spans="1:10" ht="15.75" x14ac:dyDescent="0.25">
      <c r="A985" s="6">
        <v>44900</v>
      </c>
      <c r="B985" t="str">
        <f t="shared" si="147"/>
        <v>12/05/2022</v>
      </c>
      <c r="C985">
        <f t="shared" si="148"/>
        <v>3</v>
      </c>
      <c r="D985">
        <f t="shared" si="141"/>
        <v>12</v>
      </c>
      <c r="E985">
        <f t="shared" si="142"/>
        <v>6</v>
      </c>
      <c r="F985" t="str">
        <f t="shared" si="143"/>
        <v>05</v>
      </c>
      <c r="G985">
        <f t="shared" si="144"/>
        <v>10</v>
      </c>
      <c r="H985">
        <f t="shared" si="145"/>
        <v>4</v>
      </c>
      <c r="I985" t="str">
        <f t="shared" si="146"/>
        <v>2022</v>
      </c>
      <c r="J985" t="str">
        <f t="shared" si="149"/>
        <v>2022-12-05</v>
      </c>
    </row>
    <row r="986" spans="1:10" ht="15.75" x14ac:dyDescent="0.25">
      <c r="A986" s="6">
        <v>44900</v>
      </c>
      <c r="B986" t="str">
        <f t="shared" si="147"/>
        <v>12/05/2022</v>
      </c>
      <c r="C986">
        <f t="shared" si="148"/>
        <v>3</v>
      </c>
      <c r="D986">
        <f t="shared" si="141"/>
        <v>12</v>
      </c>
      <c r="E986">
        <f t="shared" si="142"/>
        <v>6</v>
      </c>
      <c r="F986" t="str">
        <f t="shared" si="143"/>
        <v>05</v>
      </c>
      <c r="G986">
        <f t="shared" si="144"/>
        <v>10</v>
      </c>
      <c r="H986">
        <f t="shared" si="145"/>
        <v>4</v>
      </c>
      <c r="I986" t="str">
        <f t="shared" si="146"/>
        <v>2022</v>
      </c>
      <c r="J986" t="str">
        <f t="shared" si="149"/>
        <v>2022-12-05</v>
      </c>
    </row>
    <row r="987" spans="1:10" ht="15.75" x14ac:dyDescent="0.25">
      <c r="A987" s="8">
        <v>44900</v>
      </c>
      <c r="B987" t="str">
        <f t="shared" si="147"/>
        <v>12/05/2022</v>
      </c>
      <c r="C987">
        <f t="shared" si="148"/>
        <v>3</v>
      </c>
      <c r="D987">
        <f t="shared" si="141"/>
        <v>12</v>
      </c>
      <c r="E987">
        <f t="shared" si="142"/>
        <v>6</v>
      </c>
      <c r="F987" t="str">
        <f t="shared" si="143"/>
        <v>05</v>
      </c>
      <c r="G987">
        <f t="shared" si="144"/>
        <v>10</v>
      </c>
      <c r="H987">
        <f t="shared" si="145"/>
        <v>4</v>
      </c>
      <c r="I987" t="str">
        <f t="shared" si="146"/>
        <v>2022</v>
      </c>
      <c r="J987" t="str">
        <f t="shared" si="149"/>
        <v>2022-12-05</v>
      </c>
    </row>
    <row r="988" spans="1:10" ht="15.75" x14ac:dyDescent="0.25">
      <c r="A988" s="6">
        <v>44900</v>
      </c>
      <c r="B988" t="str">
        <f t="shared" si="147"/>
        <v>12/05/2022</v>
      </c>
      <c r="C988">
        <f t="shared" si="148"/>
        <v>3</v>
      </c>
      <c r="D988">
        <f t="shared" si="141"/>
        <v>12</v>
      </c>
      <c r="E988">
        <f t="shared" si="142"/>
        <v>6</v>
      </c>
      <c r="F988" t="str">
        <f t="shared" si="143"/>
        <v>05</v>
      </c>
      <c r="G988">
        <f t="shared" si="144"/>
        <v>10</v>
      </c>
      <c r="H988">
        <f t="shared" si="145"/>
        <v>4</v>
      </c>
      <c r="I988" t="str">
        <f t="shared" si="146"/>
        <v>2022</v>
      </c>
      <c r="J988" t="str">
        <f t="shared" si="149"/>
        <v>2022-12-05</v>
      </c>
    </row>
    <row r="989" spans="1:10" ht="15.75" x14ac:dyDescent="0.25">
      <c r="A989" s="6">
        <v>44901</v>
      </c>
      <c r="B989" t="str">
        <f t="shared" si="147"/>
        <v>12/06/2022</v>
      </c>
      <c r="C989">
        <f t="shared" si="148"/>
        <v>3</v>
      </c>
      <c r="D989">
        <f t="shared" si="141"/>
        <v>12</v>
      </c>
      <c r="E989">
        <f t="shared" si="142"/>
        <v>6</v>
      </c>
      <c r="F989" t="str">
        <f t="shared" si="143"/>
        <v>06</v>
      </c>
      <c r="G989">
        <f t="shared" si="144"/>
        <v>10</v>
      </c>
      <c r="H989">
        <f t="shared" si="145"/>
        <v>4</v>
      </c>
      <c r="I989" t="str">
        <f t="shared" si="146"/>
        <v>2022</v>
      </c>
      <c r="J989" t="str">
        <f t="shared" si="149"/>
        <v>2022-12-06</v>
      </c>
    </row>
    <row r="990" spans="1:10" ht="15.75" x14ac:dyDescent="0.25">
      <c r="A990" s="6">
        <v>44902</v>
      </c>
      <c r="B990" t="str">
        <f t="shared" si="147"/>
        <v>12/07/2022</v>
      </c>
      <c r="C990">
        <f t="shared" si="148"/>
        <v>3</v>
      </c>
      <c r="D990">
        <f t="shared" si="141"/>
        <v>12</v>
      </c>
      <c r="E990">
        <f t="shared" si="142"/>
        <v>6</v>
      </c>
      <c r="F990" t="str">
        <f t="shared" si="143"/>
        <v>07</v>
      </c>
      <c r="G990">
        <f t="shared" si="144"/>
        <v>10</v>
      </c>
      <c r="H990">
        <f t="shared" si="145"/>
        <v>4</v>
      </c>
      <c r="I990" t="str">
        <f t="shared" si="146"/>
        <v>2022</v>
      </c>
      <c r="J990" t="str">
        <f t="shared" si="149"/>
        <v>2022-12-07</v>
      </c>
    </row>
    <row r="991" spans="1:10" ht="15.75" x14ac:dyDescent="0.25">
      <c r="A991" s="6">
        <v>44902</v>
      </c>
      <c r="B991" t="str">
        <f t="shared" si="147"/>
        <v>12/07/2022</v>
      </c>
      <c r="C991">
        <f t="shared" si="148"/>
        <v>3</v>
      </c>
      <c r="D991">
        <f t="shared" si="141"/>
        <v>12</v>
      </c>
      <c r="E991">
        <f t="shared" si="142"/>
        <v>6</v>
      </c>
      <c r="F991" t="str">
        <f t="shared" si="143"/>
        <v>07</v>
      </c>
      <c r="G991">
        <f t="shared" si="144"/>
        <v>10</v>
      </c>
      <c r="H991">
        <f t="shared" si="145"/>
        <v>4</v>
      </c>
      <c r="I991" t="str">
        <f t="shared" si="146"/>
        <v>2022</v>
      </c>
      <c r="J991" t="str">
        <f t="shared" si="149"/>
        <v>2022-12-07</v>
      </c>
    </row>
    <row r="992" spans="1:10" ht="15.75" x14ac:dyDescent="0.25">
      <c r="A992" s="6">
        <v>44904</v>
      </c>
      <c r="B992" t="str">
        <f t="shared" si="147"/>
        <v>12/09/2022</v>
      </c>
      <c r="C992">
        <f t="shared" si="148"/>
        <v>3</v>
      </c>
      <c r="D992">
        <f t="shared" si="141"/>
        <v>12</v>
      </c>
      <c r="E992">
        <f t="shared" si="142"/>
        <v>6</v>
      </c>
      <c r="F992" t="str">
        <f t="shared" si="143"/>
        <v>09</v>
      </c>
      <c r="G992">
        <f t="shared" si="144"/>
        <v>10</v>
      </c>
      <c r="H992">
        <f t="shared" si="145"/>
        <v>4</v>
      </c>
      <c r="I992" t="str">
        <f t="shared" si="146"/>
        <v>2022</v>
      </c>
      <c r="J992" t="str">
        <f t="shared" si="149"/>
        <v>2022-12-09</v>
      </c>
    </row>
    <row r="993" spans="1:10" ht="15.75" x14ac:dyDescent="0.25">
      <c r="A993" s="6">
        <v>44904</v>
      </c>
      <c r="B993" t="str">
        <f t="shared" si="147"/>
        <v>12/09/2022</v>
      </c>
      <c r="C993">
        <f t="shared" si="148"/>
        <v>3</v>
      </c>
      <c r="D993">
        <f t="shared" si="141"/>
        <v>12</v>
      </c>
      <c r="E993">
        <f t="shared" si="142"/>
        <v>6</v>
      </c>
      <c r="F993" t="str">
        <f t="shared" si="143"/>
        <v>09</v>
      </c>
      <c r="G993">
        <f t="shared" si="144"/>
        <v>10</v>
      </c>
      <c r="H993">
        <f t="shared" si="145"/>
        <v>4</v>
      </c>
      <c r="I993" t="str">
        <f t="shared" si="146"/>
        <v>2022</v>
      </c>
      <c r="J993" t="str">
        <f t="shared" si="149"/>
        <v>2022-12-09</v>
      </c>
    </row>
    <row r="994" spans="1:10" ht="15.75" x14ac:dyDescent="0.25">
      <c r="A994" s="6">
        <v>44904</v>
      </c>
      <c r="B994" t="str">
        <f t="shared" si="147"/>
        <v>12/09/2022</v>
      </c>
      <c r="C994">
        <f t="shared" si="148"/>
        <v>3</v>
      </c>
      <c r="D994">
        <f t="shared" si="141"/>
        <v>12</v>
      </c>
      <c r="E994">
        <f t="shared" si="142"/>
        <v>6</v>
      </c>
      <c r="F994" t="str">
        <f t="shared" si="143"/>
        <v>09</v>
      </c>
      <c r="G994">
        <f t="shared" si="144"/>
        <v>10</v>
      </c>
      <c r="H994">
        <f t="shared" si="145"/>
        <v>4</v>
      </c>
      <c r="I994" t="str">
        <f t="shared" si="146"/>
        <v>2022</v>
      </c>
      <c r="J994" t="str">
        <f t="shared" si="149"/>
        <v>2022-12-09</v>
      </c>
    </row>
    <row r="995" spans="1:10" ht="15.75" x14ac:dyDescent="0.25">
      <c r="A995" s="6">
        <v>44904</v>
      </c>
      <c r="B995" t="str">
        <f t="shared" si="147"/>
        <v>12/09/2022</v>
      </c>
      <c r="C995">
        <f t="shared" si="148"/>
        <v>3</v>
      </c>
      <c r="D995">
        <f t="shared" si="141"/>
        <v>12</v>
      </c>
      <c r="E995">
        <f t="shared" si="142"/>
        <v>6</v>
      </c>
      <c r="F995" t="str">
        <f t="shared" si="143"/>
        <v>09</v>
      </c>
      <c r="G995">
        <f t="shared" si="144"/>
        <v>10</v>
      </c>
      <c r="H995">
        <f t="shared" si="145"/>
        <v>4</v>
      </c>
      <c r="I995" t="str">
        <f t="shared" si="146"/>
        <v>2022</v>
      </c>
      <c r="J995" t="str">
        <f t="shared" si="149"/>
        <v>2022-12-09</v>
      </c>
    </row>
    <row r="996" spans="1:10" ht="15.75" x14ac:dyDescent="0.25">
      <c r="A996" s="6">
        <v>44904</v>
      </c>
      <c r="B996" t="str">
        <f t="shared" si="147"/>
        <v>12/09/2022</v>
      </c>
      <c r="C996">
        <f t="shared" si="148"/>
        <v>3</v>
      </c>
      <c r="D996">
        <f t="shared" si="141"/>
        <v>12</v>
      </c>
      <c r="E996">
        <f t="shared" si="142"/>
        <v>6</v>
      </c>
      <c r="F996" t="str">
        <f t="shared" si="143"/>
        <v>09</v>
      </c>
      <c r="G996">
        <f t="shared" si="144"/>
        <v>10</v>
      </c>
      <c r="H996">
        <f t="shared" si="145"/>
        <v>4</v>
      </c>
      <c r="I996" t="str">
        <f t="shared" si="146"/>
        <v>2022</v>
      </c>
      <c r="J996" t="str">
        <f t="shared" si="149"/>
        <v>2022-12-09</v>
      </c>
    </row>
    <row r="997" spans="1:10" ht="15.75" x14ac:dyDescent="0.25">
      <c r="A997" s="6">
        <v>44904</v>
      </c>
      <c r="B997" t="str">
        <f t="shared" si="147"/>
        <v>12/09/2022</v>
      </c>
      <c r="C997">
        <f t="shared" si="148"/>
        <v>3</v>
      </c>
      <c r="D997">
        <f t="shared" si="141"/>
        <v>12</v>
      </c>
      <c r="E997">
        <f t="shared" si="142"/>
        <v>6</v>
      </c>
      <c r="F997" t="str">
        <f t="shared" si="143"/>
        <v>09</v>
      </c>
      <c r="G997">
        <f t="shared" si="144"/>
        <v>10</v>
      </c>
      <c r="H997">
        <f t="shared" si="145"/>
        <v>4</v>
      </c>
      <c r="I997" t="str">
        <f t="shared" si="146"/>
        <v>2022</v>
      </c>
      <c r="J997" t="str">
        <f t="shared" si="149"/>
        <v>2022-12-09</v>
      </c>
    </row>
    <row r="998" spans="1:10" ht="15.75" x14ac:dyDescent="0.25">
      <c r="A998" s="6">
        <v>44908</v>
      </c>
      <c r="B998" t="str">
        <f t="shared" si="147"/>
        <v>12/13/2022</v>
      </c>
      <c r="C998">
        <f t="shared" si="148"/>
        <v>3</v>
      </c>
      <c r="D998">
        <f t="shared" si="141"/>
        <v>12</v>
      </c>
      <c r="E998">
        <f t="shared" si="142"/>
        <v>6</v>
      </c>
      <c r="F998">
        <f t="shared" si="143"/>
        <v>13</v>
      </c>
      <c r="G998">
        <f t="shared" si="144"/>
        <v>10</v>
      </c>
      <c r="H998">
        <f t="shared" si="145"/>
        <v>4</v>
      </c>
      <c r="I998" t="str">
        <f t="shared" si="146"/>
        <v>2022</v>
      </c>
      <c r="J998" t="str">
        <f t="shared" si="149"/>
        <v>2022-12-13</v>
      </c>
    </row>
    <row r="999" spans="1:10" ht="15.75" x14ac:dyDescent="0.25">
      <c r="A999" s="6">
        <v>44908</v>
      </c>
      <c r="B999" t="str">
        <f t="shared" si="147"/>
        <v>12/13/2022</v>
      </c>
      <c r="C999">
        <f t="shared" si="148"/>
        <v>3</v>
      </c>
      <c r="D999">
        <f t="shared" si="141"/>
        <v>12</v>
      </c>
      <c r="E999">
        <f t="shared" si="142"/>
        <v>6</v>
      </c>
      <c r="F999">
        <f t="shared" si="143"/>
        <v>13</v>
      </c>
      <c r="G999">
        <f t="shared" si="144"/>
        <v>10</v>
      </c>
      <c r="H999">
        <f t="shared" si="145"/>
        <v>4</v>
      </c>
      <c r="I999" t="str">
        <f t="shared" si="146"/>
        <v>2022</v>
      </c>
      <c r="J999" t="str">
        <f t="shared" si="149"/>
        <v>2022-12-13</v>
      </c>
    </row>
    <row r="1000" spans="1:10" ht="15.75" x14ac:dyDescent="0.25">
      <c r="A1000" s="6">
        <v>44909</v>
      </c>
      <c r="B1000" t="str">
        <f t="shared" si="147"/>
        <v>12/14/2022</v>
      </c>
      <c r="C1000">
        <f t="shared" si="148"/>
        <v>3</v>
      </c>
      <c r="D1000">
        <f t="shared" si="141"/>
        <v>12</v>
      </c>
      <c r="E1000">
        <f t="shared" si="142"/>
        <v>6</v>
      </c>
      <c r="F1000">
        <f t="shared" si="143"/>
        <v>14</v>
      </c>
      <c r="G1000">
        <f t="shared" si="144"/>
        <v>10</v>
      </c>
      <c r="H1000">
        <f t="shared" si="145"/>
        <v>4</v>
      </c>
      <c r="I1000" t="str">
        <f t="shared" si="146"/>
        <v>2022</v>
      </c>
      <c r="J1000" t="str">
        <f t="shared" si="149"/>
        <v>2022-12-14</v>
      </c>
    </row>
    <row r="1001" spans="1:10" ht="15.75" x14ac:dyDescent="0.25">
      <c r="A1001" s="6">
        <v>44909</v>
      </c>
      <c r="B1001" t="str">
        <f t="shared" si="147"/>
        <v>12/14/2022</v>
      </c>
      <c r="C1001">
        <f t="shared" si="148"/>
        <v>3</v>
      </c>
      <c r="D1001">
        <f t="shared" si="141"/>
        <v>12</v>
      </c>
      <c r="E1001">
        <f t="shared" si="142"/>
        <v>6</v>
      </c>
      <c r="F1001">
        <f t="shared" si="143"/>
        <v>14</v>
      </c>
      <c r="G1001">
        <f t="shared" si="144"/>
        <v>10</v>
      </c>
      <c r="H1001">
        <f t="shared" si="145"/>
        <v>4</v>
      </c>
      <c r="I1001" t="str">
        <f t="shared" si="146"/>
        <v>2022</v>
      </c>
      <c r="J1001" t="str">
        <f t="shared" si="149"/>
        <v>2022-12-14</v>
      </c>
    </row>
    <row r="1002" spans="1:10" ht="15.75" x14ac:dyDescent="0.25">
      <c r="A1002" s="6">
        <v>44909</v>
      </c>
      <c r="B1002" t="str">
        <f t="shared" si="147"/>
        <v>12/14/2022</v>
      </c>
      <c r="C1002">
        <f t="shared" si="148"/>
        <v>3</v>
      </c>
      <c r="D1002">
        <f t="shared" si="141"/>
        <v>12</v>
      </c>
      <c r="E1002">
        <f t="shared" si="142"/>
        <v>6</v>
      </c>
      <c r="F1002">
        <f t="shared" si="143"/>
        <v>14</v>
      </c>
      <c r="G1002">
        <f t="shared" si="144"/>
        <v>10</v>
      </c>
      <c r="H1002">
        <f t="shared" si="145"/>
        <v>4</v>
      </c>
      <c r="I1002" t="str">
        <f t="shared" si="146"/>
        <v>2022</v>
      </c>
      <c r="J1002" t="str">
        <f t="shared" si="149"/>
        <v>2022-12-14</v>
      </c>
    </row>
    <row r="1003" spans="1:10" ht="15.75" x14ac:dyDescent="0.25">
      <c r="A1003" s="6">
        <v>44909</v>
      </c>
      <c r="B1003" t="str">
        <f t="shared" si="147"/>
        <v>12/14/2022</v>
      </c>
      <c r="C1003">
        <f t="shared" si="148"/>
        <v>3</v>
      </c>
      <c r="D1003">
        <f t="shared" si="141"/>
        <v>12</v>
      </c>
      <c r="E1003">
        <f t="shared" si="142"/>
        <v>6</v>
      </c>
      <c r="F1003">
        <f t="shared" si="143"/>
        <v>14</v>
      </c>
      <c r="G1003">
        <f t="shared" si="144"/>
        <v>10</v>
      </c>
      <c r="H1003">
        <f t="shared" si="145"/>
        <v>4</v>
      </c>
      <c r="I1003" t="str">
        <f t="shared" si="146"/>
        <v>2022</v>
      </c>
      <c r="J1003" t="str">
        <f t="shared" si="149"/>
        <v>2022-12-14</v>
      </c>
    </row>
    <row r="1004" spans="1:10" ht="15.75" x14ac:dyDescent="0.25">
      <c r="A1004" s="6">
        <v>44909</v>
      </c>
      <c r="B1004" t="str">
        <f t="shared" si="147"/>
        <v>12/14/2022</v>
      </c>
      <c r="C1004">
        <f t="shared" si="148"/>
        <v>3</v>
      </c>
      <c r="D1004">
        <f t="shared" si="141"/>
        <v>12</v>
      </c>
      <c r="E1004">
        <f t="shared" si="142"/>
        <v>6</v>
      </c>
      <c r="F1004">
        <f t="shared" si="143"/>
        <v>14</v>
      </c>
      <c r="G1004">
        <f t="shared" si="144"/>
        <v>10</v>
      </c>
      <c r="H1004">
        <f t="shared" si="145"/>
        <v>4</v>
      </c>
      <c r="I1004" t="str">
        <f t="shared" si="146"/>
        <v>2022</v>
      </c>
      <c r="J1004" t="str">
        <f t="shared" si="149"/>
        <v>2022-12-14</v>
      </c>
    </row>
    <row r="1005" spans="1:10" ht="15.75" x14ac:dyDescent="0.25">
      <c r="A1005" s="6">
        <v>44725</v>
      </c>
      <c r="B1005" t="str">
        <f t="shared" si="147"/>
        <v>06/13/2022</v>
      </c>
      <c r="C1005">
        <f t="shared" si="148"/>
        <v>3</v>
      </c>
      <c r="D1005" t="str">
        <f t="shared" si="141"/>
        <v>06</v>
      </c>
      <c r="E1005">
        <f t="shared" si="142"/>
        <v>6</v>
      </c>
      <c r="F1005">
        <f t="shared" si="143"/>
        <v>13</v>
      </c>
      <c r="G1005">
        <f t="shared" si="144"/>
        <v>10</v>
      </c>
      <c r="H1005">
        <f t="shared" si="145"/>
        <v>4</v>
      </c>
      <c r="I1005" t="str">
        <f t="shared" si="146"/>
        <v>2022</v>
      </c>
      <c r="J1005" t="str">
        <f t="shared" si="149"/>
        <v>2022-06-13</v>
      </c>
    </row>
    <row r="1006" spans="1:10" ht="15.75" x14ac:dyDescent="0.25">
      <c r="A1006" s="6">
        <v>44911</v>
      </c>
      <c r="B1006" t="str">
        <f t="shared" si="147"/>
        <v>12/16/2022</v>
      </c>
      <c r="C1006">
        <f t="shared" si="148"/>
        <v>3</v>
      </c>
      <c r="D1006">
        <f t="shared" si="141"/>
        <v>12</v>
      </c>
      <c r="E1006">
        <f t="shared" si="142"/>
        <v>6</v>
      </c>
      <c r="F1006">
        <f t="shared" si="143"/>
        <v>16</v>
      </c>
      <c r="G1006">
        <f t="shared" si="144"/>
        <v>10</v>
      </c>
      <c r="H1006">
        <f t="shared" si="145"/>
        <v>4</v>
      </c>
      <c r="I1006" t="str">
        <f t="shared" si="146"/>
        <v>2022</v>
      </c>
      <c r="J1006" t="str">
        <f t="shared" si="149"/>
        <v>2022-12-16</v>
      </c>
    </row>
    <row r="1007" spans="1:10" ht="15.75" x14ac:dyDescent="0.25">
      <c r="A1007" s="6">
        <v>44914</v>
      </c>
      <c r="B1007" t="str">
        <f t="shared" si="147"/>
        <v>12/19/2022</v>
      </c>
      <c r="C1007">
        <f t="shared" si="148"/>
        <v>3</v>
      </c>
      <c r="D1007">
        <f t="shared" si="141"/>
        <v>12</v>
      </c>
      <c r="E1007">
        <f t="shared" si="142"/>
        <v>6</v>
      </c>
      <c r="F1007">
        <f t="shared" si="143"/>
        <v>19</v>
      </c>
      <c r="G1007">
        <f t="shared" si="144"/>
        <v>10</v>
      </c>
      <c r="H1007">
        <f t="shared" si="145"/>
        <v>4</v>
      </c>
      <c r="I1007" t="str">
        <f t="shared" si="146"/>
        <v>2022</v>
      </c>
      <c r="J1007" t="str">
        <f t="shared" si="149"/>
        <v>2022-12-19</v>
      </c>
    </row>
    <row r="1008" spans="1:10" ht="15.75" x14ac:dyDescent="0.25">
      <c r="A1008" s="8">
        <v>44914</v>
      </c>
      <c r="B1008" t="str">
        <f t="shared" si="147"/>
        <v>12/19/2022</v>
      </c>
      <c r="C1008">
        <f t="shared" si="148"/>
        <v>3</v>
      </c>
      <c r="D1008">
        <f t="shared" si="141"/>
        <v>12</v>
      </c>
      <c r="E1008">
        <f t="shared" si="142"/>
        <v>6</v>
      </c>
      <c r="F1008">
        <f t="shared" si="143"/>
        <v>19</v>
      </c>
      <c r="G1008">
        <f t="shared" si="144"/>
        <v>10</v>
      </c>
      <c r="H1008">
        <f t="shared" si="145"/>
        <v>4</v>
      </c>
      <c r="I1008" t="str">
        <f t="shared" si="146"/>
        <v>2022</v>
      </c>
      <c r="J1008" t="str">
        <f t="shared" si="149"/>
        <v>2022-12-19</v>
      </c>
    </row>
    <row r="1009" spans="1:10" ht="15.75" x14ac:dyDescent="0.25">
      <c r="A1009" s="6">
        <v>44916</v>
      </c>
      <c r="B1009" t="str">
        <f t="shared" si="147"/>
        <v>12/21/2022</v>
      </c>
      <c r="C1009">
        <f t="shared" si="148"/>
        <v>3</v>
      </c>
      <c r="D1009">
        <f t="shared" si="141"/>
        <v>12</v>
      </c>
      <c r="E1009">
        <f t="shared" si="142"/>
        <v>6</v>
      </c>
      <c r="F1009">
        <f t="shared" si="143"/>
        <v>21</v>
      </c>
      <c r="G1009">
        <f t="shared" si="144"/>
        <v>10</v>
      </c>
      <c r="H1009">
        <f t="shared" si="145"/>
        <v>4</v>
      </c>
      <c r="I1009" t="str">
        <f t="shared" si="146"/>
        <v>2022</v>
      </c>
      <c r="J1009" t="str">
        <f t="shared" si="149"/>
        <v>2022-12-21</v>
      </c>
    </row>
    <row r="1010" spans="1:10" ht="15.75" x14ac:dyDescent="0.25">
      <c r="A1010" s="6">
        <v>44917</v>
      </c>
      <c r="B1010" t="str">
        <f t="shared" si="147"/>
        <v>12/22/2022</v>
      </c>
      <c r="C1010">
        <f t="shared" si="148"/>
        <v>3</v>
      </c>
      <c r="D1010">
        <f t="shared" si="141"/>
        <v>12</v>
      </c>
      <c r="E1010">
        <f t="shared" si="142"/>
        <v>6</v>
      </c>
      <c r="F1010">
        <f t="shared" si="143"/>
        <v>22</v>
      </c>
      <c r="G1010">
        <f t="shared" si="144"/>
        <v>10</v>
      </c>
      <c r="H1010">
        <f t="shared" si="145"/>
        <v>4</v>
      </c>
      <c r="I1010" t="str">
        <f t="shared" si="146"/>
        <v>2022</v>
      </c>
      <c r="J1010" t="str">
        <f t="shared" si="149"/>
        <v>2022-12-22</v>
      </c>
    </row>
    <row r="1011" spans="1:10" ht="15.75" x14ac:dyDescent="0.25">
      <c r="A1011" s="6">
        <v>44917</v>
      </c>
      <c r="B1011" t="str">
        <f t="shared" si="147"/>
        <v>12/22/2022</v>
      </c>
      <c r="C1011">
        <f t="shared" si="148"/>
        <v>3</v>
      </c>
      <c r="D1011">
        <f t="shared" si="141"/>
        <v>12</v>
      </c>
      <c r="E1011">
        <f t="shared" si="142"/>
        <v>6</v>
      </c>
      <c r="F1011">
        <f t="shared" si="143"/>
        <v>22</v>
      </c>
      <c r="G1011">
        <f t="shared" si="144"/>
        <v>10</v>
      </c>
      <c r="H1011">
        <f t="shared" si="145"/>
        <v>4</v>
      </c>
      <c r="I1011" t="str">
        <f t="shared" si="146"/>
        <v>2022</v>
      </c>
      <c r="J1011" t="str">
        <f t="shared" si="149"/>
        <v>2022-12-22</v>
      </c>
    </row>
    <row r="1012" spans="1:10" ht="15.75" x14ac:dyDescent="0.25">
      <c r="A1012" s="6">
        <v>44921</v>
      </c>
      <c r="B1012" t="str">
        <f t="shared" si="147"/>
        <v>12/26/2022</v>
      </c>
      <c r="C1012">
        <f t="shared" si="148"/>
        <v>3</v>
      </c>
      <c r="D1012">
        <f t="shared" si="141"/>
        <v>12</v>
      </c>
      <c r="E1012">
        <f t="shared" si="142"/>
        <v>6</v>
      </c>
      <c r="F1012">
        <f t="shared" si="143"/>
        <v>26</v>
      </c>
      <c r="G1012">
        <f t="shared" si="144"/>
        <v>10</v>
      </c>
      <c r="H1012">
        <f t="shared" si="145"/>
        <v>4</v>
      </c>
      <c r="I1012" t="str">
        <f t="shared" si="146"/>
        <v>2022</v>
      </c>
      <c r="J1012" t="str">
        <f t="shared" si="149"/>
        <v>2022-12-26</v>
      </c>
    </row>
    <row r="1013" spans="1:10" ht="15.75" x14ac:dyDescent="0.25">
      <c r="A1013" s="6">
        <v>44921</v>
      </c>
      <c r="B1013" t="str">
        <f t="shared" si="147"/>
        <v>12/26/2022</v>
      </c>
      <c r="C1013">
        <f t="shared" si="148"/>
        <v>3</v>
      </c>
      <c r="D1013">
        <f t="shared" ref="D1013:D1076" si="150">IF(VALUE(MID(B1013,1,C1013-1))&lt;10,0&amp;VALUE(MID(B1013,1,C1013-1)),VALUE(MID(B1013,1,C1013-1)))</f>
        <v>12</v>
      </c>
      <c r="E1013">
        <f t="shared" ref="E1013:E1076" si="151">SEARCH("/",B1013,C1013+1)</f>
        <v>6</v>
      </c>
      <c r="F1013">
        <f t="shared" ref="F1013:F1076" si="152">IF(VALUE(MID(B1013,C1013+1,E1013-C1013-1))&lt;10,0&amp;VALUE(MID(B1013,C1013+1,E1013-C1013-1)),VALUE(MID(B1013,C1013+1,E1013-C1013-1)))</f>
        <v>26</v>
      </c>
      <c r="G1013">
        <f t="shared" ref="G1013:G1076" si="153">LEN(B1013)</f>
        <v>10</v>
      </c>
      <c r="H1013">
        <f t="shared" ref="H1013:H1076" si="154">G1013-E1013</f>
        <v>4</v>
      </c>
      <c r="I1013" t="str">
        <f t="shared" ref="I1013:I1076" si="155">MID(B1013,E1013+1,H1013)</f>
        <v>2022</v>
      </c>
      <c r="J1013" t="str">
        <f t="shared" si="149"/>
        <v>2022-12-26</v>
      </c>
    </row>
    <row r="1014" spans="1:10" ht="15.75" x14ac:dyDescent="0.25">
      <c r="A1014" s="6">
        <v>44693</v>
      </c>
      <c r="B1014" t="str">
        <f t="shared" si="147"/>
        <v>05/12/2022</v>
      </c>
      <c r="C1014">
        <f t="shared" si="148"/>
        <v>3</v>
      </c>
      <c r="D1014" t="str">
        <f t="shared" si="150"/>
        <v>05</v>
      </c>
      <c r="E1014">
        <f t="shared" si="151"/>
        <v>6</v>
      </c>
      <c r="F1014">
        <f t="shared" si="152"/>
        <v>12</v>
      </c>
      <c r="G1014">
        <f t="shared" si="153"/>
        <v>10</v>
      </c>
      <c r="H1014">
        <f t="shared" si="154"/>
        <v>4</v>
      </c>
      <c r="I1014" t="str">
        <f t="shared" si="155"/>
        <v>2022</v>
      </c>
      <c r="J1014" t="str">
        <f t="shared" si="149"/>
        <v>2022-05-12</v>
      </c>
    </row>
    <row r="1015" spans="1:10" ht="15.75" x14ac:dyDescent="0.25">
      <c r="A1015" s="6">
        <v>44708</v>
      </c>
      <c r="B1015" t="str">
        <f t="shared" si="147"/>
        <v>05/27/2022</v>
      </c>
      <c r="C1015">
        <f t="shared" si="148"/>
        <v>3</v>
      </c>
      <c r="D1015" t="str">
        <f t="shared" si="150"/>
        <v>05</v>
      </c>
      <c r="E1015">
        <f t="shared" si="151"/>
        <v>6</v>
      </c>
      <c r="F1015">
        <f t="shared" si="152"/>
        <v>27</v>
      </c>
      <c r="G1015">
        <f t="shared" si="153"/>
        <v>10</v>
      </c>
      <c r="H1015">
        <f t="shared" si="154"/>
        <v>4</v>
      </c>
      <c r="I1015" t="str">
        <f t="shared" si="155"/>
        <v>2022</v>
      </c>
      <c r="J1015" t="str">
        <f t="shared" si="149"/>
        <v>2022-05-27</v>
      </c>
    </row>
    <row r="1016" spans="1:10" ht="15.75" x14ac:dyDescent="0.25">
      <c r="A1016" s="6">
        <v>44706</v>
      </c>
      <c r="B1016" t="str">
        <f t="shared" si="147"/>
        <v>05/25/2022</v>
      </c>
      <c r="C1016">
        <f t="shared" si="148"/>
        <v>3</v>
      </c>
      <c r="D1016" t="str">
        <f t="shared" si="150"/>
        <v>05</v>
      </c>
      <c r="E1016">
        <f t="shared" si="151"/>
        <v>6</v>
      </c>
      <c r="F1016">
        <f t="shared" si="152"/>
        <v>25</v>
      </c>
      <c r="G1016">
        <f t="shared" si="153"/>
        <v>10</v>
      </c>
      <c r="H1016">
        <f t="shared" si="154"/>
        <v>4</v>
      </c>
      <c r="I1016" t="str">
        <f t="shared" si="155"/>
        <v>2022</v>
      </c>
      <c r="J1016" t="str">
        <f t="shared" si="149"/>
        <v>2022-05-25</v>
      </c>
    </row>
    <row r="1017" spans="1:10" ht="15.75" x14ac:dyDescent="0.25">
      <c r="A1017" s="6">
        <v>44671</v>
      </c>
      <c r="B1017" t="str">
        <f t="shared" si="147"/>
        <v>04/20/2022</v>
      </c>
      <c r="C1017">
        <f t="shared" si="148"/>
        <v>3</v>
      </c>
      <c r="D1017" t="str">
        <f t="shared" si="150"/>
        <v>04</v>
      </c>
      <c r="E1017">
        <f t="shared" si="151"/>
        <v>6</v>
      </c>
      <c r="F1017">
        <f t="shared" si="152"/>
        <v>20</v>
      </c>
      <c r="G1017">
        <f t="shared" si="153"/>
        <v>10</v>
      </c>
      <c r="H1017">
        <f t="shared" si="154"/>
        <v>4</v>
      </c>
      <c r="I1017" t="str">
        <f t="shared" si="155"/>
        <v>2022</v>
      </c>
      <c r="J1017" t="str">
        <f t="shared" si="149"/>
        <v>2022-04-20</v>
      </c>
    </row>
    <row r="1018" spans="1:10" ht="15.75" x14ac:dyDescent="0.25">
      <c r="A1018" s="6">
        <v>44686</v>
      </c>
      <c r="B1018" t="str">
        <f t="shared" si="147"/>
        <v>05/05/2022</v>
      </c>
      <c r="C1018">
        <f t="shared" si="148"/>
        <v>3</v>
      </c>
      <c r="D1018" t="str">
        <f t="shared" si="150"/>
        <v>05</v>
      </c>
      <c r="E1018">
        <f t="shared" si="151"/>
        <v>6</v>
      </c>
      <c r="F1018" t="str">
        <f t="shared" si="152"/>
        <v>05</v>
      </c>
      <c r="G1018">
        <f t="shared" si="153"/>
        <v>10</v>
      </c>
      <c r="H1018">
        <f t="shared" si="154"/>
        <v>4</v>
      </c>
      <c r="I1018" t="str">
        <f t="shared" si="155"/>
        <v>2022</v>
      </c>
      <c r="J1018" t="str">
        <f t="shared" si="149"/>
        <v>2022-05-05</v>
      </c>
    </row>
    <row r="1019" spans="1:10" ht="15.75" x14ac:dyDescent="0.25">
      <c r="A1019" s="6">
        <v>44700</v>
      </c>
      <c r="B1019" t="str">
        <f t="shared" si="147"/>
        <v>05/19/2022</v>
      </c>
      <c r="C1019">
        <f t="shared" si="148"/>
        <v>3</v>
      </c>
      <c r="D1019" t="str">
        <f t="shared" si="150"/>
        <v>05</v>
      </c>
      <c r="E1019">
        <f t="shared" si="151"/>
        <v>6</v>
      </c>
      <c r="F1019">
        <f t="shared" si="152"/>
        <v>19</v>
      </c>
      <c r="G1019">
        <f t="shared" si="153"/>
        <v>10</v>
      </c>
      <c r="H1019">
        <f t="shared" si="154"/>
        <v>4</v>
      </c>
      <c r="I1019" t="str">
        <f t="shared" si="155"/>
        <v>2022</v>
      </c>
      <c r="J1019" t="str">
        <f t="shared" si="149"/>
        <v>2022-05-19</v>
      </c>
    </row>
    <row r="1020" spans="1:10" ht="15.75" x14ac:dyDescent="0.25">
      <c r="A1020" s="6">
        <v>44753</v>
      </c>
      <c r="B1020" t="str">
        <f t="shared" si="147"/>
        <v>07/11/2022</v>
      </c>
      <c r="C1020">
        <f t="shared" si="148"/>
        <v>3</v>
      </c>
      <c r="D1020" t="str">
        <f t="shared" si="150"/>
        <v>07</v>
      </c>
      <c r="E1020">
        <f t="shared" si="151"/>
        <v>6</v>
      </c>
      <c r="F1020">
        <f t="shared" si="152"/>
        <v>11</v>
      </c>
      <c r="G1020">
        <f t="shared" si="153"/>
        <v>10</v>
      </c>
      <c r="H1020">
        <f t="shared" si="154"/>
        <v>4</v>
      </c>
      <c r="I1020" t="str">
        <f t="shared" si="155"/>
        <v>2022</v>
      </c>
      <c r="J1020" t="str">
        <f t="shared" si="149"/>
        <v>2022-07-11</v>
      </c>
    </row>
    <row r="1021" spans="1:10" ht="15.75" x14ac:dyDescent="0.25">
      <c r="A1021" s="6">
        <v>44756</v>
      </c>
      <c r="B1021" t="str">
        <f t="shared" si="147"/>
        <v>07/14/2022</v>
      </c>
      <c r="C1021">
        <f t="shared" si="148"/>
        <v>3</v>
      </c>
      <c r="D1021" t="str">
        <f t="shared" si="150"/>
        <v>07</v>
      </c>
      <c r="E1021">
        <f t="shared" si="151"/>
        <v>6</v>
      </c>
      <c r="F1021">
        <f t="shared" si="152"/>
        <v>14</v>
      </c>
      <c r="G1021">
        <f t="shared" si="153"/>
        <v>10</v>
      </c>
      <c r="H1021">
        <f t="shared" si="154"/>
        <v>4</v>
      </c>
      <c r="I1021" t="str">
        <f t="shared" si="155"/>
        <v>2022</v>
      </c>
      <c r="J1021" t="str">
        <f t="shared" si="149"/>
        <v>2022-07-14</v>
      </c>
    </row>
    <row r="1022" spans="1:10" ht="15.75" x14ac:dyDescent="0.25">
      <c r="A1022" s="6">
        <v>44700</v>
      </c>
      <c r="B1022" t="str">
        <f t="shared" si="147"/>
        <v>05/19/2022</v>
      </c>
      <c r="C1022">
        <f t="shared" si="148"/>
        <v>3</v>
      </c>
      <c r="D1022" t="str">
        <f t="shared" si="150"/>
        <v>05</v>
      </c>
      <c r="E1022">
        <f t="shared" si="151"/>
        <v>6</v>
      </c>
      <c r="F1022">
        <f t="shared" si="152"/>
        <v>19</v>
      </c>
      <c r="G1022">
        <f t="shared" si="153"/>
        <v>10</v>
      </c>
      <c r="H1022">
        <f t="shared" si="154"/>
        <v>4</v>
      </c>
      <c r="I1022" t="str">
        <f t="shared" si="155"/>
        <v>2022</v>
      </c>
      <c r="J1022" t="str">
        <f t="shared" si="149"/>
        <v>2022-05-19</v>
      </c>
    </row>
    <row r="1023" spans="1:10" ht="15.75" x14ac:dyDescent="0.25">
      <c r="A1023" s="6">
        <v>44700</v>
      </c>
      <c r="B1023" t="str">
        <f t="shared" si="147"/>
        <v>05/19/2022</v>
      </c>
      <c r="C1023">
        <f t="shared" si="148"/>
        <v>3</v>
      </c>
      <c r="D1023" t="str">
        <f t="shared" si="150"/>
        <v>05</v>
      </c>
      <c r="E1023">
        <f t="shared" si="151"/>
        <v>6</v>
      </c>
      <c r="F1023">
        <f t="shared" si="152"/>
        <v>19</v>
      </c>
      <c r="G1023">
        <f t="shared" si="153"/>
        <v>10</v>
      </c>
      <c r="H1023">
        <f t="shared" si="154"/>
        <v>4</v>
      </c>
      <c r="I1023" t="str">
        <f t="shared" si="155"/>
        <v>2022</v>
      </c>
      <c r="J1023" t="str">
        <f t="shared" si="149"/>
        <v>2022-05-19</v>
      </c>
    </row>
    <row r="1024" spans="1:10" ht="15.75" x14ac:dyDescent="0.25">
      <c r="A1024" s="6">
        <v>44750</v>
      </c>
      <c r="B1024" t="str">
        <f t="shared" si="147"/>
        <v>07/08/2022</v>
      </c>
      <c r="C1024">
        <f t="shared" si="148"/>
        <v>3</v>
      </c>
      <c r="D1024" t="str">
        <f t="shared" si="150"/>
        <v>07</v>
      </c>
      <c r="E1024">
        <f t="shared" si="151"/>
        <v>6</v>
      </c>
      <c r="F1024" t="str">
        <f t="shared" si="152"/>
        <v>08</v>
      </c>
      <c r="G1024">
        <f t="shared" si="153"/>
        <v>10</v>
      </c>
      <c r="H1024">
        <f t="shared" si="154"/>
        <v>4</v>
      </c>
      <c r="I1024" t="str">
        <f t="shared" si="155"/>
        <v>2022</v>
      </c>
      <c r="J1024" t="str">
        <f t="shared" si="149"/>
        <v>2022-07-08</v>
      </c>
    </row>
    <row r="1025" spans="1:10" ht="15.75" x14ac:dyDescent="0.25">
      <c r="A1025" s="6">
        <v>44753</v>
      </c>
      <c r="B1025" t="str">
        <f t="shared" si="147"/>
        <v>07/11/2022</v>
      </c>
      <c r="C1025">
        <f t="shared" si="148"/>
        <v>3</v>
      </c>
      <c r="D1025" t="str">
        <f t="shared" si="150"/>
        <v>07</v>
      </c>
      <c r="E1025">
        <f t="shared" si="151"/>
        <v>6</v>
      </c>
      <c r="F1025">
        <f t="shared" si="152"/>
        <v>11</v>
      </c>
      <c r="G1025">
        <f t="shared" si="153"/>
        <v>10</v>
      </c>
      <c r="H1025">
        <f t="shared" si="154"/>
        <v>4</v>
      </c>
      <c r="I1025" t="str">
        <f t="shared" si="155"/>
        <v>2022</v>
      </c>
      <c r="J1025" t="str">
        <f t="shared" si="149"/>
        <v>2022-07-11</v>
      </c>
    </row>
    <row r="1026" spans="1:10" ht="15.75" x14ac:dyDescent="0.25">
      <c r="A1026" s="6">
        <v>44398</v>
      </c>
      <c r="B1026" t="str">
        <f t="shared" ref="B1026:B1089" si="156">TEXT(A1026,"MM/DD/YYYY")</f>
        <v>07/21/2021</v>
      </c>
      <c r="C1026">
        <f t="shared" ref="C1026:C1089" si="157">FIND("/",B1026)</f>
        <v>3</v>
      </c>
      <c r="D1026" t="str">
        <f t="shared" si="150"/>
        <v>07</v>
      </c>
      <c r="E1026">
        <f t="shared" si="151"/>
        <v>6</v>
      </c>
      <c r="F1026">
        <f t="shared" si="152"/>
        <v>21</v>
      </c>
      <c r="G1026">
        <f t="shared" si="153"/>
        <v>10</v>
      </c>
      <c r="H1026">
        <f t="shared" si="154"/>
        <v>4</v>
      </c>
      <c r="I1026" t="str">
        <f t="shared" si="155"/>
        <v>2021</v>
      </c>
      <c r="J1026" t="str">
        <f t="shared" ref="J1026:J1089" si="158">IF(A1026="","null",I1026&amp;"-"&amp;D1026&amp;"-"&amp;F1026)</f>
        <v>2021-07-21</v>
      </c>
    </row>
    <row r="1027" spans="1:10" ht="15.75" x14ac:dyDescent="0.25">
      <c r="A1027" s="6">
        <v>44398</v>
      </c>
      <c r="B1027" t="str">
        <f t="shared" si="156"/>
        <v>07/21/2021</v>
      </c>
      <c r="C1027">
        <f t="shared" si="157"/>
        <v>3</v>
      </c>
      <c r="D1027" t="str">
        <f t="shared" si="150"/>
        <v>07</v>
      </c>
      <c r="E1027">
        <f t="shared" si="151"/>
        <v>6</v>
      </c>
      <c r="F1027">
        <f t="shared" si="152"/>
        <v>21</v>
      </c>
      <c r="G1027">
        <f t="shared" si="153"/>
        <v>10</v>
      </c>
      <c r="H1027">
        <f t="shared" si="154"/>
        <v>4</v>
      </c>
      <c r="I1027" t="str">
        <f t="shared" si="155"/>
        <v>2021</v>
      </c>
      <c r="J1027" t="str">
        <f t="shared" si="158"/>
        <v>2021-07-21</v>
      </c>
    </row>
    <row r="1028" spans="1:10" ht="15.75" x14ac:dyDescent="0.25">
      <c r="A1028" s="6">
        <v>44923</v>
      </c>
      <c r="B1028" t="str">
        <f t="shared" si="156"/>
        <v>12/28/2022</v>
      </c>
      <c r="C1028">
        <f t="shared" si="157"/>
        <v>3</v>
      </c>
      <c r="D1028">
        <f t="shared" si="150"/>
        <v>12</v>
      </c>
      <c r="E1028">
        <f t="shared" si="151"/>
        <v>6</v>
      </c>
      <c r="F1028">
        <f t="shared" si="152"/>
        <v>28</v>
      </c>
      <c r="G1028">
        <f t="shared" si="153"/>
        <v>10</v>
      </c>
      <c r="H1028">
        <f t="shared" si="154"/>
        <v>4</v>
      </c>
      <c r="I1028" t="str">
        <f t="shared" si="155"/>
        <v>2022</v>
      </c>
      <c r="J1028" t="str">
        <f t="shared" si="158"/>
        <v>2022-12-28</v>
      </c>
    </row>
    <row r="1029" spans="1:10" ht="15.75" x14ac:dyDescent="0.25">
      <c r="A1029" s="6">
        <v>44923</v>
      </c>
      <c r="B1029" t="str">
        <f t="shared" si="156"/>
        <v>12/28/2022</v>
      </c>
      <c r="C1029">
        <f t="shared" si="157"/>
        <v>3</v>
      </c>
      <c r="D1029">
        <f t="shared" si="150"/>
        <v>12</v>
      </c>
      <c r="E1029">
        <f t="shared" si="151"/>
        <v>6</v>
      </c>
      <c r="F1029">
        <f t="shared" si="152"/>
        <v>28</v>
      </c>
      <c r="G1029">
        <f t="shared" si="153"/>
        <v>10</v>
      </c>
      <c r="H1029">
        <f t="shared" si="154"/>
        <v>4</v>
      </c>
      <c r="I1029" t="str">
        <f t="shared" si="155"/>
        <v>2022</v>
      </c>
      <c r="J1029" t="str">
        <f t="shared" si="158"/>
        <v>2022-12-28</v>
      </c>
    </row>
    <row r="1030" spans="1:10" ht="15.75" x14ac:dyDescent="0.25">
      <c r="A1030" s="6">
        <v>44565</v>
      </c>
      <c r="B1030" t="str">
        <f t="shared" si="156"/>
        <v>01/04/2022</v>
      </c>
      <c r="C1030">
        <f t="shared" si="157"/>
        <v>3</v>
      </c>
      <c r="D1030" t="str">
        <f t="shared" si="150"/>
        <v>01</v>
      </c>
      <c r="E1030">
        <f t="shared" si="151"/>
        <v>6</v>
      </c>
      <c r="F1030" t="str">
        <f t="shared" si="152"/>
        <v>04</v>
      </c>
      <c r="G1030">
        <f t="shared" si="153"/>
        <v>10</v>
      </c>
      <c r="H1030">
        <f t="shared" si="154"/>
        <v>4</v>
      </c>
      <c r="I1030" t="str">
        <f t="shared" si="155"/>
        <v>2022</v>
      </c>
      <c r="J1030" t="str">
        <f t="shared" si="158"/>
        <v>2022-01-04</v>
      </c>
    </row>
    <row r="1031" spans="1:10" ht="15.75" x14ac:dyDescent="0.25">
      <c r="A1031" s="6">
        <v>44809</v>
      </c>
      <c r="B1031" t="str">
        <f t="shared" si="156"/>
        <v>09/05/2022</v>
      </c>
      <c r="C1031">
        <f t="shared" si="157"/>
        <v>3</v>
      </c>
      <c r="D1031" t="str">
        <f t="shared" si="150"/>
        <v>09</v>
      </c>
      <c r="E1031">
        <f t="shared" si="151"/>
        <v>6</v>
      </c>
      <c r="F1031" t="str">
        <f t="shared" si="152"/>
        <v>05</v>
      </c>
      <c r="G1031">
        <f t="shared" si="153"/>
        <v>10</v>
      </c>
      <c r="H1031">
        <f t="shared" si="154"/>
        <v>4</v>
      </c>
      <c r="I1031" t="str">
        <f t="shared" si="155"/>
        <v>2022</v>
      </c>
      <c r="J1031" t="str">
        <f t="shared" si="158"/>
        <v>2022-09-05</v>
      </c>
    </row>
    <row r="1032" spans="1:10" ht="15.75" x14ac:dyDescent="0.25">
      <c r="A1032" s="6">
        <v>44571</v>
      </c>
      <c r="B1032" t="str">
        <f t="shared" si="156"/>
        <v>01/10/2022</v>
      </c>
      <c r="C1032">
        <f t="shared" si="157"/>
        <v>3</v>
      </c>
      <c r="D1032" t="str">
        <f t="shared" si="150"/>
        <v>01</v>
      </c>
      <c r="E1032">
        <f t="shared" si="151"/>
        <v>6</v>
      </c>
      <c r="F1032">
        <f t="shared" si="152"/>
        <v>10</v>
      </c>
      <c r="G1032">
        <f t="shared" si="153"/>
        <v>10</v>
      </c>
      <c r="H1032">
        <f t="shared" si="154"/>
        <v>4</v>
      </c>
      <c r="I1032" t="str">
        <f t="shared" si="155"/>
        <v>2022</v>
      </c>
      <c r="J1032" t="str">
        <f t="shared" si="158"/>
        <v>2022-01-10</v>
      </c>
    </row>
    <row r="1033" spans="1:10" ht="15.75" x14ac:dyDescent="0.25">
      <c r="A1033" s="6">
        <v>44571</v>
      </c>
      <c r="B1033" t="str">
        <f t="shared" si="156"/>
        <v>01/10/2022</v>
      </c>
      <c r="C1033">
        <f t="shared" si="157"/>
        <v>3</v>
      </c>
      <c r="D1033" t="str">
        <f t="shared" si="150"/>
        <v>01</v>
      </c>
      <c r="E1033">
        <f t="shared" si="151"/>
        <v>6</v>
      </c>
      <c r="F1033">
        <f t="shared" si="152"/>
        <v>10</v>
      </c>
      <c r="G1033">
        <f t="shared" si="153"/>
        <v>10</v>
      </c>
      <c r="H1033">
        <f t="shared" si="154"/>
        <v>4</v>
      </c>
      <c r="I1033" t="str">
        <f t="shared" si="155"/>
        <v>2022</v>
      </c>
      <c r="J1033" t="str">
        <f t="shared" si="158"/>
        <v>2022-01-10</v>
      </c>
    </row>
    <row r="1034" spans="1:10" ht="15.75" x14ac:dyDescent="0.25">
      <c r="A1034" s="6">
        <v>44571</v>
      </c>
      <c r="B1034" t="str">
        <f t="shared" si="156"/>
        <v>01/10/2022</v>
      </c>
      <c r="C1034">
        <f t="shared" si="157"/>
        <v>3</v>
      </c>
      <c r="D1034" t="str">
        <f t="shared" si="150"/>
        <v>01</v>
      </c>
      <c r="E1034">
        <f t="shared" si="151"/>
        <v>6</v>
      </c>
      <c r="F1034">
        <f t="shared" si="152"/>
        <v>10</v>
      </c>
      <c r="G1034">
        <f t="shared" si="153"/>
        <v>10</v>
      </c>
      <c r="H1034">
        <f t="shared" si="154"/>
        <v>4</v>
      </c>
      <c r="I1034" t="str">
        <f t="shared" si="155"/>
        <v>2022</v>
      </c>
      <c r="J1034" t="str">
        <f t="shared" si="158"/>
        <v>2022-01-10</v>
      </c>
    </row>
    <row r="1035" spans="1:10" ht="15.75" x14ac:dyDescent="0.25">
      <c r="A1035" s="6">
        <v>44571</v>
      </c>
      <c r="B1035" t="str">
        <f t="shared" si="156"/>
        <v>01/10/2022</v>
      </c>
      <c r="C1035">
        <f t="shared" si="157"/>
        <v>3</v>
      </c>
      <c r="D1035" t="str">
        <f t="shared" si="150"/>
        <v>01</v>
      </c>
      <c r="E1035">
        <f t="shared" si="151"/>
        <v>6</v>
      </c>
      <c r="F1035">
        <f t="shared" si="152"/>
        <v>10</v>
      </c>
      <c r="G1035">
        <f t="shared" si="153"/>
        <v>10</v>
      </c>
      <c r="H1035">
        <f t="shared" si="154"/>
        <v>4</v>
      </c>
      <c r="I1035" t="str">
        <f t="shared" si="155"/>
        <v>2022</v>
      </c>
      <c r="J1035" t="str">
        <f t="shared" si="158"/>
        <v>2022-01-10</v>
      </c>
    </row>
    <row r="1036" spans="1:10" ht="15.75" x14ac:dyDescent="0.25">
      <c r="A1036" s="6">
        <v>44571</v>
      </c>
      <c r="B1036" t="str">
        <f t="shared" si="156"/>
        <v>01/10/2022</v>
      </c>
      <c r="C1036">
        <f t="shared" si="157"/>
        <v>3</v>
      </c>
      <c r="D1036" t="str">
        <f t="shared" si="150"/>
        <v>01</v>
      </c>
      <c r="E1036">
        <f t="shared" si="151"/>
        <v>6</v>
      </c>
      <c r="F1036">
        <f t="shared" si="152"/>
        <v>10</v>
      </c>
      <c r="G1036">
        <f t="shared" si="153"/>
        <v>10</v>
      </c>
      <c r="H1036">
        <f t="shared" si="154"/>
        <v>4</v>
      </c>
      <c r="I1036" t="str">
        <f t="shared" si="155"/>
        <v>2022</v>
      </c>
      <c r="J1036" t="str">
        <f t="shared" si="158"/>
        <v>2022-01-10</v>
      </c>
    </row>
    <row r="1037" spans="1:10" ht="15.75" x14ac:dyDescent="0.25">
      <c r="A1037" s="6">
        <v>44937</v>
      </c>
      <c r="B1037" t="str">
        <f t="shared" si="156"/>
        <v>01/11/2023</v>
      </c>
      <c r="C1037">
        <f t="shared" si="157"/>
        <v>3</v>
      </c>
      <c r="D1037" t="str">
        <f t="shared" si="150"/>
        <v>01</v>
      </c>
      <c r="E1037">
        <f t="shared" si="151"/>
        <v>6</v>
      </c>
      <c r="F1037">
        <f t="shared" si="152"/>
        <v>11</v>
      </c>
      <c r="G1037">
        <f t="shared" si="153"/>
        <v>10</v>
      </c>
      <c r="H1037">
        <f t="shared" si="154"/>
        <v>4</v>
      </c>
      <c r="I1037" t="str">
        <f t="shared" si="155"/>
        <v>2023</v>
      </c>
      <c r="J1037" t="str">
        <f t="shared" si="158"/>
        <v>2023-01-11</v>
      </c>
    </row>
    <row r="1038" spans="1:10" ht="15.75" x14ac:dyDescent="0.25">
      <c r="A1038" s="6">
        <v>44939</v>
      </c>
      <c r="B1038" t="str">
        <f t="shared" si="156"/>
        <v>01/13/2023</v>
      </c>
      <c r="C1038">
        <f t="shared" si="157"/>
        <v>3</v>
      </c>
      <c r="D1038" t="str">
        <f t="shared" si="150"/>
        <v>01</v>
      </c>
      <c r="E1038">
        <f t="shared" si="151"/>
        <v>6</v>
      </c>
      <c r="F1038">
        <f t="shared" si="152"/>
        <v>13</v>
      </c>
      <c r="G1038">
        <f t="shared" si="153"/>
        <v>10</v>
      </c>
      <c r="H1038">
        <f t="shared" si="154"/>
        <v>4</v>
      </c>
      <c r="I1038" t="str">
        <f t="shared" si="155"/>
        <v>2023</v>
      </c>
      <c r="J1038" t="str">
        <f t="shared" si="158"/>
        <v>2023-01-13</v>
      </c>
    </row>
    <row r="1039" spans="1:10" ht="15.75" x14ac:dyDescent="0.25">
      <c r="A1039" s="6">
        <v>44939</v>
      </c>
      <c r="B1039" t="str">
        <f t="shared" si="156"/>
        <v>01/13/2023</v>
      </c>
      <c r="C1039">
        <f t="shared" si="157"/>
        <v>3</v>
      </c>
      <c r="D1039" t="str">
        <f t="shared" si="150"/>
        <v>01</v>
      </c>
      <c r="E1039">
        <f t="shared" si="151"/>
        <v>6</v>
      </c>
      <c r="F1039">
        <f t="shared" si="152"/>
        <v>13</v>
      </c>
      <c r="G1039">
        <f t="shared" si="153"/>
        <v>10</v>
      </c>
      <c r="H1039">
        <f t="shared" si="154"/>
        <v>4</v>
      </c>
      <c r="I1039" t="str">
        <f t="shared" si="155"/>
        <v>2023</v>
      </c>
      <c r="J1039" t="str">
        <f t="shared" si="158"/>
        <v>2023-01-13</v>
      </c>
    </row>
    <row r="1040" spans="1:10" ht="15.75" x14ac:dyDescent="0.25">
      <c r="A1040" s="6">
        <v>44939</v>
      </c>
      <c r="B1040" t="str">
        <f t="shared" si="156"/>
        <v>01/13/2023</v>
      </c>
      <c r="C1040">
        <f t="shared" si="157"/>
        <v>3</v>
      </c>
      <c r="D1040" t="str">
        <f t="shared" si="150"/>
        <v>01</v>
      </c>
      <c r="E1040">
        <f t="shared" si="151"/>
        <v>6</v>
      </c>
      <c r="F1040">
        <f t="shared" si="152"/>
        <v>13</v>
      </c>
      <c r="G1040">
        <f t="shared" si="153"/>
        <v>10</v>
      </c>
      <c r="H1040">
        <f t="shared" si="154"/>
        <v>4</v>
      </c>
      <c r="I1040" t="str">
        <f t="shared" si="155"/>
        <v>2023</v>
      </c>
      <c r="J1040" t="str">
        <f t="shared" si="158"/>
        <v>2023-01-13</v>
      </c>
    </row>
    <row r="1041" spans="1:10" ht="15.75" x14ac:dyDescent="0.25">
      <c r="A1041" s="6">
        <v>44942</v>
      </c>
      <c r="B1041" t="str">
        <f t="shared" si="156"/>
        <v>01/16/2023</v>
      </c>
      <c r="C1041">
        <f t="shared" si="157"/>
        <v>3</v>
      </c>
      <c r="D1041" t="str">
        <f t="shared" si="150"/>
        <v>01</v>
      </c>
      <c r="E1041">
        <f t="shared" si="151"/>
        <v>6</v>
      </c>
      <c r="F1041">
        <f t="shared" si="152"/>
        <v>16</v>
      </c>
      <c r="G1041">
        <f t="shared" si="153"/>
        <v>10</v>
      </c>
      <c r="H1041">
        <f t="shared" si="154"/>
        <v>4</v>
      </c>
      <c r="I1041" t="str">
        <f t="shared" si="155"/>
        <v>2023</v>
      </c>
      <c r="J1041" t="str">
        <f t="shared" si="158"/>
        <v>2023-01-16</v>
      </c>
    </row>
    <row r="1042" spans="1:10" ht="15.75" x14ac:dyDescent="0.25">
      <c r="A1042" s="6">
        <v>44942</v>
      </c>
      <c r="B1042" t="str">
        <f t="shared" si="156"/>
        <v>01/16/2023</v>
      </c>
      <c r="C1042">
        <f t="shared" si="157"/>
        <v>3</v>
      </c>
      <c r="D1042" t="str">
        <f t="shared" si="150"/>
        <v>01</v>
      </c>
      <c r="E1042">
        <f t="shared" si="151"/>
        <v>6</v>
      </c>
      <c r="F1042">
        <f t="shared" si="152"/>
        <v>16</v>
      </c>
      <c r="G1042">
        <f t="shared" si="153"/>
        <v>10</v>
      </c>
      <c r="H1042">
        <f t="shared" si="154"/>
        <v>4</v>
      </c>
      <c r="I1042" t="str">
        <f t="shared" si="155"/>
        <v>2023</v>
      </c>
      <c r="J1042" t="str">
        <f t="shared" si="158"/>
        <v>2023-01-16</v>
      </c>
    </row>
    <row r="1043" spans="1:10" ht="15.75" x14ac:dyDescent="0.25">
      <c r="A1043" s="6">
        <v>44942</v>
      </c>
      <c r="B1043" t="str">
        <f t="shared" si="156"/>
        <v>01/16/2023</v>
      </c>
      <c r="C1043">
        <f t="shared" si="157"/>
        <v>3</v>
      </c>
      <c r="D1043" t="str">
        <f t="shared" si="150"/>
        <v>01</v>
      </c>
      <c r="E1043">
        <f t="shared" si="151"/>
        <v>6</v>
      </c>
      <c r="F1043">
        <f t="shared" si="152"/>
        <v>16</v>
      </c>
      <c r="G1043">
        <f t="shared" si="153"/>
        <v>10</v>
      </c>
      <c r="H1043">
        <f t="shared" si="154"/>
        <v>4</v>
      </c>
      <c r="I1043" t="str">
        <f t="shared" si="155"/>
        <v>2023</v>
      </c>
      <c r="J1043" t="str">
        <f t="shared" si="158"/>
        <v>2023-01-16</v>
      </c>
    </row>
    <row r="1044" spans="1:10" ht="15.75" x14ac:dyDescent="0.25">
      <c r="A1044" s="6">
        <v>44943</v>
      </c>
      <c r="B1044" t="str">
        <f t="shared" si="156"/>
        <v>01/17/2023</v>
      </c>
      <c r="C1044">
        <f t="shared" si="157"/>
        <v>3</v>
      </c>
      <c r="D1044" t="str">
        <f t="shared" si="150"/>
        <v>01</v>
      </c>
      <c r="E1044">
        <f t="shared" si="151"/>
        <v>6</v>
      </c>
      <c r="F1044">
        <f t="shared" si="152"/>
        <v>17</v>
      </c>
      <c r="G1044">
        <f t="shared" si="153"/>
        <v>10</v>
      </c>
      <c r="H1044">
        <f t="shared" si="154"/>
        <v>4</v>
      </c>
      <c r="I1044" t="str">
        <f t="shared" si="155"/>
        <v>2023</v>
      </c>
      <c r="J1044" t="str">
        <f t="shared" si="158"/>
        <v>2023-01-17</v>
      </c>
    </row>
    <row r="1045" spans="1:10" ht="15.75" x14ac:dyDescent="0.25">
      <c r="A1045" s="6">
        <v>44943</v>
      </c>
      <c r="B1045" t="str">
        <f t="shared" si="156"/>
        <v>01/17/2023</v>
      </c>
      <c r="C1045">
        <f t="shared" si="157"/>
        <v>3</v>
      </c>
      <c r="D1045" t="str">
        <f t="shared" si="150"/>
        <v>01</v>
      </c>
      <c r="E1045">
        <f t="shared" si="151"/>
        <v>6</v>
      </c>
      <c r="F1045">
        <f t="shared" si="152"/>
        <v>17</v>
      </c>
      <c r="G1045">
        <f t="shared" si="153"/>
        <v>10</v>
      </c>
      <c r="H1045">
        <f t="shared" si="154"/>
        <v>4</v>
      </c>
      <c r="I1045" t="str">
        <f t="shared" si="155"/>
        <v>2023</v>
      </c>
      <c r="J1045" t="str">
        <f t="shared" si="158"/>
        <v>2023-01-17</v>
      </c>
    </row>
    <row r="1046" spans="1:10" ht="15.75" x14ac:dyDescent="0.25">
      <c r="A1046" s="6">
        <v>44943</v>
      </c>
      <c r="B1046" t="str">
        <f t="shared" si="156"/>
        <v>01/17/2023</v>
      </c>
      <c r="C1046">
        <f t="shared" si="157"/>
        <v>3</v>
      </c>
      <c r="D1046" t="str">
        <f t="shared" si="150"/>
        <v>01</v>
      </c>
      <c r="E1046">
        <f t="shared" si="151"/>
        <v>6</v>
      </c>
      <c r="F1046">
        <f t="shared" si="152"/>
        <v>17</v>
      </c>
      <c r="G1046">
        <f t="shared" si="153"/>
        <v>10</v>
      </c>
      <c r="H1046">
        <f t="shared" si="154"/>
        <v>4</v>
      </c>
      <c r="I1046" t="str">
        <f t="shared" si="155"/>
        <v>2023</v>
      </c>
      <c r="J1046" t="str">
        <f t="shared" si="158"/>
        <v>2023-01-17</v>
      </c>
    </row>
    <row r="1047" spans="1:10" ht="15.75" x14ac:dyDescent="0.25">
      <c r="A1047" s="6">
        <v>44944</v>
      </c>
      <c r="B1047" t="str">
        <f t="shared" si="156"/>
        <v>01/18/2023</v>
      </c>
      <c r="C1047">
        <f t="shared" si="157"/>
        <v>3</v>
      </c>
      <c r="D1047" t="str">
        <f t="shared" si="150"/>
        <v>01</v>
      </c>
      <c r="E1047">
        <f t="shared" si="151"/>
        <v>6</v>
      </c>
      <c r="F1047">
        <f t="shared" si="152"/>
        <v>18</v>
      </c>
      <c r="G1047">
        <f t="shared" si="153"/>
        <v>10</v>
      </c>
      <c r="H1047">
        <f t="shared" si="154"/>
        <v>4</v>
      </c>
      <c r="I1047" t="str">
        <f t="shared" si="155"/>
        <v>2023</v>
      </c>
      <c r="J1047" t="str">
        <f t="shared" si="158"/>
        <v>2023-01-18</v>
      </c>
    </row>
    <row r="1048" spans="1:10" ht="15.75" x14ac:dyDescent="0.25">
      <c r="A1048" s="6">
        <v>44944</v>
      </c>
      <c r="B1048" t="str">
        <f t="shared" si="156"/>
        <v>01/18/2023</v>
      </c>
      <c r="C1048">
        <f t="shared" si="157"/>
        <v>3</v>
      </c>
      <c r="D1048" t="str">
        <f t="shared" si="150"/>
        <v>01</v>
      </c>
      <c r="E1048">
        <f t="shared" si="151"/>
        <v>6</v>
      </c>
      <c r="F1048">
        <f t="shared" si="152"/>
        <v>18</v>
      </c>
      <c r="G1048">
        <f t="shared" si="153"/>
        <v>10</v>
      </c>
      <c r="H1048">
        <f t="shared" si="154"/>
        <v>4</v>
      </c>
      <c r="I1048" t="str">
        <f t="shared" si="155"/>
        <v>2023</v>
      </c>
      <c r="J1048" t="str">
        <f t="shared" si="158"/>
        <v>2023-01-18</v>
      </c>
    </row>
    <row r="1049" spans="1:10" ht="15.75" x14ac:dyDescent="0.25">
      <c r="A1049" s="6">
        <v>44944</v>
      </c>
      <c r="B1049" t="str">
        <f t="shared" si="156"/>
        <v>01/18/2023</v>
      </c>
      <c r="C1049">
        <f t="shared" si="157"/>
        <v>3</v>
      </c>
      <c r="D1049" t="str">
        <f t="shared" si="150"/>
        <v>01</v>
      </c>
      <c r="E1049">
        <f t="shared" si="151"/>
        <v>6</v>
      </c>
      <c r="F1049">
        <f t="shared" si="152"/>
        <v>18</v>
      </c>
      <c r="G1049">
        <f t="shared" si="153"/>
        <v>10</v>
      </c>
      <c r="H1049">
        <f t="shared" si="154"/>
        <v>4</v>
      </c>
      <c r="I1049" t="str">
        <f t="shared" si="155"/>
        <v>2023</v>
      </c>
      <c r="J1049" t="str">
        <f t="shared" si="158"/>
        <v>2023-01-18</v>
      </c>
    </row>
    <row r="1050" spans="1:10" ht="15.75" x14ac:dyDescent="0.25">
      <c r="A1050" s="6">
        <v>44946</v>
      </c>
      <c r="B1050" t="str">
        <f t="shared" si="156"/>
        <v>01/20/2023</v>
      </c>
      <c r="C1050">
        <f t="shared" si="157"/>
        <v>3</v>
      </c>
      <c r="D1050" t="str">
        <f t="shared" si="150"/>
        <v>01</v>
      </c>
      <c r="E1050">
        <f t="shared" si="151"/>
        <v>6</v>
      </c>
      <c r="F1050">
        <f t="shared" si="152"/>
        <v>20</v>
      </c>
      <c r="G1050">
        <f t="shared" si="153"/>
        <v>10</v>
      </c>
      <c r="H1050">
        <f t="shared" si="154"/>
        <v>4</v>
      </c>
      <c r="I1050" t="str">
        <f t="shared" si="155"/>
        <v>2023</v>
      </c>
      <c r="J1050" t="str">
        <f t="shared" si="158"/>
        <v>2023-01-20</v>
      </c>
    </row>
    <row r="1051" spans="1:10" ht="15.75" x14ac:dyDescent="0.25">
      <c r="A1051" s="6">
        <v>44946</v>
      </c>
      <c r="B1051" t="str">
        <f t="shared" si="156"/>
        <v>01/20/2023</v>
      </c>
      <c r="C1051">
        <f t="shared" si="157"/>
        <v>3</v>
      </c>
      <c r="D1051" t="str">
        <f t="shared" si="150"/>
        <v>01</v>
      </c>
      <c r="E1051">
        <f t="shared" si="151"/>
        <v>6</v>
      </c>
      <c r="F1051">
        <f t="shared" si="152"/>
        <v>20</v>
      </c>
      <c r="G1051">
        <f t="shared" si="153"/>
        <v>10</v>
      </c>
      <c r="H1051">
        <f t="shared" si="154"/>
        <v>4</v>
      </c>
      <c r="I1051" t="str">
        <f t="shared" si="155"/>
        <v>2023</v>
      </c>
      <c r="J1051" t="str">
        <f t="shared" si="158"/>
        <v>2023-01-20</v>
      </c>
    </row>
    <row r="1052" spans="1:10" ht="15.75" x14ac:dyDescent="0.25">
      <c r="A1052" s="6">
        <v>44946</v>
      </c>
      <c r="B1052" t="str">
        <f t="shared" si="156"/>
        <v>01/20/2023</v>
      </c>
      <c r="C1052">
        <f t="shared" si="157"/>
        <v>3</v>
      </c>
      <c r="D1052" t="str">
        <f t="shared" si="150"/>
        <v>01</v>
      </c>
      <c r="E1052">
        <f t="shared" si="151"/>
        <v>6</v>
      </c>
      <c r="F1052">
        <f t="shared" si="152"/>
        <v>20</v>
      </c>
      <c r="G1052">
        <f t="shared" si="153"/>
        <v>10</v>
      </c>
      <c r="H1052">
        <f t="shared" si="154"/>
        <v>4</v>
      </c>
      <c r="I1052" t="str">
        <f t="shared" si="155"/>
        <v>2023</v>
      </c>
      <c r="J1052" t="str">
        <f t="shared" si="158"/>
        <v>2023-01-20</v>
      </c>
    </row>
    <row r="1053" spans="1:10" ht="15.75" x14ac:dyDescent="0.25">
      <c r="A1053" s="6">
        <v>44946</v>
      </c>
      <c r="B1053" t="str">
        <f t="shared" si="156"/>
        <v>01/20/2023</v>
      </c>
      <c r="C1053">
        <f t="shared" si="157"/>
        <v>3</v>
      </c>
      <c r="D1053" t="str">
        <f t="shared" si="150"/>
        <v>01</v>
      </c>
      <c r="E1053">
        <f t="shared" si="151"/>
        <v>6</v>
      </c>
      <c r="F1053">
        <f t="shared" si="152"/>
        <v>20</v>
      </c>
      <c r="G1053">
        <f t="shared" si="153"/>
        <v>10</v>
      </c>
      <c r="H1053">
        <f t="shared" si="154"/>
        <v>4</v>
      </c>
      <c r="I1053" t="str">
        <f t="shared" si="155"/>
        <v>2023</v>
      </c>
      <c r="J1053" t="str">
        <f t="shared" si="158"/>
        <v>2023-01-20</v>
      </c>
    </row>
    <row r="1054" spans="1:10" ht="15.75" x14ac:dyDescent="0.25">
      <c r="A1054" s="6">
        <v>44946</v>
      </c>
      <c r="B1054" t="str">
        <f t="shared" si="156"/>
        <v>01/20/2023</v>
      </c>
      <c r="C1054">
        <f t="shared" si="157"/>
        <v>3</v>
      </c>
      <c r="D1054" t="str">
        <f t="shared" si="150"/>
        <v>01</v>
      </c>
      <c r="E1054">
        <f t="shared" si="151"/>
        <v>6</v>
      </c>
      <c r="F1054">
        <f t="shared" si="152"/>
        <v>20</v>
      </c>
      <c r="G1054">
        <f t="shared" si="153"/>
        <v>10</v>
      </c>
      <c r="H1054">
        <f t="shared" si="154"/>
        <v>4</v>
      </c>
      <c r="I1054" t="str">
        <f t="shared" si="155"/>
        <v>2023</v>
      </c>
      <c r="J1054" t="str">
        <f t="shared" si="158"/>
        <v>2023-01-20</v>
      </c>
    </row>
    <row r="1055" spans="1:10" ht="15.75" x14ac:dyDescent="0.25">
      <c r="A1055" s="6">
        <v>44946</v>
      </c>
      <c r="B1055" t="str">
        <f t="shared" si="156"/>
        <v>01/20/2023</v>
      </c>
      <c r="C1055">
        <f t="shared" si="157"/>
        <v>3</v>
      </c>
      <c r="D1055" t="str">
        <f t="shared" si="150"/>
        <v>01</v>
      </c>
      <c r="E1055">
        <f t="shared" si="151"/>
        <v>6</v>
      </c>
      <c r="F1055">
        <f t="shared" si="152"/>
        <v>20</v>
      </c>
      <c r="G1055">
        <f t="shared" si="153"/>
        <v>10</v>
      </c>
      <c r="H1055">
        <f t="shared" si="154"/>
        <v>4</v>
      </c>
      <c r="I1055" t="str">
        <f t="shared" si="155"/>
        <v>2023</v>
      </c>
      <c r="J1055" t="str">
        <f t="shared" si="158"/>
        <v>2023-01-20</v>
      </c>
    </row>
    <row r="1056" spans="1:10" ht="15.75" x14ac:dyDescent="0.25">
      <c r="A1056" s="6">
        <v>44949</v>
      </c>
      <c r="B1056" t="str">
        <f t="shared" si="156"/>
        <v>01/23/2023</v>
      </c>
      <c r="C1056">
        <f t="shared" si="157"/>
        <v>3</v>
      </c>
      <c r="D1056" t="str">
        <f t="shared" si="150"/>
        <v>01</v>
      </c>
      <c r="E1056">
        <f t="shared" si="151"/>
        <v>6</v>
      </c>
      <c r="F1056">
        <f t="shared" si="152"/>
        <v>23</v>
      </c>
      <c r="G1056">
        <f t="shared" si="153"/>
        <v>10</v>
      </c>
      <c r="H1056">
        <f t="shared" si="154"/>
        <v>4</v>
      </c>
      <c r="I1056" t="str">
        <f t="shared" si="155"/>
        <v>2023</v>
      </c>
      <c r="J1056" t="str">
        <f t="shared" si="158"/>
        <v>2023-01-23</v>
      </c>
    </row>
    <row r="1057" spans="1:10" ht="15.75" x14ac:dyDescent="0.25">
      <c r="A1057" s="6">
        <v>44950</v>
      </c>
      <c r="B1057" t="str">
        <f t="shared" si="156"/>
        <v>01/24/2023</v>
      </c>
      <c r="C1057">
        <f t="shared" si="157"/>
        <v>3</v>
      </c>
      <c r="D1057" t="str">
        <f t="shared" si="150"/>
        <v>01</v>
      </c>
      <c r="E1057">
        <f t="shared" si="151"/>
        <v>6</v>
      </c>
      <c r="F1057">
        <f t="shared" si="152"/>
        <v>24</v>
      </c>
      <c r="G1057">
        <f t="shared" si="153"/>
        <v>10</v>
      </c>
      <c r="H1057">
        <f t="shared" si="154"/>
        <v>4</v>
      </c>
      <c r="I1057" t="str">
        <f t="shared" si="155"/>
        <v>2023</v>
      </c>
      <c r="J1057" t="str">
        <f t="shared" si="158"/>
        <v>2023-01-24</v>
      </c>
    </row>
    <row r="1058" spans="1:10" ht="15.75" x14ac:dyDescent="0.25">
      <c r="A1058" s="6">
        <v>44951</v>
      </c>
      <c r="B1058" t="str">
        <f t="shared" si="156"/>
        <v>01/25/2023</v>
      </c>
      <c r="C1058">
        <f t="shared" si="157"/>
        <v>3</v>
      </c>
      <c r="D1058" t="str">
        <f t="shared" si="150"/>
        <v>01</v>
      </c>
      <c r="E1058">
        <f t="shared" si="151"/>
        <v>6</v>
      </c>
      <c r="F1058">
        <f t="shared" si="152"/>
        <v>25</v>
      </c>
      <c r="G1058">
        <f t="shared" si="153"/>
        <v>10</v>
      </c>
      <c r="H1058">
        <f t="shared" si="154"/>
        <v>4</v>
      </c>
      <c r="I1058" t="str">
        <f t="shared" si="155"/>
        <v>2023</v>
      </c>
      <c r="J1058" t="str">
        <f t="shared" si="158"/>
        <v>2023-01-25</v>
      </c>
    </row>
    <row r="1059" spans="1:10" ht="15.75" x14ac:dyDescent="0.25">
      <c r="A1059" s="6">
        <v>44951</v>
      </c>
      <c r="B1059" t="str">
        <f t="shared" si="156"/>
        <v>01/25/2023</v>
      </c>
      <c r="C1059">
        <f t="shared" si="157"/>
        <v>3</v>
      </c>
      <c r="D1059" t="str">
        <f t="shared" si="150"/>
        <v>01</v>
      </c>
      <c r="E1059">
        <f t="shared" si="151"/>
        <v>6</v>
      </c>
      <c r="F1059">
        <f t="shared" si="152"/>
        <v>25</v>
      </c>
      <c r="G1059">
        <f t="shared" si="153"/>
        <v>10</v>
      </c>
      <c r="H1059">
        <f t="shared" si="154"/>
        <v>4</v>
      </c>
      <c r="I1059" t="str">
        <f t="shared" si="155"/>
        <v>2023</v>
      </c>
      <c r="J1059" t="str">
        <f t="shared" si="158"/>
        <v>2023-01-25</v>
      </c>
    </row>
    <row r="1060" spans="1:10" ht="15.75" x14ac:dyDescent="0.25">
      <c r="A1060" s="6">
        <v>44951</v>
      </c>
      <c r="B1060" t="str">
        <f t="shared" si="156"/>
        <v>01/25/2023</v>
      </c>
      <c r="C1060">
        <f t="shared" si="157"/>
        <v>3</v>
      </c>
      <c r="D1060" t="str">
        <f t="shared" si="150"/>
        <v>01</v>
      </c>
      <c r="E1060">
        <f t="shared" si="151"/>
        <v>6</v>
      </c>
      <c r="F1060">
        <f t="shared" si="152"/>
        <v>25</v>
      </c>
      <c r="G1060">
        <f t="shared" si="153"/>
        <v>10</v>
      </c>
      <c r="H1060">
        <f t="shared" si="154"/>
        <v>4</v>
      </c>
      <c r="I1060" t="str">
        <f t="shared" si="155"/>
        <v>2023</v>
      </c>
      <c r="J1060" t="str">
        <f t="shared" si="158"/>
        <v>2023-01-25</v>
      </c>
    </row>
    <row r="1061" spans="1:10" ht="15.75" x14ac:dyDescent="0.25">
      <c r="A1061" s="6">
        <v>44951</v>
      </c>
      <c r="B1061" t="str">
        <f t="shared" si="156"/>
        <v>01/25/2023</v>
      </c>
      <c r="C1061">
        <f t="shared" si="157"/>
        <v>3</v>
      </c>
      <c r="D1061" t="str">
        <f t="shared" si="150"/>
        <v>01</v>
      </c>
      <c r="E1061">
        <f t="shared" si="151"/>
        <v>6</v>
      </c>
      <c r="F1061">
        <f t="shared" si="152"/>
        <v>25</v>
      </c>
      <c r="G1061">
        <f t="shared" si="153"/>
        <v>10</v>
      </c>
      <c r="H1061">
        <f t="shared" si="154"/>
        <v>4</v>
      </c>
      <c r="I1061" t="str">
        <f t="shared" si="155"/>
        <v>2023</v>
      </c>
      <c r="J1061" t="str">
        <f t="shared" si="158"/>
        <v>2023-01-25</v>
      </c>
    </row>
    <row r="1062" spans="1:10" ht="15.75" x14ac:dyDescent="0.25">
      <c r="A1062" s="6">
        <v>44951</v>
      </c>
      <c r="B1062" t="str">
        <f t="shared" si="156"/>
        <v>01/25/2023</v>
      </c>
      <c r="C1062">
        <f t="shared" si="157"/>
        <v>3</v>
      </c>
      <c r="D1062" t="str">
        <f t="shared" si="150"/>
        <v>01</v>
      </c>
      <c r="E1062">
        <f t="shared" si="151"/>
        <v>6</v>
      </c>
      <c r="F1062">
        <f t="shared" si="152"/>
        <v>25</v>
      </c>
      <c r="G1062">
        <f t="shared" si="153"/>
        <v>10</v>
      </c>
      <c r="H1062">
        <f t="shared" si="154"/>
        <v>4</v>
      </c>
      <c r="I1062" t="str">
        <f t="shared" si="155"/>
        <v>2023</v>
      </c>
      <c r="J1062" t="str">
        <f t="shared" si="158"/>
        <v>2023-01-25</v>
      </c>
    </row>
    <row r="1063" spans="1:10" ht="15.75" x14ac:dyDescent="0.25">
      <c r="A1063" s="6">
        <v>44953</v>
      </c>
      <c r="B1063" t="str">
        <f t="shared" si="156"/>
        <v>01/27/2023</v>
      </c>
      <c r="C1063">
        <f t="shared" si="157"/>
        <v>3</v>
      </c>
      <c r="D1063" t="str">
        <f t="shared" si="150"/>
        <v>01</v>
      </c>
      <c r="E1063">
        <f t="shared" si="151"/>
        <v>6</v>
      </c>
      <c r="F1063">
        <f t="shared" si="152"/>
        <v>27</v>
      </c>
      <c r="G1063">
        <f t="shared" si="153"/>
        <v>10</v>
      </c>
      <c r="H1063">
        <f t="shared" si="154"/>
        <v>4</v>
      </c>
      <c r="I1063" t="str">
        <f t="shared" si="155"/>
        <v>2023</v>
      </c>
      <c r="J1063" t="str">
        <f t="shared" si="158"/>
        <v>2023-01-27</v>
      </c>
    </row>
    <row r="1064" spans="1:10" ht="15.75" x14ac:dyDescent="0.25">
      <c r="A1064" s="6">
        <v>44953</v>
      </c>
      <c r="B1064" t="str">
        <f t="shared" si="156"/>
        <v>01/27/2023</v>
      </c>
      <c r="C1064">
        <f t="shared" si="157"/>
        <v>3</v>
      </c>
      <c r="D1064" t="str">
        <f t="shared" si="150"/>
        <v>01</v>
      </c>
      <c r="E1064">
        <f t="shared" si="151"/>
        <v>6</v>
      </c>
      <c r="F1064">
        <f t="shared" si="152"/>
        <v>27</v>
      </c>
      <c r="G1064">
        <f t="shared" si="153"/>
        <v>10</v>
      </c>
      <c r="H1064">
        <f t="shared" si="154"/>
        <v>4</v>
      </c>
      <c r="I1064" t="str">
        <f t="shared" si="155"/>
        <v>2023</v>
      </c>
      <c r="J1064" t="str">
        <f t="shared" si="158"/>
        <v>2023-01-27</v>
      </c>
    </row>
    <row r="1065" spans="1:10" ht="15.75" x14ac:dyDescent="0.25">
      <c r="A1065" s="6">
        <v>44953</v>
      </c>
      <c r="B1065" t="str">
        <f t="shared" si="156"/>
        <v>01/27/2023</v>
      </c>
      <c r="C1065">
        <f t="shared" si="157"/>
        <v>3</v>
      </c>
      <c r="D1065" t="str">
        <f t="shared" si="150"/>
        <v>01</v>
      </c>
      <c r="E1065">
        <f t="shared" si="151"/>
        <v>6</v>
      </c>
      <c r="F1065">
        <f t="shared" si="152"/>
        <v>27</v>
      </c>
      <c r="G1065">
        <f t="shared" si="153"/>
        <v>10</v>
      </c>
      <c r="H1065">
        <f t="shared" si="154"/>
        <v>4</v>
      </c>
      <c r="I1065" t="str">
        <f t="shared" si="155"/>
        <v>2023</v>
      </c>
      <c r="J1065" t="str">
        <f t="shared" si="158"/>
        <v>2023-01-27</v>
      </c>
    </row>
    <row r="1066" spans="1:10" ht="15.75" x14ac:dyDescent="0.25">
      <c r="A1066" s="6">
        <v>44953</v>
      </c>
      <c r="B1066" t="str">
        <f t="shared" si="156"/>
        <v>01/27/2023</v>
      </c>
      <c r="C1066">
        <f t="shared" si="157"/>
        <v>3</v>
      </c>
      <c r="D1066" t="str">
        <f t="shared" si="150"/>
        <v>01</v>
      </c>
      <c r="E1066">
        <f t="shared" si="151"/>
        <v>6</v>
      </c>
      <c r="F1066">
        <f t="shared" si="152"/>
        <v>27</v>
      </c>
      <c r="G1066">
        <f t="shared" si="153"/>
        <v>10</v>
      </c>
      <c r="H1066">
        <f t="shared" si="154"/>
        <v>4</v>
      </c>
      <c r="I1066" t="str">
        <f t="shared" si="155"/>
        <v>2023</v>
      </c>
      <c r="J1066" t="str">
        <f t="shared" si="158"/>
        <v>2023-01-27</v>
      </c>
    </row>
    <row r="1067" spans="1:10" ht="15.75" x14ac:dyDescent="0.25">
      <c r="A1067" s="6">
        <v>44956</v>
      </c>
      <c r="B1067" t="str">
        <f t="shared" si="156"/>
        <v>01/30/2023</v>
      </c>
      <c r="C1067">
        <f t="shared" si="157"/>
        <v>3</v>
      </c>
      <c r="D1067" t="str">
        <f t="shared" si="150"/>
        <v>01</v>
      </c>
      <c r="E1067">
        <f t="shared" si="151"/>
        <v>6</v>
      </c>
      <c r="F1067">
        <f t="shared" si="152"/>
        <v>30</v>
      </c>
      <c r="G1067">
        <f t="shared" si="153"/>
        <v>10</v>
      </c>
      <c r="H1067">
        <f t="shared" si="154"/>
        <v>4</v>
      </c>
      <c r="I1067" t="str">
        <f t="shared" si="155"/>
        <v>2023</v>
      </c>
      <c r="J1067" t="str">
        <f t="shared" si="158"/>
        <v>2023-01-30</v>
      </c>
    </row>
    <row r="1068" spans="1:10" ht="15.75" x14ac:dyDescent="0.25">
      <c r="A1068" s="6">
        <v>44592</v>
      </c>
      <c r="B1068" t="str">
        <f t="shared" si="156"/>
        <v>01/31/2022</v>
      </c>
      <c r="C1068">
        <f t="shared" si="157"/>
        <v>3</v>
      </c>
      <c r="D1068" t="str">
        <f t="shared" si="150"/>
        <v>01</v>
      </c>
      <c r="E1068">
        <f t="shared" si="151"/>
        <v>6</v>
      </c>
      <c r="F1068">
        <f t="shared" si="152"/>
        <v>31</v>
      </c>
      <c r="G1068">
        <f t="shared" si="153"/>
        <v>10</v>
      </c>
      <c r="H1068">
        <f t="shared" si="154"/>
        <v>4</v>
      </c>
      <c r="I1068" t="str">
        <f t="shared" si="155"/>
        <v>2022</v>
      </c>
      <c r="J1068" t="str">
        <f t="shared" si="158"/>
        <v>2022-01-31</v>
      </c>
    </row>
    <row r="1069" spans="1:10" ht="15.75" x14ac:dyDescent="0.25">
      <c r="A1069" s="6">
        <v>44592</v>
      </c>
      <c r="B1069" t="str">
        <f t="shared" si="156"/>
        <v>01/31/2022</v>
      </c>
      <c r="C1069">
        <f t="shared" si="157"/>
        <v>3</v>
      </c>
      <c r="D1069" t="str">
        <f t="shared" si="150"/>
        <v>01</v>
      </c>
      <c r="E1069">
        <f t="shared" si="151"/>
        <v>6</v>
      </c>
      <c r="F1069">
        <f t="shared" si="152"/>
        <v>31</v>
      </c>
      <c r="G1069">
        <f t="shared" si="153"/>
        <v>10</v>
      </c>
      <c r="H1069">
        <f t="shared" si="154"/>
        <v>4</v>
      </c>
      <c r="I1069" t="str">
        <f t="shared" si="155"/>
        <v>2022</v>
      </c>
      <c r="J1069" t="str">
        <f t="shared" si="158"/>
        <v>2022-01-31</v>
      </c>
    </row>
    <row r="1070" spans="1:10" ht="15.75" x14ac:dyDescent="0.25">
      <c r="A1070" s="6">
        <v>44959</v>
      </c>
      <c r="B1070" t="str">
        <f t="shared" si="156"/>
        <v>02/02/2023</v>
      </c>
      <c r="C1070">
        <f t="shared" si="157"/>
        <v>3</v>
      </c>
      <c r="D1070" t="str">
        <f t="shared" si="150"/>
        <v>02</v>
      </c>
      <c r="E1070">
        <f t="shared" si="151"/>
        <v>6</v>
      </c>
      <c r="F1070" t="str">
        <f t="shared" si="152"/>
        <v>02</v>
      </c>
      <c r="G1070">
        <f t="shared" si="153"/>
        <v>10</v>
      </c>
      <c r="H1070">
        <f t="shared" si="154"/>
        <v>4</v>
      </c>
      <c r="I1070" t="str">
        <f t="shared" si="155"/>
        <v>2023</v>
      </c>
      <c r="J1070" t="str">
        <f t="shared" si="158"/>
        <v>2023-02-02</v>
      </c>
    </row>
    <row r="1071" spans="1:10" ht="15.75" x14ac:dyDescent="0.25">
      <c r="A1071" s="6">
        <v>44959</v>
      </c>
      <c r="B1071" t="str">
        <f t="shared" si="156"/>
        <v>02/02/2023</v>
      </c>
      <c r="C1071">
        <f t="shared" si="157"/>
        <v>3</v>
      </c>
      <c r="D1071" t="str">
        <f t="shared" si="150"/>
        <v>02</v>
      </c>
      <c r="E1071">
        <f t="shared" si="151"/>
        <v>6</v>
      </c>
      <c r="F1071" t="str">
        <f t="shared" si="152"/>
        <v>02</v>
      </c>
      <c r="G1071">
        <f t="shared" si="153"/>
        <v>10</v>
      </c>
      <c r="H1071">
        <f t="shared" si="154"/>
        <v>4</v>
      </c>
      <c r="I1071" t="str">
        <f t="shared" si="155"/>
        <v>2023</v>
      </c>
      <c r="J1071" t="str">
        <f t="shared" si="158"/>
        <v>2023-02-02</v>
      </c>
    </row>
    <row r="1072" spans="1:10" ht="15.75" x14ac:dyDescent="0.25">
      <c r="A1072" s="6">
        <v>44959</v>
      </c>
      <c r="B1072" t="str">
        <f t="shared" si="156"/>
        <v>02/02/2023</v>
      </c>
      <c r="C1072">
        <f t="shared" si="157"/>
        <v>3</v>
      </c>
      <c r="D1072" t="str">
        <f t="shared" si="150"/>
        <v>02</v>
      </c>
      <c r="E1072">
        <f t="shared" si="151"/>
        <v>6</v>
      </c>
      <c r="F1072" t="str">
        <f t="shared" si="152"/>
        <v>02</v>
      </c>
      <c r="G1072">
        <f t="shared" si="153"/>
        <v>10</v>
      </c>
      <c r="H1072">
        <f t="shared" si="154"/>
        <v>4</v>
      </c>
      <c r="I1072" t="str">
        <f t="shared" si="155"/>
        <v>2023</v>
      </c>
      <c r="J1072" t="str">
        <f t="shared" si="158"/>
        <v>2023-02-02</v>
      </c>
    </row>
    <row r="1073" spans="1:10" ht="15.75" x14ac:dyDescent="0.25">
      <c r="A1073" s="6">
        <v>44959</v>
      </c>
      <c r="B1073" t="str">
        <f t="shared" si="156"/>
        <v>02/02/2023</v>
      </c>
      <c r="C1073">
        <f t="shared" si="157"/>
        <v>3</v>
      </c>
      <c r="D1073" t="str">
        <f t="shared" si="150"/>
        <v>02</v>
      </c>
      <c r="E1073">
        <f t="shared" si="151"/>
        <v>6</v>
      </c>
      <c r="F1073" t="str">
        <f t="shared" si="152"/>
        <v>02</v>
      </c>
      <c r="G1073">
        <f t="shared" si="153"/>
        <v>10</v>
      </c>
      <c r="H1073">
        <f t="shared" si="154"/>
        <v>4</v>
      </c>
      <c r="I1073" t="str">
        <f t="shared" si="155"/>
        <v>2023</v>
      </c>
      <c r="J1073" t="str">
        <f t="shared" si="158"/>
        <v>2023-02-02</v>
      </c>
    </row>
    <row r="1074" spans="1:10" ht="15.75" x14ac:dyDescent="0.25">
      <c r="A1074" s="6">
        <v>44959</v>
      </c>
      <c r="B1074" t="str">
        <f t="shared" si="156"/>
        <v>02/02/2023</v>
      </c>
      <c r="C1074">
        <f t="shared" si="157"/>
        <v>3</v>
      </c>
      <c r="D1074" t="str">
        <f t="shared" si="150"/>
        <v>02</v>
      </c>
      <c r="E1074">
        <f t="shared" si="151"/>
        <v>6</v>
      </c>
      <c r="F1074" t="str">
        <f t="shared" si="152"/>
        <v>02</v>
      </c>
      <c r="G1074">
        <f t="shared" si="153"/>
        <v>10</v>
      </c>
      <c r="H1074">
        <f t="shared" si="154"/>
        <v>4</v>
      </c>
      <c r="I1074" t="str">
        <f t="shared" si="155"/>
        <v>2023</v>
      </c>
      <c r="J1074" t="str">
        <f t="shared" si="158"/>
        <v>2023-02-02</v>
      </c>
    </row>
    <row r="1075" spans="1:10" ht="15.75" x14ac:dyDescent="0.25">
      <c r="A1075" s="6">
        <v>44959</v>
      </c>
      <c r="B1075" t="str">
        <f t="shared" si="156"/>
        <v>02/02/2023</v>
      </c>
      <c r="C1075">
        <f t="shared" si="157"/>
        <v>3</v>
      </c>
      <c r="D1075" t="str">
        <f t="shared" si="150"/>
        <v>02</v>
      </c>
      <c r="E1075">
        <f t="shared" si="151"/>
        <v>6</v>
      </c>
      <c r="F1075" t="str">
        <f t="shared" si="152"/>
        <v>02</v>
      </c>
      <c r="G1075">
        <f t="shared" si="153"/>
        <v>10</v>
      </c>
      <c r="H1075">
        <f t="shared" si="154"/>
        <v>4</v>
      </c>
      <c r="I1075" t="str">
        <f t="shared" si="155"/>
        <v>2023</v>
      </c>
      <c r="J1075" t="str">
        <f t="shared" si="158"/>
        <v>2023-02-02</v>
      </c>
    </row>
    <row r="1076" spans="1:10" ht="15.75" x14ac:dyDescent="0.25">
      <c r="A1076" s="6">
        <v>44960</v>
      </c>
      <c r="B1076" t="str">
        <f t="shared" si="156"/>
        <v>02/03/2023</v>
      </c>
      <c r="C1076">
        <f t="shared" si="157"/>
        <v>3</v>
      </c>
      <c r="D1076" t="str">
        <f t="shared" si="150"/>
        <v>02</v>
      </c>
      <c r="E1076">
        <f t="shared" si="151"/>
        <v>6</v>
      </c>
      <c r="F1076" t="str">
        <f t="shared" si="152"/>
        <v>03</v>
      </c>
      <c r="G1076">
        <f t="shared" si="153"/>
        <v>10</v>
      </c>
      <c r="H1076">
        <f t="shared" si="154"/>
        <v>4</v>
      </c>
      <c r="I1076" t="str">
        <f t="shared" si="155"/>
        <v>2023</v>
      </c>
      <c r="J1076" t="str">
        <f t="shared" si="158"/>
        <v>2023-02-03</v>
      </c>
    </row>
    <row r="1077" spans="1:10" ht="15.75" x14ac:dyDescent="0.25">
      <c r="A1077" s="6">
        <v>44963</v>
      </c>
      <c r="B1077" t="str">
        <f t="shared" si="156"/>
        <v>02/06/2023</v>
      </c>
      <c r="C1077">
        <f t="shared" si="157"/>
        <v>3</v>
      </c>
      <c r="D1077" t="str">
        <f t="shared" ref="D1077:D1140" si="159">IF(VALUE(MID(B1077,1,C1077-1))&lt;10,0&amp;VALUE(MID(B1077,1,C1077-1)),VALUE(MID(B1077,1,C1077-1)))</f>
        <v>02</v>
      </c>
      <c r="E1077">
        <f t="shared" ref="E1077:E1140" si="160">SEARCH("/",B1077,C1077+1)</f>
        <v>6</v>
      </c>
      <c r="F1077" t="str">
        <f t="shared" ref="F1077:F1140" si="161">IF(VALUE(MID(B1077,C1077+1,E1077-C1077-1))&lt;10,0&amp;VALUE(MID(B1077,C1077+1,E1077-C1077-1)),VALUE(MID(B1077,C1077+1,E1077-C1077-1)))</f>
        <v>06</v>
      </c>
      <c r="G1077">
        <f t="shared" ref="G1077:G1140" si="162">LEN(B1077)</f>
        <v>10</v>
      </c>
      <c r="H1077">
        <f t="shared" ref="H1077:H1140" si="163">G1077-E1077</f>
        <v>4</v>
      </c>
      <c r="I1077" t="str">
        <f t="shared" ref="I1077:I1140" si="164">MID(B1077,E1077+1,H1077)</f>
        <v>2023</v>
      </c>
      <c r="J1077" t="str">
        <f t="shared" si="158"/>
        <v>2023-02-06</v>
      </c>
    </row>
    <row r="1078" spans="1:10" ht="15.75" x14ac:dyDescent="0.25">
      <c r="A1078" s="6">
        <v>44963</v>
      </c>
      <c r="B1078" t="str">
        <f t="shared" si="156"/>
        <v>02/06/2023</v>
      </c>
      <c r="C1078">
        <f t="shared" si="157"/>
        <v>3</v>
      </c>
      <c r="D1078" t="str">
        <f t="shared" si="159"/>
        <v>02</v>
      </c>
      <c r="E1078">
        <f t="shared" si="160"/>
        <v>6</v>
      </c>
      <c r="F1078" t="str">
        <f t="shared" si="161"/>
        <v>06</v>
      </c>
      <c r="G1078">
        <f t="shared" si="162"/>
        <v>10</v>
      </c>
      <c r="H1078">
        <f t="shared" si="163"/>
        <v>4</v>
      </c>
      <c r="I1078" t="str">
        <f t="shared" si="164"/>
        <v>2023</v>
      </c>
      <c r="J1078" t="str">
        <f t="shared" si="158"/>
        <v>2023-02-06</v>
      </c>
    </row>
    <row r="1079" spans="1:10" ht="15.75" x14ac:dyDescent="0.25">
      <c r="A1079" s="6">
        <v>44964</v>
      </c>
      <c r="B1079" t="str">
        <f t="shared" si="156"/>
        <v>02/07/2023</v>
      </c>
      <c r="C1079">
        <f t="shared" si="157"/>
        <v>3</v>
      </c>
      <c r="D1079" t="str">
        <f t="shared" si="159"/>
        <v>02</v>
      </c>
      <c r="E1079">
        <f t="shared" si="160"/>
        <v>6</v>
      </c>
      <c r="F1079" t="str">
        <f t="shared" si="161"/>
        <v>07</v>
      </c>
      <c r="G1079">
        <f t="shared" si="162"/>
        <v>10</v>
      </c>
      <c r="H1079">
        <f t="shared" si="163"/>
        <v>4</v>
      </c>
      <c r="I1079" t="str">
        <f t="shared" si="164"/>
        <v>2023</v>
      </c>
      <c r="J1079" t="str">
        <f t="shared" si="158"/>
        <v>2023-02-07</v>
      </c>
    </row>
    <row r="1080" spans="1:10" ht="15.75" x14ac:dyDescent="0.25">
      <c r="A1080" s="6">
        <v>44964</v>
      </c>
      <c r="B1080" t="str">
        <f t="shared" si="156"/>
        <v>02/07/2023</v>
      </c>
      <c r="C1080">
        <f t="shared" si="157"/>
        <v>3</v>
      </c>
      <c r="D1080" t="str">
        <f t="shared" si="159"/>
        <v>02</v>
      </c>
      <c r="E1080">
        <f t="shared" si="160"/>
        <v>6</v>
      </c>
      <c r="F1080" t="str">
        <f t="shared" si="161"/>
        <v>07</v>
      </c>
      <c r="G1080">
        <f t="shared" si="162"/>
        <v>10</v>
      </c>
      <c r="H1080">
        <f t="shared" si="163"/>
        <v>4</v>
      </c>
      <c r="I1080" t="str">
        <f t="shared" si="164"/>
        <v>2023</v>
      </c>
      <c r="J1080" t="str">
        <f t="shared" si="158"/>
        <v>2023-02-07</v>
      </c>
    </row>
    <row r="1081" spans="1:10" ht="15.75" x14ac:dyDescent="0.25">
      <c r="A1081" s="6">
        <v>44967</v>
      </c>
      <c r="B1081" t="str">
        <f t="shared" si="156"/>
        <v>02/10/2023</v>
      </c>
      <c r="C1081">
        <f t="shared" si="157"/>
        <v>3</v>
      </c>
      <c r="D1081" t="str">
        <f t="shared" si="159"/>
        <v>02</v>
      </c>
      <c r="E1081">
        <f t="shared" si="160"/>
        <v>6</v>
      </c>
      <c r="F1081">
        <f t="shared" si="161"/>
        <v>10</v>
      </c>
      <c r="G1081">
        <f t="shared" si="162"/>
        <v>10</v>
      </c>
      <c r="H1081">
        <f t="shared" si="163"/>
        <v>4</v>
      </c>
      <c r="I1081" t="str">
        <f t="shared" si="164"/>
        <v>2023</v>
      </c>
      <c r="J1081" t="str">
        <f t="shared" si="158"/>
        <v>2023-02-10</v>
      </c>
    </row>
    <row r="1082" spans="1:10" ht="15.75" x14ac:dyDescent="0.25">
      <c r="A1082" s="6">
        <v>44967</v>
      </c>
      <c r="B1082" t="str">
        <f t="shared" si="156"/>
        <v>02/10/2023</v>
      </c>
      <c r="C1082">
        <f t="shared" si="157"/>
        <v>3</v>
      </c>
      <c r="D1082" t="str">
        <f t="shared" si="159"/>
        <v>02</v>
      </c>
      <c r="E1082">
        <f t="shared" si="160"/>
        <v>6</v>
      </c>
      <c r="F1082">
        <f t="shared" si="161"/>
        <v>10</v>
      </c>
      <c r="G1082">
        <f t="shared" si="162"/>
        <v>10</v>
      </c>
      <c r="H1082">
        <f t="shared" si="163"/>
        <v>4</v>
      </c>
      <c r="I1082" t="str">
        <f t="shared" si="164"/>
        <v>2023</v>
      </c>
      <c r="J1082" t="str">
        <f t="shared" si="158"/>
        <v>2023-02-10</v>
      </c>
    </row>
    <row r="1083" spans="1:10" ht="15.75" x14ac:dyDescent="0.25">
      <c r="A1083" s="6">
        <v>44967</v>
      </c>
      <c r="B1083" t="str">
        <f t="shared" si="156"/>
        <v>02/10/2023</v>
      </c>
      <c r="C1083">
        <f t="shared" si="157"/>
        <v>3</v>
      </c>
      <c r="D1083" t="str">
        <f t="shared" si="159"/>
        <v>02</v>
      </c>
      <c r="E1083">
        <f t="shared" si="160"/>
        <v>6</v>
      </c>
      <c r="F1083">
        <f t="shared" si="161"/>
        <v>10</v>
      </c>
      <c r="G1083">
        <f t="shared" si="162"/>
        <v>10</v>
      </c>
      <c r="H1083">
        <f t="shared" si="163"/>
        <v>4</v>
      </c>
      <c r="I1083" t="str">
        <f t="shared" si="164"/>
        <v>2023</v>
      </c>
      <c r="J1083" t="str">
        <f t="shared" si="158"/>
        <v>2023-02-10</v>
      </c>
    </row>
    <row r="1084" spans="1:10" ht="15.75" x14ac:dyDescent="0.25">
      <c r="A1084" s="6">
        <v>44967</v>
      </c>
      <c r="B1084" t="str">
        <f t="shared" si="156"/>
        <v>02/10/2023</v>
      </c>
      <c r="C1084">
        <f t="shared" si="157"/>
        <v>3</v>
      </c>
      <c r="D1084" t="str">
        <f t="shared" si="159"/>
        <v>02</v>
      </c>
      <c r="E1084">
        <f t="shared" si="160"/>
        <v>6</v>
      </c>
      <c r="F1084">
        <f t="shared" si="161"/>
        <v>10</v>
      </c>
      <c r="G1084">
        <f t="shared" si="162"/>
        <v>10</v>
      </c>
      <c r="H1084">
        <f t="shared" si="163"/>
        <v>4</v>
      </c>
      <c r="I1084" t="str">
        <f t="shared" si="164"/>
        <v>2023</v>
      </c>
      <c r="J1084" t="str">
        <f t="shared" si="158"/>
        <v>2023-02-10</v>
      </c>
    </row>
    <row r="1085" spans="1:10" ht="15.75" x14ac:dyDescent="0.25">
      <c r="A1085" s="6">
        <v>44937</v>
      </c>
      <c r="B1085" t="str">
        <f t="shared" si="156"/>
        <v>01/11/2023</v>
      </c>
      <c r="C1085">
        <f t="shared" si="157"/>
        <v>3</v>
      </c>
      <c r="D1085" t="str">
        <f t="shared" si="159"/>
        <v>01</v>
      </c>
      <c r="E1085">
        <f t="shared" si="160"/>
        <v>6</v>
      </c>
      <c r="F1085">
        <f t="shared" si="161"/>
        <v>11</v>
      </c>
      <c r="G1085">
        <f t="shared" si="162"/>
        <v>10</v>
      </c>
      <c r="H1085">
        <f t="shared" si="163"/>
        <v>4</v>
      </c>
      <c r="I1085" t="str">
        <f t="shared" si="164"/>
        <v>2023</v>
      </c>
      <c r="J1085" t="str">
        <f t="shared" si="158"/>
        <v>2023-01-11</v>
      </c>
    </row>
    <row r="1086" spans="1:10" ht="15.75" x14ac:dyDescent="0.25">
      <c r="A1086" s="6">
        <v>44963</v>
      </c>
      <c r="B1086" t="str">
        <f t="shared" si="156"/>
        <v>02/06/2023</v>
      </c>
      <c r="C1086">
        <f t="shared" si="157"/>
        <v>3</v>
      </c>
      <c r="D1086" t="str">
        <f t="shared" si="159"/>
        <v>02</v>
      </c>
      <c r="E1086">
        <f t="shared" si="160"/>
        <v>6</v>
      </c>
      <c r="F1086" t="str">
        <f t="shared" si="161"/>
        <v>06</v>
      </c>
      <c r="G1086">
        <f t="shared" si="162"/>
        <v>10</v>
      </c>
      <c r="H1086">
        <f t="shared" si="163"/>
        <v>4</v>
      </c>
      <c r="I1086" t="str">
        <f t="shared" si="164"/>
        <v>2023</v>
      </c>
      <c r="J1086" t="str">
        <f t="shared" si="158"/>
        <v>2023-02-06</v>
      </c>
    </row>
    <row r="1087" spans="1:10" ht="15.75" x14ac:dyDescent="0.25">
      <c r="A1087" s="6">
        <v>44937</v>
      </c>
      <c r="B1087" t="str">
        <f t="shared" si="156"/>
        <v>01/11/2023</v>
      </c>
      <c r="C1087">
        <f t="shared" si="157"/>
        <v>3</v>
      </c>
      <c r="D1087" t="str">
        <f t="shared" si="159"/>
        <v>01</v>
      </c>
      <c r="E1087">
        <f t="shared" si="160"/>
        <v>6</v>
      </c>
      <c r="F1087">
        <f t="shared" si="161"/>
        <v>11</v>
      </c>
      <c r="G1087">
        <f t="shared" si="162"/>
        <v>10</v>
      </c>
      <c r="H1087">
        <f t="shared" si="163"/>
        <v>4</v>
      </c>
      <c r="I1087" t="str">
        <f t="shared" si="164"/>
        <v>2023</v>
      </c>
      <c r="J1087" t="str">
        <f t="shared" si="158"/>
        <v>2023-01-11</v>
      </c>
    </row>
    <row r="1088" spans="1:10" ht="15.75" x14ac:dyDescent="0.25">
      <c r="A1088" s="6">
        <v>44939</v>
      </c>
      <c r="B1088" t="str">
        <f t="shared" si="156"/>
        <v>01/13/2023</v>
      </c>
      <c r="C1088">
        <f t="shared" si="157"/>
        <v>3</v>
      </c>
      <c r="D1088" t="str">
        <f t="shared" si="159"/>
        <v>01</v>
      </c>
      <c r="E1088">
        <f t="shared" si="160"/>
        <v>6</v>
      </c>
      <c r="F1088">
        <f t="shared" si="161"/>
        <v>13</v>
      </c>
      <c r="G1088">
        <f t="shared" si="162"/>
        <v>10</v>
      </c>
      <c r="H1088">
        <f t="shared" si="163"/>
        <v>4</v>
      </c>
      <c r="I1088" t="str">
        <f t="shared" si="164"/>
        <v>2023</v>
      </c>
      <c r="J1088" t="str">
        <f t="shared" si="158"/>
        <v>2023-01-13</v>
      </c>
    </row>
    <row r="1089" spans="1:10" ht="15.75" x14ac:dyDescent="0.25">
      <c r="A1089" s="6">
        <v>44940</v>
      </c>
      <c r="B1089" t="str">
        <f t="shared" si="156"/>
        <v>01/14/2023</v>
      </c>
      <c r="C1089">
        <f t="shared" si="157"/>
        <v>3</v>
      </c>
      <c r="D1089" t="str">
        <f t="shared" si="159"/>
        <v>01</v>
      </c>
      <c r="E1089">
        <f t="shared" si="160"/>
        <v>6</v>
      </c>
      <c r="F1089">
        <f t="shared" si="161"/>
        <v>14</v>
      </c>
      <c r="G1089">
        <f t="shared" si="162"/>
        <v>10</v>
      </c>
      <c r="H1089">
        <f t="shared" si="163"/>
        <v>4</v>
      </c>
      <c r="I1089" t="str">
        <f t="shared" si="164"/>
        <v>2023</v>
      </c>
      <c r="J1089" t="str">
        <f t="shared" si="158"/>
        <v>2023-01-14</v>
      </c>
    </row>
    <row r="1090" spans="1:10" ht="15.75" x14ac:dyDescent="0.25">
      <c r="A1090" s="6">
        <v>44940</v>
      </c>
      <c r="B1090" t="str">
        <f t="shared" ref="B1090:B1153" si="165">TEXT(A1090,"MM/DD/YYYY")</f>
        <v>01/14/2023</v>
      </c>
      <c r="C1090">
        <f t="shared" ref="C1090:C1153" si="166">FIND("/",B1090)</f>
        <v>3</v>
      </c>
      <c r="D1090" t="str">
        <f t="shared" si="159"/>
        <v>01</v>
      </c>
      <c r="E1090">
        <f t="shared" si="160"/>
        <v>6</v>
      </c>
      <c r="F1090">
        <f t="shared" si="161"/>
        <v>14</v>
      </c>
      <c r="G1090">
        <f t="shared" si="162"/>
        <v>10</v>
      </c>
      <c r="H1090">
        <f t="shared" si="163"/>
        <v>4</v>
      </c>
      <c r="I1090" t="str">
        <f t="shared" si="164"/>
        <v>2023</v>
      </c>
      <c r="J1090" t="str">
        <f t="shared" ref="J1090:J1153" si="167">IF(A1090="","null",I1090&amp;"-"&amp;D1090&amp;"-"&amp;F1090)</f>
        <v>2023-01-14</v>
      </c>
    </row>
    <row r="1091" spans="1:10" ht="15.75" x14ac:dyDescent="0.25">
      <c r="A1091" s="6">
        <v>44940</v>
      </c>
      <c r="B1091" t="str">
        <f t="shared" si="165"/>
        <v>01/14/2023</v>
      </c>
      <c r="C1091">
        <f t="shared" si="166"/>
        <v>3</v>
      </c>
      <c r="D1091" t="str">
        <f t="shared" si="159"/>
        <v>01</v>
      </c>
      <c r="E1091">
        <f t="shared" si="160"/>
        <v>6</v>
      </c>
      <c r="F1091">
        <f t="shared" si="161"/>
        <v>14</v>
      </c>
      <c r="G1091">
        <f t="shared" si="162"/>
        <v>10</v>
      </c>
      <c r="H1091">
        <f t="shared" si="163"/>
        <v>4</v>
      </c>
      <c r="I1091" t="str">
        <f t="shared" si="164"/>
        <v>2023</v>
      </c>
      <c r="J1091" t="str">
        <f t="shared" si="167"/>
        <v>2023-01-14</v>
      </c>
    </row>
    <row r="1092" spans="1:10" ht="15.75" x14ac:dyDescent="0.25">
      <c r="A1092" s="6">
        <v>44940</v>
      </c>
      <c r="B1092" t="str">
        <f t="shared" si="165"/>
        <v>01/14/2023</v>
      </c>
      <c r="C1092">
        <f t="shared" si="166"/>
        <v>3</v>
      </c>
      <c r="D1092" t="str">
        <f t="shared" si="159"/>
        <v>01</v>
      </c>
      <c r="E1092">
        <f t="shared" si="160"/>
        <v>6</v>
      </c>
      <c r="F1092">
        <f t="shared" si="161"/>
        <v>14</v>
      </c>
      <c r="G1092">
        <f t="shared" si="162"/>
        <v>10</v>
      </c>
      <c r="H1092">
        <f t="shared" si="163"/>
        <v>4</v>
      </c>
      <c r="I1092" t="str">
        <f t="shared" si="164"/>
        <v>2023</v>
      </c>
      <c r="J1092" t="str">
        <f t="shared" si="167"/>
        <v>2023-01-14</v>
      </c>
    </row>
    <row r="1093" spans="1:10" ht="15.75" x14ac:dyDescent="0.25">
      <c r="A1093" s="6">
        <v>44940</v>
      </c>
      <c r="B1093" t="str">
        <f t="shared" si="165"/>
        <v>01/14/2023</v>
      </c>
      <c r="C1093">
        <f t="shared" si="166"/>
        <v>3</v>
      </c>
      <c r="D1093" t="str">
        <f t="shared" si="159"/>
        <v>01</v>
      </c>
      <c r="E1093">
        <f t="shared" si="160"/>
        <v>6</v>
      </c>
      <c r="F1093">
        <f t="shared" si="161"/>
        <v>14</v>
      </c>
      <c r="G1093">
        <f t="shared" si="162"/>
        <v>10</v>
      </c>
      <c r="H1093">
        <f t="shared" si="163"/>
        <v>4</v>
      </c>
      <c r="I1093" t="str">
        <f t="shared" si="164"/>
        <v>2023</v>
      </c>
      <c r="J1093" t="str">
        <f t="shared" si="167"/>
        <v>2023-01-14</v>
      </c>
    </row>
    <row r="1094" spans="1:10" ht="15.75" x14ac:dyDescent="0.25">
      <c r="A1094" s="6">
        <v>44941</v>
      </c>
      <c r="B1094" t="str">
        <f t="shared" si="165"/>
        <v>01/15/2023</v>
      </c>
      <c r="C1094">
        <f t="shared" si="166"/>
        <v>3</v>
      </c>
      <c r="D1094" t="str">
        <f t="shared" si="159"/>
        <v>01</v>
      </c>
      <c r="E1094">
        <f t="shared" si="160"/>
        <v>6</v>
      </c>
      <c r="F1094">
        <f t="shared" si="161"/>
        <v>15</v>
      </c>
      <c r="G1094">
        <f t="shared" si="162"/>
        <v>10</v>
      </c>
      <c r="H1094">
        <f t="shared" si="163"/>
        <v>4</v>
      </c>
      <c r="I1094" t="str">
        <f t="shared" si="164"/>
        <v>2023</v>
      </c>
      <c r="J1094" t="str">
        <f t="shared" si="167"/>
        <v>2023-01-15</v>
      </c>
    </row>
    <row r="1095" spans="1:10" ht="15.75" x14ac:dyDescent="0.25">
      <c r="A1095" s="6">
        <v>44941</v>
      </c>
      <c r="B1095" t="str">
        <f t="shared" si="165"/>
        <v>01/15/2023</v>
      </c>
      <c r="C1095">
        <f t="shared" si="166"/>
        <v>3</v>
      </c>
      <c r="D1095" t="str">
        <f t="shared" si="159"/>
        <v>01</v>
      </c>
      <c r="E1095">
        <f t="shared" si="160"/>
        <v>6</v>
      </c>
      <c r="F1095">
        <f t="shared" si="161"/>
        <v>15</v>
      </c>
      <c r="G1095">
        <f t="shared" si="162"/>
        <v>10</v>
      </c>
      <c r="H1095">
        <f t="shared" si="163"/>
        <v>4</v>
      </c>
      <c r="I1095" t="str">
        <f t="shared" si="164"/>
        <v>2023</v>
      </c>
      <c r="J1095" t="str">
        <f t="shared" si="167"/>
        <v>2023-01-15</v>
      </c>
    </row>
    <row r="1096" spans="1:10" ht="15.75" x14ac:dyDescent="0.25">
      <c r="A1096" s="6">
        <v>44941</v>
      </c>
      <c r="B1096" t="str">
        <f t="shared" si="165"/>
        <v>01/15/2023</v>
      </c>
      <c r="C1096">
        <f t="shared" si="166"/>
        <v>3</v>
      </c>
      <c r="D1096" t="str">
        <f t="shared" si="159"/>
        <v>01</v>
      </c>
      <c r="E1096">
        <f t="shared" si="160"/>
        <v>6</v>
      </c>
      <c r="F1096">
        <f t="shared" si="161"/>
        <v>15</v>
      </c>
      <c r="G1096">
        <f t="shared" si="162"/>
        <v>10</v>
      </c>
      <c r="H1096">
        <f t="shared" si="163"/>
        <v>4</v>
      </c>
      <c r="I1096" t="str">
        <f t="shared" si="164"/>
        <v>2023</v>
      </c>
      <c r="J1096" t="str">
        <f t="shared" si="167"/>
        <v>2023-01-15</v>
      </c>
    </row>
    <row r="1097" spans="1:10" ht="15.75" x14ac:dyDescent="0.25">
      <c r="A1097" s="6">
        <v>44941</v>
      </c>
      <c r="B1097" t="str">
        <f t="shared" si="165"/>
        <v>01/15/2023</v>
      </c>
      <c r="C1097">
        <f t="shared" si="166"/>
        <v>3</v>
      </c>
      <c r="D1097" t="str">
        <f t="shared" si="159"/>
        <v>01</v>
      </c>
      <c r="E1097">
        <f t="shared" si="160"/>
        <v>6</v>
      </c>
      <c r="F1097">
        <f t="shared" si="161"/>
        <v>15</v>
      </c>
      <c r="G1097">
        <f t="shared" si="162"/>
        <v>10</v>
      </c>
      <c r="H1097">
        <f t="shared" si="163"/>
        <v>4</v>
      </c>
      <c r="I1097" t="str">
        <f t="shared" si="164"/>
        <v>2023</v>
      </c>
      <c r="J1097" t="str">
        <f t="shared" si="167"/>
        <v>2023-01-15</v>
      </c>
    </row>
    <row r="1098" spans="1:10" ht="15.75" x14ac:dyDescent="0.25">
      <c r="A1098" s="6">
        <v>44941</v>
      </c>
      <c r="B1098" t="str">
        <f t="shared" si="165"/>
        <v>01/15/2023</v>
      </c>
      <c r="C1098">
        <f t="shared" si="166"/>
        <v>3</v>
      </c>
      <c r="D1098" t="str">
        <f t="shared" si="159"/>
        <v>01</v>
      </c>
      <c r="E1098">
        <f t="shared" si="160"/>
        <v>6</v>
      </c>
      <c r="F1098">
        <f t="shared" si="161"/>
        <v>15</v>
      </c>
      <c r="G1098">
        <f t="shared" si="162"/>
        <v>10</v>
      </c>
      <c r="H1098">
        <f t="shared" si="163"/>
        <v>4</v>
      </c>
      <c r="I1098" t="str">
        <f t="shared" si="164"/>
        <v>2023</v>
      </c>
      <c r="J1098" t="str">
        <f t="shared" si="167"/>
        <v>2023-01-15</v>
      </c>
    </row>
    <row r="1099" spans="1:10" ht="15.75" x14ac:dyDescent="0.25">
      <c r="A1099" s="6">
        <v>44974</v>
      </c>
      <c r="B1099" t="str">
        <f t="shared" si="165"/>
        <v>02/17/2023</v>
      </c>
      <c r="C1099">
        <f t="shared" si="166"/>
        <v>3</v>
      </c>
      <c r="D1099" t="str">
        <f t="shared" si="159"/>
        <v>02</v>
      </c>
      <c r="E1099">
        <f t="shared" si="160"/>
        <v>6</v>
      </c>
      <c r="F1099">
        <f t="shared" si="161"/>
        <v>17</v>
      </c>
      <c r="G1099">
        <f t="shared" si="162"/>
        <v>10</v>
      </c>
      <c r="H1099">
        <f t="shared" si="163"/>
        <v>4</v>
      </c>
      <c r="I1099" t="str">
        <f t="shared" si="164"/>
        <v>2023</v>
      </c>
      <c r="J1099" t="str">
        <f t="shared" si="167"/>
        <v>2023-02-17</v>
      </c>
    </row>
    <row r="1100" spans="1:10" ht="15.75" x14ac:dyDescent="0.25">
      <c r="A1100" s="6">
        <v>44974</v>
      </c>
      <c r="B1100" t="str">
        <f t="shared" si="165"/>
        <v>02/17/2023</v>
      </c>
      <c r="C1100">
        <f t="shared" si="166"/>
        <v>3</v>
      </c>
      <c r="D1100" t="str">
        <f t="shared" si="159"/>
        <v>02</v>
      </c>
      <c r="E1100">
        <f t="shared" si="160"/>
        <v>6</v>
      </c>
      <c r="F1100">
        <f t="shared" si="161"/>
        <v>17</v>
      </c>
      <c r="G1100">
        <f t="shared" si="162"/>
        <v>10</v>
      </c>
      <c r="H1100">
        <f t="shared" si="163"/>
        <v>4</v>
      </c>
      <c r="I1100" t="str">
        <f t="shared" si="164"/>
        <v>2023</v>
      </c>
      <c r="J1100" t="str">
        <f t="shared" si="167"/>
        <v>2023-02-17</v>
      </c>
    </row>
    <row r="1101" spans="1:10" ht="15.75" x14ac:dyDescent="0.25">
      <c r="A1101" s="6">
        <v>44974</v>
      </c>
      <c r="B1101" t="str">
        <f t="shared" si="165"/>
        <v>02/17/2023</v>
      </c>
      <c r="C1101">
        <f t="shared" si="166"/>
        <v>3</v>
      </c>
      <c r="D1101" t="str">
        <f t="shared" si="159"/>
        <v>02</v>
      </c>
      <c r="E1101">
        <f t="shared" si="160"/>
        <v>6</v>
      </c>
      <c r="F1101">
        <f t="shared" si="161"/>
        <v>17</v>
      </c>
      <c r="G1101">
        <f t="shared" si="162"/>
        <v>10</v>
      </c>
      <c r="H1101">
        <f t="shared" si="163"/>
        <v>4</v>
      </c>
      <c r="I1101" t="str">
        <f t="shared" si="164"/>
        <v>2023</v>
      </c>
      <c r="J1101" t="str">
        <f t="shared" si="167"/>
        <v>2023-02-17</v>
      </c>
    </row>
    <row r="1102" spans="1:10" ht="15.75" x14ac:dyDescent="0.25">
      <c r="A1102" s="6">
        <v>44974</v>
      </c>
      <c r="B1102" t="str">
        <f t="shared" si="165"/>
        <v>02/17/2023</v>
      </c>
      <c r="C1102">
        <f t="shared" si="166"/>
        <v>3</v>
      </c>
      <c r="D1102" t="str">
        <f t="shared" si="159"/>
        <v>02</v>
      </c>
      <c r="E1102">
        <f t="shared" si="160"/>
        <v>6</v>
      </c>
      <c r="F1102">
        <f t="shared" si="161"/>
        <v>17</v>
      </c>
      <c r="G1102">
        <f t="shared" si="162"/>
        <v>10</v>
      </c>
      <c r="H1102">
        <f t="shared" si="163"/>
        <v>4</v>
      </c>
      <c r="I1102" t="str">
        <f t="shared" si="164"/>
        <v>2023</v>
      </c>
      <c r="J1102" t="str">
        <f t="shared" si="167"/>
        <v>2023-02-17</v>
      </c>
    </row>
    <row r="1103" spans="1:10" ht="15.75" x14ac:dyDescent="0.25">
      <c r="A1103" s="6">
        <v>44974</v>
      </c>
      <c r="B1103" t="str">
        <f t="shared" si="165"/>
        <v>02/17/2023</v>
      </c>
      <c r="C1103">
        <f t="shared" si="166"/>
        <v>3</v>
      </c>
      <c r="D1103" t="str">
        <f t="shared" si="159"/>
        <v>02</v>
      </c>
      <c r="E1103">
        <f t="shared" si="160"/>
        <v>6</v>
      </c>
      <c r="F1103">
        <f t="shared" si="161"/>
        <v>17</v>
      </c>
      <c r="G1103">
        <f t="shared" si="162"/>
        <v>10</v>
      </c>
      <c r="H1103">
        <f t="shared" si="163"/>
        <v>4</v>
      </c>
      <c r="I1103" t="str">
        <f t="shared" si="164"/>
        <v>2023</v>
      </c>
      <c r="J1103" t="str">
        <f t="shared" si="167"/>
        <v>2023-02-17</v>
      </c>
    </row>
    <row r="1104" spans="1:10" ht="15.75" x14ac:dyDescent="0.25">
      <c r="A1104" s="6">
        <v>44978</v>
      </c>
      <c r="B1104" t="str">
        <f t="shared" si="165"/>
        <v>02/21/2023</v>
      </c>
      <c r="C1104">
        <f t="shared" si="166"/>
        <v>3</v>
      </c>
      <c r="D1104" t="str">
        <f t="shared" si="159"/>
        <v>02</v>
      </c>
      <c r="E1104">
        <f t="shared" si="160"/>
        <v>6</v>
      </c>
      <c r="F1104">
        <f t="shared" si="161"/>
        <v>21</v>
      </c>
      <c r="G1104">
        <f t="shared" si="162"/>
        <v>10</v>
      </c>
      <c r="H1104">
        <f t="shared" si="163"/>
        <v>4</v>
      </c>
      <c r="I1104" t="str">
        <f t="shared" si="164"/>
        <v>2023</v>
      </c>
      <c r="J1104" t="str">
        <f t="shared" si="167"/>
        <v>2023-02-21</v>
      </c>
    </row>
    <row r="1105" spans="1:10" ht="15.75" x14ac:dyDescent="0.25">
      <c r="A1105" s="6">
        <v>44978</v>
      </c>
      <c r="B1105" t="str">
        <f t="shared" si="165"/>
        <v>02/21/2023</v>
      </c>
      <c r="C1105">
        <f t="shared" si="166"/>
        <v>3</v>
      </c>
      <c r="D1105" t="str">
        <f t="shared" si="159"/>
        <v>02</v>
      </c>
      <c r="E1105">
        <f t="shared" si="160"/>
        <v>6</v>
      </c>
      <c r="F1105">
        <f t="shared" si="161"/>
        <v>21</v>
      </c>
      <c r="G1105">
        <f t="shared" si="162"/>
        <v>10</v>
      </c>
      <c r="H1105">
        <f t="shared" si="163"/>
        <v>4</v>
      </c>
      <c r="I1105" t="str">
        <f t="shared" si="164"/>
        <v>2023</v>
      </c>
      <c r="J1105" t="str">
        <f t="shared" si="167"/>
        <v>2023-02-21</v>
      </c>
    </row>
    <row r="1106" spans="1:10" ht="15.75" x14ac:dyDescent="0.25">
      <c r="A1106" s="6">
        <v>44979</v>
      </c>
      <c r="B1106" t="str">
        <f t="shared" si="165"/>
        <v>02/22/2023</v>
      </c>
      <c r="C1106">
        <f t="shared" si="166"/>
        <v>3</v>
      </c>
      <c r="D1106" t="str">
        <f t="shared" si="159"/>
        <v>02</v>
      </c>
      <c r="E1106">
        <f t="shared" si="160"/>
        <v>6</v>
      </c>
      <c r="F1106">
        <f t="shared" si="161"/>
        <v>22</v>
      </c>
      <c r="G1106">
        <f t="shared" si="162"/>
        <v>10</v>
      </c>
      <c r="H1106">
        <f t="shared" si="163"/>
        <v>4</v>
      </c>
      <c r="I1106" t="str">
        <f t="shared" si="164"/>
        <v>2023</v>
      </c>
      <c r="J1106" t="str">
        <f t="shared" si="167"/>
        <v>2023-02-22</v>
      </c>
    </row>
    <row r="1107" spans="1:10" ht="15.75" x14ac:dyDescent="0.25">
      <c r="A1107" s="6">
        <v>44979</v>
      </c>
      <c r="B1107" t="str">
        <f t="shared" si="165"/>
        <v>02/22/2023</v>
      </c>
      <c r="C1107">
        <f t="shared" si="166"/>
        <v>3</v>
      </c>
      <c r="D1107" t="str">
        <f t="shared" si="159"/>
        <v>02</v>
      </c>
      <c r="E1107">
        <f t="shared" si="160"/>
        <v>6</v>
      </c>
      <c r="F1107">
        <f t="shared" si="161"/>
        <v>22</v>
      </c>
      <c r="G1107">
        <f t="shared" si="162"/>
        <v>10</v>
      </c>
      <c r="H1107">
        <f t="shared" si="163"/>
        <v>4</v>
      </c>
      <c r="I1107" t="str">
        <f t="shared" si="164"/>
        <v>2023</v>
      </c>
      <c r="J1107" t="str">
        <f t="shared" si="167"/>
        <v>2023-02-22</v>
      </c>
    </row>
    <row r="1108" spans="1:10" ht="15.75" x14ac:dyDescent="0.25">
      <c r="A1108" s="6">
        <v>44979</v>
      </c>
      <c r="B1108" t="str">
        <f t="shared" si="165"/>
        <v>02/22/2023</v>
      </c>
      <c r="C1108">
        <f t="shared" si="166"/>
        <v>3</v>
      </c>
      <c r="D1108" t="str">
        <f t="shared" si="159"/>
        <v>02</v>
      </c>
      <c r="E1108">
        <f t="shared" si="160"/>
        <v>6</v>
      </c>
      <c r="F1108">
        <f t="shared" si="161"/>
        <v>22</v>
      </c>
      <c r="G1108">
        <f t="shared" si="162"/>
        <v>10</v>
      </c>
      <c r="H1108">
        <f t="shared" si="163"/>
        <v>4</v>
      </c>
      <c r="I1108" t="str">
        <f t="shared" si="164"/>
        <v>2023</v>
      </c>
      <c r="J1108" t="str">
        <f t="shared" si="167"/>
        <v>2023-02-22</v>
      </c>
    </row>
    <row r="1109" spans="1:10" ht="15.75" x14ac:dyDescent="0.25">
      <c r="A1109" s="6">
        <v>44979</v>
      </c>
      <c r="B1109" t="str">
        <f t="shared" si="165"/>
        <v>02/22/2023</v>
      </c>
      <c r="C1109">
        <f t="shared" si="166"/>
        <v>3</v>
      </c>
      <c r="D1109" t="str">
        <f t="shared" si="159"/>
        <v>02</v>
      </c>
      <c r="E1109">
        <f t="shared" si="160"/>
        <v>6</v>
      </c>
      <c r="F1109">
        <f t="shared" si="161"/>
        <v>22</v>
      </c>
      <c r="G1109">
        <f t="shared" si="162"/>
        <v>10</v>
      </c>
      <c r="H1109">
        <f t="shared" si="163"/>
        <v>4</v>
      </c>
      <c r="I1109" t="str">
        <f t="shared" si="164"/>
        <v>2023</v>
      </c>
      <c r="J1109" t="str">
        <f t="shared" si="167"/>
        <v>2023-02-22</v>
      </c>
    </row>
    <row r="1110" spans="1:10" ht="15.75" x14ac:dyDescent="0.25">
      <c r="A1110" s="6">
        <v>44979</v>
      </c>
      <c r="B1110" t="str">
        <f t="shared" si="165"/>
        <v>02/22/2023</v>
      </c>
      <c r="C1110">
        <f t="shared" si="166"/>
        <v>3</v>
      </c>
      <c r="D1110" t="str">
        <f t="shared" si="159"/>
        <v>02</v>
      </c>
      <c r="E1110">
        <f t="shared" si="160"/>
        <v>6</v>
      </c>
      <c r="F1110">
        <f t="shared" si="161"/>
        <v>22</v>
      </c>
      <c r="G1110">
        <f t="shared" si="162"/>
        <v>10</v>
      </c>
      <c r="H1110">
        <f t="shared" si="163"/>
        <v>4</v>
      </c>
      <c r="I1110" t="str">
        <f t="shared" si="164"/>
        <v>2023</v>
      </c>
      <c r="J1110" t="str">
        <f t="shared" si="167"/>
        <v>2023-02-22</v>
      </c>
    </row>
    <row r="1111" spans="1:10" ht="15.75" x14ac:dyDescent="0.25">
      <c r="A1111" s="6">
        <v>44979</v>
      </c>
      <c r="B1111" t="str">
        <f t="shared" si="165"/>
        <v>02/22/2023</v>
      </c>
      <c r="C1111">
        <f t="shared" si="166"/>
        <v>3</v>
      </c>
      <c r="D1111" t="str">
        <f t="shared" si="159"/>
        <v>02</v>
      </c>
      <c r="E1111">
        <f t="shared" si="160"/>
        <v>6</v>
      </c>
      <c r="F1111">
        <f t="shared" si="161"/>
        <v>22</v>
      </c>
      <c r="G1111">
        <f t="shared" si="162"/>
        <v>10</v>
      </c>
      <c r="H1111">
        <f t="shared" si="163"/>
        <v>4</v>
      </c>
      <c r="I1111" t="str">
        <f t="shared" si="164"/>
        <v>2023</v>
      </c>
      <c r="J1111" t="str">
        <f t="shared" si="167"/>
        <v>2023-02-22</v>
      </c>
    </row>
    <row r="1112" spans="1:10" ht="15.75" x14ac:dyDescent="0.25">
      <c r="A1112" s="6">
        <v>44978</v>
      </c>
      <c r="B1112" t="str">
        <f t="shared" si="165"/>
        <v>02/21/2023</v>
      </c>
      <c r="C1112">
        <f t="shared" si="166"/>
        <v>3</v>
      </c>
      <c r="D1112" t="str">
        <f t="shared" si="159"/>
        <v>02</v>
      </c>
      <c r="E1112">
        <f t="shared" si="160"/>
        <v>6</v>
      </c>
      <c r="F1112">
        <f t="shared" si="161"/>
        <v>21</v>
      </c>
      <c r="G1112">
        <f t="shared" si="162"/>
        <v>10</v>
      </c>
      <c r="H1112">
        <f t="shared" si="163"/>
        <v>4</v>
      </c>
      <c r="I1112" t="str">
        <f t="shared" si="164"/>
        <v>2023</v>
      </c>
      <c r="J1112" t="str">
        <f t="shared" si="167"/>
        <v>2023-02-21</v>
      </c>
    </row>
    <row r="1113" spans="1:10" ht="15.75" x14ac:dyDescent="0.25">
      <c r="A1113" s="6">
        <v>44979</v>
      </c>
      <c r="B1113" t="str">
        <f t="shared" si="165"/>
        <v>02/22/2023</v>
      </c>
      <c r="C1113">
        <f t="shared" si="166"/>
        <v>3</v>
      </c>
      <c r="D1113" t="str">
        <f t="shared" si="159"/>
        <v>02</v>
      </c>
      <c r="E1113">
        <f t="shared" si="160"/>
        <v>6</v>
      </c>
      <c r="F1113">
        <f t="shared" si="161"/>
        <v>22</v>
      </c>
      <c r="G1113">
        <f t="shared" si="162"/>
        <v>10</v>
      </c>
      <c r="H1113">
        <f t="shared" si="163"/>
        <v>4</v>
      </c>
      <c r="I1113" t="str">
        <f t="shared" si="164"/>
        <v>2023</v>
      </c>
      <c r="J1113" t="str">
        <f t="shared" si="167"/>
        <v>2023-02-22</v>
      </c>
    </row>
    <row r="1114" spans="1:10" ht="15.75" x14ac:dyDescent="0.25">
      <c r="A1114" s="6">
        <v>44979</v>
      </c>
      <c r="B1114" t="str">
        <f t="shared" si="165"/>
        <v>02/22/2023</v>
      </c>
      <c r="C1114">
        <f t="shared" si="166"/>
        <v>3</v>
      </c>
      <c r="D1114" t="str">
        <f t="shared" si="159"/>
        <v>02</v>
      </c>
      <c r="E1114">
        <f t="shared" si="160"/>
        <v>6</v>
      </c>
      <c r="F1114">
        <f t="shared" si="161"/>
        <v>22</v>
      </c>
      <c r="G1114">
        <f t="shared" si="162"/>
        <v>10</v>
      </c>
      <c r="H1114">
        <f t="shared" si="163"/>
        <v>4</v>
      </c>
      <c r="I1114" t="str">
        <f t="shared" si="164"/>
        <v>2023</v>
      </c>
      <c r="J1114" t="str">
        <f t="shared" si="167"/>
        <v>2023-02-22</v>
      </c>
    </row>
    <row r="1115" spans="1:10" ht="15.75" x14ac:dyDescent="0.25">
      <c r="A1115" s="6">
        <v>44979</v>
      </c>
      <c r="B1115" t="str">
        <f t="shared" si="165"/>
        <v>02/22/2023</v>
      </c>
      <c r="C1115">
        <f t="shared" si="166"/>
        <v>3</v>
      </c>
      <c r="D1115" t="str">
        <f t="shared" si="159"/>
        <v>02</v>
      </c>
      <c r="E1115">
        <f t="shared" si="160"/>
        <v>6</v>
      </c>
      <c r="F1115">
        <f t="shared" si="161"/>
        <v>22</v>
      </c>
      <c r="G1115">
        <f t="shared" si="162"/>
        <v>10</v>
      </c>
      <c r="H1115">
        <f t="shared" si="163"/>
        <v>4</v>
      </c>
      <c r="I1115" t="str">
        <f t="shared" si="164"/>
        <v>2023</v>
      </c>
      <c r="J1115" t="str">
        <f t="shared" si="167"/>
        <v>2023-02-22</v>
      </c>
    </row>
    <row r="1116" spans="1:10" ht="15.75" x14ac:dyDescent="0.25">
      <c r="A1116" s="6">
        <v>44979</v>
      </c>
      <c r="B1116" t="str">
        <f t="shared" si="165"/>
        <v>02/22/2023</v>
      </c>
      <c r="C1116">
        <f t="shared" si="166"/>
        <v>3</v>
      </c>
      <c r="D1116" t="str">
        <f t="shared" si="159"/>
        <v>02</v>
      </c>
      <c r="E1116">
        <f t="shared" si="160"/>
        <v>6</v>
      </c>
      <c r="F1116">
        <f t="shared" si="161"/>
        <v>22</v>
      </c>
      <c r="G1116">
        <f t="shared" si="162"/>
        <v>10</v>
      </c>
      <c r="H1116">
        <f t="shared" si="163"/>
        <v>4</v>
      </c>
      <c r="I1116" t="str">
        <f t="shared" si="164"/>
        <v>2023</v>
      </c>
      <c r="J1116" t="str">
        <f t="shared" si="167"/>
        <v>2023-02-22</v>
      </c>
    </row>
    <row r="1117" spans="1:10" ht="15.75" x14ac:dyDescent="0.25">
      <c r="A1117" s="6">
        <v>44979</v>
      </c>
      <c r="B1117" t="str">
        <f t="shared" si="165"/>
        <v>02/22/2023</v>
      </c>
      <c r="C1117">
        <f t="shared" si="166"/>
        <v>3</v>
      </c>
      <c r="D1117" t="str">
        <f t="shared" si="159"/>
        <v>02</v>
      </c>
      <c r="E1117">
        <f t="shared" si="160"/>
        <v>6</v>
      </c>
      <c r="F1117">
        <f t="shared" si="161"/>
        <v>22</v>
      </c>
      <c r="G1117">
        <f t="shared" si="162"/>
        <v>10</v>
      </c>
      <c r="H1117">
        <f t="shared" si="163"/>
        <v>4</v>
      </c>
      <c r="I1117" t="str">
        <f t="shared" si="164"/>
        <v>2023</v>
      </c>
      <c r="J1117" t="str">
        <f t="shared" si="167"/>
        <v>2023-02-22</v>
      </c>
    </row>
    <row r="1118" spans="1:10" ht="15.75" x14ac:dyDescent="0.25">
      <c r="A1118" s="6">
        <v>44979</v>
      </c>
      <c r="B1118" t="str">
        <f t="shared" si="165"/>
        <v>02/22/2023</v>
      </c>
      <c r="C1118">
        <f t="shared" si="166"/>
        <v>3</v>
      </c>
      <c r="D1118" t="str">
        <f t="shared" si="159"/>
        <v>02</v>
      </c>
      <c r="E1118">
        <f t="shared" si="160"/>
        <v>6</v>
      </c>
      <c r="F1118">
        <f t="shared" si="161"/>
        <v>22</v>
      </c>
      <c r="G1118">
        <f t="shared" si="162"/>
        <v>10</v>
      </c>
      <c r="H1118">
        <f t="shared" si="163"/>
        <v>4</v>
      </c>
      <c r="I1118" t="str">
        <f t="shared" si="164"/>
        <v>2023</v>
      </c>
      <c r="J1118" t="str">
        <f t="shared" si="167"/>
        <v>2023-02-22</v>
      </c>
    </row>
    <row r="1119" spans="1:10" ht="15.75" x14ac:dyDescent="0.25">
      <c r="A1119" s="6">
        <v>44979</v>
      </c>
      <c r="B1119" t="str">
        <f t="shared" si="165"/>
        <v>02/22/2023</v>
      </c>
      <c r="C1119">
        <f t="shared" si="166"/>
        <v>3</v>
      </c>
      <c r="D1119" t="str">
        <f t="shared" si="159"/>
        <v>02</v>
      </c>
      <c r="E1119">
        <f t="shared" si="160"/>
        <v>6</v>
      </c>
      <c r="F1119">
        <f t="shared" si="161"/>
        <v>22</v>
      </c>
      <c r="G1119">
        <f t="shared" si="162"/>
        <v>10</v>
      </c>
      <c r="H1119">
        <f t="shared" si="163"/>
        <v>4</v>
      </c>
      <c r="I1119" t="str">
        <f t="shared" si="164"/>
        <v>2023</v>
      </c>
      <c r="J1119" t="str">
        <f t="shared" si="167"/>
        <v>2023-02-22</v>
      </c>
    </row>
    <row r="1120" spans="1:10" ht="15.75" x14ac:dyDescent="0.25">
      <c r="A1120" s="6">
        <v>44979</v>
      </c>
      <c r="B1120" t="str">
        <f t="shared" si="165"/>
        <v>02/22/2023</v>
      </c>
      <c r="C1120">
        <f t="shared" si="166"/>
        <v>3</v>
      </c>
      <c r="D1120" t="str">
        <f t="shared" si="159"/>
        <v>02</v>
      </c>
      <c r="E1120">
        <f t="shared" si="160"/>
        <v>6</v>
      </c>
      <c r="F1120">
        <f t="shared" si="161"/>
        <v>22</v>
      </c>
      <c r="G1120">
        <f t="shared" si="162"/>
        <v>10</v>
      </c>
      <c r="H1120">
        <f t="shared" si="163"/>
        <v>4</v>
      </c>
      <c r="I1120" t="str">
        <f t="shared" si="164"/>
        <v>2023</v>
      </c>
      <c r="J1120" t="str">
        <f t="shared" si="167"/>
        <v>2023-02-22</v>
      </c>
    </row>
    <row r="1121" spans="1:10" ht="15.75" x14ac:dyDescent="0.25">
      <c r="A1121" s="6">
        <v>44979</v>
      </c>
      <c r="B1121" t="str">
        <f t="shared" si="165"/>
        <v>02/22/2023</v>
      </c>
      <c r="C1121">
        <f t="shared" si="166"/>
        <v>3</v>
      </c>
      <c r="D1121" t="str">
        <f t="shared" si="159"/>
        <v>02</v>
      </c>
      <c r="E1121">
        <f t="shared" si="160"/>
        <v>6</v>
      </c>
      <c r="F1121">
        <f t="shared" si="161"/>
        <v>22</v>
      </c>
      <c r="G1121">
        <f t="shared" si="162"/>
        <v>10</v>
      </c>
      <c r="H1121">
        <f t="shared" si="163"/>
        <v>4</v>
      </c>
      <c r="I1121" t="str">
        <f t="shared" si="164"/>
        <v>2023</v>
      </c>
      <c r="J1121" t="str">
        <f t="shared" si="167"/>
        <v>2023-02-22</v>
      </c>
    </row>
    <row r="1122" spans="1:10" ht="15.75" x14ac:dyDescent="0.25">
      <c r="A1122" s="6">
        <v>44979</v>
      </c>
      <c r="B1122" t="str">
        <f t="shared" si="165"/>
        <v>02/22/2023</v>
      </c>
      <c r="C1122">
        <f t="shared" si="166"/>
        <v>3</v>
      </c>
      <c r="D1122" t="str">
        <f t="shared" si="159"/>
        <v>02</v>
      </c>
      <c r="E1122">
        <f t="shared" si="160"/>
        <v>6</v>
      </c>
      <c r="F1122">
        <f t="shared" si="161"/>
        <v>22</v>
      </c>
      <c r="G1122">
        <f t="shared" si="162"/>
        <v>10</v>
      </c>
      <c r="H1122">
        <f t="shared" si="163"/>
        <v>4</v>
      </c>
      <c r="I1122" t="str">
        <f t="shared" si="164"/>
        <v>2023</v>
      </c>
      <c r="J1122" t="str">
        <f t="shared" si="167"/>
        <v>2023-02-22</v>
      </c>
    </row>
    <row r="1123" spans="1:10" ht="15.75" x14ac:dyDescent="0.25">
      <c r="A1123" s="6">
        <v>44981</v>
      </c>
      <c r="B1123" t="str">
        <f t="shared" si="165"/>
        <v>02/24/2023</v>
      </c>
      <c r="C1123">
        <f t="shared" si="166"/>
        <v>3</v>
      </c>
      <c r="D1123" t="str">
        <f t="shared" si="159"/>
        <v>02</v>
      </c>
      <c r="E1123">
        <f t="shared" si="160"/>
        <v>6</v>
      </c>
      <c r="F1123">
        <f t="shared" si="161"/>
        <v>24</v>
      </c>
      <c r="G1123">
        <f t="shared" si="162"/>
        <v>10</v>
      </c>
      <c r="H1123">
        <f t="shared" si="163"/>
        <v>4</v>
      </c>
      <c r="I1123" t="str">
        <f t="shared" si="164"/>
        <v>2023</v>
      </c>
      <c r="J1123" t="str">
        <f t="shared" si="167"/>
        <v>2023-02-24</v>
      </c>
    </row>
    <row r="1124" spans="1:10" ht="15.75" x14ac:dyDescent="0.25">
      <c r="A1124" s="6">
        <v>44984</v>
      </c>
      <c r="B1124" t="str">
        <f t="shared" si="165"/>
        <v>02/27/2023</v>
      </c>
      <c r="C1124">
        <f t="shared" si="166"/>
        <v>3</v>
      </c>
      <c r="D1124" t="str">
        <f t="shared" si="159"/>
        <v>02</v>
      </c>
      <c r="E1124">
        <f t="shared" si="160"/>
        <v>6</v>
      </c>
      <c r="F1124">
        <f t="shared" si="161"/>
        <v>27</v>
      </c>
      <c r="G1124">
        <f t="shared" si="162"/>
        <v>10</v>
      </c>
      <c r="H1124">
        <f t="shared" si="163"/>
        <v>4</v>
      </c>
      <c r="I1124" t="str">
        <f t="shared" si="164"/>
        <v>2023</v>
      </c>
      <c r="J1124" t="str">
        <f t="shared" si="167"/>
        <v>2023-02-27</v>
      </c>
    </row>
    <row r="1125" spans="1:10" ht="15.75" x14ac:dyDescent="0.25">
      <c r="A1125" s="6">
        <v>44984</v>
      </c>
      <c r="B1125" t="str">
        <f t="shared" si="165"/>
        <v>02/27/2023</v>
      </c>
      <c r="C1125">
        <f t="shared" si="166"/>
        <v>3</v>
      </c>
      <c r="D1125" t="str">
        <f t="shared" si="159"/>
        <v>02</v>
      </c>
      <c r="E1125">
        <f t="shared" si="160"/>
        <v>6</v>
      </c>
      <c r="F1125">
        <f t="shared" si="161"/>
        <v>27</v>
      </c>
      <c r="G1125">
        <f t="shared" si="162"/>
        <v>10</v>
      </c>
      <c r="H1125">
        <f t="shared" si="163"/>
        <v>4</v>
      </c>
      <c r="I1125" t="str">
        <f t="shared" si="164"/>
        <v>2023</v>
      </c>
      <c r="J1125" t="str">
        <f t="shared" si="167"/>
        <v>2023-02-27</v>
      </c>
    </row>
    <row r="1126" spans="1:10" ht="15.75" x14ac:dyDescent="0.25">
      <c r="A1126" s="6">
        <v>44984</v>
      </c>
      <c r="B1126" t="str">
        <f t="shared" si="165"/>
        <v>02/27/2023</v>
      </c>
      <c r="C1126">
        <f t="shared" si="166"/>
        <v>3</v>
      </c>
      <c r="D1126" t="str">
        <f t="shared" si="159"/>
        <v>02</v>
      </c>
      <c r="E1126">
        <f t="shared" si="160"/>
        <v>6</v>
      </c>
      <c r="F1126">
        <f t="shared" si="161"/>
        <v>27</v>
      </c>
      <c r="G1126">
        <f t="shared" si="162"/>
        <v>10</v>
      </c>
      <c r="H1126">
        <f t="shared" si="163"/>
        <v>4</v>
      </c>
      <c r="I1126" t="str">
        <f t="shared" si="164"/>
        <v>2023</v>
      </c>
      <c r="J1126" t="str">
        <f t="shared" si="167"/>
        <v>2023-02-27</v>
      </c>
    </row>
    <row r="1127" spans="1:10" ht="15.75" x14ac:dyDescent="0.25">
      <c r="A1127" s="6">
        <v>44985</v>
      </c>
      <c r="B1127" t="str">
        <f t="shared" si="165"/>
        <v>02/28/2023</v>
      </c>
      <c r="C1127">
        <f t="shared" si="166"/>
        <v>3</v>
      </c>
      <c r="D1127" t="str">
        <f t="shared" si="159"/>
        <v>02</v>
      </c>
      <c r="E1127">
        <f t="shared" si="160"/>
        <v>6</v>
      </c>
      <c r="F1127">
        <f t="shared" si="161"/>
        <v>28</v>
      </c>
      <c r="G1127">
        <f t="shared" si="162"/>
        <v>10</v>
      </c>
      <c r="H1127">
        <f t="shared" si="163"/>
        <v>4</v>
      </c>
      <c r="I1127" t="str">
        <f t="shared" si="164"/>
        <v>2023</v>
      </c>
      <c r="J1127" t="str">
        <f t="shared" si="167"/>
        <v>2023-02-28</v>
      </c>
    </row>
    <row r="1128" spans="1:10" ht="15.75" x14ac:dyDescent="0.25">
      <c r="A1128" s="6">
        <v>44985</v>
      </c>
      <c r="B1128" t="str">
        <f t="shared" si="165"/>
        <v>02/28/2023</v>
      </c>
      <c r="C1128">
        <f t="shared" si="166"/>
        <v>3</v>
      </c>
      <c r="D1128" t="str">
        <f t="shared" si="159"/>
        <v>02</v>
      </c>
      <c r="E1128">
        <f t="shared" si="160"/>
        <v>6</v>
      </c>
      <c r="F1128">
        <f t="shared" si="161"/>
        <v>28</v>
      </c>
      <c r="G1128">
        <f t="shared" si="162"/>
        <v>10</v>
      </c>
      <c r="H1128">
        <f t="shared" si="163"/>
        <v>4</v>
      </c>
      <c r="I1128" t="str">
        <f t="shared" si="164"/>
        <v>2023</v>
      </c>
      <c r="J1128" t="str">
        <f t="shared" si="167"/>
        <v>2023-02-28</v>
      </c>
    </row>
    <row r="1129" spans="1:10" ht="15.75" x14ac:dyDescent="0.25">
      <c r="A1129" s="6">
        <v>44985</v>
      </c>
      <c r="B1129" t="str">
        <f t="shared" si="165"/>
        <v>02/28/2023</v>
      </c>
      <c r="C1129">
        <f t="shared" si="166"/>
        <v>3</v>
      </c>
      <c r="D1129" t="str">
        <f t="shared" si="159"/>
        <v>02</v>
      </c>
      <c r="E1129">
        <f t="shared" si="160"/>
        <v>6</v>
      </c>
      <c r="F1129">
        <f t="shared" si="161"/>
        <v>28</v>
      </c>
      <c r="G1129">
        <f t="shared" si="162"/>
        <v>10</v>
      </c>
      <c r="H1129">
        <f t="shared" si="163"/>
        <v>4</v>
      </c>
      <c r="I1129" t="str">
        <f t="shared" si="164"/>
        <v>2023</v>
      </c>
      <c r="J1129" t="str">
        <f t="shared" si="167"/>
        <v>2023-02-28</v>
      </c>
    </row>
    <row r="1130" spans="1:10" ht="15.75" x14ac:dyDescent="0.25">
      <c r="A1130" s="6">
        <v>44985</v>
      </c>
      <c r="B1130" t="str">
        <f t="shared" si="165"/>
        <v>02/28/2023</v>
      </c>
      <c r="C1130">
        <f t="shared" si="166"/>
        <v>3</v>
      </c>
      <c r="D1130" t="str">
        <f t="shared" si="159"/>
        <v>02</v>
      </c>
      <c r="E1130">
        <f t="shared" si="160"/>
        <v>6</v>
      </c>
      <c r="F1130">
        <f t="shared" si="161"/>
        <v>28</v>
      </c>
      <c r="G1130">
        <f t="shared" si="162"/>
        <v>10</v>
      </c>
      <c r="H1130">
        <f t="shared" si="163"/>
        <v>4</v>
      </c>
      <c r="I1130" t="str">
        <f t="shared" si="164"/>
        <v>2023</v>
      </c>
      <c r="J1130" t="str">
        <f t="shared" si="167"/>
        <v>2023-02-28</v>
      </c>
    </row>
    <row r="1131" spans="1:10" ht="15.75" x14ac:dyDescent="0.25">
      <c r="A1131" s="6">
        <v>44987</v>
      </c>
      <c r="B1131" t="str">
        <f t="shared" si="165"/>
        <v>03/02/2023</v>
      </c>
      <c r="C1131">
        <f t="shared" si="166"/>
        <v>3</v>
      </c>
      <c r="D1131" t="str">
        <f t="shared" si="159"/>
        <v>03</v>
      </c>
      <c r="E1131">
        <f t="shared" si="160"/>
        <v>6</v>
      </c>
      <c r="F1131" t="str">
        <f t="shared" si="161"/>
        <v>02</v>
      </c>
      <c r="G1131">
        <f t="shared" si="162"/>
        <v>10</v>
      </c>
      <c r="H1131">
        <f t="shared" si="163"/>
        <v>4</v>
      </c>
      <c r="I1131" t="str">
        <f t="shared" si="164"/>
        <v>2023</v>
      </c>
      <c r="J1131" t="str">
        <f t="shared" si="167"/>
        <v>2023-03-02</v>
      </c>
    </row>
    <row r="1132" spans="1:10" ht="15.75" x14ac:dyDescent="0.25">
      <c r="A1132" s="6">
        <v>44987</v>
      </c>
      <c r="B1132" t="str">
        <f t="shared" si="165"/>
        <v>03/02/2023</v>
      </c>
      <c r="C1132">
        <f t="shared" si="166"/>
        <v>3</v>
      </c>
      <c r="D1132" t="str">
        <f t="shared" si="159"/>
        <v>03</v>
      </c>
      <c r="E1132">
        <f t="shared" si="160"/>
        <v>6</v>
      </c>
      <c r="F1132" t="str">
        <f t="shared" si="161"/>
        <v>02</v>
      </c>
      <c r="G1132">
        <f t="shared" si="162"/>
        <v>10</v>
      </c>
      <c r="H1132">
        <f t="shared" si="163"/>
        <v>4</v>
      </c>
      <c r="I1132" t="str">
        <f t="shared" si="164"/>
        <v>2023</v>
      </c>
      <c r="J1132" t="str">
        <f t="shared" si="167"/>
        <v>2023-03-02</v>
      </c>
    </row>
    <row r="1133" spans="1:10" ht="15.75" x14ac:dyDescent="0.25">
      <c r="A1133" s="6">
        <v>44987</v>
      </c>
      <c r="B1133" t="str">
        <f t="shared" si="165"/>
        <v>03/02/2023</v>
      </c>
      <c r="C1133">
        <f t="shared" si="166"/>
        <v>3</v>
      </c>
      <c r="D1133" t="str">
        <f t="shared" si="159"/>
        <v>03</v>
      </c>
      <c r="E1133">
        <f t="shared" si="160"/>
        <v>6</v>
      </c>
      <c r="F1133" t="str">
        <f t="shared" si="161"/>
        <v>02</v>
      </c>
      <c r="G1133">
        <f t="shared" si="162"/>
        <v>10</v>
      </c>
      <c r="H1133">
        <f t="shared" si="163"/>
        <v>4</v>
      </c>
      <c r="I1133" t="str">
        <f t="shared" si="164"/>
        <v>2023</v>
      </c>
      <c r="J1133" t="str">
        <f t="shared" si="167"/>
        <v>2023-03-02</v>
      </c>
    </row>
    <row r="1134" spans="1:10" ht="15.75" x14ac:dyDescent="0.25">
      <c r="A1134" s="6">
        <v>44987</v>
      </c>
      <c r="B1134" t="str">
        <f t="shared" si="165"/>
        <v>03/02/2023</v>
      </c>
      <c r="C1134">
        <f t="shared" si="166"/>
        <v>3</v>
      </c>
      <c r="D1134" t="str">
        <f t="shared" si="159"/>
        <v>03</v>
      </c>
      <c r="E1134">
        <f t="shared" si="160"/>
        <v>6</v>
      </c>
      <c r="F1134" t="str">
        <f t="shared" si="161"/>
        <v>02</v>
      </c>
      <c r="G1134">
        <f t="shared" si="162"/>
        <v>10</v>
      </c>
      <c r="H1134">
        <f t="shared" si="163"/>
        <v>4</v>
      </c>
      <c r="I1134" t="str">
        <f t="shared" si="164"/>
        <v>2023</v>
      </c>
      <c r="J1134" t="str">
        <f t="shared" si="167"/>
        <v>2023-03-02</v>
      </c>
    </row>
    <row r="1135" spans="1:10" ht="15.75" x14ac:dyDescent="0.25">
      <c r="A1135" s="6">
        <v>44987</v>
      </c>
      <c r="B1135" t="str">
        <f t="shared" si="165"/>
        <v>03/02/2023</v>
      </c>
      <c r="C1135">
        <f t="shared" si="166"/>
        <v>3</v>
      </c>
      <c r="D1135" t="str">
        <f t="shared" si="159"/>
        <v>03</v>
      </c>
      <c r="E1135">
        <f t="shared" si="160"/>
        <v>6</v>
      </c>
      <c r="F1135" t="str">
        <f t="shared" si="161"/>
        <v>02</v>
      </c>
      <c r="G1135">
        <f t="shared" si="162"/>
        <v>10</v>
      </c>
      <c r="H1135">
        <f t="shared" si="163"/>
        <v>4</v>
      </c>
      <c r="I1135" t="str">
        <f t="shared" si="164"/>
        <v>2023</v>
      </c>
      <c r="J1135" t="str">
        <f t="shared" si="167"/>
        <v>2023-03-02</v>
      </c>
    </row>
    <row r="1136" spans="1:10" ht="15.75" x14ac:dyDescent="0.25">
      <c r="A1136" s="6">
        <v>44987</v>
      </c>
      <c r="B1136" t="str">
        <f t="shared" si="165"/>
        <v>03/02/2023</v>
      </c>
      <c r="C1136">
        <f t="shared" si="166"/>
        <v>3</v>
      </c>
      <c r="D1136" t="str">
        <f t="shared" si="159"/>
        <v>03</v>
      </c>
      <c r="E1136">
        <f t="shared" si="160"/>
        <v>6</v>
      </c>
      <c r="F1136" t="str">
        <f t="shared" si="161"/>
        <v>02</v>
      </c>
      <c r="G1136">
        <f t="shared" si="162"/>
        <v>10</v>
      </c>
      <c r="H1136">
        <f t="shared" si="163"/>
        <v>4</v>
      </c>
      <c r="I1136" t="str">
        <f t="shared" si="164"/>
        <v>2023</v>
      </c>
      <c r="J1136" t="str">
        <f t="shared" si="167"/>
        <v>2023-03-02</v>
      </c>
    </row>
    <row r="1137" spans="1:10" ht="15.75" x14ac:dyDescent="0.25">
      <c r="A1137" s="6">
        <v>44987</v>
      </c>
      <c r="B1137" t="str">
        <f t="shared" si="165"/>
        <v>03/02/2023</v>
      </c>
      <c r="C1137">
        <f t="shared" si="166"/>
        <v>3</v>
      </c>
      <c r="D1137" t="str">
        <f t="shared" si="159"/>
        <v>03</v>
      </c>
      <c r="E1137">
        <f t="shared" si="160"/>
        <v>6</v>
      </c>
      <c r="F1137" t="str">
        <f t="shared" si="161"/>
        <v>02</v>
      </c>
      <c r="G1137">
        <f t="shared" si="162"/>
        <v>10</v>
      </c>
      <c r="H1137">
        <f t="shared" si="163"/>
        <v>4</v>
      </c>
      <c r="I1137" t="str">
        <f t="shared" si="164"/>
        <v>2023</v>
      </c>
      <c r="J1137" t="str">
        <f t="shared" si="167"/>
        <v>2023-03-02</v>
      </c>
    </row>
    <row r="1138" spans="1:10" ht="15.75" x14ac:dyDescent="0.25">
      <c r="A1138" s="6">
        <v>44987</v>
      </c>
      <c r="B1138" t="str">
        <f t="shared" si="165"/>
        <v>03/02/2023</v>
      </c>
      <c r="C1138">
        <f t="shared" si="166"/>
        <v>3</v>
      </c>
      <c r="D1138" t="str">
        <f t="shared" si="159"/>
        <v>03</v>
      </c>
      <c r="E1138">
        <f t="shared" si="160"/>
        <v>6</v>
      </c>
      <c r="F1138" t="str">
        <f t="shared" si="161"/>
        <v>02</v>
      </c>
      <c r="G1138">
        <f t="shared" si="162"/>
        <v>10</v>
      </c>
      <c r="H1138">
        <f t="shared" si="163"/>
        <v>4</v>
      </c>
      <c r="I1138" t="str">
        <f t="shared" si="164"/>
        <v>2023</v>
      </c>
      <c r="J1138" t="str">
        <f t="shared" si="167"/>
        <v>2023-03-02</v>
      </c>
    </row>
    <row r="1139" spans="1:10" ht="15.75" x14ac:dyDescent="0.25">
      <c r="A1139" s="6">
        <v>44991</v>
      </c>
      <c r="B1139" t="str">
        <f t="shared" si="165"/>
        <v>03/06/2023</v>
      </c>
      <c r="C1139">
        <f t="shared" si="166"/>
        <v>3</v>
      </c>
      <c r="D1139" t="str">
        <f t="shared" si="159"/>
        <v>03</v>
      </c>
      <c r="E1139">
        <f t="shared" si="160"/>
        <v>6</v>
      </c>
      <c r="F1139" t="str">
        <f t="shared" si="161"/>
        <v>06</v>
      </c>
      <c r="G1139">
        <f t="shared" si="162"/>
        <v>10</v>
      </c>
      <c r="H1139">
        <f t="shared" si="163"/>
        <v>4</v>
      </c>
      <c r="I1139" t="str">
        <f t="shared" si="164"/>
        <v>2023</v>
      </c>
      <c r="J1139" t="str">
        <f t="shared" si="167"/>
        <v>2023-03-06</v>
      </c>
    </row>
    <row r="1140" spans="1:10" ht="15.75" x14ac:dyDescent="0.25">
      <c r="A1140" s="6">
        <v>44993</v>
      </c>
      <c r="B1140" t="str">
        <f t="shared" si="165"/>
        <v>03/08/2023</v>
      </c>
      <c r="C1140">
        <f t="shared" si="166"/>
        <v>3</v>
      </c>
      <c r="D1140" t="str">
        <f t="shared" si="159"/>
        <v>03</v>
      </c>
      <c r="E1140">
        <f t="shared" si="160"/>
        <v>6</v>
      </c>
      <c r="F1140" t="str">
        <f t="shared" si="161"/>
        <v>08</v>
      </c>
      <c r="G1140">
        <f t="shared" si="162"/>
        <v>10</v>
      </c>
      <c r="H1140">
        <f t="shared" si="163"/>
        <v>4</v>
      </c>
      <c r="I1140" t="str">
        <f t="shared" si="164"/>
        <v>2023</v>
      </c>
      <c r="J1140" t="str">
        <f t="shared" si="167"/>
        <v>2023-03-08</v>
      </c>
    </row>
    <row r="1141" spans="1:10" ht="15.75" x14ac:dyDescent="0.25">
      <c r="A1141" s="6">
        <v>44993</v>
      </c>
      <c r="B1141" t="str">
        <f t="shared" si="165"/>
        <v>03/08/2023</v>
      </c>
      <c r="C1141">
        <f t="shared" si="166"/>
        <v>3</v>
      </c>
      <c r="D1141" t="str">
        <f t="shared" ref="D1141:D1204" si="168">IF(VALUE(MID(B1141,1,C1141-1))&lt;10,0&amp;VALUE(MID(B1141,1,C1141-1)),VALUE(MID(B1141,1,C1141-1)))</f>
        <v>03</v>
      </c>
      <c r="E1141">
        <f t="shared" ref="E1141:E1204" si="169">SEARCH("/",B1141,C1141+1)</f>
        <v>6</v>
      </c>
      <c r="F1141" t="str">
        <f t="shared" ref="F1141:F1204" si="170">IF(VALUE(MID(B1141,C1141+1,E1141-C1141-1))&lt;10,0&amp;VALUE(MID(B1141,C1141+1,E1141-C1141-1)),VALUE(MID(B1141,C1141+1,E1141-C1141-1)))</f>
        <v>08</v>
      </c>
      <c r="G1141">
        <f t="shared" ref="G1141:G1204" si="171">LEN(B1141)</f>
        <v>10</v>
      </c>
      <c r="H1141">
        <f t="shared" ref="H1141:H1204" si="172">G1141-E1141</f>
        <v>4</v>
      </c>
      <c r="I1141" t="str">
        <f t="shared" ref="I1141:I1204" si="173">MID(B1141,E1141+1,H1141)</f>
        <v>2023</v>
      </c>
      <c r="J1141" t="str">
        <f t="shared" si="167"/>
        <v>2023-03-08</v>
      </c>
    </row>
    <row r="1142" spans="1:10" ht="15.75" x14ac:dyDescent="0.25">
      <c r="A1142" s="6">
        <v>44993</v>
      </c>
      <c r="B1142" t="str">
        <f t="shared" si="165"/>
        <v>03/08/2023</v>
      </c>
      <c r="C1142">
        <f t="shared" si="166"/>
        <v>3</v>
      </c>
      <c r="D1142" t="str">
        <f t="shared" si="168"/>
        <v>03</v>
      </c>
      <c r="E1142">
        <f t="shared" si="169"/>
        <v>6</v>
      </c>
      <c r="F1142" t="str">
        <f t="shared" si="170"/>
        <v>08</v>
      </c>
      <c r="G1142">
        <f t="shared" si="171"/>
        <v>10</v>
      </c>
      <c r="H1142">
        <f t="shared" si="172"/>
        <v>4</v>
      </c>
      <c r="I1142" t="str">
        <f t="shared" si="173"/>
        <v>2023</v>
      </c>
      <c r="J1142" t="str">
        <f t="shared" si="167"/>
        <v>2023-03-08</v>
      </c>
    </row>
    <row r="1143" spans="1:10" ht="15.75" x14ac:dyDescent="0.25">
      <c r="A1143" s="6">
        <v>44994</v>
      </c>
      <c r="B1143" t="str">
        <f t="shared" si="165"/>
        <v>03/09/2023</v>
      </c>
      <c r="C1143">
        <f t="shared" si="166"/>
        <v>3</v>
      </c>
      <c r="D1143" t="str">
        <f t="shared" si="168"/>
        <v>03</v>
      </c>
      <c r="E1143">
        <f t="shared" si="169"/>
        <v>6</v>
      </c>
      <c r="F1143" t="str">
        <f t="shared" si="170"/>
        <v>09</v>
      </c>
      <c r="G1143">
        <f t="shared" si="171"/>
        <v>10</v>
      </c>
      <c r="H1143">
        <f t="shared" si="172"/>
        <v>4</v>
      </c>
      <c r="I1143" t="str">
        <f t="shared" si="173"/>
        <v>2023</v>
      </c>
      <c r="J1143" t="str">
        <f t="shared" si="167"/>
        <v>2023-03-09</v>
      </c>
    </row>
    <row r="1144" spans="1:10" ht="15.75" x14ac:dyDescent="0.25">
      <c r="A1144" s="6">
        <v>44995</v>
      </c>
      <c r="B1144" t="str">
        <f t="shared" si="165"/>
        <v>03/10/2023</v>
      </c>
      <c r="C1144">
        <f t="shared" si="166"/>
        <v>3</v>
      </c>
      <c r="D1144" t="str">
        <f t="shared" si="168"/>
        <v>03</v>
      </c>
      <c r="E1144">
        <f t="shared" si="169"/>
        <v>6</v>
      </c>
      <c r="F1144">
        <f t="shared" si="170"/>
        <v>10</v>
      </c>
      <c r="G1144">
        <f t="shared" si="171"/>
        <v>10</v>
      </c>
      <c r="H1144">
        <f t="shared" si="172"/>
        <v>4</v>
      </c>
      <c r="I1144" t="str">
        <f t="shared" si="173"/>
        <v>2023</v>
      </c>
      <c r="J1144" t="str">
        <f t="shared" si="167"/>
        <v>2023-03-10</v>
      </c>
    </row>
    <row r="1145" spans="1:10" ht="15.75" x14ac:dyDescent="0.25">
      <c r="A1145" s="6">
        <v>44995</v>
      </c>
      <c r="B1145" t="str">
        <f t="shared" si="165"/>
        <v>03/10/2023</v>
      </c>
      <c r="C1145">
        <f t="shared" si="166"/>
        <v>3</v>
      </c>
      <c r="D1145" t="str">
        <f t="shared" si="168"/>
        <v>03</v>
      </c>
      <c r="E1145">
        <f t="shared" si="169"/>
        <v>6</v>
      </c>
      <c r="F1145">
        <f t="shared" si="170"/>
        <v>10</v>
      </c>
      <c r="G1145">
        <f t="shared" si="171"/>
        <v>10</v>
      </c>
      <c r="H1145">
        <f t="shared" si="172"/>
        <v>4</v>
      </c>
      <c r="I1145" t="str">
        <f t="shared" si="173"/>
        <v>2023</v>
      </c>
      <c r="J1145" t="str">
        <f t="shared" si="167"/>
        <v>2023-03-10</v>
      </c>
    </row>
    <row r="1146" spans="1:10" ht="15.75" x14ac:dyDescent="0.25">
      <c r="A1146" s="6">
        <v>44998</v>
      </c>
      <c r="B1146" t="str">
        <f t="shared" si="165"/>
        <v>03/13/2023</v>
      </c>
      <c r="C1146">
        <f t="shared" si="166"/>
        <v>3</v>
      </c>
      <c r="D1146" t="str">
        <f t="shared" si="168"/>
        <v>03</v>
      </c>
      <c r="E1146">
        <f t="shared" si="169"/>
        <v>6</v>
      </c>
      <c r="F1146">
        <f t="shared" si="170"/>
        <v>13</v>
      </c>
      <c r="G1146">
        <f t="shared" si="171"/>
        <v>10</v>
      </c>
      <c r="H1146">
        <f t="shared" si="172"/>
        <v>4</v>
      </c>
      <c r="I1146" t="str">
        <f t="shared" si="173"/>
        <v>2023</v>
      </c>
      <c r="J1146" t="str">
        <f t="shared" si="167"/>
        <v>2023-03-13</v>
      </c>
    </row>
    <row r="1147" spans="1:10" ht="15.75" x14ac:dyDescent="0.25">
      <c r="A1147" s="6">
        <v>44998</v>
      </c>
      <c r="B1147" t="str">
        <f t="shared" si="165"/>
        <v>03/13/2023</v>
      </c>
      <c r="C1147">
        <f t="shared" si="166"/>
        <v>3</v>
      </c>
      <c r="D1147" t="str">
        <f t="shared" si="168"/>
        <v>03</v>
      </c>
      <c r="E1147">
        <f t="shared" si="169"/>
        <v>6</v>
      </c>
      <c r="F1147">
        <f t="shared" si="170"/>
        <v>13</v>
      </c>
      <c r="G1147">
        <f t="shared" si="171"/>
        <v>10</v>
      </c>
      <c r="H1147">
        <f t="shared" si="172"/>
        <v>4</v>
      </c>
      <c r="I1147" t="str">
        <f t="shared" si="173"/>
        <v>2023</v>
      </c>
      <c r="J1147" t="str">
        <f t="shared" si="167"/>
        <v>2023-03-13</v>
      </c>
    </row>
    <row r="1148" spans="1:10" ht="15.75" x14ac:dyDescent="0.25">
      <c r="A1148" s="6">
        <v>44998</v>
      </c>
      <c r="B1148" t="str">
        <f t="shared" si="165"/>
        <v>03/13/2023</v>
      </c>
      <c r="C1148">
        <f t="shared" si="166"/>
        <v>3</v>
      </c>
      <c r="D1148" t="str">
        <f t="shared" si="168"/>
        <v>03</v>
      </c>
      <c r="E1148">
        <f t="shared" si="169"/>
        <v>6</v>
      </c>
      <c r="F1148">
        <f t="shared" si="170"/>
        <v>13</v>
      </c>
      <c r="G1148">
        <f t="shared" si="171"/>
        <v>10</v>
      </c>
      <c r="H1148">
        <f t="shared" si="172"/>
        <v>4</v>
      </c>
      <c r="I1148" t="str">
        <f t="shared" si="173"/>
        <v>2023</v>
      </c>
      <c r="J1148" t="str">
        <f t="shared" si="167"/>
        <v>2023-03-13</v>
      </c>
    </row>
    <row r="1149" spans="1:10" ht="15.75" x14ac:dyDescent="0.25">
      <c r="A1149" s="6">
        <v>44998</v>
      </c>
      <c r="B1149" t="str">
        <f t="shared" si="165"/>
        <v>03/13/2023</v>
      </c>
      <c r="C1149">
        <f t="shared" si="166"/>
        <v>3</v>
      </c>
      <c r="D1149" t="str">
        <f t="shared" si="168"/>
        <v>03</v>
      </c>
      <c r="E1149">
        <f t="shared" si="169"/>
        <v>6</v>
      </c>
      <c r="F1149">
        <f t="shared" si="170"/>
        <v>13</v>
      </c>
      <c r="G1149">
        <f t="shared" si="171"/>
        <v>10</v>
      </c>
      <c r="H1149">
        <f t="shared" si="172"/>
        <v>4</v>
      </c>
      <c r="I1149" t="str">
        <f t="shared" si="173"/>
        <v>2023</v>
      </c>
      <c r="J1149" t="str">
        <f t="shared" si="167"/>
        <v>2023-03-13</v>
      </c>
    </row>
    <row r="1150" spans="1:10" ht="15.75" x14ac:dyDescent="0.25">
      <c r="A1150" s="6">
        <v>44998</v>
      </c>
      <c r="B1150" t="str">
        <f t="shared" si="165"/>
        <v>03/13/2023</v>
      </c>
      <c r="C1150">
        <f t="shared" si="166"/>
        <v>3</v>
      </c>
      <c r="D1150" t="str">
        <f t="shared" si="168"/>
        <v>03</v>
      </c>
      <c r="E1150">
        <f t="shared" si="169"/>
        <v>6</v>
      </c>
      <c r="F1150">
        <f t="shared" si="170"/>
        <v>13</v>
      </c>
      <c r="G1150">
        <f t="shared" si="171"/>
        <v>10</v>
      </c>
      <c r="H1150">
        <f t="shared" si="172"/>
        <v>4</v>
      </c>
      <c r="I1150" t="str">
        <f t="shared" si="173"/>
        <v>2023</v>
      </c>
      <c r="J1150" t="str">
        <f t="shared" si="167"/>
        <v>2023-03-13</v>
      </c>
    </row>
    <row r="1151" spans="1:10" ht="15.75" x14ac:dyDescent="0.25">
      <c r="A1151" s="6">
        <v>44999</v>
      </c>
      <c r="B1151" t="str">
        <f t="shared" si="165"/>
        <v>03/14/2023</v>
      </c>
      <c r="C1151">
        <f t="shared" si="166"/>
        <v>3</v>
      </c>
      <c r="D1151" t="str">
        <f t="shared" si="168"/>
        <v>03</v>
      </c>
      <c r="E1151">
        <f t="shared" si="169"/>
        <v>6</v>
      </c>
      <c r="F1151">
        <f t="shared" si="170"/>
        <v>14</v>
      </c>
      <c r="G1151">
        <f t="shared" si="171"/>
        <v>10</v>
      </c>
      <c r="H1151">
        <f t="shared" si="172"/>
        <v>4</v>
      </c>
      <c r="I1151" t="str">
        <f t="shared" si="173"/>
        <v>2023</v>
      </c>
      <c r="J1151" t="str">
        <f t="shared" si="167"/>
        <v>2023-03-14</v>
      </c>
    </row>
    <row r="1152" spans="1:10" ht="15.75" x14ac:dyDescent="0.25">
      <c r="A1152" s="6">
        <v>44999</v>
      </c>
      <c r="B1152" t="str">
        <f t="shared" si="165"/>
        <v>03/14/2023</v>
      </c>
      <c r="C1152">
        <f t="shared" si="166"/>
        <v>3</v>
      </c>
      <c r="D1152" t="str">
        <f t="shared" si="168"/>
        <v>03</v>
      </c>
      <c r="E1152">
        <f t="shared" si="169"/>
        <v>6</v>
      </c>
      <c r="F1152">
        <f t="shared" si="170"/>
        <v>14</v>
      </c>
      <c r="G1152">
        <f t="shared" si="171"/>
        <v>10</v>
      </c>
      <c r="H1152">
        <f t="shared" si="172"/>
        <v>4</v>
      </c>
      <c r="I1152" t="str">
        <f t="shared" si="173"/>
        <v>2023</v>
      </c>
      <c r="J1152" t="str">
        <f t="shared" si="167"/>
        <v>2023-03-14</v>
      </c>
    </row>
    <row r="1153" spans="1:10" ht="15.75" x14ac:dyDescent="0.25">
      <c r="A1153" s="6">
        <v>44999</v>
      </c>
      <c r="B1153" t="str">
        <f t="shared" si="165"/>
        <v>03/14/2023</v>
      </c>
      <c r="C1153">
        <f t="shared" si="166"/>
        <v>3</v>
      </c>
      <c r="D1153" t="str">
        <f t="shared" si="168"/>
        <v>03</v>
      </c>
      <c r="E1153">
        <f t="shared" si="169"/>
        <v>6</v>
      </c>
      <c r="F1153">
        <f t="shared" si="170"/>
        <v>14</v>
      </c>
      <c r="G1153">
        <f t="shared" si="171"/>
        <v>10</v>
      </c>
      <c r="H1153">
        <f t="shared" si="172"/>
        <v>4</v>
      </c>
      <c r="I1153" t="str">
        <f t="shared" si="173"/>
        <v>2023</v>
      </c>
      <c r="J1153" t="str">
        <f t="shared" si="167"/>
        <v>2023-03-14</v>
      </c>
    </row>
    <row r="1154" spans="1:10" ht="15.75" x14ac:dyDescent="0.25">
      <c r="A1154" s="6">
        <v>44999</v>
      </c>
      <c r="B1154" t="str">
        <f t="shared" ref="B1154:B1217" si="174">TEXT(A1154,"MM/DD/YYYY")</f>
        <v>03/14/2023</v>
      </c>
      <c r="C1154">
        <f t="shared" ref="C1154:C1217" si="175">FIND("/",B1154)</f>
        <v>3</v>
      </c>
      <c r="D1154" t="str">
        <f t="shared" si="168"/>
        <v>03</v>
      </c>
      <c r="E1154">
        <f t="shared" si="169"/>
        <v>6</v>
      </c>
      <c r="F1154">
        <f t="shared" si="170"/>
        <v>14</v>
      </c>
      <c r="G1154">
        <f t="shared" si="171"/>
        <v>10</v>
      </c>
      <c r="H1154">
        <f t="shared" si="172"/>
        <v>4</v>
      </c>
      <c r="I1154" t="str">
        <f t="shared" si="173"/>
        <v>2023</v>
      </c>
      <c r="J1154" t="str">
        <f t="shared" ref="J1154:J1217" si="176">IF(A1154="","null",I1154&amp;"-"&amp;D1154&amp;"-"&amp;F1154)</f>
        <v>2023-03-14</v>
      </c>
    </row>
    <row r="1155" spans="1:10" ht="15.75" x14ac:dyDescent="0.25">
      <c r="A1155" s="6">
        <v>44999</v>
      </c>
      <c r="B1155" t="str">
        <f t="shared" si="174"/>
        <v>03/14/2023</v>
      </c>
      <c r="C1155">
        <f t="shared" si="175"/>
        <v>3</v>
      </c>
      <c r="D1155" t="str">
        <f t="shared" si="168"/>
        <v>03</v>
      </c>
      <c r="E1155">
        <f t="shared" si="169"/>
        <v>6</v>
      </c>
      <c r="F1155">
        <f t="shared" si="170"/>
        <v>14</v>
      </c>
      <c r="G1155">
        <f t="shared" si="171"/>
        <v>10</v>
      </c>
      <c r="H1155">
        <f t="shared" si="172"/>
        <v>4</v>
      </c>
      <c r="I1155" t="str">
        <f t="shared" si="173"/>
        <v>2023</v>
      </c>
      <c r="J1155" t="str">
        <f t="shared" si="176"/>
        <v>2023-03-14</v>
      </c>
    </row>
    <row r="1156" spans="1:10" ht="15.75" x14ac:dyDescent="0.25">
      <c r="A1156" s="6">
        <v>44999</v>
      </c>
      <c r="B1156" t="str">
        <f t="shared" si="174"/>
        <v>03/14/2023</v>
      </c>
      <c r="C1156">
        <f t="shared" si="175"/>
        <v>3</v>
      </c>
      <c r="D1156" t="str">
        <f t="shared" si="168"/>
        <v>03</v>
      </c>
      <c r="E1156">
        <f t="shared" si="169"/>
        <v>6</v>
      </c>
      <c r="F1156">
        <f t="shared" si="170"/>
        <v>14</v>
      </c>
      <c r="G1156">
        <f t="shared" si="171"/>
        <v>10</v>
      </c>
      <c r="H1156">
        <f t="shared" si="172"/>
        <v>4</v>
      </c>
      <c r="I1156" t="str">
        <f t="shared" si="173"/>
        <v>2023</v>
      </c>
      <c r="J1156" t="str">
        <f t="shared" si="176"/>
        <v>2023-03-14</v>
      </c>
    </row>
    <row r="1157" spans="1:10" ht="15.75" x14ac:dyDescent="0.25">
      <c r="A1157" s="6">
        <v>45000</v>
      </c>
      <c r="B1157" t="str">
        <f t="shared" si="174"/>
        <v>03/15/2023</v>
      </c>
      <c r="C1157">
        <f t="shared" si="175"/>
        <v>3</v>
      </c>
      <c r="D1157" t="str">
        <f t="shared" si="168"/>
        <v>03</v>
      </c>
      <c r="E1157">
        <f t="shared" si="169"/>
        <v>6</v>
      </c>
      <c r="F1157">
        <f t="shared" si="170"/>
        <v>15</v>
      </c>
      <c r="G1157">
        <f t="shared" si="171"/>
        <v>10</v>
      </c>
      <c r="H1157">
        <f t="shared" si="172"/>
        <v>4</v>
      </c>
      <c r="I1157" t="str">
        <f t="shared" si="173"/>
        <v>2023</v>
      </c>
      <c r="J1157" t="str">
        <f t="shared" si="176"/>
        <v>2023-03-15</v>
      </c>
    </row>
    <row r="1158" spans="1:10" ht="15.75" x14ac:dyDescent="0.25">
      <c r="A1158" s="6">
        <v>45001</v>
      </c>
      <c r="B1158" t="str">
        <f t="shared" si="174"/>
        <v>03/16/2023</v>
      </c>
      <c r="C1158">
        <f t="shared" si="175"/>
        <v>3</v>
      </c>
      <c r="D1158" t="str">
        <f t="shared" si="168"/>
        <v>03</v>
      </c>
      <c r="E1158">
        <f t="shared" si="169"/>
        <v>6</v>
      </c>
      <c r="F1158">
        <f t="shared" si="170"/>
        <v>16</v>
      </c>
      <c r="G1158">
        <f t="shared" si="171"/>
        <v>10</v>
      </c>
      <c r="H1158">
        <f t="shared" si="172"/>
        <v>4</v>
      </c>
      <c r="I1158" t="str">
        <f t="shared" si="173"/>
        <v>2023</v>
      </c>
      <c r="J1158" t="str">
        <f t="shared" si="176"/>
        <v>2023-03-16</v>
      </c>
    </row>
    <row r="1159" spans="1:10" ht="15.75" x14ac:dyDescent="0.25">
      <c r="A1159" s="6">
        <v>45001</v>
      </c>
      <c r="B1159" t="str">
        <f t="shared" si="174"/>
        <v>03/16/2023</v>
      </c>
      <c r="C1159">
        <f t="shared" si="175"/>
        <v>3</v>
      </c>
      <c r="D1159" t="str">
        <f t="shared" si="168"/>
        <v>03</v>
      </c>
      <c r="E1159">
        <f t="shared" si="169"/>
        <v>6</v>
      </c>
      <c r="F1159">
        <f t="shared" si="170"/>
        <v>16</v>
      </c>
      <c r="G1159">
        <f t="shared" si="171"/>
        <v>10</v>
      </c>
      <c r="H1159">
        <f t="shared" si="172"/>
        <v>4</v>
      </c>
      <c r="I1159" t="str">
        <f t="shared" si="173"/>
        <v>2023</v>
      </c>
      <c r="J1159" t="str">
        <f t="shared" si="176"/>
        <v>2023-03-16</v>
      </c>
    </row>
    <row r="1160" spans="1:10" ht="15.75" x14ac:dyDescent="0.25">
      <c r="A1160" s="6">
        <v>45001</v>
      </c>
      <c r="B1160" t="str">
        <f t="shared" si="174"/>
        <v>03/16/2023</v>
      </c>
      <c r="C1160">
        <f t="shared" si="175"/>
        <v>3</v>
      </c>
      <c r="D1160" t="str">
        <f t="shared" si="168"/>
        <v>03</v>
      </c>
      <c r="E1160">
        <f t="shared" si="169"/>
        <v>6</v>
      </c>
      <c r="F1160">
        <f t="shared" si="170"/>
        <v>16</v>
      </c>
      <c r="G1160">
        <f t="shared" si="171"/>
        <v>10</v>
      </c>
      <c r="H1160">
        <f t="shared" si="172"/>
        <v>4</v>
      </c>
      <c r="I1160" t="str">
        <f t="shared" si="173"/>
        <v>2023</v>
      </c>
      <c r="J1160" t="str">
        <f t="shared" si="176"/>
        <v>2023-03-16</v>
      </c>
    </row>
    <row r="1161" spans="1:10" ht="15.75" x14ac:dyDescent="0.25">
      <c r="A1161" s="6">
        <v>45001</v>
      </c>
      <c r="B1161" t="str">
        <f t="shared" si="174"/>
        <v>03/16/2023</v>
      </c>
      <c r="C1161">
        <f t="shared" si="175"/>
        <v>3</v>
      </c>
      <c r="D1161" t="str">
        <f t="shared" si="168"/>
        <v>03</v>
      </c>
      <c r="E1161">
        <f t="shared" si="169"/>
        <v>6</v>
      </c>
      <c r="F1161">
        <f t="shared" si="170"/>
        <v>16</v>
      </c>
      <c r="G1161">
        <f t="shared" si="171"/>
        <v>10</v>
      </c>
      <c r="H1161">
        <f t="shared" si="172"/>
        <v>4</v>
      </c>
      <c r="I1161" t="str">
        <f t="shared" si="173"/>
        <v>2023</v>
      </c>
      <c r="J1161" t="str">
        <f t="shared" si="176"/>
        <v>2023-03-16</v>
      </c>
    </row>
    <row r="1162" spans="1:10" ht="15.75" x14ac:dyDescent="0.25">
      <c r="A1162" s="6">
        <v>45001</v>
      </c>
      <c r="B1162" t="str">
        <f t="shared" si="174"/>
        <v>03/16/2023</v>
      </c>
      <c r="C1162">
        <f t="shared" si="175"/>
        <v>3</v>
      </c>
      <c r="D1162" t="str">
        <f t="shared" si="168"/>
        <v>03</v>
      </c>
      <c r="E1162">
        <f t="shared" si="169"/>
        <v>6</v>
      </c>
      <c r="F1162">
        <f t="shared" si="170"/>
        <v>16</v>
      </c>
      <c r="G1162">
        <f t="shared" si="171"/>
        <v>10</v>
      </c>
      <c r="H1162">
        <f t="shared" si="172"/>
        <v>4</v>
      </c>
      <c r="I1162" t="str">
        <f t="shared" si="173"/>
        <v>2023</v>
      </c>
      <c r="J1162" t="str">
        <f t="shared" si="176"/>
        <v>2023-03-16</v>
      </c>
    </row>
    <row r="1163" spans="1:10" ht="15.75" x14ac:dyDescent="0.25">
      <c r="A1163" s="6">
        <v>45001</v>
      </c>
      <c r="B1163" t="str">
        <f t="shared" si="174"/>
        <v>03/16/2023</v>
      </c>
      <c r="C1163">
        <f t="shared" si="175"/>
        <v>3</v>
      </c>
      <c r="D1163" t="str">
        <f t="shared" si="168"/>
        <v>03</v>
      </c>
      <c r="E1163">
        <f t="shared" si="169"/>
        <v>6</v>
      </c>
      <c r="F1163">
        <f t="shared" si="170"/>
        <v>16</v>
      </c>
      <c r="G1163">
        <f t="shared" si="171"/>
        <v>10</v>
      </c>
      <c r="H1163">
        <f t="shared" si="172"/>
        <v>4</v>
      </c>
      <c r="I1163" t="str">
        <f t="shared" si="173"/>
        <v>2023</v>
      </c>
      <c r="J1163" t="str">
        <f t="shared" si="176"/>
        <v>2023-03-16</v>
      </c>
    </row>
    <row r="1164" spans="1:10" ht="15.75" x14ac:dyDescent="0.25">
      <c r="A1164" s="6">
        <v>45001</v>
      </c>
      <c r="B1164" t="str">
        <f t="shared" si="174"/>
        <v>03/16/2023</v>
      </c>
      <c r="C1164">
        <f t="shared" si="175"/>
        <v>3</v>
      </c>
      <c r="D1164" t="str">
        <f t="shared" si="168"/>
        <v>03</v>
      </c>
      <c r="E1164">
        <f t="shared" si="169"/>
        <v>6</v>
      </c>
      <c r="F1164">
        <f t="shared" si="170"/>
        <v>16</v>
      </c>
      <c r="G1164">
        <f t="shared" si="171"/>
        <v>10</v>
      </c>
      <c r="H1164">
        <f t="shared" si="172"/>
        <v>4</v>
      </c>
      <c r="I1164" t="str">
        <f t="shared" si="173"/>
        <v>2023</v>
      </c>
      <c r="J1164" t="str">
        <f t="shared" si="176"/>
        <v>2023-03-16</v>
      </c>
    </row>
    <row r="1165" spans="1:10" ht="15.75" x14ac:dyDescent="0.25">
      <c r="A1165" s="6">
        <v>45002</v>
      </c>
      <c r="B1165" t="str">
        <f t="shared" si="174"/>
        <v>03/17/2023</v>
      </c>
      <c r="C1165">
        <f t="shared" si="175"/>
        <v>3</v>
      </c>
      <c r="D1165" t="str">
        <f t="shared" si="168"/>
        <v>03</v>
      </c>
      <c r="E1165">
        <f t="shared" si="169"/>
        <v>6</v>
      </c>
      <c r="F1165">
        <f t="shared" si="170"/>
        <v>17</v>
      </c>
      <c r="G1165">
        <f t="shared" si="171"/>
        <v>10</v>
      </c>
      <c r="H1165">
        <f t="shared" si="172"/>
        <v>4</v>
      </c>
      <c r="I1165" t="str">
        <f t="shared" si="173"/>
        <v>2023</v>
      </c>
      <c r="J1165" t="str">
        <f t="shared" si="176"/>
        <v>2023-03-17</v>
      </c>
    </row>
    <row r="1166" spans="1:10" ht="15.75" x14ac:dyDescent="0.25">
      <c r="A1166" s="6">
        <v>45002</v>
      </c>
      <c r="B1166" t="str">
        <f t="shared" si="174"/>
        <v>03/17/2023</v>
      </c>
      <c r="C1166">
        <f t="shared" si="175"/>
        <v>3</v>
      </c>
      <c r="D1166" t="str">
        <f t="shared" si="168"/>
        <v>03</v>
      </c>
      <c r="E1166">
        <f t="shared" si="169"/>
        <v>6</v>
      </c>
      <c r="F1166">
        <f t="shared" si="170"/>
        <v>17</v>
      </c>
      <c r="G1166">
        <f t="shared" si="171"/>
        <v>10</v>
      </c>
      <c r="H1166">
        <f t="shared" si="172"/>
        <v>4</v>
      </c>
      <c r="I1166" t="str">
        <f t="shared" si="173"/>
        <v>2023</v>
      </c>
      <c r="J1166" t="str">
        <f t="shared" si="176"/>
        <v>2023-03-17</v>
      </c>
    </row>
    <row r="1167" spans="1:10" ht="15.75" x14ac:dyDescent="0.25">
      <c r="A1167" s="6">
        <v>45006</v>
      </c>
      <c r="B1167" t="str">
        <f t="shared" si="174"/>
        <v>03/21/2023</v>
      </c>
      <c r="C1167">
        <f t="shared" si="175"/>
        <v>3</v>
      </c>
      <c r="D1167" t="str">
        <f t="shared" si="168"/>
        <v>03</v>
      </c>
      <c r="E1167">
        <f t="shared" si="169"/>
        <v>6</v>
      </c>
      <c r="F1167">
        <f t="shared" si="170"/>
        <v>21</v>
      </c>
      <c r="G1167">
        <f t="shared" si="171"/>
        <v>10</v>
      </c>
      <c r="H1167">
        <f t="shared" si="172"/>
        <v>4</v>
      </c>
      <c r="I1167" t="str">
        <f t="shared" si="173"/>
        <v>2023</v>
      </c>
      <c r="J1167" t="str">
        <f t="shared" si="176"/>
        <v>2023-03-21</v>
      </c>
    </row>
    <row r="1168" spans="1:10" ht="15.75" x14ac:dyDescent="0.25">
      <c r="A1168" s="6">
        <v>45006</v>
      </c>
      <c r="B1168" t="str">
        <f t="shared" si="174"/>
        <v>03/21/2023</v>
      </c>
      <c r="C1168">
        <f t="shared" si="175"/>
        <v>3</v>
      </c>
      <c r="D1168" t="str">
        <f t="shared" si="168"/>
        <v>03</v>
      </c>
      <c r="E1168">
        <f t="shared" si="169"/>
        <v>6</v>
      </c>
      <c r="F1168">
        <f t="shared" si="170"/>
        <v>21</v>
      </c>
      <c r="G1168">
        <f t="shared" si="171"/>
        <v>10</v>
      </c>
      <c r="H1168">
        <f t="shared" si="172"/>
        <v>4</v>
      </c>
      <c r="I1168" t="str">
        <f t="shared" si="173"/>
        <v>2023</v>
      </c>
      <c r="J1168" t="str">
        <f t="shared" si="176"/>
        <v>2023-03-21</v>
      </c>
    </row>
    <row r="1169" spans="1:10" ht="15.75" x14ac:dyDescent="0.25">
      <c r="A1169" s="6">
        <v>45009</v>
      </c>
      <c r="B1169" t="str">
        <f t="shared" si="174"/>
        <v>03/24/2023</v>
      </c>
      <c r="C1169">
        <f t="shared" si="175"/>
        <v>3</v>
      </c>
      <c r="D1169" t="str">
        <f t="shared" si="168"/>
        <v>03</v>
      </c>
      <c r="E1169">
        <f t="shared" si="169"/>
        <v>6</v>
      </c>
      <c r="F1169">
        <f t="shared" si="170"/>
        <v>24</v>
      </c>
      <c r="G1169">
        <f t="shared" si="171"/>
        <v>10</v>
      </c>
      <c r="H1169">
        <f t="shared" si="172"/>
        <v>4</v>
      </c>
      <c r="I1169" t="str">
        <f t="shared" si="173"/>
        <v>2023</v>
      </c>
      <c r="J1169" t="str">
        <f t="shared" si="176"/>
        <v>2023-03-24</v>
      </c>
    </row>
    <row r="1170" spans="1:10" ht="15.75" x14ac:dyDescent="0.25">
      <c r="A1170" s="6">
        <v>45010</v>
      </c>
      <c r="B1170" t="str">
        <f t="shared" si="174"/>
        <v>03/25/2023</v>
      </c>
      <c r="C1170">
        <f t="shared" si="175"/>
        <v>3</v>
      </c>
      <c r="D1170" t="str">
        <f t="shared" si="168"/>
        <v>03</v>
      </c>
      <c r="E1170">
        <f t="shared" si="169"/>
        <v>6</v>
      </c>
      <c r="F1170">
        <f t="shared" si="170"/>
        <v>25</v>
      </c>
      <c r="G1170">
        <f t="shared" si="171"/>
        <v>10</v>
      </c>
      <c r="H1170">
        <f t="shared" si="172"/>
        <v>4</v>
      </c>
      <c r="I1170" t="str">
        <f t="shared" si="173"/>
        <v>2023</v>
      </c>
      <c r="J1170" t="str">
        <f t="shared" si="176"/>
        <v>2023-03-25</v>
      </c>
    </row>
    <row r="1171" spans="1:10" ht="15.75" x14ac:dyDescent="0.25">
      <c r="A1171" s="6" t="s">
        <v>3390</v>
      </c>
      <c r="B1171" t="str">
        <f t="shared" si="174"/>
        <v>27/03//2023</v>
      </c>
      <c r="C1171">
        <f t="shared" si="175"/>
        <v>3</v>
      </c>
      <c r="D1171">
        <f t="shared" si="168"/>
        <v>27</v>
      </c>
      <c r="E1171">
        <f t="shared" si="169"/>
        <v>6</v>
      </c>
      <c r="F1171" t="str">
        <f t="shared" si="170"/>
        <v>03</v>
      </c>
      <c r="G1171">
        <f t="shared" si="171"/>
        <v>11</v>
      </c>
      <c r="H1171">
        <f t="shared" si="172"/>
        <v>5</v>
      </c>
      <c r="I1171" t="str">
        <f t="shared" si="173"/>
        <v>/2023</v>
      </c>
      <c r="J1171" t="str">
        <f t="shared" si="176"/>
        <v>/2023-27-03</v>
      </c>
    </row>
    <row r="1172" spans="1:10" ht="15.75" x14ac:dyDescent="0.25">
      <c r="A1172" s="6" t="s">
        <v>3390</v>
      </c>
      <c r="B1172" t="str">
        <f t="shared" si="174"/>
        <v>27/03//2023</v>
      </c>
      <c r="C1172">
        <f t="shared" si="175"/>
        <v>3</v>
      </c>
      <c r="D1172">
        <f t="shared" si="168"/>
        <v>27</v>
      </c>
      <c r="E1172">
        <f t="shared" si="169"/>
        <v>6</v>
      </c>
      <c r="F1172" t="str">
        <f t="shared" si="170"/>
        <v>03</v>
      </c>
      <c r="G1172">
        <f t="shared" si="171"/>
        <v>11</v>
      </c>
      <c r="H1172">
        <f t="shared" si="172"/>
        <v>5</v>
      </c>
      <c r="I1172" t="str">
        <f t="shared" si="173"/>
        <v>/2023</v>
      </c>
      <c r="J1172" t="str">
        <f t="shared" si="176"/>
        <v>/2023-27-03</v>
      </c>
    </row>
    <row r="1173" spans="1:10" ht="15.75" x14ac:dyDescent="0.25">
      <c r="A1173" s="6" t="s">
        <v>3395</v>
      </c>
      <c r="B1173" t="str">
        <f t="shared" si="174"/>
        <v>28/03//2023</v>
      </c>
      <c r="C1173">
        <f t="shared" si="175"/>
        <v>3</v>
      </c>
      <c r="D1173">
        <f t="shared" si="168"/>
        <v>28</v>
      </c>
      <c r="E1173">
        <f t="shared" si="169"/>
        <v>6</v>
      </c>
      <c r="F1173" t="str">
        <f t="shared" si="170"/>
        <v>03</v>
      </c>
      <c r="G1173">
        <f t="shared" si="171"/>
        <v>11</v>
      </c>
      <c r="H1173">
        <f t="shared" si="172"/>
        <v>5</v>
      </c>
      <c r="I1173" t="str">
        <f t="shared" si="173"/>
        <v>/2023</v>
      </c>
      <c r="J1173" t="str">
        <f t="shared" si="176"/>
        <v>/2023-28-03</v>
      </c>
    </row>
    <row r="1174" spans="1:10" ht="15.75" x14ac:dyDescent="0.25">
      <c r="A1174" s="6" t="s">
        <v>3395</v>
      </c>
      <c r="B1174" t="str">
        <f t="shared" si="174"/>
        <v>28/03//2023</v>
      </c>
      <c r="C1174">
        <f t="shared" si="175"/>
        <v>3</v>
      </c>
      <c r="D1174">
        <f t="shared" si="168"/>
        <v>28</v>
      </c>
      <c r="E1174">
        <f t="shared" si="169"/>
        <v>6</v>
      </c>
      <c r="F1174" t="str">
        <f t="shared" si="170"/>
        <v>03</v>
      </c>
      <c r="G1174">
        <f t="shared" si="171"/>
        <v>11</v>
      </c>
      <c r="H1174">
        <f t="shared" si="172"/>
        <v>5</v>
      </c>
      <c r="I1174" t="str">
        <f t="shared" si="173"/>
        <v>/2023</v>
      </c>
      <c r="J1174" t="str">
        <f t="shared" si="176"/>
        <v>/2023-28-03</v>
      </c>
    </row>
    <row r="1175" spans="1:10" ht="15.75" x14ac:dyDescent="0.25">
      <c r="A1175" s="6" t="s">
        <v>3395</v>
      </c>
      <c r="B1175" t="str">
        <f t="shared" si="174"/>
        <v>28/03//2023</v>
      </c>
      <c r="C1175">
        <f t="shared" si="175"/>
        <v>3</v>
      </c>
      <c r="D1175">
        <f t="shared" si="168"/>
        <v>28</v>
      </c>
      <c r="E1175">
        <f t="shared" si="169"/>
        <v>6</v>
      </c>
      <c r="F1175" t="str">
        <f t="shared" si="170"/>
        <v>03</v>
      </c>
      <c r="G1175">
        <f t="shared" si="171"/>
        <v>11</v>
      </c>
      <c r="H1175">
        <f t="shared" si="172"/>
        <v>5</v>
      </c>
      <c r="I1175" t="str">
        <f t="shared" si="173"/>
        <v>/2023</v>
      </c>
      <c r="J1175" t="str">
        <f t="shared" si="176"/>
        <v>/2023-28-03</v>
      </c>
    </row>
    <row r="1176" spans="1:10" ht="15.75" x14ac:dyDescent="0.25">
      <c r="A1176" s="6" t="s">
        <v>3395</v>
      </c>
      <c r="B1176" t="str">
        <f t="shared" si="174"/>
        <v>28/03//2023</v>
      </c>
      <c r="C1176">
        <f t="shared" si="175"/>
        <v>3</v>
      </c>
      <c r="D1176">
        <f t="shared" si="168"/>
        <v>28</v>
      </c>
      <c r="E1176">
        <f t="shared" si="169"/>
        <v>6</v>
      </c>
      <c r="F1176" t="str">
        <f t="shared" si="170"/>
        <v>03</v>
      </c>
      <c r="G1176">
        <f t="shared" si="171"/>
        <v>11</v>
      </c>
      <c r="H1176">
        <f t="shared" si="172"/>
        <v>5</v>
      </c>
      <c r="I1176" t="str">
        <f t="shared" si="173"/>
        <v>/2023</v>
      </c>
      <c r="J1176" t="str">
        <f t="shared" si="176"/>
        <v>/2023-28-03</v>
      </c>
    </row>
    <row r="1177" spans="1:10" ht="15.75" x14ac:dyDescent="0.25">
      <c r="A1177" s="6" t="s">
        <v>3395</v>
      </c>
      <c r="B1177" t="str">
        <f t="shared" si="174"/>
        <v>28/03//2023</v>
      </c>
      <c r="C1177">
        <f t="shared" si="175"/>
        <v>3</v>
      </c>
      <c r="D1177">
        <f t="shared" si="168"/>
        <v>28</v>
      </c>
      <c r="E1177">
        <f t="shared" si="169"/>
        <v>6</v>
      </c>
      <c r="F1177" t="str">
        <f t="shared" si="170"/>
        <v>03</v>
      </c>
      <c r="G1177">
        <f t="shared" si="171"/>
        <v>11</v>
      </c>
      <c r="H1177">
        <f t="shared" si="172"/>
        <v>5</v>
      </c>
      <c r="I1177" t="str">
        <f t="shared" si="173"/>
        <v>/2023</v>
      </c>
      <c r="J1177" t="str">
        <f t="shared" si="176"/>
        <v>/2023-28-03</v>
      </c>
    </row>
    <row r="1178" spans="1:10" ht="15.75" x14ac:dyDescent="0.25">
      <c r="A1178" s="6" t="s">
        <v>3395</v>
      </c>
      <c r="B1178" t="str">
        <f t="shared" si="174"/>
        <v>28/03//2023</v>
      </c>
      <c r="C1178">
        <f t="shared" si="175"/>
        <v>3</v>
      </c>
      <c r="D1178">
        <f t="shared" si="168"/>
        <v>28</v>
      </c>
      <c r="E1178">
        <f t="shared" si="169"/>
        <v>6</v>
      </c>
      <c r="F1178" t="str">
        <f t="shared" si="170"/>
        <v>03</v>
      </c>
      <c r="G1178">
        <f t="shared" si="171"/>
        <v>11</v>
      </c>
      <c r="H1178">
        <f t="shared" si="172"/>
        <v>5</v>
      </c>
      <c r="I1178" t="str">
        <f t="shared" si="173"/>
        <v>/2023</v>
      </c>
      <c r="J1178" t="str">
        <f t="shared" si="176"/>
        <v>/2023-28-03</v>
      </c>
    </row>
    <row r="1179" spans="1:10" ht="15.75" x14ac:dyDescent="0.25">
      <c r="A1179" s="6" t="s">
        <v>3395</v>
      </c>
      <c r="B1179" t="str">
        <f t="shared" si="174"/>
        <v>28/03//2023</v>
      </c>
      <c r="C1179">
        <f t="shared" si="175"/>
        <v>3</v>
      </c>
      <c r="D1179">
        <f t="shared" si="168"/>
        <v>28</v>
      </c>
      <c r="E1179">
        <f t="shared" si="169"/>
        <v>6</v>
      </c>
      <c r="F1179" t="str">
        <f t="shared" si="170"/>
        <v>03</v>
      </c>
      <c r="G1179">
        <f t="shared" si="171"/>
        <v>11</v>
      </c>
      <c r="H1179">
        <f t="shared" si="172"/>
        <v>5</v>
      </c>
      <c r="I1179" t="str">
        <f t="shared" si="173"/>
        <v>/2023</v>
      </c>
      <c r="J1179" t="str">
        <f t="shared" si="176"/>
        <v>/2023-28-03</v>
      </c>
    </row>
    <row r="1180" spans="1:10" ht="15.75" x14ac:dyDescent="0.25">
      <c r="A1180" s="6">
        <v>45013</v>
      </c>
      <c r="B1180" t="str">
        <f t="shared" si="174"/>
        <v>03/28/2023</v>
      </c>
      <c r="C1180">
        <f t="shared" si="175"/>
        <v>3</v>
      </c>
      <c r="D1180" t="str">
        <f t="shared" si="168"/>
        <v>03</v>
      </c>
      <c r="E1180">
        <f t="shared" si="169"/>
        <v>6</v>
      </c>
      <c r="F1180">
        <f t="shared" si="170"/>
        <v>28</v>
      </c>
      <c r="G1180">
        <f t="shared" si="171"/>
        <v>10</v>
      </c>
      <c r="H1180">
        <f t="shared" si="172"/>
        <v>4</v>
      </c>
      <c r="I1180" t="str">
        <f t="shared" si="173"/>
        <v>2023</v>
      </c>
      <c r="J1180" t="str">
        <f t="shared" si="176"/>
        <v>2023-03-28</v>
      </c>
    </row>
    <row r="1181" spans="1:10" ht="15.75" x14ac:dyDescent="0.25">
      <c r="A1181" s="6">
        <v>45016</v>
      </c>
      <c r="B1181" t="str">
        <f t="shared" si="174"/>
        <v>03/31/2023</v>
      </c>
      <c r="C1181">
        <f t="shared" si="175"/>
        <v>3</v>
      </c>
      <c r="D1181" t="str">
        <f t="shared" si="168"/>
        <v>03</v>
      </c>
      <c r="E1181">
        <f t="shared" si="169"/>
        <v>6</v>
      </c>
      <c r="F1181">
        <f t="shared" si="170"/>
        <v>31</v>
      </c>
      <c r="G1181">
        <f t="shared" si="171"/>
        <v>10</v>
      </c>
      <c r="H1181">
        <f t="shared" si="172"/>
        <v>4</v>
      </c>
      <c r="I1181" t="str">
        <f t="shared" si="173"/>
        <v>2023</v>
      </c>
      <c r="J1181" t="str">
        <f t="shared" si="176"/>
        <v>2023-03-31</v>
      </c>
    </row>
    <row r="1182" spans="1:10" ht="15.75" x14ac:dyDescent="0.25">
      <c r="A1182" s="6">
        <v>45016</v>
      </c>
      <c r="B1182" t="str">
        <f t="shared" si="174"/>
        <v>03/31/2023</v>
      </c>
      <c r="C1182">
        <f t="shared" si="175"/>
        <v>3</v>
      </c>
      <c r="D1182" t="str">
        <f t="shared" si="168"/>
        <v>03</v>
      </c>
      <c r="E1182">
        <f t="shared" si="169"/>
        <v>6</v>
      </c>
      <c r="F1182">
        <f t="shared" si="170"/>
        <v>31</v>
      </c>
      <c r="G1182">
        <f t="shared" si="171"/>
        <v>10</v>
      </c>
      <c r="H1182">
        <f t="shared" si="172"/>
        <v>4</v>
      </c>
      <c r="I1182" t="str">
        <f t="shared" si="173"/>
        <v>2023</v>
      </c>
      <c r="J1182" t="str">
        <f t="shared" si="176"/>
        <v>2023-03-31</v>
      </c>
    </row>
    <row r="1183" spans="1:10" ht="15.75" x14ac:dyDescent="0.25">
      <c r="A1183" s="6">
        <v>45016</v>
      </c>
      <c r="B1183" t="str">
        <f t="shared" si="174"/>
        <v>03/31/2023</v>
      </c>
      <c r="C1183">
        <f t="shared" si="175"/>
        <v>3</v>
      </c>
      <c r="D1183" t="str">
        <f t="shared" si="168"/>
        <v>03</v>
      </c>
      <c r="E1183">
        <f t="shared" si="169"/>
        <v>6</v>
      </c>
      <c r="F1183">
        <f t="shared" si="170"/>
        <v>31</v>
      </c>
      <c r="G1183">
        <f t="shared" si="171"/>
        <v>10</v>
      </c>
      <c r="H1183">
        <f t="shared" si="172"/>
        <v>4</v>
      </c>
      <c r="I1183" t="str">
        <f t="shared" si="173"/>
        <v>2023</v>
      </c>
      <c r="J1183" t="str">
        <f t="shared" si="176"/>
        <v>2023-03-31</v>
      </c>
    </row>
    <row r="1184" spans="1:10" ht="15.75" x14ac:dyDescent="0.25">
      <c r="A1184" s="6">
        <v>45016</v>
      </c>
      <c r="B1184" t="str">
        <f t="shared" si="174"/>
        <v>03/31/2023</v>
      </c>
      <c r="C1184">
        <f t="shared" si="175"/>
        <v>3</v>
      </c>
      <c r="D1184" t="str">
        <f t="shared" si="168"/>
        <v>03</v>
      </c>
      <c r="E1184">
        <f t="shared" si="169"/>
        <v>6</v>
      </c>
      <c r="F1184">
        <f t="shared" si="170"/>
        <v>31</v>
      </c>
      <c r="G1184">
        <f t="shared" si="171"/>
        <v>10</v>
      </c>
      <c r="H1184">
        <f t="shared" si="172"/>
        <v>4</v>
      </c>
      <c r="I1184" t="str">
        <f t="shared" si="173"/>
        <v>2023</v>
      </c>
      <c r="J1184" t="str">
        <f t="shared" si="176"/>
        <v>2023-03-31</v>
      </c>
    </row>
    <row r="1185" spans="1:10" ht="15.75" x14ac:dyDescent="0.25">
      <c r="A1185" s="6">
        <v>45016</v>
      </c>
      <c r="B1185" t="str">
        <f t="shared" si="174"/>
        <v>03/31/2023</v>
      </c>
      <c r="C1185">
        <f t="shared" si="175"/>
        <v>3</v>
      </c>
      <c r="D1185" t="str">
        <f t="shared" si="168"/>
        <v>03</v>
      </c>
      <c r="E1185">
        <f t="shared" si="169"/>
        <v>6</v>
      </c>
      <c r="F1185">
        <f t="shared" si="170"/>
        <v>31</v>
      </c>
      <c r="G1185">
        <f t="shared" si="171"/>
        <v>10</v>
      </c>
      <c r="H1185">
        <f t="shared" si="172"/>
        <v>4</v>
      </c>
      <c r="I1185" t="str">
        <f t="shared" si="173"/>
        <v>2023</v>
      </c>
      <c r="J1185" t="str">
        <f t="shared" si="176"/>
        <v>2023-03-31</v>
      </c>
    </row>
    <row r="1186" spans="1:10" ht="15.75" x14ac:dyDescent="0.25">
      <c r="A1186" s="6">
        <v>45016</v>
      </c>
      <c r="B1186" t="str">
        <f t="shared" si="174"/>
        <v>03/31/2023</v>
      </c>
      <c r="C1186">
        <f t="shared" si="175"/>
        <v>3</v>
      </c>
      <c r="D1186" t="str">
        <f t="shared" si="168"/>
        <v>03</v>
      </c>
      <c r="E1186">
        <f t="shared" si="169"/>
        <v>6</v>
      </c>
      <c r="F1186">
        <f t="shared" si="170"/>
        <v>31</v>
      </c>
      <c r="G1186">
        <f t="shared" si="171"/>
        <v>10</v>
      </c>
      <c r="H1186">
        <f t="shared" si="172"/>
        <v>4</v>
      </c>
      <c r="I1186" t="str">
        <f t="shared" si="173"/>
        <v>2023</v>
      </c>
      <c r="J1186" t="str">
        <f t="shared" si="176"/>
        <v>2023-03-31</v>
      </c>
    </row>
    <row r="1187" spans="1:10" ht="15.75" x14ac:dyDescent="0.25">
      <c r="A1187" s="6">
        <v>45016</v>
      </c>
      <c r="B1187" t="str">
        <f t="shared" si="174"/>
        <v>03/31/2023</v>
      </c>
      <c r="C1187">
        <f t="shared" si="175"/>
        <v>3</v>
      </c>
      <c r="D1187" t="str">
        <f t="shared" si="168"/>
        <v>03</v>
      </c>
      <c r="E1187">
        <f t="shared" si="169"/>
        <v>6</v>
      </c>
      <c r="F1187">
        <f t="shared" si="170"/>
        <v>31</v>
      </c>
      <c r="G1187">
        <f t="shared" si="171"/>
        <v>10</v>
      </c>
      <c r="H1187">
        <f t="shared" si="172"/>
        <v>4</v>
      </c>
      <c r="I1187" t="str">
        <f t="shared" si="173"/>
        <v>2023</v>
      </c>
      <c r="J1187" t="str">
        <f t="shared" si="176"/>
        <v>2023-03-31</v>
      </c>
    </row>
    <row r="1188" spans="1:10" ht="15.75" x14ac:dyDescent="0.25">
      <c r="A1188" s="6">
        <v>45016</v>
      </c>
      <c r="B1188" t="str">
        <f t="shared" si="174"/>
        <v>03/31/2023</v>
      </c>
      <c r="C1188">
        <f t="shared" si="175"/>
        <v>3</v>
      </c>
      <c r="D1188" t="str">
        <f t="shared" si="168"/>
        <v>03</v>
      </c>
      <c r="E1188">
        <f t="shared" si="169"/>
        <v>6</v>
      </c>
      <c r="F1188">
        <f t="shared" si="170"/>
        <v>31</v>
      </c>
      <c r="G1188">
        <f t="shared" si="171"/>
        <v>10</v>
      </c>
      <c r="H1188">
        <f t="shared" si="172"/>
        <v>4</v>
      </c>
      <c r="I1188" t="str">
        <f t="shared" si="173"/>
        <v>2023</v>
      </c>
      <c r="J1188" t="str">
        <f t="shared" si="176"/>
        <v>2023-03-31</v>
      </c>
    </row>
    <row r="1189" spans="1:10" ht="15.75" x14ac:dyDescent="0.25">
      <c r="A1189" s="6">
        <v>45016</v>
      </c>
      <c r="B1189" t="str">
        <f t="shared" si="174"/>
        <v>03/31/2023</v>
      </c>
      <c r="C1189">
        <f t="shared" si="175"/>
        <v>3</v>
      </c>
      <c r="D1189" t="str">
        <f t="shared" si="168"/>
        <v>03</v>
      </c>
      <c r="E1189">
        <f t="shared" si="169"/>
        <v>6</v>
      </c>
      <c r="F1189">
        <f t="shared" si="170"/>
        <v>31</v>
      </c>
      <c r="G1189">
        <f t="shared" si="171"/>
        <v>10</v>
      </c>
      <c r="H1189">
        <f t="shared" si="172"/>
        <v>4</v>
      </c>
      <c r="I1189" t="str">
        <f t="shared" si="173"/>
        <v>2023</v>
      </c>
      <c r="J1189" t="str">
        <f t="shared" si="176"/>
        <v>2023-03-31</v>
      </c>
    </row>
    <row r="1190" spans="1:10" ht="15.75" x14ac:dyDescent="0.25">
      <c r="A1190" s="6">
        <v>45016</v>
      </c>
      <c r="B1190" t="str">
        <f t="shared" si="174"/>
        <v>03/31/2023</v>
      </c>
      <c r="C1190">
        <f t="shared" si="175"/>
        <v>3</v>
      </c>
      <c r="D1190" t="str">
        <f t="shared" si="168"/>
        <v>03</v>
      </c>
      <c r="E1190">
        <f t="shared" si="169"/>
        <v>6</v>
      </c>
      <c r="F1190">
        <f t="shared" si="170"/>
        <v>31</v>
      </c>
      <c r="G1190">
        <f t="shared" si="171"/>
        <v>10</v>
      </c>
      <c r="H1190">
        <f t="shared" si="172"/>
        <v>4</v>
      </c>
      <c r="I1190" t="str">
        <f t="shared" si="173"/>
        <v>2023</v>
      </c>
      <c r="J1190" t="str">
        <f t="shared" si="176"/>
        <v>2023-03-31</v>
      </c>
    </row>
    <row r="1191" spans="1:10" ht="15.75" x14ac:dyDescent="0.25">
      <c r="A1191" s="6">
        <v>45019</v>
      </c>
      <c r="B1191" t="str">
        <f t="shared" si="174"/>
        <v>04/03/2023</v>
      </c>
      <c r="C1191">
        <f t="shared" si="175"/>
        <v>3</v>
      </c>
      <c r="D1191" t="str">
        <f t="shared" si="168"/>
        <v>04</v>
      </c>
      <c r="E1191">
        <f t="shared" si="169"/>
        <v>6</v>
      </c>
      <c r="F1191" t="str">
        <f t="shared" si="170"/>
        <v>03</v>
      </c>
      <c r="G1191">
        <f t="shared" si="171"/>
        <v>10</v>
      </c>
      <c r="H1191">
        <f t="shared" si="172"/>
        <v>4</v>
      </c>
      <c r="I1191" t="str">
        <f t="shared" si="173"/>
        <v>2023</v>
      </c>
      <c r="J1191" t="str">
        <f t="shared" si="176"/>
        <v>2023-04-03</v>
      </c>
    </row>
    <row r="1192" spans="1:10" ht="15.75" x14ac:dyDescent="0.25">
      <c r="A1192" s="6">
        <v>45019</v>
      </c>
      <c r="B1192" t="str">
        <f t="shared" si="174"/>
        <v>04/03/2023</v>
      </c>
      <c r="C1192">
        <f t="shared" si="175"/>
        <v>3</v>
      </c>
      <c r="D1192" t="str">
        <f t="shared" si="168"/>
        <v>04</v>
      </c>
      <c r="E1192">
        <f t="shared" si="169"/>
        <v>6</v>
      </c>
      <c r="F1192" t="str">
        <f t="shared" si="170"/>
        <v>03</v>
      </c>
      <c r="G1192">
        <f t="shared" si="171"/>
        <v>10</v>
      </c>
      <c r="H1192">
        <f t="shared" si="172"/>
        <v>4</v>
      </c>
      <c r="I1192" t="str">
        <f t="shared" si="173"/>
        <v>2023</v>
      </c>
      <c r="J1192" t="str">
        <f t="shared" si="176"/>
        <v>2023-04-03</v>
      </c>
    </row>
    <row r="1193" spans="1:10" ht="15.75" x14ac:dyDescent="0.25">
      <c r="A1193" s="6">
        <v>45019</v>
      </c>
      <c r="B1193" t="str">
        <f t="shared" si="174"/>
        <v>04/03/2023</v>
      </c>
      <c r="C1193">
        <f t="shared" si="175"/>
        <v>3</v>
      </c>
      <c r="D1193" t="str">
        <f t="shared" si="168"/>
        <v>04</v>
      </c>
      <c r="E1193">
        <f t="shared" si="169"/>
        <v>6</v>
      </c>
      <c r="F1193" t="str">
        <f t="shared" si="170"/>
        <v>03</v>
      </c>
      <c r="G1193">
        <f t="shared" si="171"/>
        <v>10</v>
      </c>
      <c r="H1193">
        <f t="shared" si="172"/>
        <v>4</v>
      </c>
      <c r="I1193" t="str">
        <f t="shared" si="173"/>
        <v>2023</v>
      </c>
      <c r="J1193" t="str">
        <f t="shared" si="176"/>
        <v>2023-04-03</v>
      </c>
    </row>
    <row r="1194" spans="1:10" ht="15.75" x14ac:dyDescent="0.25">
      <c r="A1194" s="6">
        <v>45021</v>
      </c>
      <c r="B1194" t="str">
        <f t="shared" si="174"/>
        <v>04/05/2023</v>
      </c>
      <c r="C1194">
        <f t="shared" si="175"/>
        <v>3</v>
      </c>
      <c r="D1194" t="str">
        <f t="shared" si="168"/>
        <v>04</v>
      </c>
      <c r="E1194">
        <f t="shared" si="169"/>
        <v>6</v>
      </c>
      <c r="F1194" t="str">
        <f t="shared" si="170"/>
        <v>05</v>
      </c>
      <c r="G1194">
        <f t="shared" si="171"/>
        <v>10</v>
      </c>
      <c r="H1194">
        <f t="shared" si="172"/>
        <v>4</v>
      </c>
      <c r="I1194" t="str">
        <f t="shared" si="173"/>
        <v>2023</v>
      </c>
      <c r="J1194" t="str">
        <f t="shared" si="176"/>
        <v>2023-04-05</v>
      </c>
    </row>
    <row r="1195" spans="1:10" ht="15.75" x14ac:dyDescent="0.25">
      <c r="A1195" s="6">
        <v>45021</v>
      </c>
      <c r="B1195" t="str">
        <f t="shared" si="174"/>
        <v>04/05/2023</v>
      </c>
      <c r="C1195">
        <f t="shared" si="175"/>
        <v>3</v>
      </c>
      <c r="D1195" t="str">
        <f t="shared" si="168"/>
        <v>04</v>
      </c>
      <c r="E1195">
        <f t="shared" si="169"/>
        <v>6</v>
      </c>
      <c r="F1195" t="str">
        <f t="shared" si="170"/>
        <v>05</v>
      </c>
      <c r="G1195">
        <f t="shared" si="171"/>
        <v>10</v>
      </c>
      <c r="H1195">
        <f t="shared" si="172"/>
        <v>4</v>
      </c>
      <c r="I1195" t="str">
        <f t="shared" si="173"/>
        <v>2023</v>
      </c>
      <c r="J1195" t="str">
        <f t="shared" si="176"/>
        <v>2023-04-05</v>
      </c>
    </row>
    <row r="1196" spans="1:10" ht="15.75" x14ac:dyDescent="0.25">
      <c r="A1196" s="6">
        <v>45021</v>
      </c>
      <c r="B1196" t="str">
        <f t="shared" si="174"/>
        <v>04/05/2023</v>
      </c>
      <c r="C1196">
        <f t="shared" si="175"/>
        <v>3</v>
      </c>
      <c r="D1196" t="str">
        <f t="shared" si="168"/>
        <v>04</v>
      </c>
      <c r="E1196">
        <f t="shared" si="169"/>
        <v>6</v>
      </c>
      <c r="F1196" t="str">
        <f t="shared" si="170"/>
        <v>05</v>
      </c>
      <c r="G1196">
        <f t="shared" si="171"/>
        <v>10</v>
      </c>
      <c r="H1196">
        <f t="shared" si="172"/>
        <v>4</v>
      </c>
      <c r="I1196" t="str">
        <f t="shared" si="173"/>
        <v>2023</v>
      </c>
      <c r="J1196" t="str">
        <f t="shared" si="176"/>
        <v>2023-04-05</v>
      </c>
    </row>
    <row r="1197" spans="1:10" ht="15.75" x14ac:dyDescent="0.25">
      <c r="A1197" s="6">
        <v>45021</v>
      </c>
      <c r="B1197" t="str">
        <f t="shared" si="174"/>
        <v>04/05/2023</v>
      </c>
      <c r="C1197">
        <f t="shared" si="175"/>
        <v>3</v>
      </c>
      <c r="D1197" t="str">
        <f t="shared" si="168"/>
        <v>04</v>
      </c>
      <c r="E1197">
        <f t="shared" si="169"/>
        <v>6</v>
      </c>
      <c r="F1197" t="str">
        <f t="shared" si="170"/>
        <v>05</v>
      </c>
      <c r="G1197">
        <f t="shared" si="171"/>
        <v>10</v>
      </c>
      <c r="H1197">
        <f t="shared" si="172"/>
        <v>4</v>
      </c>
      <c r="I1197" t="str">
        <f t="shared" si="173"/>
        <v>2023</v>
      </c>
      <c r="J1197" t="str">
        <f t="shared" si="176"/>
        <v>2023-04-05</v>
      </c>
    </row>
    <row r="1198" spans="1:10" ht="15.75" x14ac:dyDescent="0.25">
      <c r="A1198" s="6">
        <v>45021</v>
      </c>
      <c r="B1198" t="str">
        <f t="shared" si="174"/>
        <v>04/05/2023</v>
      </c>
      <c r="C1198">
        <f t="shared" si="175"/>
        <v>3</v>
      </c>
      <c r="D1198" t="str">
        <f t="shared" si="168"/>
        <v>04</v>
      </c>
      <c r="E1198">
        <f t="shared" si="169"/>
        <v>6</v>
      </c>
      <c r="F1198" t="str">
        <f t="shared" si="170"/>
        <v>05</v>
      </c>
      <c r="G1198">
        <f t="shared" si="171"/>
        <v>10</v>
      </c>
      <c r="H1198">
        <f t="shared" si="172"/>
        <v>4</v>
      </c>
      <c r="I1198" t="str">
        <f t="shared" si="173"/>
        <v>2023</v>
      </c>
      <c r="J1198" t="str">
        <f t="shared" si="176"/>
        <v>2023-04-05</v>
      </c>
    </row>
    <row r="1199" spans="1:10" ht="15.75" x14ac:dyDescent="0.25">
      <c r="A1199" s="6">
        <v>45021</v>
      </c>
      <c r="B1199" t="str">
        <f t="shared" si="174"/>
        <v>04/05/2023</v>
      </c>
      <c r="C1199">
        <f t="shared" si="175"/>
        <v>3</v>
      </c>
      <c r="D1199" t="str">
        <f t="shared" si="168"/>
        <v>04</v>
      </c>
      <c r="E1199">
        <f t="shared" si="169"/>
        <v>6</v>
      </c>
      <c r="F1199" t="str">
        <f t="shared" si="170"/>
        <v>05</v>
      </c>
      <c r="G1199">
        <f t="shared" si="171"/>
        <v>10</v>
      </c>
      <c r="H1199">
        <f t="shared" si="172"/>
        <v>4</v>
      </c>
      <c r="I1199" t="str">
        <f t="shared" si="173"/>
        <v>2023</v>
      </c>
      <c r="J1199" t="str">
        <f t="shared" si="176"/>
        <v>2023-04-05</v>
      </c>
    </row>
    <row r="1200" spans="1:10" ht="15.75" x14ac:dyDescent="0.25">
      <c r="A1200" s="6">
        <v>45021</v>
      </c>
      <c r="B1200" t="str">
        <f t="shared" si="174"/>
        <v>04/05/2023</v>
      </c>
      <c r="C1200">
        <f t="shared" si="175"/>
        <v>3</v>
      </c>
      <c r="D1200" t="str">
        <f t="shared" si="168"/>
        <v>04</v>
      </c>
      <c r="E1200">
        <f t="shared" si="169"/>
        <v>6</v>
      </c>
      <c r="F1200" t="str">
        <f t="shared" si="170"/>
        <v>05</v>
      </c>
      <c r="G1200">
        <f t="shared" si="171"/>
        <v>10</v>
      </c>
      <c r="H1200">
        <f t="shared" si="172"/>
        <v>4</v>
      </c>
      <c r="I1200" t="str">
        <f t="shared" si="173"/>
        <v>2023</v>
      </c>
      <c r="J1200" t="str">
        <f t="shared" si="176"/>
        <v>2023-04-05</v>
      </c>
    </row>
    <row r="1201" spans="1:10" ht="15.75" x14ac:dyDescent="0.25">
      <c r="A1201" s="6">
        <v>45021</v>
      </c>
      <c r="B1201" t="str">
        <f t="shared" si="174"/>
        <v>04/05/2023</v>
      </c>
      <c r="C1201">
        <f t="shared" si="175"/>
        <v>3</v>
      </c>
      <c r="D1201" t="str">
        <f t="shared" si="168"/>
        <v>04</v>
      </c>
      <c r="E1201">
        <f t="shared" si="169"/>
        <v>6</v>
      </c>
      <c r="F1201" t="str">
        <f t="shared" si="170"/>
        <v>05</v>
      </c>
      <c r="G1201">
        <f t="shared" si="171"/>
        <v>10</v>
      </c>
      <c r="H1201">
        <f t="shared" si="172"/>
        <v>4</v>
      </c>
      <c r="I1201" t="str">
        <f t="shared" si="173"/>
        <v>2023</v>
      </c>
      <c r="J1201" t="str">
        <f t="shared" si="176"/>
        <v>2023-04-05</v>
      </c>
    </row>
    <row r="1202" spans="1:10" ht="15.75" x14ac:dyDescent="0.25">
      <c r="A1202" s="6">
        <v>45026</v>
      </c>
      <c r="B1202" t="str">
        <f t="shared" si="174"/>
        <v>04/10/2023</v>
      </c>
      <c r="C1202">
        <f t="shared" si="175"/>
        <v>3</v>
      </c>
      <c r="D1202" t="str">
        <f t="shared" si="168"/>
        <v>04</v>
      </c>
      <c r="E1202">
        <f t="shared" si="169"/>
        <v>6</v>
      </c>
      <c r="F1202">
        <f t="shared" si="170"/>
        <v>10</v>
      </c>
      <c r="G1202">
        <f t="shared" si="171"/>
        <v>10</v>
      </c>
      <c r="H1202">
        <f t="shared" si="172"/>
        <v>4</v>
      </c>
      <c r="I1202" t="str">
        <f t="shared" si="173"/>
        <v>2023</v>
      </c>
      <c r="J1202" t="str">
        <f t="shared" si="176"/>
        <v>2023-04-10</v>
      </c>
    </row>
    <row r="1203" spans="1:10" ht="15.75" x14ac:dyDescent="0.25">
      <c r="A1203" s="6">
        <v>45026</v>
      </c>
      <c r="B1203" t="str">
        <f t="shared" si="174"/>
        <v>04/10/2023</v>
      </c>
      <c r="C1203">
        <f t="shared" si="175"/>
        <v>3</v>
      </c>
      <c r="D1203" t="str">
        <f t="shared" si="168"/>
        <v>04</v>
      </c>
      <c r="E1203">
        <f t="shared" si="169"/>
        <v>6</v>
      </c>
      <c r="F1203">
        <f t="shared" si="170"/>
        <v>10</v>
      </c>
      <c r="G1203">
        <f t="shared" si="171"/>
        <v>10</v>
      </c>
      <c r="H1203">
        <f t="shared" si="172"/>
        <v>4</v>
      </c>
      <c r="I1203" t="str">
        <f t="shared" si="173"/>
        <v>2023</v>
      </c>
      <c r="J1203" t="str">
        <f t="shared" si="176"/>
        <v>2023-04-10</v>
      </c>
    </row>
    <row r="1204" spans="1:10" ht="15.75" x14ac:dyDescent="0.25">
      <c r="A1204" s="6">
        <v>45026</v>
      </c>
      <c r="B1204" t="str">
        <f t="shared" si="174"/>
        <v>04/10/2023</v>
      </c>
      <c r="C1204">
        <f t="shared" si="175"/>
        <v>3</v>
      </c>
      <c r="D1204" t="str">
        <f t="shared" si="168"/>
        <v>04</v>
      </c>
      <c r="E1204">
        <f t="shared" si="169"/>
        <v>6</v>
      </c>
      <c r="F1204">
        <f t="shared" si="170"/>
        <v>10</v>
      </c>
      <c r="G1204">
        <f t="shared" si="171"/>
        <v>10</v>
      </c>
      <c r="H1204">
        <f t="shared" si="172"/>
        <v>4</v>
      </c>
      <c r="I1204" t="str">
        <f t="shared" si="173"/>
        <v>2023</v>
      </c>
      <c r="J1204" t="str">
        <f t="shared" si="176"/>
        <v>2023-04-10</v>
      </c>
    </row>
    <row r="1205" spans="1:10" ht="15.75" x14ac:dyDescent="0.25">
      <c r="A1205" s="6">
        <v>45027</v>
      </c>
      <c r="B1205" t="str">
        <f t="shared" si="174"/>
        <v>04/11/2023</v>
      </c>
      <c r="C1205">
        <f t="shared" si="175"/>
        <v>3</v>
      </c>
      <c r="D1205" t="str">
        <f t="shared" ref="D1205:D1268" si="177">IF(VALUE(MID(B1205,1,C1205-1))&lt;10,0&amp;VALUE(MID(B1205,1,C1205-1)),VALUE(MID(B1205,1,C1205-1)))</f>
        <v>04</v>
      </c>
      <c r="E1205">
        <f t="shared" ref="E1205:E1268" si="178">SEARCH("/",B1205,C1205+1)</f>
        <v>6</v>
      </c>
      <c r="F1205">
        <f t="shared" ref="F1205:F1268" si="179">IF(VALUE(MID(B1205,C1205+1,E1205-C1205-1))&lt;10,0&amp;VALUE(MID(B1205,C1205+1,E1205-C1205-1)),VALUE(MID(B1205,C1205+1,E1205-C1205-1)))</f>
        <v>11</v>
      </c>
      <c r="G1205">
        <f t="shared" ref="G1205:G1268" si="180">LEN(B1205)</f>
        <v>10</v>
      </c>
      <c r="H1205">
        <f t="shared" ref="H1205:H1268" si="181">G1205-E1205</f>
        <v>4</v>
      </c>
      <c r="I1205" t="str">
        <f t="shared" ref="I1205:I1268" si="182">MID(B1205,E1205+1,H1205)</f>
        <v>2023</v>
      </c>
      <c r="J1205" t="str">
        <f t="shared" si="176"/>
        <v>2023-04-11</v>
      </c>
    </row>
    <row r="1206" spans="1:10" ht="15.75" x14ac:dyDescent="0.25">
      <c r="A1206" s="6">
        <v>45028</v>
      </c>
      <c r="B1206" t="str">
        <f t="shared" si="174"/>
        <v>04/12/2023</v>
      </c>
      <c r="C1206">
        <f t="shared" si="175"/>
        <v>3</v>
      </c>
      <c r="D1206" t="str">
        <f t="shared" si="177"/>
        <v>04</v>
      </c>
      <c r="E1206">
        <f t="shared" si="178"/>
        <v>6</v>
      </c>
      <c r="F1206">
        <f t="shared" si="179"/>
        <v>12</v>
      </c>
      <c r="G1206">
        <f t="shared" si="180"/>
        <v>10</v>
      </c>
      <c r="H1206">
        <f t="shared" si="181"/>
        <v>4</v>
      </c>
      <c r="I1206" t="str">
        <f t="shared" si="182"/>
        <v>2023</v>
      </c>
      <c r="J1206" t="str">
        <f t="shared" si="176"/>
        <v>2023-04-12</v>
      </c>
    </row>
    <row r="1207" spans="1:10" ht="15.75" x14ac:dyDescent="0.25">
      <c r="A1207" s="6">
        <v>45029</v>
      </c>
      <c r="B1207" t="str">
        <f t="shared" si="174"/>
        <v>04/13/2023</v>
      </c>
      <c r="C1207">
        <f t="shared" si="175"/>
        <v>3</v>
      </c>
      <c r="D1207" t="str">
        <f t="shared" si="177"/>
        <v>04</v>
      </c>
      <c r="E1207">
        <f t="shared" si="178"/>
        <v>6</v>
      </c>
      <c r="F1207">
        <f t="shared" si="179"/>
        <v>13</v>
      </c>
      <c r="G1207">
        <f t="shared" si="180"/>
        <v>10</v>
      </c>
      <c r="H1207">
        <f t="shared" si="181"/>
        <v>4</v>
      </c>
      <c r="I1207" t="str">
        <f t="shared" si="182"/>
        <v>2023</v>
      </c>
      <c r="J1207" t="str">
        <f t="shared" si="176"/>
        <v>2023-04-13</v>
      </c>
    </row>
    <row r="1208" spans="1:10" ht="15.75" x14ac:dyDescent="0.25">
      <c r="A1208" s="6">
        <v>45029</v>
      </c>
      <c r="B1208" t="str">
        <f t="shared" si="174"/>
        <v>04/13/2023</v>
      </c>
      <c r="C1208">
        <f t="shared" si="175"/>
        <v>3</v>
      </c>
      <c r="D1208" t="str">
        <f t="shared" si="177"/>
        <v>04</v>
      </c>
      <c r="E1208">
        <f t="shared" si="178"/>
        <v>6</v>
      </c>
      <c r="F1208">
        <f t="shared" si="179"/>
        <v>13</v>
      </c>
      <c r="G1208">
        <f t="shared" si="180"/>
        <v>10</v>
      </c>
      <c r="H1208">
        <f t="shared" si="181"/>
        <v>4</v>
      </c>
      <c r="I1208" t="str">
        <f t="shared" si="182"/>
        <v>2023</v>
      </c>
      <c r="J1208" t="str">
        <f t="shared" si="176"/>
        <v>2023-04-13</v>
      </c>
    </row>
    <row r="1209" spans="1:10" ht="15.75" x14ac:dyDescent="0.25">
      <c r="A1209" s="6">
        <v>45029</v>
      </c>
      <c r="B1209" t="str">
        <f t="shared" si="174"/>
        <v>04/13/2023</v>
      </c>
      <c r="C1209">
        <f t="shared" si="175"/>
        <v>3</v>
      </c>
      <c r="D1209" t="str">
        <f t="shared" si="177"/>
        <v>04</v>
      </c>
      <c r="E1209">
        <f t="shared" si="178"/>
        <v>6</v>
      </c>
      <c r="F1209">
        <f t="shared" si="179"/>
        <v>13</v>
      </c>
      <c r="G1209">
        <f t="shared" si="180"/>
        <v>10</v>
      </c>
      <c r="H1209">
        <f t="shared" si="181"/>
        <v>4</v>
      </c>
      <c r="I1209" t="str">
        <f t="shared" si="182"/>
        <v>2023</v>
      </c>
      <c r="J1209" t="str">
        <f t="shared" si="176"/>
        <v>2023-04-13</v>
      </c>
    </row>
    <row r="1210" spans="1:10" ht="15.75" x14ac:dyDescent="0.25">
      <c r="A1210" s="6">
        <v>45030</v>
      </c>
      <c r="B1210" t="str">
        <f t="shared" si="174"/>
        <v>04/14/2023</v>
      </c>
      <c r="C1210">
        <f t="shared" si="175"/>
        <v>3</v>
      </c>
      <c r="D1210" t="str">
        <f t="shared" si="177"/>
        <v>04</v>
      </c>
      <c r="E1210">
        <f t="shared" si="178"/>
        <v>6</v>
      </c>
      <c r="F1210">
        <f t="shared" si="179"/>
        <v>14</v>
      </c>
      <c r="G1210">
        <f t="shared" si="180"/>
        <v>10</v>
      </c>
      <c r="H1210">
        <f t="shared" si="181"/>
        <v>4</v>
      </c>
      <c r="I1210" t="str">
        <f t="shared" si="182"/>
        <v>2023</v>
      </c>
      <c r="J1210" t="str">
        <f t="shared" si="176"/>
        <v>2023-04-14</v>
      </c>
    </row>
    <row r="1211" spans="1:10" ht="15.75" x14ac:dyDescent="0.25">
      <c r="A1211" s="6">
        <v>45033</v>
      </c>
      <c r="B1211" t="str">
        <f t="shared" si="174"/>
        <v>04/17/2023</v>
      </c>
      <c r="C1211">
        <f t="shared" si="175"/>
        <v>3</v>
      </c>
      <c r="D1211" t="str">
        <f t="shared" si="177"/>
        <v>04</v>
      </c>
      <c r="E1211">
        <f t="shared" si="178"/>
        <v>6</v>
      </c>
      <c r="F1211">
        <f t="shared" si="179"/>
        <v>17</v>
      </c>
      <c r="G1211">
        <f t="shared" si="180"/>
        <v>10</v>
      </c>
      <c r="H1211">
        <f t="shared" si="181"/>
        <v>4</v>
      </c>
      <c r="I1211" t="str">
        <f t="shared" si="182"/>
        <v>2023</v>
      </c>
      <c r="J1211" t="str">
        <f t="shared" si="176"/>
        <v>2023-04-17</v>
      </c>
    </row>
    <row r="1212" spans="1:10" ht="15.75" x14ac:dyDescent="0.25">
      <c r="A1212" s="6">
        <v>45033</v>
      </c>
      <c r="B1212" t="str">
        <f t="shared" si="174"/>
        <v>04/17/2023</v>
      </c>
      <c r="C1212">
        <f t="shared" si="175"/>
        <v>3</v>
      </c>
      <c r="D1212" t="str">
        <f t="shared" si="177"/>
        <v>04</v>
      </c>
      <c r="E1212">
        <f t="shared" si="178"/>
        <v>6</v>
      </c>
      <c r="F1212">
        <f t="shared" si="179"/>
        <v>17</v>
      </c>
      <c r="G1212">
        <f t="shared" si="180"/>
        <v>10</v>
      </c>
      <c r="H1212">
        <f t="shared" si="181"/>
        <v>4</v>
      </c>
      <c r="I1212" t="str">
        <f t="shared" si="182"/>
        <v>2023</v>
      </c>
      <c r="J1212" t="str">
        <f t="shared" si="176"/>
        <v>2023-04-17</v>
      </c>
    </row>
    <row r="1213" spans="1:10" ht="15.75" x14ac:dyDescent="0.25">
      <c r="A1213" s="6">
        <v>45033</v>
      </c>
      <c r="B1213" t="str">
        <f t="shared" si="174"/>
        <v>04/17/2023</v>
      </c>
      <c r="C1213">
        <f t="shared" si="175"/>
        <v>3</v>
      </c>
      <c r="D1213" t="str">
        <f t="shared" si="177"/>
        <v>04</v>
      </c>
      <c r="E1213">
        <f t="shared" si="178"/>
        <v>6</v>
      </c>
      <c r="F1213">
        <f t="shared" si="179"/>
        <v>17</v>
      </c>
      <c r="G1213">
        <f t="shared" si="180"/>
        <v>10</v>
      </c>
      <c r="H1213">
        <f t="shared" si="181"/>
        <v>4</v>
      </c>
      <c r="I1213" t="str">
        <f t="shared" si="182"/>
        <v>2023</v>
      </c>
      <c r="J1213" t="str">
        <f t="shared" si="176"/>
        <v>2023-04-17</v>
      </c>
    </row>
    <row r="1214" spans="1:10" ht="15.75" x14ac:dyDescent="0.25">
      <c r="A1214" s="6">
        <v>45033</v>
      </c>
      <c r="B1214" t="str">
        <f t="shared" si="174"/>
        <v>04/17/2023</v>
      </c>
      <c r="C1214">
        <f t="shared" si="175"/>
        <v>3</v>
      </c>
      <c r="D1214" t="str">
        <f t="shared" si="177"/>
        <v>04</v>
      </c>
      <c r="E1214">
        <f t="shared" si="178"/>
        <v>6</v>
      </c>
      <c r="F1214">
        <f t="shared" si="179"/>
        <v>17</v>
      </c>
      <c r="G1214">
        <f t="shared" si="180"/>
        <v>10</v>
      </c>
      <c r="H1214">
        <f t="shared" si="181"/>
        <v>4</v>
      </c>
      <c r="I1214" t="str">
        <f t="shared" si="182"/>
        <v>2023</v>
      </c>
      <c r="J1214" t="str">
        <f t="shared" si="176"/>
        <v>2023-04-17</v>
      </c>
    </row>
    <row r="1215" spans="1:10" ht="15.75" x14ac:dyDescent="0.25">
      <c r="A1215" s="6">
        <v>45033</v>
      </c>
      <c r="B1215" t="str">
        <f t="shared" si="174"/>
        <v>04/17/2023</v>
      </c>
      <c r="C1215">
        <f t="shared" si="175"/>
        <v>3</v>
      </c>
      <c r="D1215" t="str">
        <f t="shared" si="177"/>
        <v>04</v>
      </c>
      <c r="E1215">
        <f t="shared" si="178"/>
        <v>6</v>
      </c>
      <c r="F1215">
        <f t="shared" si="179"/>
        <v>17</v>
      </c>
      <c r="G1215">
        <f t="shared" si="180"/>
        <v>10</v>
      </c>
      <c r="H1215">
        <f t="shared" si="181"/>
        <v>4</v>
      </c>
      <c r="I1215" t="str">
        <f t="shared" si="182"/>
        <v>2023</v>
      </c>
      <c r="J1215" t="str">
        <f t="shared" si="176"/>
        <v>2023-04-17</v>
      </c>
    </row>
    <row r="1216" spans="1:10" ht="15.75" x14ac:dyDescent="0.25">
      <c r="A1216" s="6">
        <v>45033</v>
      </c>
      <c r="B1216" t="str">
        <f t="shared" si="174"/>
        <v>04/17/2023</v>
      </c>
      <c r="C1216">
        <f t="shared" si="175"/>
        <v>3</v>
      </c>
      <c r="D1216" t="str">
        <f t="shared" si="177"/>
        <v>04</v>
      </c>
      <c r="E1216">
        <f t="shared" si="178"/>
        <v>6</v>
      </c>
      <c r="F1216">
        <f t="shared" si="179"/>
        <v>17</v>
      </c>
      <c r="G1216">
        <f t="shared" si="180"/>
        <v>10</v>
      </c>
      <c r="H1216">
        <f t="shared" si="181"/>
        <v>4</v>
      </c>
      <c r="I1216" t="str">
        <f t="shared" si="182"/>
        <v>2023</v>
      </c>
      <c r="J1216" t="str">
        <f t="shared" si="176"/>
        <v>2023-04-17</v>
      </c>
    </row>
    <row r="1217" spans="1:10" ht="15.75" x14ac:dyDescent="0.25">
      <c r="A1217" s="6">
        <v>45034</v>
      </c>
      <c r="B1217" t="str">
        <f t="shared" si="174"/>
        <v>04/18/2023</v>
      </c>
      <c r="C1217">
        <f t="shared" si="175"/>
        <v>3</v>
      </c>
      <c r="D1217" t="str">
        <f t="shared" si="177"/>
        <v>04</v>
      </c>
      <c r="E1217">
        <f t="shared" si="178"/>
        <v>6</v>
      </c>
      <c r="F1217">
        <f t="shared" si="179"/>
        <v>18</v>
      </c>
      <c r="G1217">
        <f t="shared" si="180"/>
        <v>10</v>
      </c>
      <c r="H1217">
        <f t="shared" si="181"/>
        <v>4</v>
      </c>
      <c r="I1217" t="str">
        <f t="shared" si="182"/>
        <v>2023</v>
      </c>
      <c r="J1217" t="str">
        <f t="shared" si="176"/>
        <v>2023-04-18</v>
      </c>
    </row>
    <row r="1218" spans="1:10" ht="15.75" x14ac:dyDescent="0.25">
      <c r="A1218" s="6">
        <v>45034</v>
      </c>
      <c r="B1218" t="str">
        <f t="shared" ref="B1218:B1281" si="183">TEXT(A1218,"MM/DD/YYYY")</f>
        <v>04/18/2023</v>
      </c>
      <c r="C1218">
        <f t="shared" ref="C1218:C1281" si="184">FIND("/",B1218)</f>
        <v>3</v>
      </c>
      <c r="D1218" t="str">
        <f t="shared" si="177"/>
        <v>04</v>
      </c>
      <c r="E1218">
        <f t="shared" si="178"/>
        <v>6</v>
      </c>
      <c r="F1218">
        <f t="shared" si="179"/>
        <v>18</v>
      </c>
      <c r="G1218">
        <f t="shared" si="180"/>
        <v>10</v>
      </c>
      <c r="H1218">
        <f t="shared" si="181"/>
        <v>4</v>
      </c>
      <c r="I1218" t="str">
        <f t="shared" si="182"/>
        <v>2023</v>
      </c>
      <c r="J1218" t="str">
        <f t="shared" ref="J1218:J1281" si="185">IF(A1218="","null",I1218&amp;"-"&amp;D1218&amp;"-"&amp;F1218)</f>
        <v>2023-04-18</v>
      </c>
    </row>
    <row r="1219" spans="1:10" ht="15.75" x14ac:dyDescent="0.25">
      <c r="A1219" s="6">
        <v>45035</v>
      </c>
      <c r="B1219" t="str">
        <f t="shared" si="183"/>
        <v>04/19/2023</v>
      </c>
      <c r="C1219">
        <f t="shared" si="184"/>
        <v>3</v>
      </c>
      <c r="D1219" t="str">
        <f t="shared" si="177"/>
        <v>04</v>
      </c>
      <c r="E1219">
        <f t="shared" si="178"/>
        <v>6</v>
      </c>
      <c r="F1219">
        <f t="shared" si="179"/>
        <v>19</v>
      </c>
      <c r="G1219">
        <f t="shared" si="180"/>
        <v>10</v>
      </c>
      <c r="H1219">
        <f t="shared" si="181"/>
        <v>4</v>
      </c>
      <c r="I1219" t="str">
        <f t="shared" si="182"/>
        <v>2023</v>
      </c>
      <c r="J1219" t="str">
        <f t="shared" si="185"/>
        <v>2023-04-19</v>
      </c>
    </row>
    <row r="1220" spans="1:10" ht="15.75" x14ac:dyDescent="0.25">
      <c r="A1220" s="6">
        <v>45035</v>
      </c>
      <c r="B1220" t="str">
        <f t="shared" si="183"/>
        <v>04/19/2023</v>
      </c>
      <c r="C1220">
        <f t="shared" si="184"/>
        <v>3</v>
      </c>
      <c r="D1220" t="str">
        <f t="shared" si="177"/>
        <v>04</v>
      </c>
      <c r="E1220">
        <f t="shared" si="178"/>
        <v>6</v>
      </c>
      <c r="F1220">
        <f t="shared" si="179"/>
        <v>19</v>
      </c>
      <c r="G1220">
        <f t="shared" si="180"/>
        <v>10</v>
      </c>
      <c r="H1220">
        <f t="shared" si="181"/>
        <v>4</v>
      </c>
      <c r="I1220" t="str">
        <f t="shared" si="182"/>
        <v>2023</v>
      </c>
      <c r="J1220" t="str">
        <f t="shared" si="185"/>
        <v>2023-04-19</v>
      </c>
    </row>
    <row r="1221" spans="1:10" ht="15.75" x14ac:dyDescent="0.25">
      <c r="A1221" s="6">
        <v>45035</v>
      </c>
      <c r="B1221" t="str">
        <f t="shared" si="183"/>
        <v>04/19/2023</v>
      </c>
      <c r="C1221">
        <f t="shared" si="184"/>
        <v>3</v>
      </c>
      <c r="D1221" t="str">
        <f t="shared" si="177"/>
        <v>04</v>
      </c>
      <c r="E1221">
        <f t="shared" si="178"/>
        <v>6</v>
      </c>
      <c r="F1221">
        <f t="shared" si="179"/>
        <v>19</v>
      </c>
      <c r="G1221">
        <f t="shared" si="180"/>
        <v>10</v>
      </c>
      <c r="H1221">
        <f t="shared" si="181"/>
        <v>4</v>
      </c>
      <c r="I1221" t="str">
        <f t="shared" si="182"/>
        <v>2023</v>
      </c>
      <c r="J1221" t="str">
        <f t="shared" si="185"/>
        <v>2023-04-19</v>
      </c>
    </row>
    <row r="1222" spans="1:10" ht="15.75" x14ac:dyDescent="0.25">
      <c r="A1222" s="10">
        <v>45036</v>
      </c>
      <c r="B1222" t="str">
        <f t="shared" si="183"/>
        <v>04/20/2023</v>
      </c>
      <c r="C1222">
        <f t="shared" si="184"/>
        <v>3</v>
      </c>
      <c r="D1222" t="str">
        <f t="shared" si="177"/>
        <v>04</v>
      </c>
      <c r="E1222">
        <f t="shared" si="178"/>
        <v>6</v>
      </c>
      <c r="F1222">
        <f t="shared" si="179"/>
        <v>20</v>
      </c>
      <c r="G1222">
        <f t="shared" si="180"/>
        <v>10</v>
      </c>
      <c r="H1222">
        <f t="shared" si="181"/>
        <v>4</v>
      </c>
      <c r="I1222" t="str">
        <f t="shared" si="182"/>
        <v>2023</v>
      </c>
      <c r="J1222" t="str">
        <f t="shared" si="185"/>
        <v>2023-04-20</v>
      </c>
    </row>
    <row r="1223" spans="1:10" ht="15.75" x14ac:dyDescent="0.25">
      <c r="A1223" s="10">
        <v>45036</v>
      </c>
      <c r="B1223" t="str">
        <f t="shared" si="183"/>
        <v>04/20/2023</v>
      </c>
      <c r="C1223">
        <f t="shared" si="184"/>
        <v>3</v>
      </c>
      <c r="D1223" t="str">
        <f t="shared" si="177"/>
        <v>04</v>
      </c>
      <c r="E1223">
        <f t="shared" si="178"/>
        <v>6</v>
      </c>
      <c r="F1223">
        <f t="shared" si="179"/>
        <v>20</v>
      </c>
      <c r="G1223">
        <f t="shared" si="180"/>
        <v>10</v>
      </c>
      <c r="H1223">
        <f t="shared" si="181"/>
        <v>4</v>
      </c>
      <c r="I1223" t="str">
        <f t="shared" si="182"/>
        <v>2023</v>
      </c>
      <c r="J1223" t="str">
        <f t="shared" si="185"/>
        <v>2023-04-20</v>
      </c>
    </row>
    <row r="1224" spans="1:10" ht="15.75" x14ac:dyDescent="0.25">
      <c r="A1224" s="10">
        <v>45036</v>
      </c>
      <c r="B1224" t="str">
        <f t="shared" si="183"/>
        <v>04/20/2023</v>
      </c>
      <c r="C1224">
        <f t="shared" si="184"/>
        <v>3</v>
      </c>
      <c r="D1224" t="str">
        <f t="shared" si="177"/>
        <v>04</v>
      </c>
      <c r="E1224">
        <f t="shared" si="178"/>
        <v>6</v>
      </c>
      <c r="F1224">
        <f t="shared" si="179"/>
        <v>20</v>
      </c>
      <c r="G1224">
        <f t="shared" si="180"/>
        <v>10</v>
      </c>
      <c r="H1224">
        <f t="shared" si="181"/>
        <v>4</v>
      </c>
      <c r="I1224" t="str">
        <f t="shared" si="182"/>
        <v>2023</v>
      </c>
      <c r="J1224" t="str">
        <f t="shared" si="185"/>
        <v>2023-04-20</v>
      </c>
    </row>
    <row r="1225" spans="1:10" ht="15.75" x14ac:dyDescent="0.25">
      <c r="A1225" s="10">
        <v>45036</v>
      </c>
      <c r="B1225" t="str">
        <f t="shared" si="183"/>
        <v>04/20/2023</v>
      </c>
      <c r="C1225">
        <f t="shared" si="184"/>
        <v>3</v>
      </c>
      <c r="D1225" t="str">
        <f t="shared" si="177"/>
        <v>04</v>
      </c>
      <c r="E1225">
        <f t="shared" si="178"/>
        <v>6</v>
      </c>
      <c r="F1225">
        <f t="shared" si="179"/>
        <v>20</v>
      </c>
      <c r="G1225">
        <f t="shared" si="180"/>
        <v>10</v>
      </c>
      <c r="H1225">
        <f t="shared" si="181"/>
        <v>4</v>
      </c>
      <c r="I1225" t="str">
        <f t="shared" si="182"/>
        <v>2023</v>
      </c>
      <c r="J1225" t="str">
        <f t="shared" si="185"/>
        <v>2023-04-20</v>
      </c>
    </row>
    <row r="1226" spans="1:10" ht="15.75" x14ac:dyDescent="0.25">
      <c r="A1226" s="10">
        <v>45036</v>
      </c>
      <c r="B1226" t="str">
        <f t="shared" si="183"/>
        <v>04/20/2023</v>
      </c>
      <c r="C1226">
        <f t="shared" si="184"/>
        <v>3</v>
      </c>
      <c r="D1226" t="str">
        <f t="shared" si="177"/>
        <v>04</v>
      </c>
      <c r="E1226">
        <f t="shared" si="178"/>
        <v>6</v>
      </c>
      <c r="F1226">
        <f t="shared" si="179"/>
        <v>20</v>
      </c>
      <c r="G1226">
        <f t="shared" si="180"/>
        <v>10</v>
      </c>
      <c r="H1226">
        <f t="shared" si="181"/>
        <v>4</v>
      </c>
      <c r="I1226" t="str">
        <f t="shared" si="182"/>
        <v>2023</v>
      </c>
      <c r="J1226" t="str">
        <f t="shared" si="185"/>
        <v>2023-04-20</v>
      </c>
    </row>
    <row r="1227" spans="1:10" ht="15.75" x14ac:dyDescent="0.25">
      <c r="A1227" s="10">
        <v>45036</v>
      </c>
      <c r="B1227" t="str">
        <f t="shared" si="183"/>
        <v>04/20/2023</v>
      </c>
      <c r="C1227">
        <f t="shared" si="184"/>
        <v>3</v>
      </c>
      <c r="D1227" t="str">
        <f t="shared" si="177"/>
        <v>04</v>
      </c>
      <c r="E1227">
        <f t="shared" si="178"/>
        <v>6</v>
      </c>
      <c r="F1227">
        <f t="shared" si="179"/>
        <v>20</v>
      </c>
      <c r="G1227">
        <f t="shared" si="180"/>
        <v>10</v>
      </c>
      <c r="H1227">
        <f t="shared" si="181"/>
        <v>4</v>
      </c>
      <c r="I1227" t="str">
        <f t="shared" si="182"/>
        <v>2023</v>
      </c>
      <c r="J1227" t="str">
        <f t="shared" si="185"/>
        <v>2023-04-20</v>
      </c>
    </row>
    <row r="1228" spans="1:10" ht="15.75" x14ac:dyDescent="0.25">
      <c r="A1228" s="10">
        <v>45036</v>
      </c>
      <c r="B1228" t="str">
        <f t="shared" si="183"/>
        <v>04/20/2023</v>
      </c>
      <c r="C1228">
        <f t="shared" si="184"/>
        <v>3</v>
      </c>
      <c r="D1228" t="str">
        <f t="shared" si="177"/>
        <v>04</v>
      </c>
      <c r="E1228">
        <f t="shared" si="178"/>
        <v>6</v>
      </c>
      <c r="F1228">
        <f t="shared" si="179"/>
        <v>20</v>
      </c>
      <c r="G1228">
        <f t="shared" si="180"/>
        <v>10</v>
      </c>
      <c r="H1228">
        <f t="shared" si="181"/>
        <v>4</v>
      </c>
      <c r="I1228" t="str">
        <f t="shared" si="182"/>
        <v>2023</v>
      </c>
      <c r="J1228" t="str">
        <f t="shared" si="185"/>
        <v>2023-04-20</v>
      </c>
    </row>
    <row r="1229" spans="1:10" ht="15.75" x14ac:dyDescent="0.25">
      <c r="A1229" s="10">
        <v>45036</v>
      </c>
      <c r="B1229" t="str">
        <f t="shared" si="183"/>
        <v>04/20/2023</v>
      </c>
      <c r="C1229">
        <f t="shared" si="184"/>
        <v>3</v>
      </c>
      <c r="D1229" t="str">
        <f t="shared" si="177"/>
        <v>04</v>
      </c>
      <c r="E1229">
        <f t="shared" si="178"/>
        <v>6</v>
      </c>
      <c r="F1229">
        <f t="shared" si="179"/>
        <v>20</v>
      </c>
      <c r="G1229">
        <f t="shared" si="180"/>
        <v>10</v>
      </c>
      <c r="H1229">
        <f t="shared" si="181"/>
        <v>4</v>
      </c>
      <c r="I1229" t="str">
        <f t="shared" si="182"/>
        <v>2023</v>
      </c>
      <c r="J1229" t="str">
        <f t="shared" si="185"/>
        <v>2023-04-20</v>
      </c>
    </row>
    <row r="1230" spans="1:10" ht="15.75" x14ac:dyDescent="0.25">
      <c r="A1230" s="10">
        <v>44978</v>
      </c>
      <c r="B1230" t="str">
        <f t="shared" si="183"/>
        <v>02/21/2023</v>
      </c>
      <c r="C1230">
        <f t="shared" si="184"/>
        <v>3</v>
      </c>
      <c r="D1230" t="str">
        <f t="shared" si="177"/>
        <v>02</v>
      </c>
      <c r="E1230">
        <f t="shared" si="178"/>
        <v>6</v>
      </c>
      <c r="F1230">
        <f t="shared" si="179"/>
        <v>21</v>
      </c>
      <c r="G1230">
        <f t="shared" si="180"/>
        <v>10</v>
      </c>
      <c r="H1230">
        <f t="shared" si="181"/>
        <v>4</v>
      </c>
      <c r="I1230" t="str">
        <f t="shared" si="182"/>
        <v>2023</v>
      </c>
      <c r="J1230" t="str">
        <f t="shared" si="185"/>
        <v>2023-02-21</v>
      </c>
    </row>
    <row r="1231" spans="1:10" ht="15.75" x14ac:dyDescent="0.25">
      <c r="A1231" s="10">
        <v>44978</v>
      </c>
      <c r="B1231" t="str">
        <f t="shared" si="183"/>
        <v>02/21/2023</v>
      </c>
      <c r="C1231">
        <f t="shared" si="184"/>
        <v>3</v>
      </c>
      <c r="D1231" t="str">
        <f t="shared" si="177"/>
        <v>02</v>
      </c>
      <c r="E1231">
        <f t="shared" si="178"/>
        <v>6</v>
      </c>
      <c r="F1231">
        <f t="shared" si="179"/>
        <v>21</v>
      </c>
      <c r="G1231">
        <f t="shared" si="180"/>
        <v>10</v>
      </c>
      <c r="H1231">
        <f t="shared" si="181"/>
        <v>4</v>
      </c>
      <c r="I1231" t="str">
        <f t="shared" si="182"/>
        <v>2023</v>
      </c>
      <c r="J1231" t="str">
        <f t="shared" si="185"/>
        <v>2023-02-21</v>
      </c>
    </row>
    <row r="1232" spans="1:10" ht="15.75" x14ac:dyDescent="0.25">
      <c r="A1232" s="10">
        <v>44981</v>
      </c>
      <c r="B1232" t="str">
        <f t="shared" si="183"/>
        <v>02/24/2023</v>
      </c>
      <c r="C1232">
        <f t="shared" si="184"/>
        <v>3</v>
      </c>
      <c r="D1232" t="str">
        <f t="shared" si="177"/>
        <v>02</v>
      </c>
      <c r="E1232">
        <f t="shared" si="178"/>
        <v>6</v>
      </c>
      <c r="F1232">
        <f t="shared" si="179"/>
        <v>24</v>
      </c>
      <c r="G1232">
        <f t="shared" si="180"/>
        <v>10</v>
      </c>
      <c r="H1232">
        <f t="shared" si="181"/>
        <v>4</v>
      </c>
      <c r="I1232" t="str">
        <f t="shared" si="182"/>
        <v>2023</v>
      </c>
      <c r="J1232" t="str">
        <f t="shared" si="185"/>
        <v>2023-02-24</v>
      </c>
    </row>
    <row r="1233" spans="1:10" ht="15.75" x14ac:dyDescent="0.25">
      <c r="A1233" s="10">
        <v>44981</v>
      </c>
      <c r="B1233" t="str">
        <f t="shared" si="183"/>
        <v>02/24/2023</v>
      </c>
      <c r="C1233">
        <f t="shared" si="184"/>
        <v>3</v>
      </c>
      <c r="D1233" t="str">
        <f t="shared" si="177"/>
        <v>02</v>
      </c>
      <c r="E1233">
        <f t="shared" si="178"/>
        <v>6</v>
      </c>
      <c r="F1233">
        <f t="shared" si="179"/>
        <v>24</v>
      </c>
      <c r="G1233">
        <f t="shared" si="180"/>
        <v>10</v>
      </c>
      <c r="H1233">
        <f t="shared" si="181"/>
        <v>4</v>
      </c>
      <c r="I1233" t="str">
        <f t="shared" si="182"/>
        <v>2023</v>
      </c>
      <c r="J1233" t="str">
        <f t="shared" si="185"/>
        <v>2023-02-24</v>
      </c>
    </row>
    <row r="1234" spans="1:10" ht="15.75" x14ac:dyDescent="0.25">
      <c r="A1234" s="10">
        <v>44981</v>
      </c>
      <c r="B1234" t="str">
        <f t="shared" si="183"/>
        <v>02/24/2023</v>
      </c>
      <c r="C1234">
        <f t="shared" si="184"/>
        <v>3</v>
      </c>
      <c r="D1234" t="str">
        <f t="shared" si="177"/>
        <v>02</v>
      </c>
      <c r="E1234">
        <f t="shared" si="178"/>
        <v>6</v>
      </c>
      <c r="F1234">
        <f t="shared" si="179"/>
        <v>24</v>
      </c>
      <c r="G1234">
        <f t="shared" si="180"/>
        <v>10</v>
      </c>
      <c r="H1234">
        <f t="shared" si="181"/>
        <v>4</v>
      </c>
      <c r="I1234" t="str">
        <f t="shared" si="182"/>
        <v>2023</v>
      </c>
      <c r="J1234" t="str">
        <f t="shared" si="185"/>
        <v>2023-02-24</v>
      </c>
    </row>
    <row r="1235" spans="1:10" ht="15.75" x14ac:dyDescent="0.25">
      <c r="A1235" s="10">
        <v>44981</v>
      </c>
      <c r="B1235" t="str">
        <f t="shared" si="183"/>
        <v>02/24/2023</v>
      </c>
      <c r="C1235">
        <f t="shared" si="184"/>
        <v>3</v>
      </c>
      <c r="D1235" t="str">
        <f t="shared" si="177"/>
        <v>02</v>
      </c>
      <c r="E1235">
        <f t="shared" si="178"/>
        <v>6</v>
      </c>
      <c r="F1235">
        <f t="shared" si="179"/>
        <v>24</v>
      </c>
      <c r="G1235">
        <f t="shared" si="180"/>
        <v>10</v>
      </c>
      <c r="H1235">
        <f t="shared" si="181"/>
        <v>4</v>
      </c>
      <c r="I1235" t="str">
        <f t="shared" si="182"/>
        <v>2023</v>
      </c>
      <c r="J1235" t="str">
        <f t="shared" si="185"/>
        <v>2023-02-24</v>
      </c>
    </row>
    <row r="1236" spans="1:10" ht="15.75" x14ac:dyDescent="0.25">
      <c r="A1236" s="10">
        <v>44981</v>
      </c>
      <c r="B1236" t="str">
        <f t="shared" si="183"/>
        <v>02/24/2023</v>
      </c>
      <c r="C1236">
        <f t="shared" si="184"/>
        <v>3</v>
      </c>
      <c r="D1236" t="str">
        <f t="shared" si="177"/>
        <v>02</v>
      </c>
      <c r="E1236">
        <f t="shared" si="178"/>
        <v>6</v>
      </c>
      <c r="F1236">
        <f t="shared" si="179"/>
        <v>24</v>
      </c>
      <c r="G1236">
        <f t="shared" si="180"/>
        <v>10</v>
      </c>
      <c r="H1236">
        <f t="shared" si="181"/>
        <v>4</v>
      </c>
      <c r="I1236" t="str">
        <f t="shared" si="182"/>
        <v>2023</v>
      </c>
      <c r="J1236" t="str">
        <f t="shared" si="185"/>
        <v>2023-02-24</v>
      </c>
    </row>
    <row r="1237" spans="1:10" ht="15.75" x14ac:dyDescent="0.25">
      <c r="A1237" s="10">
        <v>44982</v>
      </c>
      <c r="B1237" t="str">
        <f t="shared" si="183"/>
        <v>02/25/2023</v>
      </c>
      <c r="C1237">
        <f t="shared" si="184"/>
        <v>3</v>
      </c>
      <c r="D1237" t="str">
        <f t="shared" si="177"/>
        <v>02</v>
      </c>
      <c r="E1237">
        <f t="shared" si="178"/>
        <v>6</v>
      </c>
      <c r="F1237">
        <f t="shared" si="179"/>
        <v>25</v>
      </c>
      <c r="G1237">
        <f t="shared" si="180"/>
        <v>10</v>
      </c>
      <c r="H1237">
        <f t="shared" si="181"/>
        <v>4</v>
      </c>
      <c r="I1237" t="str">
        <f t="shared" si="182"/>
        <v>2023</v>
      </c>
      <c r="J1237" t="str">
        <f t="shared" si="185"/>
        <v>2023-02-25</v>
      </c>
    </row>
    <row r="1238" spans="1:10" ht="15.75" x14ac:dyDescent="0.25">
      <c r="A1238" s="10">
        <v>44982</v>
      </c>
      <c r="B1238" t="str">
        <f t="shared" si="183"/>
        <v>02/25/2023</v>
      </c>
      <c r="C1238">
        <f t="shared" si="184"/>
        <v>3</v>
      </c>
      <c r="D1238" t="str">
        <f t="shared" si="177"/>
        <v>02</v>
      </c>
      <c r="E1238">
        <f t="shared" si="178"/>
        <v>6</v>
      </c>
      <c r="F1238">
        <f t="shared" si="179"/>
        <v>25</v>
      </c>
      <c r="G1238">
        <f t="shared" si="180"/>
        <v>10</v>
      </c>
      <c r="H1238">
        <f t="shared" si="181"/>
        <v>4</v>
      </c>
      <c r="I1238" t="str">
        <f t="shared" si="182"/>
        <v>2023</v>
      </c>
      <c r="J1238" t="str">
        <f t="shared" si="185"/>
        <v>2023-02-25</v>
      </c>
    </row>
    <row r="1239" spans="1:10" ht="15.75" x14ac:dyDescent="0.25">
      <c r="A1239" s="10">
        <v>44982</v>
      </c>
      <c r="B1239" t="str">
        <f t="shared" si="183"/>
        <v>02/25/2023</v>
      </c>
      <c r="C1239">
        <f t="shared" si="184"/>
        <v>3</v>
      </c>
      <c r="D1239" t="str">
        <f t="shared" si="177"/>
        <v>02</v>
      </c>
      <c r="E1239">
        <f t="shared" si="178"/>
        <v>6</v>
      </c>
      <c r="F1239">
        <f t="shared" si="179"/>
        <v>25</v>
      </c>
      <c r="G1239">
        <f t="shared" si="180"/>
        <v>10</v>
      </c>
      <c r="H1239">
        <f t="shared" si="181"/>
        <v>4</v>
      </c>
      <c r="I1239" t="str">
        <f t="shared" si="182"/>
        <v>2023</v>
      </c>
      <c r="J1239" t="str">
        <f t="shared" si="185"/>
        <v>2023-02-25</v>
      </c>
    </row>
    <row r="1240" spans="1:10" ht="15.75" x14ac:dyDescent="0.25">
      <c r="A1240" s="10">
        <v>44982</v>
      </c>
      <c r="B1240" t="str">
        <f t="shared" si="183"/>
        <v>02/25/2023</v>
      </c>
      <c r="C1240">
        <f t="shared" si="184"/>
        <v>3</v>
      </c>
      <c r="D1240" t="str">
        <f t="shared" si="177"/>
        <v>02</v>
      </c>
      <c r="E1240">
        <f t="shared" si="178"/>
        <v>6</v>
      </c>
      <c r="F1240">
        <f t="shared" si="179"/>
        <v>25</v>
      </c>
      <c r="G1240">
        <f t="shared" si="180"/>
        <v>10</v>
      </c>
      <c r="H1240">
        <f t="shared" si="181"/>
        <v>4</v>
      </c>
      <c r="I1240" t="str">
        <f t="shared" si="182"/>
        <v>2023</v>
      </c>
      <c r="J1240" t="str">
        <f t="shared" si="185"/>
        <v>2023-02-25</v>
      </c>
    </row>
    <row r="1241" spans="1:10" ht="15.75" x14ac:dyDescent="0.25">
      <c r="A1241" s="10">
        <v>44982</v>
      </c>
      <c r="B1241" t="str">
        <f t="shared" si="183"/>
        <v>02/25/2023</v>
      </c>
      <c r="C1241">
        <f t="shared" si="184"/>
        <v>3</v>
      </c>
      <c r="D1241" t="str">
        <f t="shared" si="177"/>
        <v>02</v>
      </c>
      <c r="E1241">
        <f t="shared" si="178"/>
        <v>6</v>
      </c>
      <c r="F1241">
        <f t="shared" si="179"/>
        <v>25</v>
      </c>
      <c r="G1241">
        <f t="shared" si="180"/>
        <v>10</v>
      </c>
      <c r="H1241">
        <f t="shared" si="181"/>
        <v>4</v>
      </c>
      <c r="I1241" t="str">
        <f t="shared" si="182"/>
        <v>2023</v>
      </c>
      <c r="J1241" t="str">
        <f t="shared" si="185"/>
        <v>2023-02-25</v>
      </c>
    </row>
    <row r="1242" spans="1:10" ht="15.75" x14ac:dyDescent="0.25">
      <c r="A1242" s="10">
        <v>44982</v>
      </c>
      <c r="B1242" t="str">
        <f t="shared" si="183"/>
        <v>02/25/2023</v>
      </c>
      <c r="C1242">
        <f t="shared" si="184"/>
        <v>3</v>
      </c>
      <c r="D1242" t="str">
        <f t="shared" si="177"/>
        <v>02</v>
      </c>
      <c r="E1242">
        <f t="shared" si="178"/>
        <v>6</v>
      </c>
      <c r="F1242">
        <f t="shared" si="179"/>
        <v>25</v>
      </c>
      <c r="G1242">
        <f t="shared" si="180"/>
        <v>10</v>
      </c>
      <c r="H1242">
        <f t="shared" si="181"/>
        <v>4</v>
      </c>
      <c r="I1242" t="str">
        <f t="shared" si="182"/>
        <v>2023</v>
      </c>
      <c r="J1242" t="str">
        <f t="shared" si="185"/>
        <v>2023-02-25</v>
      </c>
    </row>
    <row r="1243" spans="1:10" ht="15.75" x14ac:dyDescent="0.25">
      <c r="A1243" s="10">
        <v>44982</v>
      </c>
      <c r="B1243" t="str">
        <f t="shared" si="183"/>
        <v>02/25/2023</v>
      </c>
      <c r="C1243">
        <f t="shared" si="184"/>
        <v>3</v>
      </c>
      <c r="D1243" t="str">
        <f t="shared" si="177"/>
        <v>02</v>
      </c>
      <c r="E1243">
        <f t="shared" si="178"/>
        <v>6</v>
      </c>
      <c r="F1243">
        <f t="shared" si="179"/>
        <v>25</v>
      </c>
      <c r="G1243">
        <f t="shared" si="180"/>
        <v>10</v>
      </c>
      <c r="H1243">
        <f t="shared" si="181"/>
        <v>4</v>
      </c>
      <c r="I1243" t="str">
        <f t="shared" si="182"/>
        <v>2023</v>
      </c>
      <c r="J1243" t="str">
        <f t="shared" si="185"/>
        <v>2023-02-25</v>
      </c>
    </row>
    <row r="1244" spans="1:10" ht="15.75" x14ac:dyDescent="0.25">
      <c r="A1244" s="10">
        <v>45042</v>
      </c>
      <c r="B1244" t="str">
        <f t="shared" si="183"/>
        <v>04/26/2023</v>
      </c>
      <c r="C1244">
        <f t="shared" si="184"/>
        <v>3</v>
      </c>
      <c r="D1244" t="str">
        <f t="shared" si="177"/>
        <v>04</v>
      </c>
      <c r="E1244">
        <f t="shared" si="178"/>
        <v>6</v>
      </c>
      <c r="F1244">
        <f t="shared" si="179"/>
        <v>26</v>
      </c>
      <c r="G1244">
        <f t="shared" si="180"/>
        <v>10</v>
      </c>
      <c r="H1244">
        <f t="shared" si="181"/>
        <v>4</v>
      </c>
      <c r="I1244" t="str">
        <f t="shared" si="182"/>
        <v>2023</v>
      </c>
      <c r="J1244" t="str">
        <f t="shared" si="185"/>
        <v>2023-04-26</v>
      </c>
    </row>
    <row r="1245" spans="1:10" ht="15.75" x14ac:dyDescent="0.25">
      <c r="A1245" s="10">
        <v>45042</v>
      </c>
      <c r="B1245" t="str">
        <f t="shared" si="183"/>
        <v>04/26/2023</v>
      </c>
      <c r="C1245">
        <f t="shared" si="184"/>
        <v>3</v>
      </c>
      <c r="D1245" t="str">
        <f t="shared" si="177"/>
        <v>04</v>
      </c>
      <c r="E1245">
        <f t="shared" si="178"/>
        <v>6</v>
      </c>
      <c r="F1245">
        <f t="shared" si="179"/>
        <v>26</v>
      </c>
      <c r="G1245">
        <f t="shared" si="180"/>
        <v>10</v>
      </c>
      <c r="H1245">
        <f t="shared" si="181"/>
        <v>4</v>
      </c>
      <c r="I1245" t="str">
        <f t="shared" si="182"/>
        <v>2023</v>
      </c>
      <c r="J1245" t="str">
        <f t="shared" si="185"/>
        <v>2023-04-26</v>
      </c>
    </row>
    <row r="1246" spans="1:10" ht="15.75" x14ac:dyDescent="0.25">
      <c r="A1246" s="10">
        <v>45042</v>
      </c>
      <c r="B1246" t="str">
        <f t="shared" si="183"/>
        <v>04/26/2023</v>
      </c>
      <c r="C1246">
        <f t="shared" si="184"/>
        <v>3</v>
      </c>
      <c r="D1246" t="str">
        <f t="shared" si="177"/>
        <v>04</v>
      </c>
      <c r="E1246">
        <f t="shared" si="178"/>
        <v>6</v>
      </c>
      <c r="F1246">
        <f t="shared" si="179"/>
        <v>26</v>
      </c>
      <c r="G1246">
        <f t="shared" si="180"/>
        <v>10</v>
      </c>
      <c r="H1246">
        <f t="shared" si="181"/>
        <v>4</v>
      </c>
      <c r="I1246" t="str">
        <f t="shared" si="182"/>
        <v>2023</v>
      </c>
      <c r="J1246" t="str">
        <f t="shared" si="185"/>
        <v>2023-04-26</v>
      </c>
    </row>
    <row r="1247" spans="1:10" ht="15.75" x14ac:dyDescent="0.25">
      <c r="A1247" s="10">
        <v>45042</v>
      </c>
      <c r="B1247" t="str">
        <f t="shared" si="183"/>
        <v>04/26/2023</v>
      </c>
      <c r="C1247">
        <f t="shared" si="184"/>
        <v>3</v>
      </c>
      <c r="D1247" t="str">
        <f t="shared" si="177"/>
        <v>04</v>
      </c>
      <c r="E1247">
        <f t="shared" si="178"/>
        <v>6</v>
      </c>
      <c r="F1247">
        <f t="shared" si="179"/>
        <v>26</v>
      </c>
      <c r="G1247">
        <f t="shared" si="180"/>
        <v>10</v>
      </c>
      <c r="H1247">
        <f t="shared" si="181"/>
        <v>4</v>
      </c>
      <c r="I1247" t="str">
        <f t="shared" si="182"/>
        <v>2023</v>
      </c>
      <c r="J1247" t="str">
        <f t="shared" si="185"/>
        <v>2023-04-26</v>
      </c>
    </row>
    <row r="1248" spans="1:10" ht="15.75" x14ac:dyDescent="0.25">
      <c r="A1248" s="10">
        <v>45044</v>
      </c>
      <c r="B1248" t="str">
        <f t="shared" si="183"/>
        <v>04/28/2023</v>
      </c>
      <c r="C1248">
        <f t="shared" si="184"/>
        <v>3</v>
      </c>
      <c r="D1248" t="str">
        <f t="shared" si="177"/>
        <v>04</v>
      </c>
      <c r="E1248">
        <f t="shared" si="178"/>
        <v>6</v>
      </c>
      <c r="F1248">
        <f t="shared" si="179"/>
        <v>28</v>
      </c>
      <c r="G1248">
        <f t="shared" si="180"/>
        <v>10</v>
      </c>
      <c r="H1248">
        <f t="shared" si="181"/>
        <v>4</v>
      </c>
      <c r="I1248" t="str">
        <f t="shared" si="182"/>
        <v>2023</v>
      </c>
      <c r="J1248" t="str">
        <f t="shared" si="185"/>
        <v>2023-04-28</v>
      </c>
    </row>
    <row r="1249" spans="1:10" ht="15.75" x14ac:dyDescent="0.25">
      <c r="A1249" s="10">
        <v>45048</v>
      </c>
      <c r="B1249" t="str">
        <f t="shared" si="183"/>
        <v>05/02/2023</v>
      </c>
      <c r="C1249">
        <f t="shared" si="184"/>
        <v>3</v>
      </c>
      <c r="D1249" t="str">
        <f t="shared" si="177"/>
        <v>05</v>
      </c>
      <c r="E1249">
        <f t="shared" si="178"/>
        <v>6</v>
      </c>
      <c r="F1249" t="str">
        <f t="shared" si="179"/>
        <v>02</v>
      </c>
      <c r="G1249">
        <f t="shared" si="180"/>
        <v>10</v>
      </c>
      <c r="H1249">
        <f t="shared" si="181"/>
        <v>4</v>
      </c>
      <c r="I1249" t="str">
        <f t="shared" si="182"/>
        <v>2023</v>
      </c>
      <c r="J1249" t="str">
        <f t="shared" si="185"/>
        <v>2023-05-02</v>
      </c>
    </row>
    <row r="1250" spans="1:10" ht="15.75" x14ac:dyDescent="0.25">
      <c r="A1250" s="10">
        <v>45048</v>
      </c>
      <c r="B1250" t="str">
        <f t="shared" si="183"/>
        <v>05/02/2023</v>
      </c>
      <c r="C1250">
        <f t="shared" si="184"/>
        <v>3</v>
      </c>
      <c r="D1250" t="str">
        <f t="shared" si="177"/>
        <v>05</v>
      </c>
      <c r="E1250">
        <f t="shared" si="178"/>
        <v>6</v>
      </c>
      <c r="F1250" t="str">
        <f t="shared" si="179"/>
        <v>02</v>
      </c>
      <c r="G1250">
        <f t="shared" si="180"/>
        <v>10</v>
      </c>
      <c r="H1250">
        <f t="shared" si="181"/>
        <v>4</v>
      </c>
      <c r="I1250" t="str">
        <f t="shared" si="182"/>
        <v>2023</v>
      </c>
      <c r="J1250" t="str">
        <f t="shared" si="185"/>
        <v>2023-05-02</v>
      </c>
    </row>
    <row r="1251" spans="1:10" ht="15.75" x14ac:dyDescent="0.25">
      <c r="A1251" s="10">
        <v>45048</v>
      </c>
      <c r="B1251" t="str">
        <f t="shared" si="183"/>
        <v>05/02/2023</v>
      </c>
      <c r="C1251">
        <f t="shared" si="184"/>
        <v>3</v>
      </c>
      <c r="D1251" t="str">
        <f t="shared" si="177"/>
        <v>05</v>
      </c>
      <c r="E1251">
        <f t="shared" si="178"/>
        <v>6</v>
      </c>
      <c r="F1251" t="str">
        <f t="shared" si="179"/>
        <v>02</v>
      </c>
      <c r="G1251">
        <f t="shared" si="180"/>
        <v>10</v>
      </c>
      <c r="H1251">
        <f t="shared" si="181"/>
        <v>4</v>
      </c>
      <c r="I1251" t="str">
        <f t="shared" si="182"/>
        <v>2023</v>
      </c>
      <c r="J1251" t="str">
        <f t="shared" si="185"/>
        <v>2023-05-02</v>
      </c>
    </row>
    <row r="1252" spans="1:10" ht="15.75" x14ac:dyDescent="0.25">
      <c r="A1252" s="10">
        <v>45048</v>
      </c>
      <c r="B1252" t="str">
        <f t="shared" si="183"/>
        <v>05/02/2023</v>
      </c>
      <c r="C1252">
        <f t="shared" si="184"/>
        <v>3</v>
      </c>
      <c r="D1252" t="str">
        <f t="shared" si="177"/>
        <v>05</v>
      </c>
      <c r="E1252">
        <f t="shared" si="178"/>
        <v>6</v>
      </c>
      <c r="F1252" t="str">
        <f t="shared" si="179"/>
        <v>02</v>
      </c>
      <c r="G1252">
        <f t="shared" si="180"/>
        <v>10</v>
      </c>
      <c r="H1252">
        <f t="shared" si="181"/>
        <v>4</v>
      </c>
      <c r="I1252" t="str">
        <f t="shared" si="182"/>
        <v>2023</v>
      </c>
      <c r="J1252" t="str">
        <f t="shared" si="185"/>
        <v>2023-05-02</v>
      </c>
    </row>
    <row r="1253" spans="1:10" ht="15.75" x14ac:dyDescent="0.25">
      <c r="A1253" s="10">
        <v>45051</v>
      </c>
      <c r="B1253" t="str">
        <f t="shared" si="183"/>
        <v>05/05/2023</v>
      </c>
      <c r="C1253">
        <f t="shared" si="184"/>
        <v>3</v>
      </c>
      <c r="D1253" t="str">
        <f t="shared" si="177"/>
        <v>05</v>
      </c>
      <c r="E1253">
        <f t="shared" si="178"/>
        <v>6</v>
      </c>
      <c r="F1253" t="str">
        <f t="shared" si="179"/>
        <v>05</v>
      </c>
      <c r="G1253">
        <f t="shared" si="180"/>
        <v>10</v>
      </c>
      <c r="H1253">
        <f t="shared" si="181"/>
        <v>4</v>
      </c>
      <c r="I1253" t="str">
        <f t="shared" si="182"/>
        <v>2023</v>
      </c>
      <c r="J1253" t="str">
        <f t="shared" si="185"/>
        <v>2023-05-05</v>
      </c>
    </row>
    <row r="1254" spans="1:10" ht="15.75" x14ac:dyDescent="0.25">
      <c r="A1254" s="10">
        <v>45054</v>
      </c>
      <c r="B1254" t="str">
        <f t="shared" si="183"/>
        <v>05/08/2023</v>
      </c>
      <c r="C1254">
        <f t="shared" si="184"/>
        <v>3</v>
      </c>
      <c r="D1254" t="str">
        <f t="shared" si="177"/>
        <v>05</v>
      </c>
      <c r="E1254">
        <f t="shared" si="178"/>
        <v>6</v>
      </c>
      <c r="F1254" t="str">
        <f t="shared" si="179"/>
        <v>08</v>
      </c>
      <c r="G1254">
        <f t="shared" si="180"/>
        <v>10</v>
      </c>
      <c r="H1254">
        <f t="shared" si="181"/>
        <v>4</v>
      </c>
      <c r="I1254" t="str">
        <f t="shared" si="182"/>
        <v>2023</v>
      </c>
      <c r="J1254" t="str">
        <f t="shared" si="185"/>
        <v>2023-05-08</v>
      </c>
    </row>
    <row r="1255" spans="1:10" ht="15.75" x14ac:dyDescent="0.25">
      <c r="A1255" s="10">
        <v>45054</v>
      </c>
      <c r="B1255" t="str">
        <f t="shared" si="183"/>
        <v>05/08/2023</v>
      </c>
      <c r="C1255">
        <f t="shared" si="184"/>
        <v>3</v>
      </c>
      <c r="D1255" t="str">
        <f t="shared" si="177"/>
        <v>05</v>
      </c>
      <c r="E1255">
        <f t="shared" si="178"/>
        <v>6</v>
      </c>
      <c r="F1255" t="str">
        <f t="shared" si="179"/>
        <v>08</v>
      </c>
      <c r="G1255">
        <f t="shared" si="180"/>
        <v>10</v>
      </c>
      <c r="H1255">
        <f t="shared" si="181"/>
        <v>4</v>
      </c>
      <c r="I1255" t="str">
        <f t="shared" si="182"/>
        <v>2023</v>
      </c>
      <c r="J1255" t="str">
        <f t="shared" si="185"/>
        <v>2023-05-08</v>
      </c>
    </row>
    <row r="1256" spans="1:10" ht="15.75" x14ac:dyDescent="0.25">
      <c r="A1256" s="10">
        <v>45054</v>
      </c>
      <c r="B1256" t="str">
        <f t="shared" si="183"/>
        <v>05/08/2023</v>
      </c>
      <c r="C1256">
        <f t="shared" si="184"/>
        <v>3</v>
      </c>
      <c r="D1256" t="str">
        <f t="shared" si="177"/>
        <v>05</v>
      </c>
      <c r="E1256">
        <f t="shared" si="178"/>
        <v>6</v>
      </c>
      <c r="F1256" t="str">
        <f t="shared" si="179"/>
        <v>08</v>
      </c>
      <c r="G1256">
        <f t="shared" si="180"/>
        <v>10</v>
      </c>
      <c r="H1256">
        <f t="shared" si="181"/>
        <v>4</v>
      </c>
      <c r="I1256" t="str">
        <f t="shared" si="182"/>
        <v>2023</v>
      </c>
      <c r="J1256" t="str">
        <f t="shared" si="185"/>
        <v>2023-05-08</v>
      </c>
    </row>
    <row r="1257" spans="1:10" ht="15.75" x14ac:dyDescent="0.25">
      <c r="A1257" s="10">
        <v>45054</v>
      </c>
      <c r="B1257" t="str">
        <f t="shared" si="183"/>
        <v>05/08/2023</v>
      </c>
      <c r="C1257">
        <f t="shared" si="184"/>
        <v>3</v>
      </c>
      <c r="D1257" t="str">
        <f t="shared" si="177"/>
        <v>05</v>
      </c>
      <c r="E1257">
        <f t="shared" si="178"/>
        <v>6</v>
      </c>
      <c r="F1257" t="str">
        <f t="shared" si="179"/>
        <v>08</v>
      </c>
      <c r="G1257">
        <f t="shared" si="180"/>
        <v>10</v>
      </c>
      <c r="H1257">
        <f t="shared" si="181"/>
        <v>4</v>
      </c>
      <c r="I1257" t="str">
        <f t="shared" si="182"/>
        <v>2023</v>
      </c>
      <c r="J1257" t="str">
        <f t="shared" si="185"/>
        <v>2023-05-08</v>
      </c>
    </row>
    <row r="1258" spans="1:10" ht="15.75" x14ac:dyDescent="0.25">
      <c r="A1258" s="10">
        <v>45054</v>
      </c>
      <c r="B1258" t="str">
        <f t="shared" si="183"/>
        <v>05/08/2023</v>
      </c>
      <c r="C1258">
        <f t="shared" si="184"/>
        <v>3</v>
      </c>
      <c r="D1258" t="str">
        <f t="shared" si="177"/>
        <v>05</v>
      </c>
      <c r="E1258">
        <f t="shared" si="178"/>
        <v>6</v>
      </c>
      <c r="F1258" t="str">
        <f t="shared" si="179"/>
        <v>08</v>
      </c>
      <c r="G1258">
        <f t="shared" si="180"/>
        <v>10</v>
      </c>
      <c r="H1258">
        <f t="shared" si="181"/>
        <v>4</v>
      </c>
      <c r="I1258" t="str">
        <f t="shared" si="182"/>
        <v>2023</v>
      </c>
      <c r="J1258" t="str">
        <f t="shared" si="185"/>
        <v>2023-05-08</v>
      </c>
    </row>
    <row r="1259" spans="1:10" ht="15.75" x14ac:dyDescent="0.25">
      <c r="A1259" s="10">
        <v>45055</v>
      </c>
      <c r="B1259" t="str">
        <f t="shared" si="183"/>
        <v>05/09/2023</v>
      </c>
      <c r="C1259">
        <f t="shared" si="184"/>
        <v>3</v>
      </c>
      <c r="D1259" t="str">
        <f t="shared" si="177"/>
        <v>05</v>
      </c>
      <c r="E1259">
        <f t="shared" si="178"/>
        <v>6</v>
      </c>
      <c r="F1259" t="str">
        <f t="shared" si="179"/>
        <v>09</v>
      </c>
      <c r="G1259">
        <f t="shared" si="180"/>
        <v>10</v>
      </c>
      <c r="H1259">
        <f t="shared" si="181"/>
        <v>4</v>
      </c>
      <c r="I1259" t="str">
        <f t="shared" si="182"/>
        <v>2023</v>
      </c>
      <c r="J1259" t="str">
        <f t="shared" si="185"/>
        <v>2023-05-09</v>
      </c>
    </row>
    <row r="1260" spans="1:10" ht="15.75" x14ac:dyDescent="0.25">
      <c r="A1260" s="10">
        <v>45055</v>
      </c>
      <c r="B1260" t="str">
        <f t="shared" si="183"/>
        <v>05/09/2023</v>
      </c>
      <c r="C1260">
        <f t="shared" si="184"/>
        <v>3</v>
      </c>
      <c r="D1260" t="str">
        <f t="shared" si="177"/>
        <v>05</v>
      </c>
      <c r="E1260">
        <f t="shared" si="178"/>
        <v>6</v>
      </c>
      <c r="F1260" t="str">
        <f t="shared" si="179"/>
        <v>09</v>
      </c>
      <c r="G1260">
        <f t="shared" si="180"/>
        <v>10</v>
      </c>
      <c r="H1260">
        <f t="shared" si="181"/>
        <v>4</v>
      </c>
      <c r="I1260" t="str">
        <f t="shared" si="182"/>
        <v>2023</v>
      </c>
      <c r="J1260" t="str">
        <f t="shared" si="185"/>
        <v>2023-05-09</v>
      </c>
    </row>
    <row r="1261" spans="1:10" ht="15.75" x14ac:dyDescent="0.25">
      <c r="A1261" s="10">
        <v>45055</v>
      </c>
      <c r="B1261" t="str">
        <f t="shared" si="183"/>
        <v>05/09/2023</v>
      </c>
      <c r="C1261">
        <f t="shared" si="184"/>
        <v>3</v>
      </c>
      <c r="D1261" t="str">
        <f t="shared" si="177"/>
        <v>05</v>
      </c>
      <c r="E1261">
        <f t="shared" si="178"/>
        <v>6</v>
      </c>
      <c r="F1261" t="str">
        <f t="shared" si="179"/>
        <v>09</v>
      </c>
      <c r="G1261">
        <f t="shared" si="180"/>
        <v>10</v>
      </c>
      <c r="H1261">
        <f t="shared" si="181"/>
        <v>4</v>
      </c>
      <c r="I1261" t="str">
        <f t="shared" si="182"/>
        <v>2023</v>
      </c>
      <c r="J1261" t="str">
        <f t="shared" si="185"/>
        <v>2023-05-09</v>
      </c>
    </row>
    <row r="1262" spans="1:10" ht="15.75" x14ac:dyDescent="0.25">
      <c r="A1262" s="10">
        <v>45055</v>
      </c>
      <c r="B1262" t="str">
        <f t="shared" si="183"/>
        <v>05/09/2023</v>
      </c>
      <c r="C1262">
        <f t="shared" si="184"/>
        <v>3</v>
      </c>
      <c r="D1262" t="str">
        <f t="shared" si="177"/>
        <v>05</v>
      </c>
      <c r="E1262">
        <f t="shared" si="178"/>
        <v>6</v>
      </c>
      <c r="F1262" t="str">
        <f t="shared" si="179"/>
        <v>09</v>
      </c>
      <c r="G1262">
        <f t="shared" si="180"/>
        <v>10</v>
      </c>
      <c r="H1262">
        <f t="shared" si="181"/>
        <v>4</v>
      </c>
      <c r="I1262" t="str">
        <f t="shared" si="182"/>
        <v>2023</v>
      </c>
      <c r="J1262" t="str">
        <f t="shared" si="185"/>
        <v>2023-05-09</v>
      </c>
    </row>
    <row r="1263" spans="1:10" ht="15.75" x14ac:dyDescent="0.25">
      <c r="A1263" s="10">
        <v>45055</v>
      </c>
      <c r="B1263" t="str">
        <f t="shared" si="183"/>
        <v>05/09/2023</v>
      </c>
      <c r="C1263">
        <f t="shared" si="184"/>
        <v>3</v>
      </c>
      <c r="D1263" t="str">
        <f t="shared" si="177"/>
        <v>05</v>
      </c>
      <c r="E1263">
        <f t="shared" si="178"/>
        <v>6</v>
      </c>
      <c r="F1263" t="str">
        <f t="shared" si="179"/>
        <v>09</v>
      </c>
      <c r="G1263">
        <f t="shared" si="180"/>
        <v>10</v>
      </c>
      <c r="H1263">
        <f t="shared" si="181"/>
        <v>4</v>
      </c>
      <c r="I1263" t="str">
        <f t="shared" si="182"/>
        <v>2023</v>
      </c>
      <c r="J1263" t="str">
        <f t="shared" si="185"/>
        <v>2023-05-09</v>
      </c>
    </row>
    <row r="1264" spans="1:10" ht="15.75" x14ac:dyDescent="0.25">
      <c r="A1264" s="10">
        <v>45056</v>
      </c>
      <c r="B1264" t="str">
        <f t="shared" si="183"/>
        <v>05/10/2023</v>
      </c>
      <c r="C1264">
        <f t="shared" si="184"/>
        <v>3</v>
      </c>
      <c r="D1264" t="str">
        <f t="shared" si="177"/>
        <v>05</v>
      </c>
      <c r="E1264">
        <f t="shared" si="178"/>
        <v>6</v>
      </c>
      <c r="F1264">
        <f t="shared" si="179"/>
        <v>10</v>
      </c>
      <c r="G1264">
        <f t="shared" si="180"/>
        <v>10</v>
      </c>
      <c r="H1264">
        <f t="shared" si="181"/>
        <v>4</v>
      </c>
      <c r="I1264" t="str">
        <f t="shared" si="182"/>
        <v>2023</v>
      </c>
      <c r="J1264" t="str">
        <f t="shared" si="185"/>
        <v>2023-05-10</v>
      </c>
    </row>
    <row r="1265" spans="1:10" ht="15.75" x14ac:dyDescent="0.25">
      <c r="A1265" s="10">
        <v>45056</v>
      </c>
      <c r="B1265" t="str">
        <f t="shared" si="183"/>
        <v>05/10/2023</v>
      </c>
      <c r="C1265">
        <f t="shared" si="184"/>
        <v>3</v>
      </c>
      <c r="D1265" t="str">
        <f t="shared" si="177"/>
        <v>05</v>
      </c>
      <c r="E1265">
        <f t="shared" si="178"/>
        <v>6</v>
      </c>
      <c r="F1265">
        <f t="shared" si="179"/>
        <v>10</v>
      </c>
      <c r="G1265">
        <f t="shared" si="180"/>
        <v>10</v>
      </c>
      <c r="H1265">
        <f t="shared" si="181"/>
        <v>4</v>
      </c>
      <c r="I1265" t="str">
        <f t="shared" si="182"/>
        <v>2023</v>
      </c>
      <c r="J1265" t="str">
        <f t="shared" si="185"/>
        <v>2023-05-10</v>
      </c>
    </row>
    <row r="1266" spans="1:10" ht="15.75" x14ac:dyDescent="0.25">
      <c r="A1266" s="10">
        <v>45057</v>
      </c>
      <c r="B1266" t="str">
        <f t="shared" si="183"/>
        <v>05/11/2023</v>
      </c>
      <c r="C1266">
        <f t="shared" si="184"/>
        <v>3</v>
      </c>
      <c r="D1266" t="str">
        <f t="shared" si="177"/>
        <v>05</v>
      </c>
      <c r="E1266">
        <f t="shared" si="178"/>
        <v>6</v>
      </c>
      <c r="F1266">
        <f t="shared" si="179"/>
        <v>11</v>
      </c>
      <c r="G1266">
        <f t="shared" si="180"/>
        <v>10</v>
      </c>
      <c r="H1266">
        <f t="shared" si="181"/>
        <v>4</v>
      </c>
      <c r="I1266" t="str">
        <f t="shared" si="182"/>
        <v>2023</v>
      </c>
      <c r="J1266" t="str">
        <f t="shared" si="185"/>
        <v>2023-05-11</v>
      </c>
    </row>
    <row r="1267" spans="1:10" ht="15.75" x14ac:dyDescent="0.25">
      <c r="A1267" s="10">
        <v>45058</v>
      </c>
      <c r="B1267" t="str">
        <f t="shared" si="183"/>
        <v>05/12/2023</v>
      </c>
      <c r="C1267">
        <f t="shared" si="184"/>
        <v>3</v>
      </c>
      <c r="D1267" t="str">
        <f t="shared" si="177"/>
        <v>05</v>
      </c>
      <c r="E1267">
        <f t="shared" si="178"/>
        <v>6</v>
      </c>
      <c r="F1267">
        <f t="shared" si="179"/>
        <v>12</v>
      </c>
      <c r="G1267">
        <f t="shared" si="180"/>
        <v>10</v>
      </c>
      <c r="H1267">
        <f t="shared" si="181"/>
        <v>4</v>
      </c>
      <c r="I1267" t="str">
        <f t="shared" si="182"/>
        <v>2023</v>
      </c>
      <c r="J1267" t="str">
        <f t="shared" si="185"/>
        <v>2023-05-12</v>
      </c>
    </row>
    <row r="1268" spans="1:10" ht="15.75" x14ac:dyDescent="0.25">
      <c r="A1268" s="10">
        <v>45058</v>
      </c>
      <c r="B1268" t="str">
        <f t="shared" si="183"/>
        <v>05/12/2023</v>
      </c>
      <c r="C1268">
        <f t="shared" si="184"/>
        <v>3</v>
      </c>
      <c r="D1268" t="str">
        <f t="shared" si="177"/>
        <v>05</v>
      </c>
      <c r="E1268">
        <f t="shared" si="178"/>
        <v>6</v>
      </c>
      <c r="F1268">
        <f t="shared" si="179"/>
        <v>12</v>
      </c>
      <c r="G1268">
        <f t="shared" si="180"/>
        <v>10</v>
      </c>
      <c r="H1268">
        <f t="shared" si="181"/>
        <v>4</v>
      </c>
      <c r="I1268" t="str">
        <f t="shared" si="182"/>
        <v>2023</v>
      </c>
      <c r="J1268" t="str">
        <f t="shared" si="185"/>
        <v>2023-05-12</v>
      </c>
    </row>
    <row r="1269" spans="1:10" ht="15.75" x14ac:dyDescent="0.25">
      <c r="A1269" s="10">
        <v>45058</v>
      </c>
      <c r="B1269" t="str">
        <f t="shared" si="183"/>
        <v>05/12/2023</v>
      </c>
      <c r="C1269">
        <f t="shared" si="184"/>
        <v>3</v>
      </c>
      <c r="D1269" t="str">
        <f t="shared" ref="D1269:D1332" si="186">IF(VALUE(MID(B1269,1,C1269-1))&lt;10,0&amp;VALUE(MID(B1269,1,C1269-1)),VALUE(MID(B1269,1,C1269-1)))</f>
        <v>05</v>
      </c>
      <c r="E1269">
        <f t="shared" ref="E1269:E1332" si="187">SEARCH("/",B1269,C1269+1)</f>
        <v>6</v>
      </c>
      <c r="F1269">
        <f t="shared" ref="F1269:F1332" si="188">IF(VALUE(MID(B1269,C1269+1,E1269-C1269-1))&lt;10,0&amp;VALUE(MID(B1269,C1269+1,E1269-C1269-1)),VALUE(MID(B1269,C1269+1,E1269-C1269-1)))</f>
        <v>12</v>
      </c>
      <c r="G1269">
        <f t="shared" ref="G1269:G1332" si="189">LEN(B1269)</f>
        <v>10</v>
      </c>
      <c r="H1269">
        <f t="shared" ref="H1269:H1332" si="190">G1269-E1269</f>
        <v>4</v>
      </c>
      <c r="I1269" t="str">
        <f t="shared" ref="I1269:I1332" si="191">MID(B1269,E1269+1,H1269)</f>
        <v>2023</v>
      </c>
      <c r="J1269" t="str">
        <f t="shared" si="185"/>
        <v>2023-05-12</v>
      </c>
    </row>
    <row r="1270" spans="1:10" ht="15.75" x14ac:dyDescent="0.25">
      <c r="A1270" s="10">
        <v>45058</v>
      </c>
      <c r="B1270" t="str">
        <f t="shared" si="183"/>
        <v>05/12/2023</v>
      </c>
      <c r="C1270">
        <f t="shared" si="184"/>
        <v>3</v>
      </c>
      <c r="D1270" t="str">
        <f t="shared" si="186"/>
        <v>05</v>
      </c>
      <c r="E1270">
        <f t="shared" si="187"/>
        <v>6</v>
      </c>
      <c r="F1270">
        <f t="shared" si="188"/>
        <v>12</v>
      </c>
      <c r="G1270">
        <f t="shared" si="189"/>
        <v>10</v>
      </c>
      <c r="H1270">
        <f t="shared" si="190"/>
        <v>4</v>
      </c>
      <c r="I1270" t="str">
        <f t="shared" si="191"/>
        <v>2023</v>
      </c>
      <c r="J1270" t="str">
        <f t="shared" si="185"/>
        <v>2023-05-12</v>
      </c>
    </row>
    <row r="1271" spans="1:10" ht="15.75" x14ac:dyDescent="0.25">
      <c r="A1271" s="10">
        <v>45058</v>
      </c>
      <c r="B1271" t="str">
        <f t="shared" si="183"/>
        <v>05/12/2023</v>
      </c>
      <c r="C1271">
        <f t="shared" si="184"/>
        <v>3</v>
      </c>
      <c r="D1271" t="str">
        <f t="shared" si="186"/>
        <v>05</v>
      </c>
      <c r="E1271">
        <f t="shared" si="187"/>
        <v>6</v>
      </c>
      <c r="F1271">
        <f t="shared" si="188"/>
        <v>12</v>
      </c>
      <c r="G1271">
        <f t="shared" si="189"/>
        <v>10</v>
      </c>
      <c r="H1271">
        <f t="shared" si="190"/>
        <v>4</v>
      </c>
      <c r="I1271" t="str">
        <f t="shared" si="191"/>
        <v>2023</v>
      </c>
      <c r="J1271" t="str">
        <f t="shared" si="185"/>
        <v>2023-05-12</v>
      </c>
    </row>
    <row r="1272" spans="1:10" ht="15.75" x14ac:dyDescent="0.25">
      <c r="A1272" s="10">
        <v>45058</v>
      </c>
      <c r="B1272" t="str">
        <f t="shared" si="183"/>
        <v>05/12/2023</v>
      </c>
      <c r="C1272">
        <f t="shared" si="184"/>
        <v>3</v>
      </c>
      <c r="D1272" t="str">
        <f t="shared" si="186"/>
        <v>05</v>
      </c>
      <c r="E1272">
        <f t="shared" si="187"/>
        <v>6</v>
      </c>
      <c r="F1272">
        <f t="shared" si="188"/>
        <v>12</v>
      </c>
      <c r="G1272">
        <f t="shared" si="189"/>
        <v>10</v>
      </c>
      <c r="H1272">
        <f t="shared" si="190"/>
        <v>4</v>
      </c>
      <c r="I1272" t="str">
        <f t="shared" si="191"/>
        <v>2023</v>
      </c>
      <c r="J1272" t="str">
        <f t="shared" si="185"/>
        <v>2023-05-12</v>
      </c>
    </row>
    <row r="1273" spans="1:10" ht="15.75" x14ac:dyDescent="0.25">
      <c r="A1273" s="10">
        <v>45058</v>
      </c>
      <c r="B1273" t="str">
        <f t="shared" si="183"/>
        <v>05/12/2023</v>
      </c>
      <c r="C1273">
        <f t="shared" si="184"/>
        <v>3</v>
      </c>
      <c r="D1273" t="str">
        <f t="shared" si="186"/>
        <v>05</v>
      </c>
      <c r="E1273">
        <f t="shared" si="187"/>
        <v>6</v>
      </c>
      <c r="F1273">
        <f t="shared" si="188"/>
        <v>12</v>
      </c>
      <c r="G1273">
        <f t="shared" si="189"/>
        <v>10</v>
      </c>
      <c r="H1273">
        <f t="shared" si="190"/>
        <v>4</v>
      </c>
      <c r="I1273" t="str">
        <f t="shared" si="191"/>
        <v>2023</v>
      </c>
      <c r="J1273" t="str">
        <f t="shared" si="185"/>
        <v>2023-05-12</v>
      </c>
    </row>
    <row r="1274" spans="1:10" ht="15.75" x14ac:dyDescent="0.25">
      <c r="A1274" s="10">
        <v>45058</v>
      </c>
      <c r="B1274" t="str">
        <f t="shared" si="183"/>
        <v>05/12/2023</v>
      </c>
      <c r="C1274">
        <f t="shared" si="184"/>
        <v>3</v>
      </c>
      <c r="D1274" t="str">
        <f t="shared" si="186"/>
        <v>05</v>
      </c>
      <c r="E1274">
        <f t="shared" si="187"/>
        <v>6</v>
      </c>
      <c r="F1274">
        <f t="shared" si="188"/>
        <v>12</v>
      </c>
      <c r="G1274">
        <f t="shared" si="189"/>
        <v>10</v>
      </c>
      <c r="H1274">
        <f t="shared" si="190"/>
        <v>4</v>
      </c>
      <c r="I1274" t="str">
        <f t="shared" si="191"/>
        <v>2023</v>
      </c>
      <c r="J1274" t="str">
        <f t="shared" si="185"/>
        <v>2023-05-12</v>
      </c>
    </row>
    <row r="1275" spans="1:10" ht="15.75" x14ac:dyDescent="0.25">
      <c r="A1275" s="10">
        <v>45058</v>
      </c>
      <c r="B1275" t="str">
        <f t="shared" si="183"/>
        <v>05/12/2023</v>
      </c>
      <c r="C1275">
        <f t="shared" si="184"/>
        <v>3</v>
      </c>
      <c r="D1275" t="str">
        <f t="shared" si="186"/>
        <v>05</v>
      </c>
      <c r="E1275">
        <f t="shared" si="187"/>
        <v>6</v>
      </c>
      <c r="F1275">
        <f t="shared" si="188"/>
        <v>12</v>
      </c>
      <c r="G1275">
        <f t="shared" si="189"/>
        <v>10</v>
      </c>
      <c r="H1275">
        <f t="shared" si="190"/>
        <v>4</v>
      </c>
      <c r="I1275" t="str">
        <f t="shared" si="191"/>
        <v>2023</v>
      </c>
      <c r="J1275" t="str">
        <f t="shared" si="185"/>
        <v>2023-05-12</v>
      </c>
    </row>
    <row r="1276" spans="1:10" ht="15.75" x14ac:dyDescent="0.25">
      <c r="A1276" s="10">
        <v>45058</v>
      </c>
      <c r="B1276" t="str">
        <f t="shared" si="183"/>
        <v>05/12/2023</v>
      </c>
      <c r="C1276">
        <f t="shared" si="184"/>
        <v>3</v>
      </c>
      <c r="D1276" t="str">
        <f t="shared" si="186"/>
        <v>05</v>
      </c>
      <c r="E1276">
        <f t="shared" si="187"/>
        <v>6</v>
      </c>
      <c r="F1276">
        <f t="shared" si="188"/>
        <v>12</v>
      </c>
      <c r="G1276">
        <f t="shared" si="189"/>
        <v>10</v>
      </c>
      <c r="H1276">
        <f t="shared" si="190"/>
        <v>4</v>
      </c>
      <c r="I1276" t="str">
        <f t="shared" si="191"/>
        <v>2023</v>
      </c>
      <c r="J1276" t="str">
        <f t="shared" si="185"/>
        <v>2023-05-12</v>
      </c>
    </row>
    <row r="1277" spans="1:10" ht="15.75" x14ac:dyDescent="0.25">
      <c r="A1277" s="10">
        <v>45058</v>
      </c>
      <c r="B1277" t="str">
        <f t="shared" si="183"/>
        <v>05/12/2023</v>
      </c>
      <c r="C1277">
        <f t="shared" si="184"/>
        <v>3</v>
      </c>
      <c r="D1277" t="str">
        <f t="shared" si="186"/>
        <v>05</v>
      </c>
      <c r="E1277">
        <f t="shared" si="187"/>
        <v>6</v>
      </c>
      <c r="F1277">
        <f t="shared" si="188"/>
        <v>12</v>
      </c>
      <c r="G1277">
        <f t="shared" si="189"/>
        <v>10</v>
      </c>
      <c r="H1277">
        <f t="shared" si="190"/>
        <v>4</v>
      </c>
      <c r="I1277" t="str">
        <f t="shared" si="191"/>
        <v>2023</v>
      </c>
      <c r="J1277" t="str">
        <f t="shared" si="185"/>
        <v>2023-05-12</v>
      </c>
    </row>
    <row r="1278" spans="1:10" ht="15.75" x14ac:dyDescent="0.25">
      <c r="A1278" s="10">
        <v>45058</v>
      </c>
      <c r="B1278" t="str">
        <f t="shared" si="183"/>
        <v>05/12/2023</v>
      </c>
      <c r="C1278">
        <f t="shared" si="184"/>
        <v>3</v>
      </c>
      <c r="D1278" t="str">
        <f t="shared" si="186"/>
        <v>05</v>
      </c>
      <c r="E1278">
        <f t="shared" si="187"/>
        <v>6</v>
      </c>
      <c r="F1278">
        <f t="shared" si="188"/>
        <v>12</v>
      </c>
      <c r="G1278">
        <f t="shared" si="189"/>
        <v>10</v>
      </c>
      <c r="H1278">
        <f t="shared" si="190"/>
        <v>4</v>
      </c>
      <c r="I1278" t="str">
        <f t="shared" si="191"/>
        <v>2023</v>
      </c>
      <c r="J1278" t="str">
        <f t="shared" si="185"/>
        <v>2023-05-12</v>
      </c>
    </row>
    <row r="1279" spans="1:10" ht="15.75" x14ac:dyDescent="0.25">
      <c r="A1279" s="10">
        <v>45061</v>
      </c>
      <c r="B1279" t="str">
        <f t="shared" si="183"/>
        <v>05/15/2023</v>
      </c>
      <c r="C1279">
        <f t="shared" si="184"/>
        <v>3</v>
      </c>
      <c r="D1279" t="str">
        <f t="shared" si="186"/>
        <v>05</v>
      </c>
      <c r="E1279">
        <f t="shared" si="187"/>
        <v>6</v>
      </c>
      <c r="F1279">
        <f t="shared" si="188"/>
        <v>15</v>
      </c>
      <c r="G1279">
        <f t="shared" si="189"/>
        <v>10</v>
      </c>
      <c r="H1279">
        <f t="shared" si="190"/>
        <v>4</v>
      </c>
      <c r="I1279" t="str">
        <f t="shared" si="191"/>
        <v>2023</v>
      </c>
      <c r="J1279" t="str">
        <f t="shared" si="185"/>
        <v>2023-05-15</v>
      </c>
    </row>
    <row r="1280" spans="1:10" ht="15.75" x14ac:dyDescent="0.25">
      <c r="A1280" s="10">
        <v>45061</v>
      </c>
      <c r="B1280" t="str">
        <f t="shared" si="183"/>
        <v>05/15/2023</v>
      </c>
      <c r="C1280">
        <f t="shared" si="184"/>
        <v>3</v>
      </c>
      <c r="D1280" t="str">
        <f t="shared" si="186"/>
        <v>05</v>
      </c>
      <c r="E1280">
        <f t="shared" si="187"/>
        <v>6</v>
      </c>
      <c r="F1280">
        <f t="shared" si="188"/>
        <v>15</v>
      </c>
      <c r="G1280">
        <f t="shared" si="189"/>
        <v>10</v>
      </c>
      <c r="H1280">
        <f t="shared" si="190"/>
        <v>4</v>
      </c>
      <c r="I1280" t="str">
        <f t="shared" si="191"/>
        <v>2023</v>
      </c>
      <c r="J1280" t="str">
        <f t="shared" si="185"/>
        <v>2023-05-15</v>
      </c>
    </row>
    <row r="1281" spans="1:10" ht="15.75" x14ac:dyDescent="0.25">
      <c r="A1281" s="10">
        <v>45062</v>
      </c>
      <c r="B1281" t="str">
        <f t="shared" si="183"/>
        <v>05/16/2023</v>
      </c>
      <c r="C1281">
        <f t="shared" si="184"/>
        <v>3</v>
      </c>
      <c r="D1281" t="str">
        <f t="shared" si="186"/>
        <v>05</v>
      </c>
      <c r="E1281">
        <f t="shared" si="187"/>
        <v>6</v>
      </c>
      <c r="F1281">
        <f t="shared" si="188"/>
        <v>16</v>
      </c>
      <c r="G1281">
        <f t="shared" si="189"/>
        <v>10</v>
      </c>
      <c r="H1281">
        <f t="shared" si="190"/>
        <v>4</v>
      </c>
      <c r="I1281" t="str">
        <f t="shared" si="191"/>
        <v>2023</v>
      </c>
      <c r="J1281" t="str">
        <f t="shared" si="185"/>
        <v>2023-05-16</v>
      </c>
    </row>
    <row r="1282" spans="1:10" ht="15.75" x14ac:dyDescent="0.25">
      <c r="A1282" s="10">
        <v>45062</v>
      </c>
      <c r="B1282" t="str">
        <f t="shared" ref="B1282:B1345" si="192">TEXT(A1282,"MM/DD/YYYY")</f>
        <v>05/16/2023</v>
      </c>
      <c r="C1282">
        <f t="shared" ref="C1282:C1345" si="193">FIND("/",B1282)</f>
        <v>3</v>
      </c>
      <c r="D1282" t="str">
        <f t="shared" si="186"/>
        <v>05</v>
      </c>
      <c r="E1282">
        <f t="shared" si="187"/>
        <v>6</v>
      </c>
      <c r="F1282">
        <f t="shared" si="188"/>
        <v>16</v>
      </c>
      <c r="G1282">
        <f t="shared" si="189"/>
        <v>10</v>
      </c>
      <c r="H1282">
        <f t="shared" si="190"/>
        <v>4</v>
      </c>
      <c r="I1282" t="str">
        <f t="shared" si="191"/>
        <v>2023</v>
      </c>
      <c r="J1282" t="str">
        <f t="shared" ref="J1282:J1345" si="194">IF(A1282="","null",I1282&amp;"-"&amp;D1282&amp;"-"&amp;F1282)</f>
        <v>2023-05-16</v>
      </c>
    </row>
    <row r="1283" spans="1:10" ht="15.75" x14ac:dyDescent="0.25">
      <c r="A1283" s="10">
        <v>45062</v>
      </c>
      <c r="B1283" t="str">
        <f t="shared" si="192"/>
        <v>05/16/2023</v>
      </c>
      <c r="C1283">
        <f t="shared" si="193"/>
        <v>3</v>
      </c>
      <c r="D1283" t="str">
        <f t="shared" si="186"/>
        <v>05</v>
      </c>
      <c r="E1283">
        <f t="shared" si="187"/>
        <v>6</v>
      </c>
      <c r="F1283">
        <f t="shared" si="188"/>
        <v>16</v>
      </c>
      <c r="G1283">
        <f t="shared" si="189"/>
        <v>10</v>
      </c>
      <c r="H1283">
        <f t="shared" si="190"/>
        <v>4</v>
      </c>
      <c r="I1283" t="str">
        <f t="shared" si="191"/>
        <v>2023</v>
      </c>
      <c r="J1283" t="str">
        <f t="shared" si="194"/>
        <v>2023-05-16</v>
      </c>
    </row>
    <row r="1284" spans="1:10" ht="15.75" x14ac:dyDescent="0.25">
      <c r="A1284" s="6">
        <v>45062</v>
      </c>
      <c r="B1284" t="str">
        <f t="shared" si="192"/>
        <v>05/16/2023</v>
      </c>
      <c r="C1284">
        <f t="shared" si="193"/>
        <v>3</v>
      </c>
      <c r="D1284" t="str">
        <f t="shared" si="186"/>
        <v>05</v>
      </c>
      <c r="E1284">
        <f t="shared" si="187"/>
        <v>6</v>
      </c>
      <c r="F1284">
        <f t="shared" si="188"/>
        <v>16</v>
      </c>
      <c r="G1284">
        <f t="shared" si="189"/>
        <v>10</v>
      </c>
      <c r="H1284">
        <f t="shared" si="190"/>
        <v>4</v>
      </c>
      <c r="I1284" t="str">
        <f t="shared" si="191"/>
        <v>2023</v>
      </c>
      <c r="J1284" t="str">
        <f t="shared" si="194"/>
        <v>2023-05-16</v>
      </c>
    </row>
    <row r="1285" spans="1:10" ht="15.75" x14ac:dyDescent="0.25">
      <c r="A1285" s="10">
        <v>45063</v>
      </c>
      <c r="B1285" t="str">
        <f t="shared" si="192"/>
        <v>05/17/2023</v>
      </c>
      <c r="C1285">
        <f t="shared" si="193"/>
        <v>3</v>
      </c>
      <c r="D1285" t="str">
        <f t="shared" si="186"/>
        <v>05</v>
      </c>
      <c r="E1285">
        <f t="shared" si="187"/>
        <v>6</v>
      </c>
      <c r="F1285">
        <f t="shared" si="188"/>
        <v>17</v>
      </c>
      <c r="G1285">
        <f t="shared" si="189"/>
        <v>10</v>
      </c>
      <c r="H1285">
        <f t="shared" si="190"/>
        <v>4</v>
      </c>
      <c r="I1285" t="str">
        <f t="shared" si="191"/>
        <v>2023</v>
      </c>
      <c r="J1285" t="str">
        <f t="shared" si="194"/>
        <v>2023-05-17</v>
      </c>
    </row>
    <row r="1286" spans="1:10" ht="15.75" x14ac:dyDescent="0.25">
      <c r="A1286" s="10">
        <v>45063</v>
      </c>
      <c r="B1286" t="str">
        <f t="shared" si="192"/>
        <v>05/17/2023</v>
      </c>
      <c r="C1286">
        <f t="shared" si="193"/>
        <v>3</v>
      </c>
      <c r="D1286" t="str">
        <f t="shared" si="186"/>
        <v>05</v>
      </c>
      <c r="E1286">
        <f t="shared" si="187"/>
        <v>6</v>
      </c>
      <c r="F1286">
        <f t="shared" si="188"/>
        <v>17</v>
      </c>
      <c r="G1286">
        <f t="shared" si="189"/>
        <v>10</v>
      </c>
      <c r="H1286">
        <f t="shared" si="190"/>
        <v>4</v>
      </c>
      <c r="I1286" t="str">
        <f t="shared" si="191"/>
        <v>2023</v>
      </c>
      <c r="J1286" t="str">
        <f t="shared" si="194"/>
        <v>2023-05-17</v>
      </c>
    </row>
    <row r="1287" spans="1:10" ht="15.75" x14ac:dyDescent="0.25">
      <c r="A1287" s="10">
        <v>45063</v>
      </c>
      <c r="B1287" t="str">
        <f t="shared" si="192"/>
        <v>05/17/2023</v>
      </c>
      <c r="C1287">
        <f t="shared" si="193"/>
        <v>3</v>
      </c>
      <c r="D1287" t="str">
        <f t="shared" si="186"/>
        <v>05</v>
      </c>
      <c r="E1287">
        <f t="shared" si="187"/>
        <v>6</v>
      </c>
      <c r="F1287">
        <f t="shared" si="188"/>
        <v>17</v>
      </c>
      <c r="G1287">
        <f t="shared" si="189"/>
        <v>10</v>
      </c>
      <c r="H1287">
        <f t="shared" si="190"/>
        <v>4</v>
      </c>
      <c r="I1287" t="str">
        <f t="shared" si="191"/>
        <v>2023</v>
      </c>
      <c r="J1287" t="str">
        <f t="shared" si="194"/>
        <v>2023-05-17</v>
      </c>
    </row>
    <row r="1288" spans="1:10" ht="15.75" x14ac:dyDescent="0.25">
      <c r="A1288" s="10">
        <v>45063</v>
      </c>
      <c r="B1288" t="str">
        <f t="shared" si="192"/>
        <v>05/17/2023</v>
      </c>
      <c r="C1288">
        <f t="shared" si="193"/>
        <v>3</v>
      </c>
      <c r="D1288" t="str">
        <f t="shared" si="186"/>
        <v>05</v>
      </c>
      <c r="E1288">
        <f t="shared" si="187"/>
        <v>6</v>
      </c>
      <c r="F1288">
        <f t="shared" si="188"/>
        <v>17</v>
      </c>
      <c r="G1288">
        <f t="shared" si="189"/>
        <v>10</v>
      </c>
      <c r="H1288">
        <f t="shared" si="190"/>
        <v>4</v>
      </c>
      <c r="I1288" t="str">
        <f t="shared" si="191"/>
        <v>2023</v>
      </c>
      <c r="J1288" t="str">
        <f t="shared" si="194"/>
        <v>2023-05-17</v>
      </c>
    </row>
    <row r="1289" spans="1:10" ht="15.75" x14ac:dyDescent="0.25">
      <c r="A1289" s="10">
        <v>45065</v>
      </c>
      <c r="B1289" t="str">
        <f t="shared" si="192"/>
        <v>05/19/2023</v>
      </c>
      <c r="C1289">
        <f t="shared" si="193"/>
        <v>3</v>
      </c>
      <c r="D1289" t="str">
        <f t="shared" si="186"/>
        <v>05</v>
      </c>
      <c r="E1289">
        <f t="shared" si="187"/>
        <v>6</v>
      </c>
      <c r="F1289">
        <f t="shared" si="188"/>
        <v>19</v>
      </c>
      <c r="G1289">
        <f t="shared" si="189"/>
        <v>10</v>
      </c>
      <c r="H1289">
        <f t="shared" si="190"/>
        <v>4</v>
      </c>
      <c r="I1289" t="str">
        <f t="shared" si="191"/>
        <v>2023</v>
      </c>
      <c r="J1289" t="str">
        <f t="shared" si="194"/>
        <v>2023-05-19</v>
      </c>
    </row>
    <row r="1290" spans="1:10" ht="15.75" x14ac:dyDescent="0.25">
      <c r="A1290" s="10">
        <v>45065</v>
      </c>
      <c r="B1290" t="str">
        <f t="shared" si="192"/>
        <v>05/19/2023</v>
      </c>
      <c r="C1290">
        <f t="shared" si="193"/>
        <v>3</v>
      </c>
      <c r="D1290" t="str">
        <f t="shared" si="186"/>
        <v>05</v>
      </c>
      <c r="E1290">
        <f t="shared" si="187"/>
        <v>6</v>
      </c>
      <c r="F1290">
        <f t="shared" si="188"/>
        <v>19</v>
      </c>
      <c r="G1290">
        <f t="shared" si="189"/>
        <v>10</v>
      </c>
      <c r="H1290">
        <f t="shared" si="190"/>
        <v>4</v>
      </c>
      <c r="I1290" t="str">
        <f t="shared" si="191"/>
        <v>2023</v>
      </c>
      <c r="J1290" t="str">
        <f t="shared" si="194"/>
        <v>2023-05-19</v>
      </c>
    </row>
    <row r="1291" spans="1:10" ht="15.75" x14ac:dyDescent="0.25">
      <c r="A1291" s="10">
        <v>45070</v>
      </c>
      <c r="B1291" t="str">
        <f t="shared" si="192"/>
        <v>05/24/2023</v>
      </c>
      <c r="C1291">
        <f t="shared" si="193"/>
        <v>3</v>
      </c>
      <c r="D1291" t="str">
        <f t="shared" si="186"/>
        <v>05</v>
      </c>
      <c r="E1291">
        <f t="shared" si="187"/>
        <v>6</v>
      </c>
      <c r="F1291">
        <f t="shared" si="188"/>
        <v>24</v>
      </c>
      <c r="G1291">
        <f t="shared" si="189"/>
        <v>10</v>
      </c>
      <c r="H1291">
        <f t="shared" si="190"/>
        <v>4</v>
      </c>
      <c r="I1291" t="str">
        <f t="shared" si="191"/>
        <v>2023</v>
      </c>
      <c r="J1291" t="str">
        <f t="shared" si="194"/>
        <v>2023-05-24</v>
      </c>
    </row>
    <row r="1292" spans="1:10" ht="15.75" x14ac:dyDescent="0.25">
      <c r="A1292" s="10">
        <v>45065</v>
      </c>
      <c r="B1292" t="str">
        <f t="shared" si="192"/>
        <v>05/19/2023</v>
      </c>
      <c r="C1292">
        <f t="shared" si="193"/>
        <v>3</v>
      </c>
      <c r="D1292" t="str">
        <f t="shared" si="186"/>
        <v>05</v>
      </c>
      <c r="E1292">
        <f t="shared" si="187"/>
        <v>6</v>
      </c>
      <c r="F1292">
        <f t="shared" si="188"/>
        <v>19</v>
      </c>
      <c r="G1292">
        <f t="shared" si="189"/>
        <v>10</v>
      </c>
      <c r="H1292">
        <f t="shared" si="190"/>
        <v>4</v>
      </c>
      <c r="I1292" t="str">
        <f t="shared" si="191"/>
        <v>2023</v>
      </c>
      <c r="J1292" t="str">
        <f t="shared" si="194"/>
        <v>2023-05-19</v>
      </c>
    </row>
    <row r="1293" spans="1:10" ht="15.75" x14ac:dyDescent="0.25">
      <c r="A1293" s="10">
        <v>45065</v>
      </c>
      <c r="B1293" t="str">
        <f t="shared" si="192"/>
        <v>05/19/2023</v>
      </c>
      <c r="C1293">
        <f t="shared" si="193"/>
        <v>3</v>
      </c>
      <c r="D1293" t="str">
        <f t="shared" si="186"/>
        <v>05</v>
      </c>
      <c r="E1293">
        <f t="shared" si="187"/>
        <v>6</v>
      </c>
      <c r="F1293">
        <f t="shared" si="188"/>
        <v>19</v>
      </c>
      <c r="G1293">
        <f t="shared" si="189"/>
        <v>10</v>
      </c>
      <c r="H1293">
        <f t="shared" si="190"/>
        <v>4</v>
      </c>
      <c r="I1293" t="str">
        <f t="shared" si="191"/>
        <v>2023</v>
      </c>
      <c r="J1293" t="str">
        <f t="shared" si="194"/>
        <v>2023-05-19</v>
      </c>
    </row>
    <row r="1294" spans="1:10" ht="15.75" x14ac:dyDescent="0.25">
      <c r="A1294" s="10">
        <v>45065</v>
      </c>
      <c r="B1294" t="str">
        <f t="shared" si="192"/>
        <v>05/19/2023</v>
      </c>
      <c r="C1294">
        <f t="shared" si="193"/>
        <v>3</v>
      </c>
      <c r="D1294" t="str">
        <f t="shared" si="186"/>
        <v>05</v>
      </c>
      <c r="E1294">
        <f t="shared" si="187"/>
        <v>6</v>
      </c>
      <c r="F1294">
        <f t="shared" si="188"/>
        <v>19</v>
      </c>
      <c r="G1294">
        <f t="shared" si="189"/>
        <v>10</v>
      </c>
      <c r="H1294">
        <f t="shared" si="190"/>
        <v>4</v>
      </c>
      <c r="I1294" t="str">
        <f t="shared" si="191"/>
        <v>2023</v>
      </c>
      <c r="J1294" t="str">
        <f t="shared" si="194"/>
        <v>2023-05-19</v>
      </c>
    </row>
    <row r="1295" spans="1:10" ht="15.75" x14ac:dyDescent="0.25">
      <c r="A1295" s="10">
        <v>45065</v>
      </c>
      <c r="B1295" t="str">
        <f t="shared" si="192"/>
        <v>05/19/2023</v>
      </c>
      <c r="C1295">
        <f t="shared" si="193"/>
        <v>3</v>
      </c>
      <c r="D1295" t="str">
        <f t="shared" si="186"/>
        <v>05</v>
      </c>
      <c r="E1295">
        <f t="shared" si="187"/>
        <v>6</v>
      </c>
      <c r="F1295">
        <f t="shared" si="188"/>
        <v>19</v>
      </c>
      <c r="G1295">
        <f t="shared" si="189"/>
        <v>10</v>
      </c>
      <c r="H1295">
        <f t="shared" si="190"/>
        <v>4</v>
      </c>
      <c r="I1295" t="str">
        <f t="shared" si="191"/>
        <v>2023</v>
      </c>
      <c r="J1295" t="str">
        <f t="shared" si="194"/>
        <v>2023-05-19</v>
      </c>
    </row>
    <row r="1296" spans="1:10" ht="15.75" x14ac:dyDescent="0.25">
      <c r="A1296" s="10">
        <v>45065</v>
      </c>
      <c r="B1296" t="str">
        <f t="shared" si="192"/>
        <v>05/19/2023</v>
      </c>
      <c r="C1296">
        <f t="shared" si="193"/>
        <v>3</v>
      </c>
      <c r="D1296" t="str">
        <f t="shared" si="186"/>
        <v>05</v>
      </c>
      <c r="E1296">
        <f t="shared" si="187"/>
        <v>6</v>
      </c>
      <c r="F1296">
        <f t="shared" si="188"/>
        <v>19</v>
      </c>
      <c r="G1296">
        <f t="shared" si="189"/>
        <v>10</v>
      </c>
      <c r="H1296">
        <f t="shared" si="190"/>
        <v>4</v>
      </c>
      <c r="I1296" t="str">
        <f t="shared" si="191"/>
        <v>2023</v>
      </c>
      <c r="J1296" t="str">
        <f t="shared" si="194"/>
        <v>2023-05-19</v>
      </c>
    </row>
    <row r="1297" spans="1:10" ht="15.75" x14ac:dyDescent="0.25">
      <c r="A1297" s="10">
        <v>45069</v>
      </c>
      <c r="B1297" t="str">
        <f t="shared" si="192"/>
        <v>05/23/2023</v>
      </c>
      <c r="C1297">
        <f t="shared" si="193"/>
        <v>3</v>
      </c>
      <c r="D1297" t="str">
        <f t="shared" si="186"/>
        <v>05</v>
      </c>
      <c r="E1297">
        <f t="shared" si="187"/>
        <v>6</v>
      </c>
      <c r="F1297">
        <f t="shared" si="188"/>
        <v>23</v>
      </c>
      <c r="G1297">
        <f t="shared" si="189"/>
        <v>10</v>
      </c>
      <c r="H1297">
        <f t="shared" si="190"/>
        <v>4</v>
      </c>
      <c r="I1297" t="str">
        <f t="shared" si="191"/>
        <v>2023</v>
      </c>
      <c r="J1297" t="str">
        <f t="shared" si="194"/>
        <v>2023-05-23</v>
      </c>
    </row>
    <row r="1298" spans="1:10" ht="15.75" x14ac:dyDescent="0.25">
      <c r="A1298" s="10">
        <v>45069</v>
      </c>
      <c r="B1298" t="str">
        <f t="shared" si="192"/>
        <v>05/23/2023</v>
      </c>
      <c r="C1298">
        <f t="shared" si="193"/>
        <v>3</v>
      </c>
      <c r="D1298" t="str">
        <f t="shared" si="186"/>
        <v>05</v>
      </c>
      <c r="E1298">
        <f t="shared" si="187"/>
        <v>6</v>
      </c>
      <c r="F1298">
        <f t="shared" si="188"/>
        <v>23</v>
      </c>
      <c r="G1298">
        <f t="shared" si="189"/>
        <v>10</v>
      </c>
      <c r="H1298">
        <f t="shared" si="190"/>
        <v>4</v>
      </c>
      <c r="I1298" t="str">
        <f t="shared" si="191"/>
        <v>2023</v>
      </c>
      <c r="J1298" t="str">
        <f t="shared" si="194"/>
        <v>2023-05-23</v>
      </c>
    </row>
    <row r="1299" spans="1:10" ht="15.75" x14ac:dyDescent="0.25">
      <c r="A1299" s="10">
        <v>45069</v>
      </c>
      <c r="B1299" t="str">
        <f t="shared" si="192"/>
        <v>05/23/2023</v>
      </c>
      <c r="C1299">
        <f t="shared" si="193"/>
        <v>3</v>
      </c>
      <c r="D1299" t="str">
        <f t="shared" si="186"/>
        <v>05</v>
      </c>
      <c r="E1299">
        <f t="shared" si="187"/>
        <v>6</v>
      </c>
      <c r="F1299">
        <f t="shared" si="188"/>
        <v>23</v>
      </c>
      <c r="G1299">
        <f t="shared" si="189"/>
        <v>10</v>
      </c>
      <c r="H1299">
        <f t="shared" si="190"/>
        <v>4</v>
      </c>
      <c r="I1299" t="str">
        <f t="shared" si="191"/>
        <v>2023</v>
      </c>
      <c r="J1299" t="str">
        <f t="shared" si="194"/>
        <v>2023-05-23</v>
      </c>
    </row>
    <row r="1300" spans="1:10" ht="15.75" x14ac:dyDescent="0.25">
      <c r="A1300" s="10">
        <v>45071</v>
      </c>
      <c r="B1300" t="str">
        <f t="shared" si="192"/>
        <v>05/25/2023</v>
      </c>
      <c r="C1300">
        <f t="shared" si="193"/>
        <v>3</v>
      </c>
      <c r="D1300" t="str">
        <f t="shared" si="186"/>
        <v>05</v>
      </c>
      <c r="E1300">
        <f t="shared" si="187"/>
        <v>6</v>
      </c>
      <c r="F1300">
        <f t="shared" si="188"/>
        <v>25</v>
      </c>
      <c r="G1300">
        <f t="shared" si="189"/>
        <v>10</v>
      </c>
      <c r="H1300">
        <f t="shared" si="190"/>
        <v>4</v>
      </c>
      <c r="I1300" t="str">
        <f t="shared" si="191"/>
        <v>2023</v>
      </c>
      <c r="J1300" t="str">
        <f t="shared" si="194"/>
        <v>2023-05-25</v>
      </c>
    </row>
    <row r="1301" spans="1:10" ht="15.75" x14ac:dyDescent="0.25">
      <c r="A1301" s="10">
        <v>45071</v>
      </c>
      <c r="B1301" t="str">
        <f t="shared" si="192"/>
        <v>05/25/2023</v>
      </c>
      <c r="C1301">
        <f t="shared" si="193"/>
        <v>3</v>
      </c>
      <c r="D1301" t="str">
        <f t="shared" si="186"/>
        <v>05</v>
      </c>
      <c r="E1301">
        <f t="shared" si="187"/>
        <v>6</v>
      </c>
      <c r="F1301">
        <f t="shared" si="188"/>
        <v>25</v>
      </c>
      <c r="G1301">
        <f t="shared" si="189"/>
        <v>10</v>
      </c>
      <c r="H1301">
        <f t="shared" si="190"/>
        <v>4</v>
      </c>
      <c r="I1301" t="str">
        <f t="shared" si="191"/>
        <v>2023</v>
      </c>
      <c r="J1301" t="str">
        <f t="shared" si="194"/>
        <v>2023-05-25</v>
      </c>
    </row>
    <row r="1302" spans="1:10" ht="15.75" x14ac:dyDescent="0.25">
      <c r="A1302" s="10">
        <v>45071</v>
      </c>
      <c r="B1302" t="str">
        <f t="shared" si="192"/>
        <v>05/25/2023</v>
      </c>
      <c r="C1302">
        <f t="shared" si="193"/>
        <v>3</v>
      </c>
      <c r="D1302" t="str">
        <f t="shared" si="186"/>
        <v>05</v>
      </c>
      <c r="E1302">
        <f t="shared" si="187"/>
        <v>6</v>
      </c>
      <c r="F1302">
        <f t="shared" si="188"/>
        <v>25</v>
      </c>
      <c r="G1302">
        <f t="shared" si="189"/>
        <v>10</v>
      </c>
      <c r="H1302">
        <f t="shared" si="190"/>
        <v>4</v>
      </c>
      <c r="I1302" t="str">
        <f t="shared" si="191"/>
        <v>2023</v>
      </c>
      <c r="J1302" t="str">
        <f t="shared" si="194"/>
        <v>2023-05-25</v>
      </c>
    </row>
    <row r="1303" spans="1:10" ht="15.75" x14ac:dyDescent="0.25">
      <c r="A1303" s="10">
        <v>45071</v>
      </c>
      <c r="B1303" t="str">
        <f t="shared" si="192"/>
        <v>05/25/2023</v>
      </c>
      <c r="C1303">
        <f t="shared" si="193"/>
        <v>3</v>
      </c>
      <c r="D1303" t="str">
        <f t="shared" si="186"/>
        <v>05</v>
      </c>
      <c r="E1303">
        <f t="shared" si="187"/>
        <v>6</v>
      </c>
      <c r="F1303">
        <f t="shared" si="188"/>
        <v>25</v>
      </c>
      <c r="G1303">
        <f t="shared" si="189"/>
        <v>10</v>
      </c>
      <c r="H1303">
        <f t="shared" si="190"/>
        <v>4</v>
      </c>
      <c r="I1303" t="str">
        <f t="shared" si="191"/>
        <v>2023</v>
      </c>
      <c r="J1303" t="str">
        <f t="shared" si="194"/>
        <v>2023-05-25</v>
      </c>
    </row>
    <row r="1304" spans="1:10" ht="15.75" x14ac:dyDescent="0.25">
      <c r="A1304" s="10">
        <v>45072</v>
      </c>
      <c r="B1304" t="str">
        <f t="shared" si="192"/>
        <v>05/26/2023</v>
      </c>
      <c r="C1304">
        <f t="shared" si="193"/>
        <v>3</v>
      </c>
      <c r="D1304" t="str">
        <f t="shared" si="186"/>
        <v>05</v>
      </c>
      <c r="E1304">
        <f t="shared" si="187"/>
        <v>6</v>
      </c>
      <c r="F1304">
        <f t="shared" si="188"/>
        <v>26</v>
      </c>
      <c r="G1304">
        <f t="shared" si="189"/>
        <v>10</v>
      </c>
      <c r="H1304">
        <f t="shared" si="190"/>
        <v>4</v>
      </c>
      <c r="I1304" t="str">
        <f t="shared" si="191"/>
        <v>2023</v>
      </c>
      <c r="J1304" t="str">
        <f t="shared" si="194"/>
        <v>2023-05-26</v>
      </c>
    </row>
    <row r="1305" spans="1:10" ht="15.75" x14ac:dyDescent="0.25">
      <c r="A1305" s="10">
        <v>45075</v>
      </c>
      <c r="B1305" t="str">
        <f t="shared" si="192"/>
        <v>05/29/2023</v>
      </c>
      <c r="C1305">
        <f t="shared" si="193"/>
        <v>3</v>
      </c>
      <c r="D1305" t="str">
        <f t="shared" si="186"/>
        <v>05</v>
      </c>
      <c r="E1305">
        <f t="shared" si="187"/>
        <v>6</v>
      </c>
      <c r="F1305">
        <f t="shared" si="188"/>
        <v>29</v>
      </c>
      <c r="G1305">
        <f t="shared" si="189"/>
        <v>10</v>
      </c>
      <c r="H1305">
        <f t="shared" si="190"/>
        <v>4</v>
      </c>
      <c r="I1305" t="str">
        <f t="shared" si="191"/>
        <v>2023</v>
      </c>
      <c r="J1305" t="str">
        <f t="shared" si="194"/>
        <v>2023-05-29</v>
      </c>
    </row>
    <row r="1306" spans="1:10" ht="15.75" x14ac:dyDescent="0.25">
      <c r="A1306" s="10">
        <v>45075</v>
      </c>
      <c r="B1306" t="str">
        <f t="shared" si="192"/>
        <v>05/29/2023</v>
      </c>
      <c r="C1306">
        <f t="shared" si="193"/>
        <v>3</v>
      </c>
      <c r="D1306" t="str">
        <f t="shared" si="186"/>
        <v>05</v>
      </c>
      <c r="E1306">
        <f t="shared" si="187"/>
        <v>6</v>
      </c>
      <c r="F1306">
        <f t="shared" si="188"/>
        <v>29</v>
      </c>
      <c r="G1306">
        <f t="shared" si="189"/>
        <v>10</v>
      </c>
      <c r="H1306">
        <f t="shared" si="190"/>
        <v>4</v>
      </c>
      <c r="I1306" t="str">
        <f t="shared" si="191"/>
        <v>2023</v>
      </c>
      <c r="J1306" t="str">
        <f t="shared" si="194"/>
        <v>2023-05-29</v>
      </c>
    </row>
    <row r="1307" spans="1:10" ht="15.75" x14ac:dyDescent="0.25">
      <c r="A1307" s="10">
        <v>45075</v>
      </c>
      <c r="B1307" t="str">
        <f t="shared" si="192"/>
        <v>05/29/2023</v>
      </c>
      <c r="C1307">
        <f t="shared" si="193"/>
        <v>3</v>
      </c>
      <c r="D1307" t="str">
        <f t="shared" si="186"/>
        <v>05</v>
      </c>
      <c r="E1307">
        <f t="shared" si="187"/>
        <v>6</v>
      </c>
      <c r="F1307">
        <f t="shared" si="188"/>
        <v>29</v>
      </c>
      <c r="G1307">
        <f t="shared" si="189"/>
        <v>10</v>
      </c>
      <c r="H1307">
        <f t="shared" si="190"/>
        <v>4</v>
      </c>
      <c r="I1307" t="str">
        <f t="shared" si="191"/>
        <v>2023</v>
      </c>
      <c r="J1307" t="str">
        <f t="shared" si="194"/>
        <v>2023-05-29</v>
      </c>
    </row>
    <row r="1308" spans="1:10" ht="15.75" x14ac:dyDescent="0.25">
      <c r="A1308" s="10">
        <v>45077</v>
      </c>
      <c r="B1308" t="str">
        <f t="shared" si="192"/>
        <v>05/31/2023</v>
      </c>
      <c r="C1308">
        <f t="shared" si="193"/>
        <v>3</v>
      </c>
      <c r="D1308" t="str">
        <f t="shared" si="186"/>
        <v>05</v>
      </c>
      <c r="E1308">
        <f t="shared" si="187"/>
        <v>6</v>
      </c>
      <c r="F1308">
        <f t="shared" si="188"/>
        <v>31</v>
      </c>
      <c r="G1308">
        <f t="shared" si="189"/>
        <v>10</v>
      </c>
      <c r="H1308">
        <f t="shared" si="190"/>
        <v>4</v>
      </c>
      <c r="I1308" t="str">
        <f t="shared" si="191"/>
        <v>2023</v>
      </c>
      <c r="J1308" t="str">
        <f t="shared" si="194"/>
        <v>2023-05-31</v>
      </c>
    </row>
    <row r="1309" spans="1:10" ht="15.75" x14ac:dyDescent="0.25">
      <c r="A1309" s="10">
        <v>45077</v>
      </c>
      <c r="B1309" t="str">
        <f t="shared" si="192"/>
        <v>05/31/2023</v>
      </c>
      <c r="C1309">
        <f t="shared" si="193"/>
        <v>3</v>
      </c>
      <c r="D1309" t="str">
        <f t="shared" si="186"/>
        <v>05</v>
      </c>
      <c r="E1309">
        <f t="shared" si="187"/>
        <v>6</v>
      </c>
      <c r="F1309">
        <f t="shared" si="188"/>
        <v>31</v>
      </c>
      <c r="G1309">
        <f t="shared" si="189"/>
        <v>10</v>
      </c>
      <c r="H1309">
        <f t="shared" si="190"/>
        <v>4</v>
      </c>
      <c r="I1309" t="str">
        <f t="shared" si="191"/>
        <v>2023</v>
      </c>
      <c r="J1309" t="str">
        <f t="shared" si="194"/>
        <v>2023-05-31</v>
      </c>
    </row>
    <row r="1310" spans="1:10" ht="15.75" x14ac:dyDescent="0.25">
      <c r="A1310" s="10">
        <v>45077</v>
      </c>
      <c r="B1310" t="str">
        <f t="shared" si="192"/>
        <v>05/31/2023</v>
      </c>
      <c r="C1310">
        <f t="shared" si="193"/>
        <v>3</v>
      </c>
      <c r="D1310" t="str">
        <f t="shared" si="186"/>
        <v>05</v>
      </c>
      <c r="E1310">
        <f t="shared" si="187"/>
        <v>6</v>
      </c>
      <c r="F1310">
        <f t="shared" si="188"/>
        <v>31</v>
      </c>
      <c r="G1310">
        <f t="shared" si="189"/>
        <v>10</v>
      </c>
      <c r="H1310">
        <f t="shared" si="190"/>
        <v>4</v>
      </c>
      <c r="I1310" t="str">
        <f t="shared" si="191"/>
        <v>2023</v>
      </c>
      <c r="J1310" t="str">
        <f t="shared" si="194"/>
        <v>2023-05-31</v>
      </c>
    </row>
    <row r="1311" spans="1:10" ht="15.75" x14ac:dyDescent="0.25">
      <c r="A1311" s="10">
        <v>45077</v>
      </c>
      <c r="B1311" t="str">
        <f t="shared" si="192"/>
        <v>05/31/2023</v>
      </c>
      <c r="C1311">
        <f t="shared" si="193"/>
        <v>3</v>
      </c>
      <c r="D1311" t="str">
        <f t="shared" si="186"/>
        <v>05</v>
      </c>
      <c r="E1311">
        <f t="shared" si="187"/>
        <v>6</v>
      </c>
      <c r="F1311">
        <f t="shared" si="188"/>
        <v>31</v>
      </c>
      <c r="G1311">
        <f t="shared" si="189"/>
        <v>10</v>
      </c>
      <c r="H1311">
        <f t="shared" si="190"/>
        <v>4</v>
      </c>
      <c r="I1311" t="str">
        <f t="shared" si="191"/>
        <v>2023</v>
      </c>
      <c r="J1311" t="str">
        <f t="shared" si="194"/>
        <v>2023-05-31</v>
      </c>
    </row>
    <row r="1312" spans="1:10" ht="15.75" x14ac:dyDescent="0.25">
      <c r="A1312" s="10">
        <v>45077</v>
      </c>
      <c r="B1312" t="str">
        <f t="shared" si="192"/>
        <v>05/31/2023</v>
      </c>
      <c r="C1312">
        <f t="shared" si="193"/>
        <v>3</v>
      </c>
      <c r="D1312" t="str">
        <f t="shared" si="186"/>
        <v>05</v>
      </c>
      <c r="E1312">
        <f t="shared" si="187"/>
        <v>6</v>
      </c>
      <c r="F1312">
        <f t="shared" si="188"/>
        <v>31</v>
      </c>
      <c r="G1312">
        <f t="shared" si="189"/>
        <v>10</v>
      </c>
      <c r="H1312">
        <f t="shared" si="190"/>
        <v>4</v>
      </c>
      <c r="I1312" t="str">
        <f t="shared" si="191"/>
        <v>2023</v>
      </c>
      <c r="J1312" t="str">
        <f t="shared" si="194"/>
        <v>2023-05-31</v>
      </c>
    </row>
    <row r="1313" spans="1:10" ht="15.75" x14ac:dyDescent="0.25">
      <c r="A1313" s="10">
        <v>45077</v>
      </c>
      <c r="B1313" t="str">
        <f t="shared" si="192"/>
        <v>05/31/2023</v>
      </c>
      <c r="C1313">
        <f t="shared" si="193"/>
        <v>3</v>
      </c>
      <c r="D1313" t="str">
        <f t="shared" si="186"/>
        <v>05</v>
      </c>
      <c r="E1313">
        <f t="shared" si="187"/>
        <v>6</v>
      </c>
      <c r="F1313">
        <f t="shared" si="188"/>
        <v>31</v>
      </c>
      <c r="G1313">
        <f t="shared" si="189"/>
        <v>10</v>
      </c>
      <c r="H1313">
        <f t="shared" si="190"/>
        <v>4</v>
      </c>
      <c r="I1313" t="str">
        <f t="shared" si="191"/>
        <v>2023</v>
      </c>
      <c r="J1313" t="str">
        <f t="shared" si="194"/>
        <v>2023-05-31</v>
      </c>
    </row>
    <row r="1314" spans="1:10" ht="15.75" x14ac:dyDescent="0.25">
      <c r="A1314" s="10">
        <v>45078</v>
      </c>
      <c r="B1314" t="str">
        <f t="shared" si="192"/>
        <v>06/01/2023</v>
      </c>
      <c r="C1314">
        <f t="shared" si="193"/>
        <v>3</v>
      </c>
      <c r="D1314" t="str">
        <f t="shared" si="186"/>
        <v>06</v>
      </c>
      <c r="E1314">
        <f t="shared" si="187"/>
        <v>6</v>
      </c>
      <c r="F1314" t="str">
        <f t="shared" si="188"/>
        <v>01</v>
      </c>
      <c r="G1314">
        <f t="shared" si="189"/>
        <v>10</v>
      </c>
      <c r="H1314">
        <f t="shared" si="190"/>
        <v>4</v>
      </c>
      <c r="I1314" t="str">
        <f t="shared" si="191"/>
        <v>2023</v>
      </c>
      <c r="J1314" t="str">
        <f t="shared" si="194"/>
        <v>2023-06-01</v>
      </c>
    </row>
    <row r="1315" spans="1:10" ht="15.75" x14ac:dyDescent="0.25">
      <c r="A1315" s="10">
        <v>45079</v>
      </c>
      <c r="B1315" t="str">
        <f t="shared" si="192"/>
        <v>06/02/2023</v>
      </c>
      <c r="C1315">
        <f t="shared" si="193"/>
        <v>3</v>
      </c>
      <c r="D1315" t="str">
        <f t="shared" si="186"/>
        <v>06</v>
      </c>
      <c r="E1315">
        <f t="shared" si="187"/>
        <v>6</v>
      </c>
      <c r="F1315" t="str">
        <f t="shared" si="188"/>
        <v>02</v>
      </c>
      <c r="G1315">
        <f t="shared" si="189"/>
        <v>10</v>
      </c>
      <c r="H1315">
        <f t="shared" si="190"/>
        <v>4</v>
      </c>
      <c r="I1315" t="str">
        <f t="shared" si="191"/>
        <v>2023</v>
      </c>
      <c r="J1315" t="str">
        <f t="shared" si="194"/>
        <v>2023-06-02</v>
      </c>
    </row>
    <row r="1316" spans="1:10" ht="15.75" x14ac:dyDescent="0.25">
      <c r="A1316" s="10">
        <v>45079</v>
      </c>
      <c r="B1316" t="str">
        <f t="shared" si="192"/>
        <v>06/02/2023</v>
      </c>
      <c r="C1316">
        <f t="shared" si="193"/>
        <v>3</v>
      </c>
      <c r="D1316" t="str">
        <f t="shared" si="186"/>
        <v>06</v>
      </c>
      <c r="E1316">
        <f t="shared" si="187"/>
        <v>6</v>
      </c>
      <c r="F1316" t="str">
        <f t="shared" si="188"/>
        <v>02</v>
      </c>
      <c r="G1316">
        <f t="shared" si="189"/>
        <v>10</v>
      </c>
      <c r="H1316">
        <f t="shared" si="190"/>
        <v>4</v>
      </c>
      <c r="I1316" t="str">
        <f t="shared" si="191"/>
        <v>2023</v>
      </c>
      <c r="J1316" t="str">
        <f t="shared" si="194"/>
        <v>2023-06-02</v>
      </c>
    </row>
    <row r="1317" spans="1:10" ht="15.75" x14ac:dyDescent="0.25">
      <c r="A1317" s="11" t="s">
        <v>3785</v>
      </c>
      <c r="B1317" t="str">
        <f t="shared" si="192"/>
        <v>05/06//2023</v>
      </c>
      <c r="C1317">
        <f t="shared" si="193"/>
        <v>3</v>
      </c>
      <c r="D1317" t="str">
        <f t="shared" si="186"/>
        <v>05</v>
      </c>
      <c r="E1317">
        <f t="shared" si="187"/>
        <v>6</v>
      </c>
      <c r="F1317" t="str">
        <f t="shared" si="188"/>
        <v>06</v>
      </c>
      <c r="G1317">
        <f t="shared" si="189"/>
        <v>11</v>
      </c>
      <c r="H1317">
        <f t="shared" si="190"/>
        <v>5</v>
      </c>
      <c r="I1317" t="str">
        <f t="shared" si="191"/>
        <v>/2023</v>
      </c>
      <c r="J1317" t="str">
        <f t="shared" si="194"/>
        <v>/2023-05-06</v>
      </c>
    </row>
    <row r="1318" spans="1:10" ht="15.75" x14ac:dyDescent="0.25">
      <c r="A1318" s="11" t="s">
        <v>3785</v>
      </c>
      <c r="B1318" t="str">
        <f t="shared" si="192"/>
        <v>05/06//2023</v>
      </c>
      <c r="C1318">
        <f t="shared" si="193"/>
        <v>3</v>
      </c>
      <c r="D1318" t="str">
        <f t="shared" si="186"/>
        <v>05</v>
      </c>
      <c r="E1318">
        <f t="shared" si="187"/>
        <v>6</v>
      </c>
      <c r="F1318" t="str">
        <f t="shared" si="188"/>
        <v>06</v>
      </c>
      <c r="G1318">
        <f t="shared" si="189"/>
        <v>11</v>
      </c>
      <c r="H1318">
        <f t="shared" si="190"/>
        <v>5</v>
      </c>
      <c r="I1318" t="str">
        <f t="shared" si="191"/>
        <v>/2023</v>
      </c>
      <c r="J1318" t="str">
        <f t="shared" si="194"/>
        <v>/2023-05-06</v>
      </c>
    </row>
    <row r="1319" spans="1:10" ht="15.75" x14ac:dyDescent="0.25">
      <c r="A1319" s="11" t="s">
        <v>3785</v>
      </c>
      <c r="B1319" t="str">
        <f t="shared" si="192"/>
        <v>05/06//2023</v>
      </c>
      <c r="C1319">
        <f t="shared" si="193"/>
        <v>3</v>
      </c>
      <c r="D1319" t="str">
        <f t="shared" si="186"/>
        <v>05</v>
      </c>
      <c r="E1319">
        <f t="shared" si="187"/>
        <v>6</v>
      </c>
      <c r="F1319" t="str">
        <f t="shared" si="188"/>
        <v>06</v>
      </c>
      <c r="G1319">
        <f t="shared" si="189"/>
        <v>11</v>
      </c>
      <c r="H1319">
        <f t="shared" si="190"/>
        <v>5</v>
      </c>
      <c r="I1319" t="str">
        <f t="shared" si="191"/>
        <v>/2023</v>
      </c>
      <c r="J1319" t="str">
        <f t="shared" si="194"/>
        <v>/2023-05-06</v>
      </c>
    </row>
    <row r="1320" spans="1:10" ht="15.75" x14ac:dyDescent="0.25">
      <c r="A1320" s="11" t="s">
        <v>3785</v>
      </c>
      <c r="B1320" t="str">
        <f t="shared" si="192"/>
        <v>05/06//2023</v>
      </c>
      <c r="C1320">
        <f t="shared" si="193"/>
        <v>3</v>
      </c>
      <c r="D1320" t="str">
        <f t="shared" si="186"/>
        <v>05</v>
      </c>
      <c r="E1320">
        <f t="shared" si="187"/>
        <v>6</v>
      </c>
      <c r="F1320" t="str">
        <f t="shared" si="188"/>
        <v>06</v>
      </c>
      <c r="G1320">
        <f t="shared" si="189"/>
        <v>11</v>
      </c>
      <c r="H1320">
        <f t="shared" si="190"/>
        <v>5</v>
      </c>
      <c r="I1320" t="str">
        <f t="shared" si="191"/>
        <v>/2023</v>
      </c>
      <c r="J1320" t="str">
        <f t="shared" si="194"/>
        <v>/2023-05-06</v>
      </c>
    </row>
    <row r="1321" spans="1:10" ht="15.75" x14ac:dyDescent="0.25">
      <c r="A1321" s="11" t="s">
        <v>3785</v>
      </c>
      <c r="B1321" t="str">
        <f t="shared" si="192"/>
        <v>05/06//2023</v>
      </c>
      <c r="C1321">
        <f t="shared" si="193"/>
        <v>3</v>
      </c>
      <c r="D1321" t="str">
        <f t="shared" si="186"/>
        <v>05</v>
      </c>
      <c r="E1321">
        <f t="shared" si="187"/>
        <v>6</v>
      </c>
      <c r="F1321" t="str">
        <f t="shared" si="188"/>
        <v>06</v>
      </c>
      <c r="G1321">
        <f t="shared" si="189"/>
        <v>11</v>
      </c>
      <c r="H1321">
        <f t="shared" si="190"/>
        <v>5</v>
      </c>
      <c r="I1321" t="str">
        <f t="shared" si="191"/>
        <v>/2023</v>
      </c>
      <c r="J1321" t="str">
        <f t="shared" si="194"/>
        <v>/2023-05-06</v>
      </c>
    </row>
    <row r="1322" spans="1:10" ht="15.75" x14ac:dyDescent="0.25">
      <c r="A1322" s="11" t="s">
        <v>3785</v>
      </c>
      <c r="B1322" t="str">
        <f t="shared" si="192"/>
        <v>05/06//2023</v>
      </c>
      <c r="C1322">
        <f t="shared" si="193"/>
        <v>3</v>
      </c>
      <c r="D1322" t="str">
        <f t="shared" si="186"/>
        <v>05</v>
      </c>
      <c r="E1322">
        <f t="shared" si="187"/>
        <v>6</v>
      </c>
      <c r="F1322" t="str">
        <f t="shared" si="188"/>
        <v>06</v>
      </c>
      <c r="G1322">
        <f t="shared" si="189"/>
        <v>11</v>
      </c>
      <c r="H1322">
        <f t="shared" si="190"/>
        <v>5</v>
      </c>
      <c r="I1322" t="str">
        <f t="shared" si="191"/>
        <v>/2023</v>
      </c>
      <c r="J1322" t="str">
        <f t="shared" si="194"/>
        <v>/2023-05-06</v>
      </c>
    </row>
    <row r="1323" spans="1:10" ht="15.75" x14ac:dyDescent="0.25">
      <c r="A1323" s="11" t="s">
        <v>3785</v>
      </c>
      <c r="B1323" t="str">
        <f t="shared" si="192"/>
        <v>05/06//2023</v>
      </c>
      <c r="C1323">
        <f t="shared" si="193"/>
        <v>3</v>
      </c>
      <c r="D1323" t="str">
        <f t="shared" si="186"/>
        <v>05</v>
      </c>
      <c r="E1323">
        <f t="shared" si="187"/>
        <v>6</v>
      </c>
      <c r="F1323" t="str">
        <f t="shared" si="188"/>
        <v>06</v>
      </c>
      <c r="G1323">
        <f t="shared" si="189"/>
        <v>11</v>
      </c>
      <c r="H1323">
        <f t="shared" si="190"/>
        <v>5</v>
      </c>
      <c r="I1323" t="str">
        <f t="shared" si="191"/>
        <v>/2023</v>
      </c>
      <c r="J1323" t="str">
        <f t="shared" si="194"/>
        <v>/2023-05-06</v>
      </c>
    </row>
    <row r="1324" spans="1:10" ht="15.75" x14ac:dyDescent="0.25">
      <c r="A1324" s="11" t="s">
        <v>3785</v>
      </c>
      <c r="B1324" t="str">
        <f t="shared" si="192"/>
        <v>05/06//2023</v>
      </c>
      <c r="C1324">
        <f t="shared" si="193"/>
        <v>3</v>
      </c>
      <c r="D1324" t="str">
        <f t="shared" si="186"/>
        <v>05</v>
      </c>
      <c r="E1324">
        <f t="shared" si="187"/>
        <v>6</v>
      </c>
      <c r="F1324" t="str">
        <f t="shared" si="188"/>
        <v>06</v>
      </c>
      <c r="G1324">
        <f t="shared" si="189"/>
        <v>11</v>
      </c>
      <c r="H1324">
        <f t="shared" si="190"/>
        <v>5</v>
      </c>
      <c r="I1324" t="str">
        <f t="shared" si="191"/>
        <v>/2023</v>
      </c>
      <c r="J1324" t="str">
        <f t="shared" si="194"/>
        <v>/2023-05-06</v>
      </c>
    </row>
    <row r="1325" spans="1:10" ht="15.75" x14ac:dyDescent="0.25">
      <c r="A1325" s="11" t="s">
        <v>3805</v>
      </c>
      <c r="B1325" t="str">
        <f t="shared" si="192"/>
        <v>06/06//2023</v>
      </c>
      <c r="C1325">
        <f t="shared" si="193"/>
        <v>3</v>
      </c>
      <c r="D1325" t="str">
        <f t="shared" si="186"/>
        <v>06</v>
      </c>
      <c r="E1325">
        <f t="shared" si="187"/>
        <v>6</v>
      </c>
      <c r="F1325" t="str">
        <f t="shared" si="188"/>
        <v>06</v>
      </c>
      <c r="G1325">
        <f t="shared" si="189"/>
        <v>11</v>
      </c>
      <c r="H1325">
        <f t="shared" si="190"/>
        <v>5</v>
      </c>
      <c r="I1325" t="str">
        <f t="shared" si="191"/>
        <v>/2023</v>
      </c>
      <c r="J1325" t="str">
        <f t="shared" si="194"/>
        <v>/2023-06-06</v>
      </c>
    </row>
    <row r="1326" spans="1:10" ht="15.75" x14ac:dyDescent="0.25">
      <c r="A1326" s="11" t="s">
        <v>3805</v>
      </c>
      <c r="B1326" t="str">
        <f t="shared" si="192"/>
        <v>06/06//2023</v>
      </c>
      <c r="C1326">
        <f t="shared" si="193"/>
        <v>3</v>
      </c>
      <c r="D1326" t="str">
        <f t="shared" si="186"/>
        <v>06</v>
      </c>
      <c r="E1326">
        <f t="shared" si="187"/>
        <v>6</v>
      </c>
      <c r="F1326" t="str">
        <f t="shared" si="188"/>
        <v>06</v>
      </c>
      <c r="G1326">
        <f t="shared" si="189"/>
        <v>11</v>
      </c>
      <c r="H1326">
        <f t="shared" si="190"/>
        <v>5</v>
      </c>
      <c r="I1326" t="str">
        <f t="shared" si="191"/>
        <v>/2023</v>
      </c>
      <c r="J1326" t="str">
        <f t="shared" si="194"/>
        <v>/2023-06-06</v>
      </c>
    </row>
    <row r="1327" spans="1:10" ht="15.75" x14ac:dyDescent="0.25">
      <c r="A1327" s="11" t="s">
        <v>3805</v>
      </c>
      <c r="B1327" t="str">
        <f t="shared" si="192"/>
        <v>06/06//2023</v>
      </c>
      <c r="C1327">
        <f t="shared" si="193"/>
        <v>3</v>
      </c>
      <c r="D1327" t="str">
        <f t="shared" si="186"/>
        <v>06</v>
      </c>
      <c r="E1327">
        <f t="shared" si="187"/>
        <v>6</v>
      </c>
      <c r="F1327" t="str">
        <f t="shared" si="188"/>
        <v>06</v>
      </c>
      <c r="G1327">
        <f t="shared" si="189"/>
        <v>11</v>
      </c>
      <c r="H1327">
        <f t="shared" si="190"/>
        <v>5</v>
      </c>
      <c r="I1327" t="str">
        <f t="shared" si="191"/>
        <v>/2023</v>
      </c>
      <c r="J1327" t="str">
        <f t="shared" si="194"/>
        <v>/2023-06-06</v>
      </c>
    </row>
    <row r="1328" spans="1:10" ht="15.75" x14ac:dyDescent="0.25">
      <c r="A1328" s="12">
        <v>45084</v>
      </c>
      <c r="B1328" t="str">
        <f t="shared" si="192"/>
        <v>06/07/2023</v>
      </c>
      <c r="C1328">
        <f t="shared" si="193"/>
        <v>3</v>
      </c>
      <c r="D1328" t="str">
        <f t="shared" si="186"/>
        <v>06</v>
      </c>
      <c r="E1328">
        <f t="shared" si="187"/>
        <v>6</v>
      </c>
      <c r="F1328" t="str">
        <f t="shared" si="188"/>
        <v>07</v>
      </c>
      <c r="G1328">
        <f t="shared" si="189"/>
        <v>10</v>
      </c>
      <c r="H1328">
        <f t="shared" si="190"/>
        <v>4</v>
      </c>
      <c r="I1328" t="str">
        <f t="shared" si="191"/>
        <v>2023</v>
      </c>
      <c r="J1328" t="str">
        <f t="shared" si="194"/>
        <v>2023-06-07</v>
      </c>
    </row>
    <row r="1329" spans="1:10" ht="15.75" x14ac:dyDescent="0.25">
      <c r="A1329" s="12">
        <v>45084</v>
      </c>
      <c r="B1329" t="str">
        <f t="shared" si="192"/>
        <v>06/07/2023</v>
      </c>
      <c r="C1329">
        <f t="shared" si="193"/>
        <v>3</v>
      </c>
      <c r="D1329" t="str">
        <f t="shared" si="186"/>
        <v>06</v>
      </c>
      <c r="E1329">
        <f t="shared" si="187"/>
        <v>6</v>
      </c>
      <c r="F1329" t="str">
        <f t="shared" si="188"/>
        <v>07</v>
      </c>
      <c r="G1329">
        <f t="shared" si="189"/>
        <v>10</v>
      </c>
      <c r="H1329">
        <f t="shared" si="190"/>
        <v>4</v>
      </c>
      <c r="I1329" t="str">
        <f t="shared" si="191"/>
        <v>2023</v>
      </c>
      <c r="J1329" t="str">
        <f t="shared" si="194"/>
        <v>2023-06-07</v>
      </c>
    </row>
    <row r="1330" spans="1:10" ht="15.75" x14ac:dyDescent="0.25">
      <c r="A1330" s="8">
        <v>45090</v>
      </c>
      <c r="B1330" t="str">
        <f t="shared" si="192"/>
        <v>06/13/2023</v>
      </c>
      <c r="C1330">
        <f t="shared" si="193"/>
        <v>3</v>
      </c>
      <c r="D1330" t="str">
        <f t="shared" si="186"/>
        <v>06</v>
      </c>
      <c r="E1330">
        <f t="shared" si="187"/>
        <v>6</v>
      </c>
      <c r="F1330">
        <f t="shared" si="188"/>
        <v>13</v>
      </c>
      <c r="G1330">
        <f t="shared" si="189"/>
        <v>10</v>
      </c>
      <c r="H1330">
        <f t="shared" si="190"/>
        <v>4</v>
      </c>
      <c r="I1330" t="str">
        <f t="shared" si="191"/>
        <v>2023</v>
      </c>
      <c r="J1330" t="str">
        <f t="shared" si="194"/>
        <v>2023-06-13</v>
      </c>
    </row>
    <row r="1331" spans="1:10" ht="15.75" x14ac:dyDescent="0.25">
      <c r="A1331" s="8">
        <v>45090</v>
      </c>
      <c r="B1331" t="str">
        <f t="shared" si="192"/>
        <v>06/13/2023</v>
      </c>
      <c r="C1331">
        <f t="shared" si="193"/>
        <v>3</v>
      </c>
      <c r="D1331" t="str">
        <f t="shared" si="186"/>
        <v>06</v>
      </c>
      <c r="E1331">
        <f t="shared" si="187"/>
        <v>6</v>
      </c>
      <c r="F1331">
        <f t="shared" si="188"/>
        <v>13</v>
      </c>
      <c r="G1331">
        <f t="shared" si="189"/>
        <v>10</v>
      </c>
      <c r="H1331">
        <f t="shared" si="190"/>
        <v>4</v>
      </c>
      <c r="I1331" t="str">
        <f t="shared" si="191"/>
        <v>2023</v>
      </c>
      <c r="J1331" t="str">
        <f t="shared" si="194"/>
        <v>2023-06-13</v>
      </c>
    </row>
    <row r="1332" spans="1:10" ht="15.75" x14ac:dyDescent="0.25">
      <c r="A1332" s="8">
        <v>45090</v>
      </c>
      <c r="B1332" t="str">
        <f t="shared" si="192"/>
        <v>06/13/2023</v>
      </c>
      <c r="C1332">
        <f t="shared" si="193"/>
        <v>3</v>
      </c>
      <c r="D1332" t="str">
        <f t="shared" si="186"/>
        <v>06</v>
      </c>
      <c r="E1332">
        <f t="shared" si="187"/>
        <v>6</v>
      </c>
      <c r="F1332">
        <f t="shared" si="188"/>
        <v>13</v>
      </c>
      <c r="G1332">
        <f t="shared" si="189"/>
        <v>10</v>
      </c>
      <c r="H1332">
        <f t="shared" si="190"/>
        <v>4</v>
      </c>
      <c r="I1332" t="str">
        <f t="shared" si="191"/>
        <v>2023</v>
      </c>
      <c r="J1332" t="str">
        <f t="shared" si="194"/>
        <v>2023-06-13</v>
      </c>
    </row>
    <row r="1333" spans="1:10" ht="15.75" x14ac:dyDescent="0.25">
      <c r="A1333" s="8">
        <v>45090</v>
      </c>
      <c r="B1333" t="str">
        <f t="shared" si="192"/>
        <v>06/13/2023</v>
      </c>
      <c r="C1333">
        <f t="shared" si="193"/>
        <v>3</v>
      </c>
      <c r="D1333" t="str">
        <f t="shared" ref="D1333:D1380" si="195">IF(VALUE(MID(B1333,1,C1333-1))&lt;10,0&amp;VALUE(MID(B1333,1,C1333-1)),VALUE(MID(B1333,1,C1333-1)))</f>
        <v>06</v>
      </c>
      <c r="E1333">
        <f t="shared" ref="E1333:E1380" si="196">SEARCH("/",B1333,C1333+1)</f>
        <v>6</v>
      </c>
      <c r="F1333">
        <f t="shared" ref="F1333:F1380" si="197">IF(VALUE(MID(B1333,C1333+1,E1333-C1333-1))&lt;10,0&amp;VALUE(MID(B1333,C1333+1,E1333-C1333-1)),VALUE(MID(B1333,C1333+1,E1333-C1333-1)))</f>
        <v>13</v>
      </c>
      <c r="G1333">
        <f t="shared" ref="G1333:G1380" si="198">LEN(B1333)</f>
        <v>10</v>
      </c>
      <c r="H1333">
        <f t="shared" ref="H1333:H1380" si="199">G1333-E1333</f>
        <v>4</v>
      </c>
      <c r="I1333" t="str">
        <f t="shared" ref="I1333:I1380" si="200">MID(B1333,E1333+1,H1333)</f>
        <v>2023</v>
      </c>
      <c r="J1333" t="str">
        <f t="shared" si="194"/>
        <v>2023-06-13</v>
      </c>
    </row>
    <row r="1334" spans="1:10" ht="15.75" x14ac:dyDescent="0.25">
      <c r="A1334" s="8">
        <v>45092</v>
      </c>
      <c r="B1334" t="str">
        <f t="shared" si="192"/>
        <v>06/15/2023</v>
      </c>
      <c r="C1334">
        <f t="shared" si="193"/>
        <v>3</v>
      </c>
      <c r="D1334" t="str">
        <f t="shared" si="195"/>
        <v>06</v>
      </c>
      <c r="E1334">
        <f t="shared" si="196"/>
        <v>6</v>
      </c>
      <c r="F1334">
        <f t="shared" si="197"/>
        <v>15</v>
      </c>
      <c r="G1334">
        <f t="shared" si="198"/>
        <v>10</v>
      </c>
      <c r="H1334">
        <f t="shared" si="199"/>
        <v>4</v>
      </c>
      <c r="I1334" t="str">
        <f t="shared" si="200"/>
        <v>2023</v>
      </c>
      <c r="J1334" t="str">
        <f t="shared" si="194"/>
        <v>2023-06-15</v>
      </c>
    </row>
    <row r="1335" spans="1:10" ht="15.75" x14ac:dyDescent="0.25">
      <c r="A1335" s="8">
        <v>45093</v>
      </c>
      <c r="B1335" t="str">
        <f t="shared" si="192"/>
        <v>06/16/2023</v>
      </c>
      <c r="C1335">
        <f t="shared" si="193"/>
        <v>3</v>
      </c>
      <c r="D1335" t="str">
        <f t="shared" si="195"/>
        <v>06</v>
      </c>
      <c r="E1335">
        <f t="shared" si="196"/>
        <v>6</v>
      </c>
      <c r="F1335">
        <f t="shared" si="197"/>
        <v>16</v>
      </c>
      <c r="G1335">
        <f t="shared" si="198"/>
        <v>10</v>
      </c>
      <c r="H1335">
        <f t="shared" si="199"/>
        <v>4</v>
      </c>
      <c r="I1335" t="str">
        <f t="shared" si="200"/>
        <v>2023</v>
      </c>
      <c r="J1335" t="str">
        <f t="shared" si="194"/>
        <v>2023-06-16</v>
      </c>
    </row>
    <row r="1336" spans="1:10" ht="15.75" x14ac:dyDescent="0.25">
      <c r="A1336" s="8">
        <v>45093</v>
      </c>
      <c r="B1336" t="str">
        <f t="shared" si="192"/>
        <v>06/16/2023</v>
      </c>
      <c r="C1336">
        <f t="shared" si="193"/>
        <v>3</v>
      </c>
      <c r="D1336" t="str">
        <f t="shared" si="195"/>
        <v>06</v>
      </c>
      <c r="E1336">
        <f t="shared" si="196"/>
        <v>6</v>
      </c>
      <c r="F1336">
        <f t="shared" si="197"/>
        <v>16</v>
      </c>
      <c r="G1336">
        <f t="shared" si="198"/>
        <v>10</v>
      </c>
      <c r="H1336">
        <f t="shared" si="199"/>
        <v>4</v>
      </c>
      <c r="I1336" t="str">
        <f t="shared" si="200"/>
        <v>2023</v>
      </c>
      <c r="J1336" t="str">
        <f t="shared" si="194"/>
        <v>2023-06-16</v>
      </c>
    </row>
    <row r="1337" spans="1:10" ht="15.75" x14ac:dyDescent="0.25">
      <c r="A1337" s="8">
        <v>45093</v>
      </c>
      <c r="B1337" t="str">
        <f t="shared" si="192"/>
        <v>06/16/2023</v>
      </c>
      <c r="C1337">
        <f t="shared" si="193"/>
        <v>3</v>
      </c>
      <c r="D1337" t="str">
        <f t="shared" si="195"/>
        <v>06</v>
      </c>
      <c r="E1337">
        <f t="shared" si="196"/>
        <v>6</v>
      </c>
      <c r="F1337">
        <f t="shared" si="197"/>
        <v>16</v>
      </c>
      <c r="G1337">
        <f t="shared" si="198"/>
        <v>10</v>
      </c>
      <c r="H1337">
        <f t="shared" si="199"/>
        <v>4</v>
      </c>
      <c r="I1337" t="str">
        <f t="shared" si="200"/>
        <v>2023</v>
      </c>
      <c r="J1337" t="str">
        <f t="shared" si="194"/>
        <v>2023-06-16</v>
      </c>
    </row>
    <row r="1338" spans="1:10" ht="15.75" x14ac:dyDescent="0.25">
      <c r="A1338" s="6">
        <v>45097</v>
      </c>
      <c r="B1338" t="str">
        <f t="shared" si="192"/>
        <v>06/20/2023</v>
      </c>
      <c r="C1338">
        <f t="shared" si="193"/>
        <v>3</v>
      </c>
      <c r="D1338" t="str">
        <f t="shared" si="195"/>
        <v>06</v>
      </c>
      <c r="E1338">
        <f t="shared" si="196"/>
        <v>6</v>
      </c>
      <c r="F1338">
        <f t="shared" si="197"/>
        <v>20</v>
      </c>
      <c r="G1338">
        <f t="shared" si="198"/>
        <v>10</v>
      </c>
      <c r="H1338">
        <f t="shared" si="199"/>
        <v>4</v>
      </c>
      <c r="I1338" t="str">
        <f t="shared" si="200"/>
        <v>2023</v>
      </c>
      <c r="J1338" t="str">
        <f t="shared" si="194"/>
        <v>2023-06-20</v>
      </c>
    </row>
    <row r="1339" spans="1:10" ht="15.75" x14ac:dyDescent="0.25">
      <c r="A1339" s="6" t="s">
        <v>3840</v>
      </c>
      <c r="B1339" t="str">
        <f t="shared" si="192"/>
        <v>20/06//2023</v>
      </c>
      <c r="C1339">
        <f t="shared" si="193"/>
        <v>3</v>
      </c>
      <c r="D1339">
        <f t="shared" si="195"/>
        <v>20</v>
      </c>
      <c r="E1339">
        <f t="shared" si="196"/>
        <v>6</v>
      </c>
      <c r="F1339" t="str">
        <f t="shared" si="197"/>
        <v>06</v>
      </c>
      <c r="G1339">
        <f t="shared" si="198"/>
        <v>11</v>
      </c>
      <c r="H1339">
        <f t="shared" si="199"/>
        <v>5</v>
      </c>
      <c r="I1339" t="str">
        <f t="shared" si="200"/>
        <v>/2023</v>
      </c>
      <c r="J1339" t="str">
        <f t="shared" si="194"/>
        <v>/2023-20-06</v>
      </c>
    </row>
    <row r="1340" spans="1:10" ht="15.75" x14ac:dyDescent="0.25">
      <c r="A1340" s="6">
        <v>45097</v>
      </c>
      <c r="B1340" t="str">
        <f t="shared" si="192"/>
        <v>06/20/2023</v>
      </c>
      <c r="C1340">
        <f t="shared" si="193"/>
        <v>3</v>
      </c>
      <c r="D1340" t="str">
        <f t="shared" si="195"/>
        <v>06</v>
      </c>
      <c r="E1340">
        <f t="shared" si="196"/>
        <v>6</v>
      </c>
      <c r="F1340">
        <f t="shared" si="197"/>
        <v>20</v>
      </c>
      <c r="G1340">
        <f t="shared" si="198"/>
        <v>10</v>
      </c>
      <c r="H1340">
        <f t="shared" si="199"/>
        <v>4</v>
      </c>
      <c r="I1340" t="str">
        <f t="shared" si="200"/>
        <v>2023</v>
      </c>
      <c r="J1340" t="str">
        <f t="shared" si="194"/>
        <v>2023-06-20</v>
      </c>
    </row>
    <row r="1341" spans="1:10" ht="15.75" x14ac:dyDescent="0.25">
      <c r="A1341" s="6">
        <v>45097</v>
      </c>
      <c r="B1341" t="str">
        <f t="shared" si="192"/>
        <v>06/20/2023</v>
      </c>
      <c r="C1341">
        <f t="shared" si="193"/>
        <v>3</v>
      </c>
      <c r="D1341" t="str">
        <f t="shared" si="195"/>
        <v>06</v>
      </c>
      <c r="E1341">
        <f t="shared" si="196"/>
        <v>6</v>
      </c>
      <c r="F1341">
        <f t="shared" si="197"/>
        <v>20</v>
      </c>
      <c r="G1341">
        <f t="shared" si="198"/>
        <v>10</v>
      </c>
      <c r="H1341">
        <f t="shared" si="199"/>
        <v>4</v>
      </c>
      <c r="I1341" t="str">
        <f t="shared" si="200"/>
        <v>2023</v>
      </c>
      <c r="J1341" t="str">
        <f t="shared" si="194"/>
        <v>2023-06-20</v>
      </c>
    </row>
    <row r="1342" spans="1:10" ht="15.75" x14ac:dyDescent="0.25">
      <c r="A1342" s="6">
        <v>45098</v>
      </c>
      <c r="B1342" t="str">
        <f t="shared" si="192"/>
        <v>06/21/2023</v>
      </c>
      <c r="C1342">
        <f t="shared" si="193"/>
        <v>3</v>
      </c>
      <c r="D1342" t="str">
        <f t="shared" si="195"/>
        <v>06</v>
      </c>
      <c r="E1342">
        <f t="shared" si="196"/>
        <v>6</v>
      </c>
      <c r="F1342">
        <f t="shared" si="197"/>
        <v>21</v>
      </c>
      <c r="G1342">
        <f t="shared" si="198"/>
        <v>10</v>
      </c>
      <c r="H1342">
        <f t="shared" si="199"/>
        <v>4</v>
      </c>
      <c r="I1342" t="str">
        <f t="shared" si="200"/>
        <v>2023</v>
      </c>
      <c r="J1342" t="str">
        <f t="shared" si="194"/>
        <v>2023-06-21</v>
      </c>
    </row>
    <row r="1343" spans="1:10" ht="15.75" x14ac:dyDescent="0.25">
      <c r="A1343" s="6">
        <v>45098</v>
      </c>
      <c r="B1343" t="str">
        <f t="shared" si="192"/>
        <v>06/21/2023</v>
      </c>
      <c r="C1343">
        <f t="shared" si="193"/>
        <v>3</v>
      </c>
      <c r="D1343" t="str">
        <f t="shared" si="195"/>
        <v>06</v>
      </c>
      <c r="E1343">
        <f t="shared" si="196"/>
        <v>6</v>
      </c>
      <c r="F1343">
        <f t="shared" si="197"/>
        <v>21</v>
      </c>
      <c r="G1343">
        <f t="shared" si="198"/>
        <v>10</v>
      </c>
      <c r="H1343">
        <f t="shared" si="199"/>
        <v>4</v>
      </c>
      <c r="I1343" t="str">
        <f t="shared" si="200"/>
        <v>2023</v>
      </c>
      <c r="J1343" t="str">
        <f t="shared" si="194"/>
        <v>2023-06-21</v>
      </c>
    </row>
    <row r="1344" spans="1:10" ht="15.75" x14ac:dyDescent="0.25">
      <c r="A1344" s="6">
        <v>45098</v>
      </c>
      <c r="B1344" t="str">
        <f t="shared" si="192"/>
        <v>06/21/2023</v>
      </c>
      <c r="C1344">
        <f t="shared" si="193"/>
        <v>3</v>
      </c>
      <c r="D1344" t="str">
        <f t="shared" si="195"/>
        <v>06</v>
      </c>
      <c r="E1344">
        <f t="shared" si="196"/>
        <v>6</v>
      </c>
      <c r="F1344">
        <f t="shared" si="197"/>
        <v>21</v>
      </c>
      <c r="G1344">
        <f t="shared" si="198"/>
        <v>10</v>
      </c>
      <c r="H1344">
        <f t="shared" si="199"/>
        <v>4</v>
      </c>
      <c r="I1344" t="str">
        <f t="shared" si="200"/>
        <v>2023</v>
      </c>
      <c r="J1344" t="str">
        <f t="shared" si="194"/>
        <v>2023-06-21</v>
      </c>
    </row>
    <row r="1345" spans="1:10" ht="15.75" x14ac:dyDescent="0.25">
      <c r="A1345" s="6">
        <v>45099</v>
      </c>
      <c r="B1345" t="str">
        <f t="shared" si="192"/>
        <v>06/22/2023</v>
      </c>
      <c r="C1345">
        <f t="shared" si="193"/>
        <v>3</v>
      </c>
      <c r="D1345" t="str">
        <f t="shared" si="195"/>
        <v>06</v>
      </c>
      <c r="E1345">
        <f t="shared" si="196"/>
        <v>6</v>
      </c>
      <c r="F1345">
        <f t="shared" si="197"/>
        <v>22</v>
      </c>
      <c r="G1345">
        <f t="shared" si="198"/>
        <v>10</v>
      </c>
      <c r="H1345">
        <f t="shared" si="199"/>
        <v>4</v>
      </c>
      <c r="I1345" t="str">
        <f t="shared" si="200"/>
        <v>2023</v>
      </c>
      <c r="J1345" t="str">
        <f t="shared" si="194"/>
        <v>2023-06-22</v>
      </c>
    </row>
    <row r="1346" spans="1:10" ht="15.75" x14ac:dyDescent="0.25">
      <c r="A1346" s="6">
        <v>45099</v>
      </c>
      <c r="B1346" t="str">
        <f t="shared" ref="B1346:B1380" si="201">TEXT(A1346,"MM/DD/YYYY")</f>
        <v>06/22/2023</v>
      </c>
      <c r="C1346">
        <f t="shared" ref="C1346:C1380" si="202">FIND("/",B1346)</f>
        <v>3</v>
      </c>
      <c r="D1346" t="str">
        <f t="shared" si="195"/>
        <v>06</v>
      </c>
      <c r="E1346">
        <f t="shared" si="196"/>
        <v>6</v>
      </c>
      <c r="F1346">
        <f t="shared" si="197"/>
        <v>22</v>
      </c>
      <c r="G1346">
        <f t="shared" si="198"/>
        <v>10</v>
      </c>
      <c r="H1346">
        <f t="shared" si="199"/>
        <v>4</v>
      </c>
      <c r="I1346" t="str">
        <f t="shared" si="200"/>
        <v>2023</v>
      </c>
      <c r="J1346" t="str">
        <f t="shared" ref="J1346:J1380" si="203">IF(A1346="","null",I1346&amp;"-"&amp;D1346&amp;"-"&amp;F1346)</f>
        <v>2023-06-22</v>
      </c>
    </row>
    <row r="1347" spans="1:10" ht="15.75" x14ac:dyDescent="0.25">
      <c r="A1347" s="6">
        <v>45100</v>
      </c>
      <c r="B1347" t="str">
        <f t="shared" si="201"/>
        <v>06/23/2023</v>
      </c>
      <c r="C1347">
        <f t="shared" si="202"/>
        <v>3</v>
      </c>
      <c r="D1347" t="str">
        <f t="shared" si="195"/>
        <v>06</v>
      </c>
      <c r="E1347">
        <f t="shared" si="196"/>
        <v>6</v>
      </c>
      <c r="F1347">
        <f t="shared" si="197"/>
        <v>23</v>
      </c>
      <c r="G1347">
        <f t="shared" si="198"/>
        <v>10</v>
      </c>
      <c r="H1347">
        <f t="shared" si="199"/>
        <v>4</v>
      </c>
      <c r="I1347" t="str">
        <f t="shared" si="200"/>
        <v>2023</v>
      </c>
      <c r="J1347" t="str">
        <f t="shared" si="203"/>
        <v>2023-06-23</v>
      </c>
    </row>
    <row r="1348" spans="1:10" ht="15.75" x14ac:dyDescent="0.25">
      <c r="A1348" s="6">
        <v>45100</v>
      </c>
      <c r="B1348" t="str">
        <f t="shared" si="201"/>
        <v>06/23/2023</v>
      </c>
      <c r="C1348">
        <f t="shared" si="202"/>
        <v>3</v>
      </c>
      <c r="D1348" t="str">
        <f t="shared" si="195"/>
        <v>06</v>
      </c>
      <c r="E1348">
        <f t="shared" si="196"/>
        <v>6</v>
      </c>
      <c r="F1348">
        <f t="shared" si="197"/>
        <v>23</v>
      </c>
      <c r="G1348">
        <f t="shared" si="198"/>
        <v>10</v>
      </c>
      <c r="H1348">
        <f t="shared" si="199"/>
        <v>4</v>
      </c>
      <c r="I1348" t="str">
        <f t="shared" si="200"/>
        <v>2023</v>
      </c>
      <c r="J1348" t="str">
        <f t="shared" si="203"/>
        <v>2023-06-23</v>
      </c>
    </row>
    <row r="1349" spans="1:10" ht="15.75" x14ac:dyDescent="0.25">
      <c r="A1349" s="6">
        <v>45100</v>
      </c>
      <c r="B1349" t="str">
        <f t="shared" si="201"/>
        <v>06/23/2023</v>
      </c>
      <c r="C1349">
        <f t="shared" si="202"/>
        <v>3</v>
      </c>
      <c r="D1349" t="str">
        <f t="shared" si="195"/>
        <v>06</v>
      </c>
      <c r="E1349">
        <f t="shared" si="196"/>
        <v>6</v>
      </c>
      <c r="F1349">
        <f t="shared" si="197"/>
        <v>23</v>
      </c>
      <c r="G1349">
        <f t="shared" si="198"/>
        <v>10</v>
      </c>
      <c r="H1349">
        <f t="shared" si="199"/>
        <v>4</v>
      </c>
      <c r="I1349" t="str">
        <f t="shared" si="200"/>
        <v>2023</v>
      </c>
      <c r="J1349" t="str">
        <f t="shared" si="203"/>
        <v>2023-06-23</v>
      </c>
    </row>
    <row r="1350" spans="1:10" ht="15.75" x14ac:dyDescent="0.25">
      <c r="A1350" s="6">
        <v>45103</v>
      </c>
      <c r="B1350" t="str">
        <f t="shared" si="201"/>
        <v>06/26/2023</v>
      </c>
      <c r="C1350">
        <f t="shared" si="202"/>
        <v>3</v>
      </c>
      <c r="D1350" t="str">
        <f t="shared" si="195"/>
        <v>06</v>
      </c>
      <c r="E1350">
        <f t="shared" si="196"/>
        <v>6</v>
      </c>
      <c r="F1350">
        <f t="shared" si="197"/>
        <v>26</v>
      </c>
      <c r="G1350">
        <f t="shared" si="198"/>
        <v>10</v>
      </c>
      <c r="H1350">
        <f t="shared" si="199"/>
        <v>4</v>
      </c>
      <c r="I1350" t="str">
        <f t="shared" si="200"/>
        <v>2023</v>
      </c>
      <c r="J1350" t="str">
        <f t="shared" si="203"/>
        <v>2023-06-26</v>
      </c>
    </row>
    <row r="1351" spans="1:10" ht="15.75" x14ac:dyDescent="0.25">
      <c r="A1351" s="6">
        <v>45103</v>
      </c>
      <c r="B1351" t="str">
        <f t="shared" si="201"/>
        <v>06/26/2023</v>
      </c>
      <c r="C1351">
        <f t="shared" si="202"/>
        <v>3</v>
      </c>
      <c r="D1351" t="str">
        <f t="shared" si="195"/>
        <v>06</v>
      </c>
      <c r="E1351">
        <f t="shared" si="196"/>
        <v>6</v>
      </c>
      <c r="F1351">
        <f t="shared" si="197"/>
        <v>26</v>
      </c>
      <c r="G1351">
        <f t="shared" si="198"/>
        <v>10</v>
      </c>
      <c r="H1351">
        <f t="shared" si="199"/>
        <v>4</v>
      </c>
      <c r="I1351" t="str">
        <f t="shared" si="200"/>
        <v>2023</v>
      </c>
      <c r="J1351" t="str">
        <f t="shared" si="203"/>
        <v>2023-06-26</v>
      </c>
    </row>
    <row r="1352" spans="1:10" ht="15.75" x14ac:dyDescent="0.25">
      <c r="A1352" s="6">
        <v>45103</v>
      </c>
      <c r="B1352" t="str">
        <f t="shared" si="201"/>
        <v>06/26/2023</v>
      </c>
      <c r="C1352">
        <f t="shared" si="202"/>
        <v>3</v>
      </c>
      <c r="D1352" t="str">
        <f t="shared" si="195"/>
        <v>06</v>
      </c>
      <c r="E1352">
        <f t="shared" si="196"/>
        <v>6</v>
      </c>
      <c r="F1352">
        <f t="shared" si="197"/>
        <v>26</v>
      </c>
      <c r="G1352">
        <f t="shared" si="198"/>
        <v>10</v>
      </c>
      <c r="H1352">
        <f t="shared" si="199"/>
        <v>4</v>
      </c>
      <c r="I1352" t="str">
        <f t="shared" si="200"/>
        <v>2023</v>
      </c>
      <c r="J1352" t="str">
        <f t="shared" si="203"/>
        <v>2023-06-26</v>
      </c>
    </row>
    <row r="1353" spans="1:10" ht="15.75" x14ac:dyDescent="0.25">
      <c r="A1353" s="6">
        <v>45104</v>
      </c>
      <c r="B1353" t="str">
        <f t="shared" si="201"/>
        <v>06/27/2023</v>
      </c>
      <c r="C1353">
        <f t="shared" si="202"/>
        <v>3</v>
      </c>
      <c r="D1353" t="str">
        <f t="shared" si="195"/>
        <v>06</v>
      </c>
      <c r="E1353">
        <f t="shared" si="196"/>
        <v>6</v>
      </c>
      <c r="F1353">
        <f t="shared" si="197"/>
        <v>27</v>
      </c>
      <c r="G1353">
        <f t="shared" si="198"/>
        <v>10</v>
      </c>
      <c r="H1353">
        <f t="shared" si="199"/>
        <v>4</v>
      </c>
      <c r="I1353" t="str">
        <f t="shared" si="200"/>
        <v>2023</v>
      </c>
      <c r="J1353" t="str">
        <f t="shared" si="203"/>
        <v>2023-06-27</v>
      </c>
    </row>
    <row r="1354" spans="1:10" ht="15.75" x14ac:dyDescent="0.25">
      <c r="A1354" s="6">
        <v>45104</v>
      </c>
      <c r="B1354" t="str">
        <f t="shared" si="201"/>
        <v>06/27/2023</v>
      </c>
      <c r="C1354">
        <f t="shared" si="202"/>
        <v>3</v>
      </c>
      <c r="D1354" t="str">
        <f t="shared" si="195"/>
        <v>06</v>
      </c>
      <c r="E1354">
        <f t="shared" si="196"/>
        <v>6</v>
      </c>
      <c r="F1354">
        <f t="shared" si="197"/>
        <v>27</v>
      </c>
      <c r="G1354">
        <f t="shared" si="198"/>
        <v>10</v>
      </c>
      <c r="H1354">
        <f t="shared" si="199"/>
        <v>4</v>
      </c>
      <c r="I1354" t="str">
        <f t="shared" si="200"/>
        <v>2023</v>
      </c>
      <c r="J1354" t="str">
        <f t="shared" si="203"/>
        <v>2023-06-27</v>
      </c>
    </row>
    <row r="1355" spans="1:10" ht="15.75" x14ac:dyDescent="0.25">
      <c r="A1355" s="6">
        <v>45104</v>
      </c>
      <c r="B1355" t="str">
        <f t="shared" si="201"/>
        <v>06/27/2023</v>
      </c>
      <c r="C1355">
        <f t="shared" si="202"/>
        <v>3</v>
      </c>
      <c r="D1355" t="str">
        <f t="shared" si="195"/>
        <v>06</v>
      </c>
      <c r="E1355">
        <f t="shared" si="196"/>
        <v>6</v>
      </c>
      <c r="F1355">
        <f t="shared" si="197"/>
        <v>27</v>
      </c>
      <c r="G1355">
        <f t="shared" si="198"/>
        <v>10</v>
      </c>
      <c r="H1355">
        <f t="shared" si="199"/>
        <v>4</v>
      </c>
      <c r="I1355" t="str">
        <f t="shared" si="200"/>
        <v>2023</v>
      </c>
      <c r="J1355" t="str">
        <f t="shared" si="203"/>
        <v>2023-06-27</v>
      </c>
    </row>
    <row r="1356" spans="1:10" ht="15.75" x14ac:dyDescent="0.25">
      <c r="A1356" s="6">
        <v>45104</v>
      </c>
      <c r="B1356" t="str">
        <f t="shared" si="201"/>
        <v>06/27/2023</v>
      </c>
      <c r="C1356">
        <f t="shared" si="202"/>
        <v>3</v>
      </c>
      <c r="D1356" t="str">
        <f t="shared" si="195"/>
        <v>06</v>
      </c>
      <c r="E1356">
        <f t="shared" si="196"/>
        <v>6</v>
      </c>
      <c r="F1356">
        <f t="shared" si="197"/>
        <v>27</v>
      </c>
      <c r="G1356">
        <f t="shared" si="198"/>
        <v>10</v>
      </c>
      <c r="H1356">
        <f t="shared" si="199"/>
        <v>4</v>
      </c>
      <c r="I1356" t="str">
        <f t="shared" si="200"/>
        <v>2023</v>
      </c>
      <c r="J1356" t="str">
        <f t="shared" si="203"/>
        <v>2023-06-27</v>
      </c>
    </row>
    <row r="1357" spans="1:10" ht="15.75" x14ac:dyDescent="0.25">
      <c r="A1357" s="6">
        <v>45104</v>
      </c>
      <c r="B1357" t="str">
        <f t="shared" si="201"/>
        <v>06/27/2023</v>
      </c>
      <c r="C1357">
        <f t="shared" si="202"/>
        <v>3</v>
      </c>
      <c r="D1357" t="str">
        <f t="shared" si="195"/>
        <v>06</v>
      </c>
      <c r="E1357">
        <f t="shared" si="196"/>
        <v>6</v>
      </c>
      <c r="F1357">
        <f t="shared" si="197"/>
        <v>27</v>
      </c>
      <c r="G1357">
        <f t="shared" si="198"/>
        <v>10</v>
      </c>
      <c r="H1357">
        <f t="shared" si="199"/>
        <v>4</v>
      </c>
      <c r="I1357" t="str">
        <f t="shared" si="200"/>
        <v>2023</v>
      </c>
      <c r="J1357" t="str">
        <f t="shared" si="203"/>
        <v>2023-06-27</v>
      </c>
    </row>
    <row r="1358" spans="1:10" ht="15.75" x14ac:dyDescent="0.25">
      <c r="A1358" s="6">
        <v>45104</v>
      </c>
      <c r="B1358" t="str">
        <f t="shared" si="201"/>
        <v>06/27/2023</v>
      </c>
      <c r="C1358">
        <f t="shared" si="202"/>
        <v>3</v>
      </c>
      <c r="D1358" t="str">
        <f t="shared" si="195"/>
        <v>06</v>
      </c>
      <c r="E1358">
        <f t="shared" si="196"/>
        <v>6</v>
      </c>
      <c r="F1358">
        <f t="shared" si="197"/>
        <v>27</v>
      </c>
      <c r="G1358">
        <f t="shared" si="198"/>
        <v>10</v>
      </c>
      <c r="H1358">
        <f t="shared" si="199"/>
        <v>4</v>
      </c>
      <c r="I1358" t="str">
        <f t="shared" si="200"/>
        <v>2023</v>
      </c>
      <c r="J1358" t="str">
        <f t="shared" si="203"/>
        <v>2023-06-27</v>
      </c>
    </row>
    <row r="1359" spans="1:10" ht="15.75" x14ac:dyDescent="0.25">
      <c r="A1359" s="10">
        <v>45107</v>
      </c>
      <c r="B1359" t="str">
        <f t="shared" si="201"/>
        <v>06/30/2023</v>
      </c>
      <c r="C1359">
        <f t="shared" si="202"/>
        <v>3</v>
      </c>
      <c r="D1359" t="str">
        <f t="shared" si="195"/>
        <v>06</v>
      </c>
      <c r="E1359">
        <f t="shared" si="196"/>
        <v>6</v>
      </c>
      <c r="F1359">
        <f t="shared" si="197"/>
        <v>30</v>
      </c>
      <c r="G1359">
        <f t="shared" si="198"/>
        <v>10</v>
      </c>
      <c r="H1359">
        <f t="shared" si="199"/>
        <v>4</v>
      </c>
      <c r="I1359" t="str">
        <f t="shared" si="200"/>
        <v>2023</v>
      </c>
      <c r="J1359" t="str">
        <f t="shared" si="203"/>
        <v>2023-06-30</v>
      </c>
    </row>
    <row r="1360" spans="1:10" ht="15.75" x14ac:dyDescent="0.25">
      <c r="A1360" s="6">
        <v>45107</v>
      </c>
      <c r="B1360" t="str">
        <f t="shared" si="201"/>
        <v>06/30/2023</v>
      </c>
      <c r="C1360">
        <f t="shared" si="202"/>
        <v>3</v>
      </c>
      <c r="D1360" t="str">
        <f t="shared" si="195"/>
        <v>06</v>
      </c>
      <c r="E1360">
        <f t="shared" si="196"/>
        <v>6</v>
      </c>
      <c r="F1360">
        <f t="shared" si="197"/>
        <v>30</v>
      </c>
      <c r="G1360">
        <f t="shared" si="198"/>
        <v>10</v>
      </c>
      <c r="H1360">
        <f t="shared" si="199"/>
        <v>4</v>
      </c>
      <c r="I1360" t="str">
        <f t="shared" si="200"/>
        <v>2023</v>
      </c>
      <c r="J1360" t="str">
        <f t="shared" si="203"/>
        <v>2023-06-30</v>
      </c>
    </row>
    <row r="1361" spans="1:10" ht="15.75" x14ac:dyDescent="0.25">
      <c r="A1361" s="6">
        <v>45107</v>
      </c>
      <c r="B1361" t="str">
        <f t="shared" si="201"/>
        <v>06/30/2023</v>
      </c>
      <c r="C1361">
        <f t="shared" si="202"/>
        <v>3</v>
      </c>
      <c r="D1361" t="str">
        <f t="shared" si="195"/>
        <v>06</v>
      </c>
      <c r="E1361">
        <f t="shared" si="196"/>
        <v>6</v>
      </c>
      <c r="F1361">
        <f t="shared" si="197"/>
        <v>30</v>
      </c>
      <c r="G1361">
        <f t="shared" si="198"/>
        <v>10</v>
      </c>
      <c r="H1361">
        <f t="shared" si="199"/>
        <v>4</v>
      </c>
      <c r="I1361" t="str">
        <f t="shared" si="200"/>
        <v>2023</v>
      </c>
      <c r="J1361" t="str">
        <f t="shared" si="203"/>
        <v>2023-06-30</v>
      </c>
    </row>
    <row r="1362" spans="1:10" ht="15.75" x14ac:dyDescent="0.25">
      <c r="A1362" s="6">
        <v>45107</v>
      </c>
      <c r="B1362" t="str">
        <f t="shared" si="201"/>
        <v>06/30/2023</v>
      </c>
      <c r="C1362">
        <f t="shared" si="202"/>
        <v>3</v>
      </c>
      <c r="D1362" t="str">
        <f t="shared" si="195"/>
        <v>06</v>
      </c>
      <c r="E1362">
        <f t="shared" si="196"/>
        <v>6</v>
      </c>
      <c r="F1362">
        <f t="shared" si="197"/>
        <v>30</v>
      </c>
      <c r="G1362">
        <f t="shared" si="198"/>
        <v>10</v>
      </c>
      <c r="H1362">
        <f t="shared" si="199"/>
        <v>4</v>
      </c>
      <c r="I1362" t="str">
        <f t="shared" si="200"/>
        <v>2023</v>
      </c>
      <c r="J1362" t="str">
        <f t="shared" si="203"/>
        <v>2023-06-30</v>
      </c>
    </row>
    <row r="1363" spans="1:10" ht="15.75" x14ac:dyDescent="0.25">
      <c r="A1363" s="6">
        <v>45107</v>
      </c>
      <c r="B1363" t="str">
        <f t="shared" si="201"/>
        <v>06/30/2023</v>
      </c>
      <c r="C1363">
        <f t="shared" si="202"/>
        <v>3</v>
      </c>
      <c r="D1363" t="str">
        <f t="shared" si="195"/>
        <v>06</v>
      </c>
      <c r="E1363">
        <f t="shared" si="196"/>
        <v>6</v>
      </c>
      <c r="F1363">
        <f t="shared" si="197"/>
        <v>30</v>
      </c>
      <c r="G1363">
        <f t="shared" si="198"/>
        <v>10</v>
      </c>
      <c r="H1363">
        <f t="shared" si="199"/>
        <v>4</v>
      </c>
      <c r="I1363" t="str">
        <f t="shared" si="200"/>
        <v>2023</v>
      </c>
      <c r="J1363" t="str">
        <f t="shared" si="203"/>
        <v>2023-06-30</v>
      </c>
    </row>
    <row r="1364" spans="1:10" ht="15.75" x14ac:dyDescent="0.25">
      <c r="A1364" s="6">
        <v>45107</v>
      </c>
      <c r="B1364" t="str">
        <f t="shared" si="201"/>
        <v>06/30/2023</v>
      </c>
      <c r="C1364">
        <f t="shared" si="202"/>
        <v>3</v>
      </c>
      <c r="D1364" t="str">
        <f t="shared" si="195"/>
        <v>06</v>
      </c>
      <c r="E1364">
        <f t="shared" si="196"/>
        <v>6</v>
      </c>
      <c r="F1364">
        <f t="shared" si="197"/>
        <v>30</v>
      </c>
      <c r="G1364">
        <f t="shared" si="198"/>
        <v>10</v>
      </c>
      <c r="H1364">
        <f t="shared" si="199"/>
        <v>4</v>
      </c>
      <c r="I1364" t="str">
        <f t="shared" si="200"/>
        <v>2023</v>
      </c>
      <c r="J1364" t="str">
        <f t="shared" si="203"/>
        <v>2023-06-30</v>
      </c>
    </row>
    <row r="1365" spans="1:10" ht="15.75" x14ac:dyDescent="0.25">
      <c r="A1365" s="6">
        <v>45107</v>
      </c>
      <c r="B1365" t="str">
        <f t="shared" si="201"/>
        <v>06/30/2023</v>
      </c>
      <c r="C1365">
        <f t="shared" si="202"/>
        <v>3</v>
      </c>
      <c r="D1365" t="str">
        <f t="shared" si="195"/>
        <v>06</v>
      </c>
      <c r="E1365">
        <f t="shared" si="196"/>
        <v>6</v>
      </c>
      <c r="F1365">
        <f t="shared" si="197"/>
        <v>30</v>
      </c>
      <c r="G1365">
        <f t="shared" si="198"/>
        <v>10</v>
      </c>
      <c r="H1365">
        <f t="shared" si="199"/>
        <v>4</v>
      </c>
      <c r="I1365" t="str">
        <f t="shared" si="200"/>
        <v>2023</v>
      </c>
      <c r="J1365" t="str">
        <f t="shared" si="203"/>
        <v>2023-06-30</v>
      </c>
    </row>
    <row r="1366" spans="1:10" ht="15.75" x14ac:dyDescent="0.25">
      <c r="A1366" s="8">
        <v>45111</v>
      </c>
      <c r="B1366" t="str">
        <f t="shared" si="201"/>
        <v>07/04/2023</v>
      </c>
      <c r="C1366">
        <f t="shared" si="202"/>
        <v>3</v>
      </c>
      <c r="D1366" t="str">
        <f t="shared" si="195"/>
        <v>07</v>
      </c>
      <c r="E1366">
        <f t="shared" si="196"/>
        <v>6</v>
      </c>
      <c r="F1366" t="str">
        <f t="shared" si="197"/>
        <v>04</v>
      </c>
      <c r="G1366">
        <f t="shared" si="198"/>
        <v>10</v>
      </c>
      <c r="H1366">
        <f t="shared" si="199"/>
        <v>4</v>
      </c>
      <c r="I1366" t="str">
        <f t="shared" si="200"/>
        <v>2023</v>
      </c>
      <c r="J1366" t="str">
        <f t="shared" si="203"/>
        <v>2023-07-04</v>
      </c>
    </row>
    <row r="1367" spans="1:10" ht="15.75" x14ac:dyDescent="0.25">
      <c r="A1367" s="6">
        <v>45112</v>
      </c>
      <c r="B1367" t="str">
        <f t="shared" si="201"/>
        <v>07/05/2023</v>
      </c>
      <c r="C1367">
        <f t="shared" si="202"/>
        <v>3</v>
      </c>
      <c r="D1367" t="str">
        <f t="shared" si="195"/>
        <v>07</v>
      </c>
      <c r="E1367">
        <f t="shared" si="196"/>
        <v>6</v>
      </c>
      <c r="F1367" t="str">
        <f t="shared" si="197"/>
        <v>05</v>
      </c>
      <c r="G1367">
        <f t="shared" si="198"/>
        <v>10</v>
      </c>
      <c r="H1367">
        <f t="shared" si="199"/>
        <v>4</v>
      </c>
      <c r="I1367" t="str">
        <f t="shared" si="200"/>
        <v>2023</v>
      </c>
      <c r="J1367" t="str">
        <f t="shared" si="203"/>
        <v>2023-07-05</v>
      </c>
    </row>
    <row r="1368" spans="1:10" ht="15.75" x14ac:dyDescent="0.25">
      <c r="A1368" s="6">
        <v>45112</v>
      </c>
      <c r="B1368" t="str">
        <f t="shared" si="201"/>
        <v>07/05/2023</v>
      </c>
      <c r="C1368">
        <f t="shared" si="202"/>
        <v>3</v>
      </c>
      <c r="D1368" t="str">
        <f t="shared" si="195"/>
        <v>07</v>
      </c>
      <c r="E1368">
        <f t="shared" si="196"/>
        <v>6</v>
      </c>
      <c r="F1368" t="str">
        <f t="shared" si="197"/>
        <v>05</v>
      </c>
      <c r="G1368">
        <f t="shared" si="198"/>
        <v>10</v>
      </c>
      <c r="H1368">
        <f t="shared" si="199"/>
        <v>4</v>
      </c>
      <c r="I1368" t="str">
        <f t="shared" si="200"/>
        <v>2023</v>
      </c>
      <c r="J1368" t="str">
        <f t="shared" si="203"/>
        <v>2023-07-05</v>
      </c>
    </row>
    <row r="1369" spans="1:10" ht="15.75" x14ac:dyDescent="0.25">
      <c r="A1369" s="6">
        <v>45112</v>
      </c>
      <c r="B1369" t="str">
        <f t="shared" si="201"/>
        <v>07/05/2023</v>
      </c>
      <c r="C1369">
        <f t="shared" si="202"/>
        <v>3</v>
      </c>
      <c r="D1369" t="str">
        <f t="shared" si="195"/>
        <v>07</v>
      </c>
      <c r="E1369">
        <f t="shared" si="196"/>
        <v>6</v>
      </c>
      <c r="F1369" t="str">
        <f t="shared" si="197"/>
        <v>05</v>
      </c>
      <c r="G1369">
        <f t="shared" si="198"/>
        <v>10</v>
      </c>
      <c r="H1369">
        <f t="shared" si="199"/>
        <v>4</v>
      </c>
      <c r="I1369" t="str">
        <f t="shared" si="200"/>
        <v>2023</v>
      </c>
      <c r="J1369" t="str">
        <f t="shared" si="203"/>
        <v>2023-07-05</v>
      </c>
    </row>
    <row r="1370" spans="1:10" ht="15.75" x14ac:dyDescent="0.25">
      <c r="A1370" s="6">
        <v>45112</v>
      </c>
      <c r="B1370" t="str">
        <f t="shared" si="201"/>
        <v>07/05/2023</v>
      </c>
      <c r="C1370">
        <f t="shared" si="202"/>
        <v>3</v>
      </c>
      <c r="D1370" t="str">
        <f t="shared" si="195"/>
        <v>07</v>
      </c>
      <c r="E1370">
        <f t="shared" si="196"/>
        <v>6</v>
      </c>
      <c r="F1370" t="str">
        <f t="shared" si="197"/>
        <v>05</v>
      </c>
      <c r="G1370">
        <f t="shared" si="198"/>
        <v>10</v>
      </c>
      <c r="H1370">
        <f t="shared" si="199"/>
        <v>4</v>
      </c>
      <c r="I1370" t="str">
        <f t="shared" si="200"/>
        <v>2023</v>
      </c>
      <c r="J1370" t="str">
        <f t="shared" si="203"/>
        <v>2023-07-05</v>
      </c>
    </row>
    <row r="1371" spans="1:10" ht="15.75" x14ac:dyDescent="0.25">
      <c r="A1371" s="8">
        <v>45113</v>
      </c>
      <c r="B1371" t="str">
        <f t="shared" si="201"/>
        <v>07/06/2023</v>
      </c>
      <c r="C1371">
        <f t="shared" si="202"/>
        <v>3</v>
      </c>
      <c r="D1371" t="str">
        <f t="shared" si="195"/>
        <v>07</v>
      </c>
      <c r="E1371">
        <f t="shared" si="196"/>
        <v>6</v>
      </c>
      <c r="F1371" t="str">
        <f t="shared" si="197"/>
        <v>06</v>
      </c>
      <c r="G1371">
        <f t="shared" si="198"/>
        <v>10</v>
      </c>
      <c r="H1371">
        <f t="shared" si="199"/>
        <v>4</v>
      </c>
      <c r="I1371" t="str">
        <f t="shared" si="200"/>
        <v>2023</v>
      </c>
      <c r="J1371" t="str">
        <f t="shared" si="203"/>
        <v>2023-07-06</v>
      </c>
    </row>
    <row r="1372" spans="1:10" ht="15.75" x14ac:dyDescent="0.25">
      <c r="A1372" s="8">
        <v>45114</v>
      </c>
      <c r="B1372" t="str">
        <f t="shared" si="201"/>
        <v>07/07/2023</v>
      </c>
      <c r="C1372">
        <f t="shared" si="202"/>
        <v>3</v>
      </c>
      <c r="D1372" t="str">
        <f t="shared" si="195"/>
        <v>07</v>
      </c>
      <c r="E1372">
        <f t="shared" si="196"/>
        <v>6</v>
      </c>
      <c r="F1372" t="str">
        <f t="shared" si="197"/>
        <v>07</v>
      </c>
      <c r="G1372">
        <f t="shared" si="198"/>
        <v>10</v>
      </c>
      <c r="H1372">
        <f t="shared" si="199"/>
        <v>4</v>
      </c>
      <c r="I1372" t="str">
        <f t="shared" si="200"/>
        <v>2023</v>
      </c>
      <c r="J1372" t="str">
        <f t="shared" si="203"/>
        <v>2023-07-07</v>
      </c>
    </row>
    <row r="1373" spans="1:10" ht="15.75" x14ac:dyDescent="0.25">
      <c r="A1373" s="8">
        <v>45114</v>
      </c>
      <c r="B1373" t="str">
        <f t="shared" si="201"/>
        <v>07/07/2023</v>
      </c>
      <c r="C1373">
        <f t="shared" si="202"/>
        <v>3</v>
      </c>
      <c r="D1373" t="str">
        <f t="shared" si="195"/>
        <v>07</v>
      </c>
      <c r="E1373">
        <f t="shared" si="196"/>
        <v>6</v>
      </c>
      <c r="F1373" t="str">
        <f t="shared" si="197"/>
        <v>07</v>
      </c>
      <c r="G1373">
        <f t="shared" si="198"/>
        <v>10</v>
      </c>
      <c r="H1373">
        <f t="shared" si="199"/>
        <v>4</v>
      </c>
      <c r="I1373" t="str">
        <f t="shared" si="200"/>
        <v>2023</v>
      </c>
      <c r="J1373" t="str">
        <f t="shared" si="203"/>
        <v>2023-07-07</v>
      </c>
    </row>
    <row r="1374" spans="1:10" ht="15.75" x14ac:dyDescent="0.25">
      <c r="A1374" s="8">
        <v>45114</v>
      </c>
      <c r="B1374" t="str">
        <f t="shared" si="201"/>
        <v>07/07/2023</v>
      </c>
      <c r="C1374">
        <f t="shared" si="202"/>
        <v>3</v>
      </c>
      <c r="D1374" t="str">
        <f t="shared" si="195"/>
        <v>07</v>
      </c>
      <c r="E1374">
        <f t="shared" si="196"/>
        <v>6</v>
      </c>
      <c r="F1374" t="str">
        <f t="shared" si="197"/>
        <v>07</v>
      </c>
      <c r="G1374">
        <f t="shared" si="198"/>
        <v>10</v>
      </c>
      <c r="H1374">
        <f t="shared" si="199"/>
        <v>4</v>
      </c>
      <c r="I1374" t="str">
        <f t="shared" si="200"/>
        <v>2023</v>
      </c>
      <c r="J1374" t="str">
        <f t="shared" si="203"/>
        <v>2023-07-07</v>
      </c>
    </row>
    <row r="1375" spans="1:10" ht="15.75" x14ac:dyDescent="0.25">
      <c r="A1375" s="8">
        <v>45114</v>
      </c>
      <c r="B1375" t="str">
        <f t="shared" si="201"/>
        <v>07/07/2023</v>
      </c>
      <c r="C1375">
        <f t="shared" si="202"/>
        <v>3</v>
      </c>
      <c r="D1375" t="str">
        <f t="shared" si="195"/>
        <v>07</v>
      </c>
      <c r="E1375">
        <f t="shared" si="196"/>
        <v>6</v>
      </c>
      <c r="F1375" t="str">
        <f t="shared" si="197"/>
        <v>07</v>
      </c>
      <c r="G1375">
        <f t="shared" si="198"/>
        <v>10</v>
      </c>
      <c r="H1375">
        <f t="shared" si="199"/>
        <v>4</v>
      </c>
      <c r="I1375" t="str">
        <f t="shared" si="200"/>
        <v>2023</v>
      </c>
      <c r="J1375" t="str">
        <f t="shared" si="203"/>
        <v>2023-07-07</v>
      </c>
    </row>
    <row r="1376" spans="1:10" ht="15.75" x14ac:dyDescent="0.25">
      <c r="A1376" s="8">
        <v>45114</v>
      </c>
      <c r="B1376" t="str">
        <f t="shared" si="201"/>
        <v>07/07/2023</v>
      </c>
      <c r="C1376">
        <f t="shared" si="202"/>
        <v>3</v>
      </c>
      <c r="D1376" t="str">
        <f t="shared" si="195"/>
        <v>07</v>
      </c>
      <c r="E1376">
        <f t="shared" si="196"/>
        <v>6</v>
      </c>
      <c r="F1376" t="str">
        <f t="shared" si="197"/>
        <v>07</v>
      </c>
      <c r="G1376">
        <f t="shared" si="198"/>
        <v>10</v>
      </c>
      <c r="H1376">
        <f t="shared" si="199"/>
        <v>4</v>
      </c>
      <c r="I1376" t="str">
        <f t="shared" si="200"/>
        <v>2023</v>
      </c>
      <c r="J1376" t="str">
        <f t="shared" si="203"/>
        <v>2023-07-07</v>
      </c>
    </row>
    <row r="1377" spans="1:10" ht="15.75" x14ac:dyDescent="0.25">
      <c r="A1377" s="8">
        <v>45114</v>
      </c>
      <c r="B1377" t="str">
        <f t="shared" si="201"/>
        <v>07/07/2023</v>
      </c>
      <c r="C1377">
        <f t="shared" si="202"/>
        <v>3</v>
      </c>
      <c r="D1377" t="str">
        <f t="shared" si="195"/>
        <v>07</v>
      </c>
      <c r="E1377">
        <f t="shared" si="196"/>
        <v>6</v>
      </c>
      <c r="F1377" t="str">
        <f t="shared" si="197"/>
        <v>07</v>
      </c>
      <c r="G1377">
        <f t="shared" si="198"/>
        <v>10</v>
      </c>
      <c r="H1377">
        <f t="shared" si="199"/>
        <v>4</v>
      </c>
      <c r="I1377" t="str">
        <f t="shared" si="200"/>
        <v>2023</v>
      </c>
      <c r="J1377" t="str">
        <f t="shared" si="203"/>
        <v>2023-07-07</v>
      </c>
    </row>
    <row r="1378" spans="1:10" ht="15.75" x14ac:dyDescent="0.25">
      <c r="A1378" s="8">
        <v>45117</v>
      </c>
      <c r="B1378" t="str">
        <f t="shared" si="201"/>
        <v>07/10/2023</v>
      </c>
      <c r="C1378">
        <f t="shared" si="202"/>
        <v>3</v>
      </c>
      <c r="D1378" t="str">
        <f t="shared" si="195"/>
        <v>07</v>
      </c>
      <c r="E1378">
        <f t="shared" si="196"/>
        <v>6</v>
      </c>
      <c r="F1378">
        <f t="shared" si="197"/>
        <v>10</v>
      </c>
      <c r="G1378">
        <f t="shared" si="198"/>
        <v>10</v>
      </c>
      <c r="H1378">
        <f t="shared" si="199"/>
        <v>4</v>
      </c>
      <c r="I1378" t="str">
        <f t="shared" si="200"/>
        <v>2023</v>
      </c>
      <c r="J1378" t="str">
        <f t="shared" si="203"/>
        <v>2023-07-10</v>
      </c>
    </row>
    <row r="1379" spans="1:10" ht="15.75" x14ac:dyDescent="0.25">
      <c r="A1379" s="8">
        <v>45117</v>
      </c>
      <c r="B1379" t="str">
        <f t="shared" si="201"/>
        <v>07/10/2023</v>
      </c>
      <c r="C1379">
        <f t="shared" si="202"/>
        <v>3</v>
      </c>
      <c r="D1379" t="str">
        <f t="shared" si="195"/>
        <v>07</v>
      </c>
      <c r="E1379">
        <f t="shared" si="196"/>
        <v>6</v>
      </c>
      <c r="F1379">
        <f t="shared" si="197"/>
        <v>10</v>
      </c>
      <c r="G1379">
        <f t="shared" si="198"/>
        <v>10</v>
      </c>
      <c r="H1379">
        <f t="shared" si="199"/>
        <v>4</v>
      </c>
      <c r="I1379" t="str">
        <f t="shared" si="200"/>
        <v>2023</v>
      </c>
      <c r="J1379" t="str">
        <f t="shared" si="203"/>
        <v>2023-07-10</v>
      </c>
    </row>
    <row r="1380" spans="1:10" ht="15.75" x14ac:dyDescent="0.25">
      <c r="A1380" s="8">
        <v>45117</v>
      </c>
      <c r="B1380" t="str">
        <f t="shared" si="201"/>
        <v>07/10/2023</v>
      </c>
      <c r="C1380">
        <f t="shared" si="202"/>
        <v>3</v>
      </c>
      <c r="D1380" t="str">
        <f t="shared" si="195"/>
        <v>07</v>
      </c>
      <c r="E1380">
        <f t="shared" si="196"/>
        <v>6</v>
      </c>
      <c r="F1380">
        <f t="shared" si="197"/>
        <v>10</v>
      </c>
      <c r="G1380">
        <f t="shared" si="198"/>
        <v>10</v>
      </c>
      <c r="H1380">
        <f t="shared" si="199"/>
        <v>4</v>
      </c>
      <c r="I1380" t="str">
        <f t="shared" si="200"/>
        <v>2023</v>
      </c>
      <c r="J1380" t="str">
        <f t="shared" si="203"/>
        <v>2023-07-10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2787-1526-400B-B539-224797F69280}">
  <dimension ref="A1:AM471"/>
  <sheetViews>
    <sheetView workbookViewId="0">
      <selection activeCell="E12" sqref="E12"/>
    </sheetView>
  </sheetViews>
  <sheetFormatPr baseColWidth="10" defaultRowHeight="15" x14ac:dyDescent="0.25"/>
  <cols>
    <col min="2" max="2" width="61.42578125" bestFit="1" customWidth="1"/>
    <col min="6" max="6" width="41.42578125" bestFit="1" customWidth="1"/>
    <col min="7" max="7" width="36.7109375" bestFit="1" customWidth="1"/>
    <col min="10" max="10" width="15.7109375" bestFit="1" customWidth="1"/>
  </cols>
  <sheetData>
    <row r="1" spans="1:39" x14ac:dyDescent="0.25">
      <c r="A1" t="s">
        <v>3961</v>
      </c>
      <c r="B1" t="s">
        <v>3962</v>
      </c>
      <c r="C1" t="s">
        <v>3963</v>
      </c>
      <c r="D1" t="s">
        <v>3964</v>
      </c>
      <c r="E1" t="s">
        <v>3965</v>
      </c>
      <c r="F1" t="s">
        <v>3966</v>
      </c>
      <c r="G1" t="s">
        <v>3967</v>
      </c>
      <c r="H1" t="s">
        <v>3968</v>
      </c>
      <c r="I1" t="s">
        <v>3969</v>
      </c>
      <c r="J1" t="s">
        <v>3955</v>
      </c>
      <c r="K1" t="s">
        <v>17</v>
      </c>
      <c r="L1" t="s">
        <v>37</v>
      </c>
      <c r="M1" t="s">
        <v>3970</v>
      </c>
      <c r="N1" t="s">
        <v>3971</v>
      </c>
      <c r="O1" t="s">
        <v>3972</v>
      </c>
      <c r="P1" t="s">
        <v>3973</v>
      </c>
      <c r="Q1" t="s">
        <v>1793</v>
      </c>
      <c r="R1" t="s">
        <v>3974</v>
      </c>
      <c r="S1" t="s">
        <v>3975</v>
      </c>
      <c r="T1" t="s">
        <v>3976</v>
      </c>
      <c r="U1" t="s">
        <v>3977</v>
      </c>
      <c r="V1" t="s">
        <v>2831</v>
      </c>
      <c r="W1" t="s">
        <v>3978</v>
      </c>
      <c r="X1" t="s">
        <v>3979</v>
      </c>
      <c r="Y1" t="s">
        <v>3980</v>
      </c>
      <c r="Z1" t="s">
        <v>3981</v>
      </c>
      <c r="AA1" t="s">
        <v>3982</v>
      </c>
      <c r="AB1" t="s">
        <v>3983</v>
      </c>
      <c r="AC1" t="s">
        <v>3984</v>
      </c>
      <c r="AD1" t="s">
        <v>3985</v>
      </c>
      <c r="AE1" t="s">
        <v>3986</v>
      </c>
      <c r="AF1" t="s">
        <v>3987</v>
      </c>
      <c r="AG1" t="s">
        <v>3988</v>
      </c>
      <c r="AH1" t="s">
        <v>3989</v>
      </c>
      <c r="AI1" t="s">
        <v>3990</v>
      </c>
      <c r="AJ1" t="s">
        <v>3991</v>
      </c>
      <c r="AK1" t="s">
        <v>3991</v>
      </c>
      <c r="AL1" t="s">
        <v>3992</v>
      </c>
      <c r="AM1" t="s">
        <v>3993</v>
      </c>
    </row>
    <row r="2" spans="1:39" x14ac:dyDescent="0.25">
      <c r="A2" t="s">
        <v>3994</v>
      </c>
      <c r="B2" t="s">
        <v>3995</v>
      </c>
      <c r="C2" t="s">
        <v>3996</v>
      </c>
      <c r="G2" t="s">
        <v>3997</v>
      </c>
      <c r="I2">
        <v>5337</v>
      </c>
      <c r="K2" t="s">
        <v>3998</v>
      </c>
    </row>
    <row r="3" spans="1:39" x14ac:dyDescent="0.25">
      <c r="A3" t="s">
        <v>972</v>
      </c>
      <c r="B3" t="s">
        <v>3999</v>
      </c>
      <c r="C3" t="s">
        <v>4000</v>
      </c>
      <c r="G3" t="s">
        <v>4001</v>
      </c>
      <c r="I3">
        <v>7964</v>
      </c>
      <c r="J3">
        <v>201</v>
      </c>
      <c r="Q3" t="s">
        <v>3998</v>
      </c>
      <c r="R3" t="s">
        <v>3998</v>
      </c>
    </row>
    <row r="4" spans="1:39" x14ac:dyDescent="0.25">
      <c r="A4" t="s">
        <v>3994</v>
      </c>
      <c r="B4" t="s">
        <v>4002</v>
      </c>
      <c r="C4" t="s">
        <v>4003</v>
      </c>
      <c r="D4">
        <v>1019084754</v>
      </c>
      <c r="E4">
        <v>3017159493</v>
      </c>
      <c r="F4" t="s">
        <v>4004</v>
      </c>
      <c r="G4" t="s">
        <v>4005</v>
      </c>
      <c r="H4">
        <v>44834</v>
      </c>
      <c r="I4">
        <v>8724</v>
      </c>
      <c r="J4">
        <v>316</v>
      </c>
      <c r="Q4" t="s">
        <v>3998</v>
      </c>
      <c r="V4" t="s">
        <v>3998</v>
      </c>
    </row>
    <row r="5" spans="1:39" x14ac:dyDescent="0.25">
      <c r="A5" t="s">
        <v>3994</v>
      </c>
      <c r="B5" t="s">
        <v>4006</v>
      </c>
      <c r="C5" t="s">
        <v>4007</v>
      </c>
      <c r="D5">
        <v>1016078172</v>
      </c>
      <c r="E5" t="s">
        <v>4008</v>
      </c>
      <c r="F5" t="s">
        <v>4009</v>
      </c>
      <c r="G5" t="s">
        <v>3997</v>
      </c>
      <c r="I5">
        <v>6686</v>
      </c>
      <c r="J5">
        <v>204</v>
      </c>
      <c r="K5" t="s">
        <v>3998</v>
      </c>
      <c r="P5" t="s">
        <v>4010</v>
      </c>
      <c r="Q5" t="s">
        <v>3998</v>
      </c>
      <c r="R5" t="s">
        <v>3998</v>
      </c>
      <c r="S5" t="s">
        <v>3998</v>
      </c>
      <c r="T5" t="s">
        <v>3998</v>
      </c>
      <c r="U5" t="s">
        <v>3998</v>
      </c>
      <c r="V5" t="s">
        <v>3998</v>
      </c>
      <c r="W5" t="s">
        <v>3998</v>
      </c>
      <c r="Z5" t="s">
        <v>3998</v>
      </c>
    </row>
    <row r="6" spans="1:39" x14ac:dyDescent="0.25">
      <c r="A6" t="s">
        <v>3994</v>
      </c>
      <c r="B6" t="s">
        <v>4011</v>
      </c>
      <c r="C6" t="s">
        <v>4012</v>
      </c>
      <c r="D6">
        <v>1014246373</v>
      </c>
      <c r="E6" t="s">
        <v>4013</v>
      </c>
      <c r="F6" t="s">
        <v>4009</v>
      </c>
      <c r="G6" t="s">
        <v>3997</v>
      </c>
      <c r="I6">
        <v>6075</v>
      </c>
      <c r="J6">
        <v>204</v>
      </c>
      <c r="M6" t="s">
        <v>3998</v>
      </c>
      <c r="Q6" t="s">
        <v>3998</v>
      </c>
      <c r="R6" t="s">
        <v>3998</v>
      </c>
      <c r="S6" t="s">
        <v>3998</v>
      </c>
      <c r="V6" t="s">
        <v>3998</v>
      </c>
      <c r="AB6" t="s">
        <v>3998</v>
      </c>
    </row>
    <row r="7" spans="1:39" x14ac:dyDescent="0.25">
      <c r="A7" t="s">
        <v>3994</v>
      </c>
      <c r="B7" t="s">
        <v>4014</v>
      </c>
      <c r="C7" t="s">
        <v>4015</v>
      </c>
      <c r="D7">
        <v>22789650</v>
      </c>
      <c r="E7" t="s">
        <v>4016</v>
      </c>
      <c r="F7" t="s">
        <v>4017</v>
      </c>
      <c r="G7" t="s">
        <v>4001</v>
      </c>
      <c r="I7">
        <v>4948</v>
      </c>
      <c r="J7">
        <v>203</v>
      </c>
      <c r="K7" t="s">
        <v>3998</v>
      </c>
      <c r="Q7" t="s">
        <v>3998</v>
      </c>
      <c r="R7" t="s">
        <v>3998</v>
      </c>
      <c r="S7" t="s">
        <v>3998</v>
      </c>
      <c r="T7" t="s">
        <v>3998</v>
      </c>
      <c r="V7" t="s">
        <v>3998</v>
      </c>
    </row>
    <row r="8" spans="1:39" x14ac:dyDescent="0.25">
      <c r="B8" t="s">
        <v>4018</v>
      </c>
      <c r="C8" t="s">
        <v>4019</v>
      </c>
      <c r="D8">
        <v>16076056</v>
      </c>
      <c r="E8">
        <v>3108328219</v>
      </c>
      <c r="F8" t="s">
        <v>4905</v>
      </c>
      <c r="G8" t="s">
        <v>3997</v>
      </c>
      <c r="J8">
        <v>209</v>
      </c>
      <c r="K8" t="s">
        <v>3998</v>
      </c>
      <c r="M8" t="s">
        <v>3998</v>
      </c>
      <c r="P8" t="s">
        <v>4021</v>
      </c>
      <c r="Q8" t="s">
        <v>3998</v>
      </c>
      <c r="R8" t="s">
        <v>3998</v>
      </c>
      <c r="S8" t="s">
        <v>3998</v>
      </c>
      <c r="T8" t="s">
        <v>3998</v>
      </c>
      <c r="U8" t="s">
        <v>3998</v>
      </c>
      <c r="V8" t="s">
        <v>3998</v>
      </c>
      <c r="W8" t="s">
        <v>3998</v>
      </c>
      <c r="X8" t="s">
        <v>3998</v>
      </c>
      <c r="Z8" t="s">
        <v>3998</v>
      </c>
    </row>
    <row r="9" spans="1:39" x14ac:dyDescent="0.25">
      <c r="A9" t="s">
        <v>3994</v>
      </c>
      <c r="B9" t="s">
        <v>4022</v>
      </c>
      <c r="C9" t="s">
        <v>4023</v>
      </c>
      <c r="D9">
        <v>52769223</v>
      </c>
      <c r="E9">
        <v>3193658714</v>
      </c>
      <c r="F9" t="s">
        <v>4017</v>
      </c>
      <c r="G9" t="s">
        <v>4024</v>
      </c>
      <c r="I9">
        <v>6466</v>
      </c>
      <c r="J9">
        <v>203</v>
      </c>
      <c r="K9" t="s">
        <v>3998</v>
      </c>
      <c r="M9" t="s">
        <v>3998</v>
      </c>
      <c r="Q9" t="s">
        <v>3998</v>
      </c>
      <c r="R9" t="s">
        <v>3998</v>
      </c>
      <c r="S9" t="s">
        <v>3998</v>
      </c>
      <c r="U9" t="s">
        <v>3998</v>
      </c>
      <c r="V9" t="s">
        <v>3998</v>
      </c>
    </row>
    <row r="10" spans="1:39" x14ac:dyDescent="0.25">
      <c r="A10" t="s">
        <v>3994</v>
      </c>
      <c r="B10" t="s">
        <v>4025</v>
      </c>
      <c r="C10" t="s">
        <v>4026</v>
      </c>
      <c r="D10">
        <v>1026262240</v>
      </c>
      <c r="E10">
        <v>3145863036</v>
      </c>
      <c r="F10" t="s">
        <v>4027</v>
      </c>
      <c r="G10" t="s">
        <v>4024</v>
      </c>
      <c r="I10">
        <v>4242</v>
      </c>
      <c r="J10">
        <v>202</v>
      </c>
      <c r="K10" t="s">
        <v>3998</v>
      </c>
      <c r="Q10" t="s">
        <v>3998</v>
      </c>
      <c r="R10" t="s">
        <v>3998</v>
      </c>
      <c r="S10" t="s">
        <v>3998</v>
      </c>
      <c r="T10" t="s">
        <v>3998</v>
      </c>
      <c r="U10" t="s">
        <v>3998</v>
      </c>
      <c r="V10" t="s">
        <v>3998</v>
      </c>
      <c r="Z10" t="s">
        <v>3998</v>
      </c>
      <c r="AB10" t="s">
        <v>3998</v>
      </c>
      <c r="AH10" t="s">
        <v>3998</v>
      </c>
    </row>
    <row r="11" spans="1:39" x14ac:dyDescent="0.25">
      <c r="A11" t="s">
        <v>3994</v>
      </c>
      <c r="B11" t="s">
        <v>4028</v>
      </c>
      <c r="C11" t="s">
        <v>4029</v>
      </c>
      <c r="D11">
        <v>757940</v>
      </c>
      <c r="E11">
        <v>3208439235</v>
      </c>
      <c r="F11" t="s">
        <v>4030</v>
      </c>
      <c r="G11" t="s">
        <v>3997</v>
      </c>
      <c r="I11">
        <v>7607</v>
      </c>
      <c r="J11">
        <v>206</v>
      </c>
      <c r="K11" t="s">
        <v>3998</v>
      </c>
      <c r="O11" t="s">
        <v>3998</v>
      </c>
      <c r="P11" t="s">
        <v>4031</v>
      </c>
      <c r="Q11" t="s">
        <v>3998</v>
      </c>
      <c r="R11" t="s">
        <v>3998</v>
      </c>
      <c r="S11" t="s">
        <v>3998</v>
      </c>
      <c r="V11" t="s">
        <v>3998</v>
      </c>
      <c r="Z11" t="s">
        <v>3998</v>
      </c>
    </row>
    <row r="12" spans="1:39" x14ac:dyDescent="0.25">
      <c r="A12" t="s">
        <v>3994</v>
      </c>
      <c r="B12" t="s">
        <v>4032</v>
      </c>
      <c r="C12" t="s">
        <v>4033</v>
      </c>
      <c r="D12">
        <v>1020787118</v>
      </c>
      <c r="E12">
        <v>3012259798</v>
      </c>
      <c r="F12" t="s">
        <v>4020</v>
      </c>
      <c r="G12" t="s">
        <v>3997</v>
      </c>
      <c r="I12">
        <v>5418</v>
      </c>
      <c r="J12">
        <v>203</v>
      </c>
      <c r="K12" t="s">
        <v>3998</v>
      </c>
      <c r="Q12" t="s">
        <v>3998</v>
      </c>
      <c r="R12" t="s">
        <v>3998</v>
      </c>
      <c r="S12" t="s">
        <v>3998</v>
      </c>
      <c r="V12" t="s">
        <v>3998</v>
      </c>
      <c r="W12" t="s">
        <v>3998</v>
      </c>
    </row>
    <row r="13" spans="1:39" x14ac:dyDescent="0.25">
      <c r="A13" t="s">
        <v>3994</v>
      </c>
      <c r="B13" t="s">
        <v>4034</v>
      </c>
      <c r="C13" t="s">
        <v>4035</v>
      </c>
      <c r="D13">
        <v>1127664649</v>
      </c>
      <c r="E13">
        <v>3114724470</v>
      </c>
      <c r="F13" t="s">
        <v>4009</v>
      </c>
      <c r="G13" t="s">
        <v>3997</v>
      </c>
      <c r="I13">
        <v>4713</v>
      </c>
      <c r="J13">
        <v>204</v>
      </c>
      <c r="Q13" t="s">
        <v>3998</v>
      </c>
      <c r="R13" t="s">
        <v>3998</v>
      </c>
      <c r="S13" t="s">
        <v>3998</v>
      </c>
      <c r="V13" t="s">
        <v>3998</v>
      </c>
    </row>
    <row r="14" spans="1:39" x14ac:dyDescent="0.25">
      <c r="A14" t="s">
        <v>3994</v>
      </c>
      <c r="B14" t="s">
        <v>4036</v>
      </c>
      <c r="C14" t="s">
        <v>4037</v>
      </c>
      <c r="D14">
        <v>1003519873</v>
      </c>
      <c r="E14">
        <v>3187409308</v>
      </c>
      <c r="F14" t="s">
        <v>4017</v>
      </c>
      <c r="G14" t="s">
        <v>3997</v>
      </c>
      <c r="I14">
        <v>5702</v>
      </c>
      <c r="J14">
        <v>203</v>
      </c>
      <c r="K14" t="s">
        <v>3998</v>
      </c>
      <c r="O14" t="s">
        <v>3998</v>
      </c>
      <c r="Q14" t="s">
        <v>3998</v>
      </c>
      <c r="R14" t="s">
        <v>3998</v>
      </c>
      <c r="S14" t="s">
        <v>3998</v>
      </c>
      <c r="U14" t="s">
        <v>3998</v>
      </c>
      <c r="V14" t="s">
        <v>3998</v>
      </c>
      <c r="Z14" t="s">
        <v>3998</v>
      </c>
    </row>
    <row r="15" spans="1:39" x14ac:dyDescent="0.25">
      <c r="A15" t="s">
        <v>3994</v>
      </c>
      <c r="B15" t="s">
        <v>4038</v>
      </c>
      <c r="C15" t="s">
        <v>4039</v>
      </c>
      <c r="D15">
        <v>40325272</v>
      </c>
      <c r="E15">
        <v>3203027166</v>
      </c>
      <c r="F15" t="s">
        <v>4004</v>
      </c>
      <c r="G15" t="s">
        <v>3997</v>
      </c>
      <c r="I15">
        <v>3166</v>
      </c>
      <c r="J15">
        <v>201</v>
      </c>
      <c r="K15" t="s">
        <v>3998</v>
      </c>
      <c r="M15" t="s">
        <v>3998</v>
      </c>
      <c r="Q15" t="s">
        <v>3998</v>
      </c>
      <c r="R15" t="s">
        <v>3998</v>
      </c>
      <c r="S15" t="s">
        <v>3998</v>
      </c>
      <c r="T15" t="s">
        <v>3998</v>
      </c>
      <c r="U15" t="s">
        <v>3998</v>
      </c>
      <c r="V15" t="s">
        <v>3998</v>
      </c>
      <c r="W15" t="s">
        <v>3998</v>
      </c>
      <c r="X15" t="s">
        <v>3998</v>
      </c>
      <c r="Z15" t="s">
        <v>3998</v>
      </c>
      <c r="AB15" t="s">
        <v>3998</v>
      </c>
      <c r="AC15" t="s">
        <v>3998</v>
      </c>
      <c r="AF15" t="s">
        <v>3998</v>
      </c>
    </row>
    <row r="16" spans="1:39" x14ac:dyDescent="0.25">
      <c r="B16" t="s">
        <v>4040</v>
      </c>
      <c r="C16" t="s">
        <v>4041</v>
      </c>
      <c r="D16">
        <v>16073175</v>
      </c>
      <c r="E16">
        <v>3173007679</v>
      </c>
      <c r="F16" t="s">
        <v>4020</v>
      </c>
      <c r="G16" t="s">
        <v>3997</v>
      </c>
      <c r="J16">
        <v>210</v>
      </c>
      <c r="K16" t="s">
        <v>3998</v>
      </c>
      <c r="L16" t="s">
        <v>3998</v>
      </c>
      <c r="M16" t="s">
        <v>3998</v>
      </c>
      <c r="P16" t="s">
        <v>4042</v>
      </c>
      <c r="Q16" t="s">
        <v>3998</v>
      </c>
      <c r="R16" t="s">
        <v>3998</v>
      </c>
      <c r="S16" t="s">
        <v>3998</v>
      </c>
      <c r="T16" t="s">
        <v>3998</v>
      </c>
      <c r="U16" t="s">
        <v>3998</v>
      </c>
      <c r="V16" t="s">
        <v>3998</v>
      </c>
      <c r="Y16" t="s">
        <v>3998</v>
      </c>
      <c r="AL16" t="s">
        <v>3998</v>
      </c>
      <c r="AM16" t="s">
        <v>3998</v>
      </c>
    </row>
    <row r="17" spans="1:37" x14ac:dyDescent="0.25">
      <c r="A17" t="s">
        <v>3994</v>
      </c>
      <c r="B17" t="s">
        <v>4043</v>
      </c>
      <c r="C17" t="s">
        <v>4044</v>
      </c>
      <c r="D17">
        <v>900243010051986</v>
      </c>
      <c r="E17">
        <v>3057865991</v>
      </c>
      <c r="F17" t="s">
        <v>4045</v>
      </c>
      <c r="G17" t="s">
        <v>3997</v>
      </c>
      <c r="I17">
        <v>4712</v>
      </c>
      <c r="J17">
        <v>242</v>
      </c>
      <c r="K17" t="s">
        <v>3998</v>
      </c>
      <c r="L17" t="s">
        <v>3998</v>
      </c>
      <c r="M17" t="s">
        <v>3998</v>
      </c>
      <c r="Q17" t="s">
        <v>3998</v>
      </c>
      <c r="R17" t="s">
        <v>3998</v>
      </c>
      <c r="S17" t="s">
        <v>3998</v>
      </c>
      <c r="T17" t="s">
        <v>3998</v>
      </c>
      <c r="U17" t="s">
        <v>3998</v>
      </c>
      <c r="V17" t="s">
        <v>3998</v>
      </c>
      <c r="W17" t="s">
        <v>3998</v>
      </c>
      <c r="X17" t="s">
        <v>3998</v>
      </c>
      <c r="Z17" t="s">
        <v>3998</v>
      </c>
    </row>
    <row r="18" spans="1:37" x14ac:dyDescent="0.25">
      <c r="A18" t="s">
        <v>3994</v>
      </c>
      <c r="B18" t="s">
        <v>4046</v>
      </c>
      <c r="C18" t="s">
        <v>4047</v>
      </c>
      <c r="D18">
        <v>1020754905</v>
      </c>
      <c r="E18">
        <v>3053968994</v>
      </c>
      <c r="F18" t="s">
        <v>4004</v>
      </c>
      <c r="G18" t="s">
        <v>3997</v>
      </c>
      <c r="I18" t="s">
        <v>4048</v>
      </c>
      <c r="J18">
        <v>200</v>
      </c>
      <c r="K18" t="s">
        <v>3998</v>
      </c>
      <c r="M18" t="s">
        <v>3998</v>
      </c>
      <c r="Q18" t="s">
        <v>3998</v>
      </c>
      <c r="R18" t="s">
        <v>3998</v>
      </c>
      <c r="S18" t="s">
        <v>3998</v>
      </c>
      <c r="T18" t="s">
        <v>3998</v>
      </c>
      <c r="U18" t="s">
        <v>3998</v>
      </c>
      <c r="V18" t="s">
        <v>3998</v>
      </c>
      <c r="W18" t="s">
        <v>3998</v>
      </c>
      <c r="X18" t="s">
        <v>3998</v>
      </c>
      <c r="AA18" t="s">
        <v>3998</v>
      </c>
      <c r="AG18" t="s">
        <v>3998</v>
      </c>
    </row>
    <row r="19" spans="1:37" x14ac:dyDescent="0.25">
      <c r="A19" t="s">
        <v>3994</v>
      </c>
      <c r="B19" t="s">
        <v>4049</v>
      </c>
      <c r="C19" t="s">
        <v>4050</v>
      </c>
      <c r="D19">
        <v>907496206111989</v>
      </c>
      <c r="E19">
        <v>3006100166</v>
      </c>
      <c r="F19" t="s">
        <v>4017</v>
      </c>
      <c r="G19" t="s">
        <v>4051</v>
      </c>
      <c r="I19">
        <v>7010</v>
      </c>
      <c r="J19">
        <v>203</v>
      </c>
      <c r="L19" t="s">
        <v>3998</v>
      </c>
      <c r="M19" t="s">
        <v>3998</v>
      </c>
      <c r="P19" t="s">
        <v>4052</v>
      </c>
      <c r="Q19" t="s">
        <v>3998</v>
      </c>
      <c r="R19" t="s">
        <v>3998</v>
      </c>
      <c r="V19" t="s">
        <v>3998</v>
      </c>
    </row>
    <row r="20" spans="1:37" x14ac:dyDescent="0.25">
      <c r="A20" t="s">
        <v>3994</v>
      </c>
      <c r="B20" t="s">
        <v>4053</v>
      </c>
      <c r="C20" t="s">
        <v>4054</v>
      </c>
      <c r="D20">
        <v>1018437615</v>
      </c>
      <c r="E20">
        <v>3102152276</v>
      </c>
      <c r="F20" t="s">
        <v>4004</v>
      </c>
      <c r="G20" t="s">
        <v>3997</v>
      </c>
      <c r="I20">
        <v>4026</v>
      </c>
      <c r="J20">
        <v>201</v>
      </c>
      <c r="K20" t="s">
        <v>3998</v>
      </c>
      <c r="P20" t="s">
        <v>4055</v>
      </c>
      <c r="Q20" t="s">
        <v>3998</v>
      </c>
      <c r="R20" t="s">
        <v>3998</v>
      </c>
      <c r="S20" t="s">
        <v>3998</v>
      </c>
      <c r="V20" t="s">
        <v>3998</v>
      </c>
      <c r="W20" t="s">
        <v>3998</v>
      </c>
      <c r="Z20" t="s">
        <v>3998</v>
      </c>
    </row>
    <row r="21" spans="1:37" x14ac:dyDescent="0.25">
      <c r="A21" t="s">
        <v>3994</v>
      </c>
      <c r="B21" t="s">
        <v>4056</v>
      </c>
      <c r="C21" t="s">
        <v>4057</v>
      </c>
      <c r="D21">
        <v>927595218091985</v>
      </c>
      <c r="E21">
        <v>3195525439</v>
      </c>
      <c r="F21" t="s">
        <v>4009</v>
      </c>
      <c r="G21" t="s">
        <v>3997</v>
      </c>
      <c r="I21">
        <v>5568</v>
      </c>
      <c r="J21">
        <v>204</v>
      </c>
      <c r="M21" t="s">
        <v>3998</v>
      </c>
      <c r="Q21" t="s">
        <v>3998</v>
      </c>
      <c r="R21" t="s">
        <v>3998</v>
      </c>
      <c r="S21" t="s">
        <v>3998</v>
      </c>
      <c r="V21" t="s">
        <v>3998</v>
      </c>
      <c r="Z21" t="s">
        <v>3998</v>
      </c>
    </row>
    <row r="22" spans="1:37" x14ac:dyDescent="0.25">
      <c r="A22" t="s">
        <v>3994</v>
      </c>
      <c r="B22" t="s">
        <v>4058</v>
      </c>
      <c r="C22" t="s">
        <v>4059</v>
      </c>
      <c r="D22">
        <v>1127958311</v>
      </c>
      <c r="E22">
        <v>3144589988</v>
      </c>
      <c r="F22" t="s">
        <v>4004</v>
      </c>
      <c r="G22" t="s">
        <v>3997</v>
      </c>
      <c r="I22">
        <v>4029</v>
      </c>
      <c r="J22">
        <v>201</v>
      </c>
      <c r="K22" t="s">
        <v>3998</v>
      </c>
      <c r="M22" t="s">
        <v>3998</v>
      </c>
      <c r="Q22" t="s">
        <v>3998</v>
      </c>
      <c r="R22" t="s">
        <v>3998</v>
      </c>
      <c r="S22" t="s">
        <v>3998</v>
      </c>
      <c r="T22" t="s">
        <v>3998</v>
      </c>
      <c r="U22" t="s">
        <v>3998</v>
      </c>
      <c r="V22" t="s">
        <v>3998</v>
      </c>
      <c r="W22" t="s">
        <v>3998</v>
      </c>
      <c r="AD22" t="s">
        <v>3998</v>
      </c>
    </row>
    <row r="23" spans="1:37" x14ac:dyDescent="0.25">
      <c r="A23" t="s">
        <v>3994</v>
      </c>
      <c r="B23" t="s">
        <v>4060</v>
      </c>
      <c r="C23" t="s">
        <v>4061</v>
      </c>
      <c r="D23">
        <v>1033718163</v>
      </c>
      <c r="E23">
        <v>3013724800</v>
      </c>
      <c r="F23" t="s">
        <v>4062</v>
      </c>
      <c r="G23" t="s">
        <v>3997</v>
      </c>
      <c r="I23">
        <v>5109</v>
      </c>
      <c r="J23">
        <v>146</v>
      </c>
      <c r="K23" t="s">
        <v>3998</v>
      </c>
      <c r="Q23" t="s">
        <v>3998</v>
      </c>
      <c r="R23" t="s">
        <v>3998</v>
      </c>
      <c r="S23" t="s">
        <v>3998</v>
      </c>
      <c r="T23" t="s">
        <v>3998</v>
      </c>
      <c r="U23" t="s">
        <v>3998</v>
      </c>
      <c r="V23" t="s">
        <v>3998</v>
      </c>
      <c r="W23" t="s">
        <v>3998</v>
      </c>
      <c r="Z23" t="s">
        <v>3998</v>
      </c>
    </row>
    <row r="24" spans="1:37" x14ac:dyDescent="0.25">
      <c r="A24" t="s">
        <v>3994</v>
      </c>
      <c r="B24" t="s">
        <v>4063</v>
      </c>
      <c r="C24" t="s">
        <v>4064</v>
      </c>
      <c r="D24">
        <v>52996302</v>
      </c>
      <c r="E24">
        <v>3044975910</v>
      </c>
      <c r="F24" t="s">
        <v>4027</v>
      </c>
      <c r="G24" t="s">
        <v>3997</v>
      </c>
      <c r="I24" t="s">
        <v>3857</v>
      </c>
      <c r="J24">
        <v>202</v>
      </c>
      <c r="K24" t="s">
        <v>3998</v>
      </c>
      <c r="O24" t="s">
        <v>3998</v>
      </c>
      <c r="Q24" t="s">
        <v>3998</v>
      </c>
      <c r="R24" t="s">
        <v>3998</v>
      </c>
      <c r="S24" t="s">
        <v>3998</v>
      </c>
      <c r="T24" t="s">
        <v>3998</v>
      </c>
      <c r="U24" t="s">
        <v>3998</v>
      </c>
      <c r="V24" t="s">
        <v>3998</v>
      </c>
      <c r="W24" t="s">
        <v>3998</v>
      </c>
      <c r="Z24" t="s">
        <v>3998</v>
      </c>
      <c r="AB24" t="s">
        <v>3998</v>
      </c>
      <c r="AI24" t="s">
        <v>3998</v>
      </c>
    </row>
    <row r="25" spans="1:37" x14ac:dyDescent="0.25">
      <c r="A25" t="s">
        <v>3994</v>
      </c>
      <c r="B25" t="s">
        <v>4065</v>
      </c>
      <c r="C25" t="s">
        <v>4066</v>
      </c>
      <c r="D25">
        <v>1094664652</v>
      </c>
      <c r="E25">
        <v>3227720766</v>
      </c>
      <c r="F25" t="s">
        <v>4009</v>
      </c>
      <c r="G25" t="s">
        <v>3997</v>
      </c>
      <c r="I25">
        <v>4432</v>
      </c>
      <c r="J25">
        <v>204</v>
      </c>
      <c r="K25" t="s">
        <v>3998</v>
      </c>
      <c r="M25" t="s">
        <v>3998</v>
      </c>
      <c r="P25" t="s">
        <v>4067</v>
      </c>
      <c r="Q25" t="s">
        <v>3998</v>
      </c>
      <c r="R25" t="s">
        <v>3998</v>
      </c>
      <c r="S25" t="s">
        <v>3998</v>
      </c>
      <c r="T25" t="s">
        <v>3998</v>
      </c>
      <c r="U25" t="s">
        <v>3998</v>
      </c>
      <c r="V25" t="s">
        <v>3998</v>
      </c>
      <c r="W25" t="s">
        <v>3998</v>
      </c>
      <c r="AD25" t="s">
        <v>3998</v>
      </c>
      <c r="AG25" t="s">
        <v>3998</v>
      </c>
    </row>
    <row r="26" spans="1:37" x14ac:dyDescent="0.25">
      <c r="A26" t="s">
        <v>3994</v>
      </c>
      <c r="B26" t="s">
        <v>4068</v>
      </c>
      <c r="C26" t="s">
        <v>4069</v>
      </c>
      <c r="D26">
        <v>1014258141</v>
      </c>
      <c r="E26">
        <v>3112145777</v>
      </c>
      <c r="F26" t="s">
        <v>4030</v>
      </c>
      <c r="G26" t="s">
        <v>3997</v>
      </c>
      <c r="I26">
        <v>5133</v>
      </c>
      <c r="J26">
        <v>206</v>
      </c>
      <c r="K26" t="s">
        <v>3998</v>
      </c>
      <c r="M26" t="s">
        <v>3998</v>
      </c>
      <c r="P26" t="s">
        <v>4070</v>
      </c>
      <c r="Q26" t="s">
        <v>3998</v>
      </c>
      <c r="R26" t="s">
        <v>3998</v>
      </c>
      <c r="S26" t="s">
        <v>3998</v>
      </c>
      <c r="T26" t="s">
        <v>3998</v>
      </c>
      <c r="U26" t="s">
        <v>3998</v>
      </c>
      <c r="V26" t="s">
        <v>3998</v>
      </c>
      <c r="W26" t="s">
        <v>3998</v>
      </c>
      <c r="Z26" t="s">
        <v>3998</v>
      </c>
    </row>
    <row r="27" spans="1:37" x14ac:dyDescent="0.25">
      <c r="A27" t="s">
        <v>3994</v>
      </c>
      <c r="B27" t="s">
        <v>4071</v>
      </c>
      <c r="C27" t="s">
        <v>4072</v>
      </c>
      <c r="D27">
        <v>52021142</v>
      </c>
      <c r="E27">
        <v>3188043373</v>
      </c>
      <c r="F27" t="s">
        <v>4017</v>
      </c>
      <c r="G27" t="s">
        <v>3997</v>
      </c>
      <c r="I27">
        <v>5028</v>
      </c>
      <c r="J27">
        <v>203</v>
      </c>
      <c r="K27" t="s">
        <v>3998</v>
      </c>
      <c r="O27" t="s">
        <v>3998</v>
      </c>
      <c r="Q27" t="s">
        <v>3998</v>
      </c>
      <c r="R27" t="s">
        <v>3998</v>
      </c>
      <c r="S27" t="s">
        <v>3998</v>
      </c>
      <c r="T27" t="s">
        <v>3998</v>
      </c>
      <c r="U27" t="s">
        <v>3998</v>
      </c>
      <c r="V27" t="s">
        <v>3998</v>
      </c>
      <c r="W27" t="s">
        <v>3998</v>
      </c>
      <c r="Z27" t="s">
        <v>3998</v>
      </c>
    </row>
    <row r="28" spans="1:37" x14ac:dyDescent="0.25">
      <c r="A28" t="s">
        <v>3994</v>
      </c>
      <c r="B28" t="s">
        <v>4073</v>
      </c>
      <c r="C28" t="s">
        <v>4074</v>
      </c>
      <c r="D28">
        <v>1069944515</v>
      </c>
      <c r="E28">
        <v>3142506332</v>
      </c>
      <c r="F28" t="s">
        <v>4027</v>
      </c>
      <c r="G28" t="s">
        <v>3997</v>
      </c>
      <c r="I28">
        <v>7772</v>
      </c>
      <c r="J28">
        <v>202</v>
      </c>
      <c r="K28" t="s">
        <v>3998</v>
      </c>
      <c r="O28" t="s">
        <v>3998</v>
      </c>
      <c r="Q28" t="s">
        <v>3998</v>
      </c>
      <c r="R28" t="s">
        <v>3998</v>
      </c>
      <c r="S28" t="s">
        <v>3998</v>
      </c>
      <c r="V28" t="s">
        <v>3998</v>
      </c>
      <c r="Z28" t="s">
        <v>3998</v>
      </c>
      <c r="AB28" t="s">
        <v>3998</v>
      </c>
    </row>
    <row r="29" spans="1:37" x14ac:dyDescent="0.25">
      <c r="A29" t="s">
        <v>3994</v>
      </c>
      <c r="B29" t="s">
        <v>4075</v>
      </c>
      <c r="C29" t="s">
        <v>4076</v>
      </c>
      <c r="D29">
        <v>1057608845</v>
      </c>
      <c r="E29">
        <v>3004590220</v>
      </c>
      <c r="F29" t="s">
        <v>4077</v>
      </c>
      <c r="G29" t="s">
        <v>3997</v>
      </c>
      <c r="I29" t="s">
        <v>4078</v>
      </c>
      <c r="J29">
        <v>201</v>
      </c>
      <c r="K29" t="s">
        <v>3998</v>
      </c>
      <c r="M29" t="s">
        <v>3998</v>
      </c>
      <c r="O29" t="s">
        <v>3998</v>
      </c>
      <c r="Q29" t="s">
        <v>3998</v>
      </c>
      <c r="R29" t="s">
        <v>3998</v>
      </c>
      <c r="S29" t="s">
        <v>3998</v>
      </c>
      <c r="T29" t="s">
        <v>3998</v>
      </c>
      <c r="U29" t="s">
        <v>3998</v>
      </c>
      <c r="V29" t="s">
        <v>3998</v>
      </c>
      <c r="W29" t="s">
        <v>3998</v>
      </c>
    </row>
    <row r="30" spans="1:37" x14ac:dyDescent="0.25">
      <c r="A30" t="s">
        <v>3994</v>
      </c>
      <c r="B30" t="s">
        <v>4079</v>
      </c>
      <c r="C30" t="s">
        <v>4080</v>
      </c>
      <c r="D30">
        <v>1001270827</v>
      </c>
      <c r="E30">
        <v>3212787768</v>
      </c>
      <c r="F30" t="s">
        <v>4081</v>
      </c>
      <c r="G30" t="s">
        <v>3997</v>
      </c>
      <c r="I30">
        <v>6331</v>
      </c>
      <c r="J30">
        <v>200</v>
      </c>
      <c r="K30" t="s">
        <v>3998</v>
      </c>
      <c r="M30" t="s">
        <v>3998</v>
      </c>
      <c r="P30" t="s">
        <v>4082</v>
      </c>
      <c r="Q30" t="s">
        <v>3998</v>
      </c>
      <c r="R30" t="s">
        <v>3998</v>
      </c>
      <c r="S30" t="s">
        <v>3998</v>
      </c>
      <c r="T30" t="s">
        <v>3998</v>
      </c>
      <c r="U30" t="s">
        <v>3998</v>
      </c>
      <c r="V30" t="s">
        <v>3998</v>
      </c>
      <c r="X30" t="s">
        <v>3998</v>
      </c>
      <c r="Y30" t="s">
        <v>3998</v>
      </c>
      <c r="AB30" t="s">
        <v>3998</v>
      </c>
      <c r="AJ30" t="s">
        <v>3998</v>
      </c>
      <c r="AK30" t="s">
        <v>3998</v>
      </c>
    </row>
    <row r="31" spans="1:37" x14ac:dyDescent="0.25">
      <c r="A31" t="s">
        <v>3994</v>
      </c>
      <c r="B31" t="s">
        <v>4083</v>
      </c>
      <c r="C31" t="s">
        <v>4084</v>
      </c>
      <c r="D31">
        <v>1022437913</v>
      </c>
      <c r="E31">
        <v>3112620077</v>
      </c>
      <c r="F31" t="s">
        <v>4062</v>
      </c>
      <c r="G31" t="s">
        <v>3997</v>
      </c>
      <c r="I31">
        <v>3698</v>
      </c>
      <c r="J31">
        <v>207</v>
      </c>
      <c r="K31" t="s">
        <v>3998</v>
      </c>
      <c r="Q31" t="s">
        <v>3998</v>
      </c>
      <c r="R31" t="s">
        <v>3998</v>
      </c>
      <c r="S31" t="s">
        <v>3998</v>
      </c>
      <c r="V31" t="s">
        <v>3998</v>
      </c>
      <c r="X31" t="s">
        <v>3998</v>
      </c>
    </row>
    <row r="32" spans="1:37" x14ac:dyDescent="0.25">
      <c r="A32" t="s">
        <v>972</v>
      </c>
      <c r="B32" t="s">
        <v>4085</v>
      </c>
      <c r="C32" t="s">
        <v>4086</v>
      </c>
      <c r="D32">
        <v>950533630041992</v>
      </c>
      <c r="E32">
        <v>3058825308</v>
      </c>
      <c r="F32" t="s">
        <v>4045</v>
      </c>
      <c r="G32" t="s">
        <v>3997</v>
      </c>
      <c r="I32" t="s">
        <v>4087</v>
      </c>
      <c r="J32">
        <v>242</v>
      </c>
      <c r="K32" t="s">
        <v>3998</v>
      </c>
      <c r="M32" t="s">
        <v>3998</v>
      </c>
      <c r="Q32" t="s">
        <v>3998</v>
      </c>
      <c r="R32" t="s">
        <v>3998</v>
      </c>
      <c r="S32" t="s">
        <v>3998</v>
      </c>
      <c r="V32" t="s">
        <v>3998</v>
      </c>
    </row>
    <row r="33" spans="1:31" x14ac:dyDescent="0.25">
      <c r="A33" t="s">
        <v>3994</v>
      </c>
      <c r="B33" t="s">
        <v>4088</v>
      </c>
      <c r="C33" t="s">
        <v>4089</v>
      </c>
      <c r="D33">
        <v>1020780640</v>
      </c>
      <c r="E33">
        <v>3502265146</v>
      </c>
      <c r="F33" t="s">
        <v>4009</v>
      </c>
      <c r="G33" t="s">
        <v>3997</v>
      </c>
      <c r="I33">
        <v>8340</v>
      </c>
      <c r="J33">
        <v>204</v>
      </c>
      <c r="Q33" t="s">
        <v>3998</v>
      </c>
      <c r="V33" t="s">
        <v>3998</v>
      </c>
      <c r="AB33" t="s">
        <v>3998</v>
      </c>
    </row>
    <row r="34" spans="1:31" x14ac:dyDescent="0.25">
      <c r="A34" t="s">
        <v>3994</v>
      </c>
      <c r="B34" t="s">
        <v>4090</v>
      </c>
      <c r="C34" t="s">
        <v>4091</v>
      </c>
      <c r="D34">
        <v>1014248244</v>
      </c>
      <c r="E34">
        <v>3213619569</v>
      </c>
      <c r="F34" t="s">
        <v>4004</v>
      </c>
      <c r="G34" t="s">
        <v>4001</v>
      </c>
      <c r="H34">
        <v>44834</v>
      </c>
      <c r="I34">
        <v>6767</v>
      </c>
      <c r="J34" t="s">
        <v>4092</v>
      </c>
      <c r="K34" t="s">
        <v>3998</v>
      </c>
      <c r="P34" t="s">
        <v>4093</v>
      </c>
      <c r="Q34" t="s">
        <v>3998</v>
      </c>
      <c r="R34" t="s">
        <v>3998</v>
      </c>
      <c r="S34" t="s">
        <v>3998</v>
      </c>
      <c r="T34" t="s">
        <v>3998</v>
      </c>
      <c r="U34" t="s">
        <v>3998</v>
      </c>
      <c r="V34" t="s">
        <v>3998</v>
      </c>
      <c r="W34" t="s">
        <v>3998</v>
      </c>
      <c r="Z34" t="s">
        <v>3998</v>
      </c>
    </row>
    <row r="35" spans="1:31" x14ac:dyDescent="0.25">
      <c r="A35" t="s">
        <v>3994</v>
      </c>
      <c r="B35" t="s">
        <v>4094</v>
      </c>
      <c r="C35" t="s">
        <v>4095</v>
      </c>
      <c r="D35">
        <v>1143861941</v>
      </c>
      <c r="E35">
        <v>3172972049</v>
      </c>
      <c r="F35" t="s">
        <v>4009</v>
      </c>
      <c r="G35" t="s">
        <v>3997</v>
      </c>
      <c r="I35">
        <v>6711</v>
      </c>
      <c r="J35">
        <v>204</v>
      </c>
      <c r="K35" t="s">
        <v>3998</v>
      </c>
      <c r="M35" t="s">
        <v>3998</v>
      </c>
      <c r="P35" t="s">
        <v>4055</v>
      </c>
      <c r="Q35" t="s">
        <v>3998</v>
      </c>
      <c r="R35" t="s">
        <v>3998</v>
      </c>
      <c r="V35" t="s">
        <v>3998</v>
      </c>
      <c r="X35" t="s">
        <v>3998</v>
      </c>
    </row>
    <row r="36" spans="1:31" x14ac:dyDescent="0.25">
      <c r="A36" t="s">
        <v>3994</v>
      </c>
      <c r="B36" t="s">
        <v>4046</v>
      </c>
      <c r="C36" t="s">
        <v>4096</v>
      </c>
      <c r="D36">
        <v>1032402908</v>
      </c>
      <c r="E36">
        <v>3168226807</v>
      </c>
      <c r="F36" t="s">
        <v>4004</v>
      </c>
      <c r="G36" t="s">
        <v>4005</v>
      </c>
      <c r="H36">
        <v>44834</v>
      </c>
      <c r="I36">
        <v>6722</v>
      </c>
      <c r="J36">
        <v>201</v>
      </c>
      <c r="K36" t="s">
        <v>3998</v>
      </c>
      <c r="Q36" t="s">
        <v>3998</v>
      </c>
      <c r="R36" t="s">
        <v>3998</v>
      </c>
      <c r="S36" t="s">
        <v>3998</v>
      </c>
      <c r="T36" t="s">
        <v>3998</v>
      </c>
      <c r="U36" t="s">
        <v>3998</v>
      </c>
      <c r="V36" t="s">
        <v>3998</v>
      </c>
      <c r="W36" t="s">
        <v>3998</v>
      </c>
    </row>
    <row r="37" spans="1:31" x14ac:dyDescent="0.25">
      <c r="A37" t="s">
        <v>3994</v>
      </c>
      <c r="B37" t="s">
        <v>4097</v>
      </c>
      <c r="C37" t="s">
        <v>4098</v>
      </c>
      <c r="D37">
        <v>1151934575</v>
      </c>
      <c r="E37">
        <v>3214360359</v>
      </c>
      <c r="F37" t="s">
        <v>4045</v>
      </c>
      <c r="G37" t="s">
        <v>4005</v>
      </c>
      <c r="H37">
        <v>44803</v>
      </c>
      <c r="I37">
        <v>6567</v>
      </c>
      <c r="J37" t="s">
        <v>733</v>
      </c>
      <c r="Q37" t="s">
        <v>3998</v>
      </c>
      <c r="R37" t="s">
        <v>3998</v>
      </c>
      <c r="S37" t="s">
        <v>3998</v>
      </c>
      <c r="T37" t="s">
        <v>3998</v>
      </c>
      <c r="U37" t="s">
        <v>3998</v>
      </c>
      <c r="V37" t="s">
        <v>3998</v>
      </c>
      <c r="W37" t="s">
        <v>3998</v>
      </c>
    </row>
    <row r="38" spans="1:31" x14ac:dyDescent="0.25">
      <c r="A38" t="s">
        <v>3994</v>
      </c>
      <c r="B38" t="s">
        <v>4099</v>
      </c>
      <c r="C38" t="s">
        <v>4100</v>
      </c>
      <c r="D38">
        <v>1013651340</v>
      </c>
      <c r="E38">
        <v>3102082969</v>
      </c>
      <c r="F38" t="s">
        <v>4009</v>
      </c>
      <c r="G38" t="s">
        <v>3997</v>
      </c>
      <c r="I38">
        <v>6687</v>
      </c>
      <c r="J38">
        <v>204</v>
      </c>
      <c r="Q38" t="s">
        <v>3998</v>
      </c>
      <c r="R38" t="s">
        <v>3998</v>
      </c>
      <c r="S38" t="s">
        <v>3998</v>
      </c>
      <c r="V38" t="s">
        <v>3998</v>
      </c>
    </row>
    <row r="39" spans="1:31" x14ac:dyDescent="0.25">
      <c r="A39" t="s">
        <v>3994</v>
      </c>
      <c r="B39" t="s">
        <v>4101</v>
      </c>
      <c r="C39" t="s">
        <v>4102</v>
      </c>
      <c r="D39" t="s">
        <v>4103</v>
      </c>
      <c r="E39">
        <v>3202869883</v>
      </c>
      <c r="F39" t="s">
        <v>4009</v>
      </c>
      <c r="G39" t="s">
        <v>3997</v>
      </c>
      <c r="I39">
        <v>6635</v>
      </c>
      <c r="J39">
        <v>204</v>
      </c>
      <c r="K39" t="s">
        <v>3998</v>
      </c>
      <c r="M39" t="s">
        <v>3998</v>
      </c>
      <c r="P39" t="s">
        <v>4104</v>
      </c>
      <c r="Q39" t="s">
        <v>3998</v>
      </c>
      <c r="R39" t="s">
        <v>3998</v>
      </c>
      <c r="V39" t="s">
        <v>3998</v>
      </c>
      <c r="AE39" t="s">
        <v>3998</v>
      </c>
    </row>
    <row r="40" spans="1:31" x14ac:dyDescent="0.25">
      <c r="A40" t="s">
        <v>4105</v>
      </c>
      <c r="B40" t="s">
        <v>4106</v>
      </c>
      <c r="C40" t="s">
        <v>4107</v>
      </c>
      <c r="D40">
        <v>1019045116</v>
      </c>
      <c r="E40">
        <v>3138307363</v>
      </c>
      <c r="F40" t="s">
        <v>4009</v>
      </c>
      <c r="G40" t="s">
        <v>3997</v>
      </c>
      <c r="I40">
        <v>6529</v>
      </c>
      <c r="J40">
        <v>204</v>
      </c>
      <c r="K40" t="s">
        <v>3998</v>
      </c>
      <c r="Q40" t="s">
        <v>3998</v>
      </c>
      <c r="R40" t="s">
        <v>3998</v>
      </c>
      <c r="V40" t="s">
        <v>3998</v>
      </c>
    </row>
    <row r="41" spans="1:31" x14ac:dyDescent="0.25">
      <c r="A41" t="s">
        <v>3994</v>
      </c>
      <c r="B41" t="s">
        <v>4108</v>
      </c>
      <c r="C41" t="s">
        <v>4109</v>
      </c>
      <c r="D41">
        <v>1032453089</v>
      </c>
      <c r="E41">
        <v>3112280915</v>
      </c>
      <c r="F41" t="s">
        <v>4045</v>
      </c>
      <c r="G41" t="s">
        <v>4005</v>
      </c>
      <c r="H41">
        <v>44875</v>
      </c>
      <c r="I41">
        <v>6811</v>
      </c>
      <c r="J41">
        <v>281</v>
      </c>
      <c r="K41" t="s">
        <v>3998</v>
      </c>
      <c r="Q41" t="s">
        <v>3998</v>
      </c>
      <c r="R41" t="s">
        <v>3998</v>
      </c>
      <c r="V41" t="s">
        <v>3998</v>
      </c>
      <c r="X41" t="s">
        <v>3998</v>
      </c>
    </row>
    <row r="42" spans="1:31" x14ac:dyDescent="0.25">
      <c r="A42" t="s">
        <v>3994</v>
      </c>
      <c r="B42" t="s">
        <v>4110</v>
      </c>
      <c r="C42" t="s">
        <v>4111</v>
      </c>
      <c r="D42">
        <v>1022982601</v>
      </c>
      <c r="E42">
        <v>3105685690</v>
      </c>
      <c r="F42" t="s">
        <v>4009</v>
      </c>
      <c r="G42" t="s">
        <v>3997</v>
      </c>
      <c r="I42">
        <v>6983</v>
      </c>
      <c r="J42">
        <v>204</v>
      </c>
      <c r="M42" t="s">
        <v>3998</v>
      </c>
      <c r="P42" t="s">
        <v>4112</v>
      </c>
      <c r="Q42" t="s">
        <v>3998</v>
      </c>
      <c r="R42" t="s">
        <v>3998</v>
      </c>
      <c r="S42" t="s">
        <v>3998</v>
      </c>
      <c r="V42" t="s">
        <v>3998</v>
      </c>
      <c r="Z42" t="s">
        <v>3998</v>
      </c>
      <c r="AB42" t="s">
        <v>3998</v>
      </c>
    </row>
    <row r="43" spans="1:31" x14ac:dyDescent="0.25">
      <c r="A43" t="s">
        <v>3994</v>
      </c>
      <c r="B43" t="s">
        <v>4113</v>
      </c>
      <c r="C43" t="s">
        <v>4114</v>
      </c>
      <c r="D43">
        <v>1022426751</v>
      </c>
      <c r="E43">
        <v>3134845862</v>
      </c>
      <c r="F43" t="s">
        <v>4009</v>
      </c>
      <c r="G43" t="s">
        <v>4115</v>
      </c>
      <c r="I43">
        <v>7073</v>
      </c>
      <c r="J43">
        <v>204</v>
      </c>
      <c r="K43" t="s">
        <v>3998</v>
      </c>
      <c r="P43" t="s">
        <v>4116</v>
      </c>
      <c r="Q43" t="s">
        <v>3998</v>
      </c>
      <c r="R43" t="s">
        <v>3998</v>
      </c>
      <c r="S43" t="s">
        <v>3998</v>
      </c>
      <c r="V43" t="s">
        <v>3998</v>
      </c>
      <c r="AB43" t="s">
        <v>3998</v>
      </c>
    </row>
    <row r="44" spans="1:31" x14ac:dyDescent="0.25">
      <c r="A44" t="s">
        <v>3994</v>
      </c>
      <c r="B44" t="s">
        <v>4117</v>
      </c>
      <c r="C44" t="s">
        <v>4118</v>
      </c>
      <c r="D44">
        <v>1007379346</v>
      </c>
      <c r="E44">
        <v>3156110567</v>
      </c>
      <c r="F44" t="s">
        <v>4009</v>
      </c>
      <c r="G44" t="s">
        <v>3997</v>
      </c>
      <c r="I44">
        <v>7005</v>
      </c>
      <c r="J44">
        <v>242</v>
      </c>
      <c r="K44" t="s">
        <v>3998</v>
      </c>
      <c r="P44" t="s">
        <v>4116</v>
      </c>
      <c r="Q44" t="s">
        <v>3998</v>
      </c>
      <c r="R44" t="s">
        <v>3998</v>
      </c>
      <c r="V44" t="s">
        <v>3998</v>
      </c>
    </row>
    <row r="45" spans="1:31" x14ac:dyDescent="0.25">
      <c r="A45" t="s">
        <v>3994</v>
      </c>
      <c r="B45" t="s">
        <v>4119</v>
      </c>
      <c r="C45" t="s">
        <v>4120</v>
      </c>
      <c r="D45">
        <v>1024488123</v>
      </c>
      <c r="E45">
        <v>3204210554</v>
      </c>
      <c r="F45" t="s">
        <v>4121</v>
      </c>
      <c r="G45" t="s">
        <v>3997</v>
      </c>
      <c r="I45">
        <v>7931</v>
      </c>
      <c r="J45">
        <v>204</v>
      </c>
      <c r="K45" t="s">
        <v>3998</v>
      </c>
      <c r="O45" t="s">
        <v>3998</v>
      </c>
      <c r="P45" t="s">
        <v>4122</v>
      </c>
      <c r="Q45" t="s">
        <v>3998</v>
      </c>
      <c r="R45" t="s">
        <v>3998</v>
      </c>
      <c r="S45" t="s">
        <v>3998</v>
      </c>
      <c r="V45" t="s">
        <v>3998</v>
      </c>
    </row>
    <row r="46" spans="1:31" x14ac:dyDescent="0.25">
      <c r="A46" t="s">
        <v>3994</v>
      </c>
      <c r="B46" t="s">
        <v>4046</v>
      </c>
      <c r="C46" t="s">
        <v>4123</v>
      </c>
      <c r="D46">
        <v>80423284</v>
      </c>
      <c r="E46">
        <v>3163054219</v>
      </c>
      <c r="F46" t="s">
        <v>4004</v>
      </c>
      <c r="G46" t="s">
        <v>3997</v>
      </c>
      <c r="I46">
        <v>7503</v>
      </c>
      <c r="J46">
        <v>201</v>
      </c>
      <c r="K46" t="s">
        <v>3998</v>
      </c>
      <c r="O46" t="s">
        <v>3998</v>
      </c>
      <c r="P46" t="s">
        <v>4124</v>
      </c>
      <c r="Q46" t="s">
        <v>3998</v>
      </c>
      <c r="R46" t="s">
        <v>3998</v>
      </c>
      <c r="S46" t="s">
        <v>3998</v>
      </c>
      <c r="T46" t="s">
        <v>3998</v>
      </c>
      <c r="U46" t="s">
        <v>3998</v>
      </c>
      <c r="V46" t="s">
        <v>3998</v>
      </c>
      <c r="W46" t="s">
        <v>3998</v>
      </c>
    </row>
    <row r="47" spans="1:31" x14ac:dyDescent="0.25">
      <c r="A47" t="s">
        <v>3994</v>
      </c>
      <c r="B47" t="s">
        <v>4125</v>
      </c>
      <c r="C47" t="s">
        <v>4126</v>
      </c>
      <c r="D47">
        <v>1014274885</v>
      </c>
      <c r="E47">
        <v>3005447984</v>
      </c>
      <c r="F47" t="s">
        <v>4020</v>
      </c>
      <c r="G47" t="s">
        <v>3997</v>
      </c>
      <c r="I47">
        <v>7610</v>
      </c>
      <c r="J47">
        <v>210</v>
      </c>
      <c r="K47" t="s">
        <v>3998</v>
      </c>
      <c r="P47" t="s">
        <v>4055</v>
      </c>
      <c r="Q47" t="s">
        <v>3998</v>
      </c>
      <c r="R47" t="s">
        <v>3998</v>
      </c>
      <c r="S47" t="s">
        <v>3998</v>
      </c>
      <c r="V47" t="s">
        <v>3998</v>
      </c>
    </row>
    <row r="48" spans="1:31" x14ac:dyDescent="0.25">
      <c r="A48" t="s">
        <v>3994</v>
      </c>
      <c r="B48" t="s">
        <v>4127</v>
      </c>
      <c r="C48" t="s">
        <v>4128</v>
      </c>
      <c r="D48">
        <v>1018445729</v>
      </c>
      <c r="E48">
        <v>3102231123</v>
      </c>
      <c r="F48" t="s">
        <v>4129</v>
      </c>
      <c r="G48" t="s">
        <v>3997</v>
      </c>
      <c r="I48">
        <v>7710</v>
      </c>
      <c r="J48">
        <v>201</v>
      </c>
      <c r="K48" t="s">
        <v>3998</v>
      </c>
      <c r="Q48" t="s">
        <v>3998</v>
      </c>
      <c r="R48" t="s">
        <v>3998</v>
      </c>
      <c r="S48" t="s">
        <v>3998</v>
      </c>
      <c r="T48" t="s">
        <v>3998</v>
      </c>
      <c r="U48" t="s">
        <v>3998</v>
      </c>
      <c r="V48" t="s">
        <v>3998</v>
      </c>
      <c r="Z48" t="s">
        <v>3998</v>
      </c>
    </row>
    <row r="49" spans="1:26" x14ac:dyDescent="0.25">
      <c r="A49" t="s">
        <v>3994</v>
      </c>
      <c r="B49" t="s">
        <v>4130</v>
      </c>
      <c r="C49" t="s">
        <v>186</v>
      </c>
      <c r="G49" t="s">
        <v>4024</v>
      </c>
      <c r="I49">
        <v>7678</v>
      </c>
      <c r="J49">
        <v>242</v>
      </c>
      <c r="Q49" t="s">
        <v>3998</v>
      </c>
      <c r="T49" t="s">
        <v>3998</v>
      </c>
      <c r="U49" t="s">
        <v>3998</v>
      </c>
      <c r="W49" t="s">
        <v>3998</v>
      </c>
      <c r="X49" t="s">
        <v>3998</v>
      </c>
    </row>
    <row r="50" spans="1:26" x14ac:dyDescent="0.25">
      <c r="A50" t="s">
        <v>3994</v>
      </c>
      <c r="B50" t="s">
        <v>4131</v>
      </c>
      <c r="C50" t="s">
        <v>4132</v>
      </c>
      <c r="D50">
        <v>52093796</v>
      </c>
      <c r="E50">
        <v>3102682996</v>
      </c>
      <c r="F50" t="s">
        <v>4045</v>
      </c>
      <c r="G50" t="s">
        <v>4024</v>
      </c>
      <c r="I50">
        <v>7765</v>
      </c>
      <c r="J50">
        <v>242</v>
      </c>
      <c r="K50" t="s">
        <v>3998</v>
      </c>
      <c r="M50" t="s">
        <v>3998</v>
      </c>
      <c r="P50" t="s">
        <v>4133</v>
      </c>
      <c r="Q50" t="s">
        <v>3998</v>
      </c>
      <c r="R50" t="s">
        <v>3998</v>
      </c>
      <c r="S50" t="s">
        <v>3998</v>
      </c>
      <c r="V50" t="s">
        <v>3998</v>
      </c>
      <c r="X50" t="s">
        <v>3998</v>
      </c>
    </row>
    <row r="51" spans="1:26" x14ac:dyDescent="0.25">
      <c r="A51" t="s">
        <v>3994</v>
      </c>
      <c r="B51" t="s">
        <v>4134</v>
      </c>
      <c r="C51" t="s">
        <v>4135</v>
      </c>
      <c r="D51">
        <v>91542275</v>
      </c>
      <c r="E51">
        <v>3194030460</v>
      </c>
      <c r="F51" t="s">
        <v>4004</v>
      </c>
      <c r="G51" t="s">
        <v>3997</v>
      </c>
      <c r="I51">
        <v>7671</v>
      </c>
      <c r="J51">
        <v>201</v>
      </c>
      <c r="Q51" t="s">
        <v>3998</v>
      </c>
      <c r="R51" t="s">
        <v>3998</v>
      </c>
      <c r="V51" t="s">
        <v>3998</v>
      </c>
    </row>
    <row r="52" spans="1:26" x14ac:dyDescent="0.25">
      <c r="A52" t="s">
        <v>3994</v>
      </c>
      <c r="B52" t="s">
        <v>4136</v>
      </c>
      <c r="C52" t="s">
        <v>4137</v>
      </c>
      <c r="D52">
        <v>52540426</v>
      </c>
      <c r="E52">
        <v>3002183186</v>
      </c>
      <c r="F52" t="s">
        <v>4004</v>
      </c>
      <c r="G52" t="s">
        <v>3997</v>
      </c>
      <c r="I52">
        <v>7680</v>
      </c>
      <c r="J52">
        <v>201</v>
      </c>
      <c r="K52" t="s">
        <v>3998</v>
      </c>
      <c r="M52" t="s">
        <v>3998</v>
      </c>
      <c r="Q52" t="s">
        <v>3998</v>
      </c>
      <c r="R52" t="s">
        <v>3998</v>
      </c>
      <c r="V52" t="s">
        <v>3998</v>
      </c>
    </row>
    <row r="53" spans="1:26" x14ac:dyDescent="0.25">
      <c r="A53" t="s">
        <v>3994</v>
      </c>
      <c r="B53" t="s">
        <v>4138</v>
      </c>
      <c r="C53" t="s">
        <v>4139</v>
      </c>
      <c r="D53">
        <v>65553760</v>
      </c>
      <c r="E53">
        <v>3168220790</v>
      </c>
      <c r="F53" t="s">
        <v>4045</v>
      </c>
      <c r="G53" t="s">
        <v>4001</v>
      </c>
      <c r="H53">
        <v>44895</v>
      </c>
      <c r="I53">
        <v>7705</v>
      </c>
      <c r="J53">
        <v>242</v>
      </c>
      <c r="Q53" t="s">
        <v>3998</v>
      </c>
      <c r="R53" t="s">
        <v>3998</v>
      </c>
      <c r="V53" t="s">
        <v>3998</v>
      </c>
    </row>
    <row r="54" spans="1:26" x14ac:dyDescent="0.25">
      <c r="B54" t="s">
        <v>4140</v>
      </c>
      <c r="C54" t="s">
        <v>4141</v>
      </c>
      <c r="G54" t="s">
        <v>4142</v>
      </c>
      <c r="Q54" t="s">
        <v>3998</v>
      </c>
      <c r="R54" t="s">
        <v>3998</v>
      </c>
      <c r="V54" t="s">
        <v>3998</v>
      </c>
    </row>
    <row r="55" spans="1:26" x14ac:dyDescent="0.25">
      <c r="A55" t="s">
        <v>3994</v>
      </c>
      <c r="B55" t="s">
        <v>4143</v>
      </c>
      <c r="C55" t="s">
        <v>4144</v>
      </c>
      <c r="D55">
        <v>53068521</v>
      </c>
      <c r="E55">
        <v>3133779600</v>
      </c>
      <c r="F55" t="s">
        <v>4004</v>
      </c>
      <c r="G55" t="s">
        <v>4001</v>
      </c>
      <c r="H55">
        <v>44895</v>
      </c>
      <c r="I55">
        <v>7675</v>
      </c>
      <c r="J55">
        <v>291</v>
      </c>
      <c r="K55" t="s">
        <v>3998</v>
      </c>
      <c r="O55" t="s">
        <v>3998</v>
      </c>
      <c r="Q55" t="s">
        <v>3998</v>
      </c>
      <c r="R55" t="s">
        <v>3998</v>
      </c>
      <c r="V55" t="s">
        <v>3998</v>
      </c>
    </row>
    <row r="56" spans="1:26" x14ac:dyDescent="0.25">
      <c r="A56" t="s">
        <v>4105</v>
      </c>
      <c r="B56" t="s">
        <v>4145</v>
      </c>
      <c r="C56" t="s">
        <v>4146</v>
      </c>
      <c r="D56">
        <v>52168897</v>
      </c>
      <c r="E56">
        <v>3042378454</v>
      </c>
      <c r="F56" t="s">
        <v>4004</v>
      </c>
      <c r="G56" t="s">
        <v>4115</v>
      </c>
      <c r="I56">
        <v>7764</v>
      </c>
      <c r="J56">
        <v>201</v>
      </c>
      <c r="K56" t="s">
        <v>3998</v>
      </c>
      <c r="P56" t="s">
        <v>4147</v>
      </c>
      <c r="Q56" t="s">
        <v>3998</v>
      </c>
      <c r="R56" t="s">
        <v>3998</v>
      </c>
      <c r="S56" t="s">
        <v>3998</v>
      </c>
      <c r="T56" t="s">
        <v>3998</v>
      </c>
      <c r="U56" t="s">
        <v>3998</v>
      </c>
      <c r="V56" t="s">
        <v>3998</v>
      </c>
      <c r="W56" t="s">
        <v>3998</v>
      </c>
      <c r="Z56" t="s">
        <v>3998</v>
      </c>
    </row>
    <row r="57" spans="1:26" x14ac:dyDescent="0.25">
      <c r="A57" t="s">
        <v>3994</v>
      </c>
      <c r="B57" t="s">
        <v>4148</v>
      </c>
      <c r="C57" t="s">
        <v>4149</v>
      </c>
      <c r="D57">
        <v>1073242811</v>
      </c>
      <c r="E57">
        <v>3152941892</v>
      </c>
      <c r="F57" t="s">
        <v>4030</v>
      </c>
      <c r="G57" t="s">
        <v>3997</v>
      </c>
      <c r="I57">
        <v>7734</v>
      </c>
      <c r="J57">
        <v>206</v>
      </c>
      <c r="K57" t="s">
        <v>3998</v>
      </c>
      <c r="O57" t="s">
        <v>3998</v>
      </c>
      <c r="P57" t="s">
        <v>4150</v>
      </c>
      <c r="Q57" t="s">
        <v>3998</v>
      </c>
      <c r="R57" t="s">
        <v>3998</v>
      </c>
      <c r="V57" t="s">
        <v>3998</v>
      </c>
      <c r="Z57" t="s">
        <v>3998</v>
      </c>
    </row>
    <row r="58" spans="1:26" x14ac:dyDescent="0.25">
      <c r="A58" t="s">
        <v>646</v>
      </c>
      <c r="B58" t="s">
        <v>4151</v>
      </c>
      <c r="C58" t="s">
        <v>4152</v>
      </c>
      <c r="D58">
        <v>1022980219</v>
      </c>
      <c r="E58">
        <v>3196762682</v>
      </c>
      <c r="F58" t="s">
        <v>4004</v>
      </c>
      <c r="G58" t="s">
        <v>3997</v>
      </c>
      <c r="I58">
        <v>7544</v>
      </c>
      <c r="J58">
        <v>201</v>
      </c>
      <c r="K58" t="s">
        <v>3998</v>
      </c>
      <c r="P58" t="s">
        <v>4147</v>
      </c>
      <c r="Q58" t="s">
        <v>3998</v>
      </c>
      <c r="R58" t="s">
        <v>3998</v>
      </c>
      <c r="S58" t="s">
        <v>3998</v>
      </c>
      <c r="T58" t="s">
        <v>3998</v>
      </c>
      <c r="U58" t="s">
        <v>3998</v>
      </c>
      <c r="V58" t="s">
        <v>3998</v>
      </c>
      <c r="W58" t="s">
        <v>3998</v>
      </c>
      <c r="Z58" t="s">
        <v>3998</v>
      </c>
    </row>
    <row r="59" spans="1:26" x14ac:dyDescent="0.25">
      <c r="A59" t="s">
        <v>646</v>
      </c>
      <c r="B59" t="s">
        <v>4153</v>
      </c>
      <c r="C59" t="s">
        <v>4154</v>
      </c>
      <c r="D59">
        <v>1032397815</v>
      </c>
      <c r="E59">
        <v>3227617209</v>
      </c>
      <c r="F59" t="s">
        <v>4004</v>
      </c>
      <c r="G59" t="s">
        <v>4024</v>
      </c>
      <c r="I59">
        <v>7291</v>
      </c>
      <c r="J59">
        <v>201</v>
      </c>
      <c r="K59" t="s">
        <v>3998</v>
      </c>
      <c r="O59" t="s">
        <v>3998</v>
      </c>
      <c r="P59" t="s">
        <v>4147</v>
      </c>
      <c r="Q59" t="s">
        <v>3998</v>
      </c>
      <c r="S59" t="s">
        <v>3998</v>
      </c>
      <c r="T59" t="s">
        <v>3998</v>
      </c>
      <c r="U59" t="s">
        <v>3998</v>
      </c>
      <c r="V59" t="s">
        <v>3998</v>
      </c>
    </row>
    <row r="60" spans="1:26" x14ac:dyDescent="0.25">
      <c r="A60" t="s">
        <v>4105</v>
      </c>
      <c r="B60" t="s">
        <v>4155</v>
      </c>
      <c r="C60" t="s">
        <v>4156</v>
      </c>
      <c r="D60">
        <v>4954969</v>
      </c>
      <c r="E60">
        <v>3508597135</v>
      </c>
      <c r="F60" t="s">
        <v>4045</v>
      </c>
      <c r="G60" t="s">
        <v>3997</v>
      </c>
      <c r="I60">
        <v>6795</v>
      </c>
      <c r="J60">
        <v>242</v>
      </c>
      <c r="K60" t="s">
        <v>3998</v>
      </c>
      <c r="Q60" t="s">
        <v>3998</v>
      </c>
      <c r="R60" t="s">
        <v>3998</v>
      </c>
      <c r="S60" t="s">
        <v>3998</v>
      </c>
      <c r="V60" t="s">
        <v>3998</v>
      </c>
    </row>
    <row r="61" spans="1:26" x14ac:dyDescent="0.25">
      <c r="A61" t="s">
        <v>942</v>
      </c>
      <c r="B61" t="s">
        <v>4157</v>
      </c>
      <c r="C61" t="s">
        <v>4158</v>
      </c>
      <c r="D61">
        <v>1026584001</v>
      </c>
      <c r="E61">
        <v>3007588384</v>
      </c>
      <c r="F61" t="s">
        <v>4004</v>
      </c>
      <c r="G61" t="s">
        <v>4051</v>
      </c>
      <c r="I61">
        <v>6793</v>
      </c>
      <c r="J61">
        <v>201</v>
      </c>
      <c r="K61" t="s">
        <v>3998</v>
      </c>
      <c r="P61" t="s">
        <v>4159</v>
      </c>
      <c r="Q61" t="s">
        <v>3998</v>
      </c>
      <c r="V61" t="s">
        <v>3998</v>
      </c>
    </row>
    <row r="62" spans="1:26" x14ac:dyDescent="0.25">
      <c r="A62" t="s">
        <v>646</v>
      </c>
      <c r="B62" t="s">
        <v>4160</v>
      </c>
      <c r="C62" t="s">
        <v>4161</v>
      </c>
      <c r="D62">
        <v>1000714071</v>
      </c>
      <c r="E62">
        <v>3043625337</v>
      </c>
      <c r="F62" t="s">
        <v>4030</v>
      </c>
      <c r="G62" t="s">
        <v>4162</v>
      </c>
      <c r="H62" s="3">
        <v>44619</v>
      </c>
      <c r="I62">
        <v>7138</v>
      </c>
      <c r="J62">
        <v>206</v>
      </c>
      <c r="K62" t="s">
        <v>3998</v>
      </c>
      <c r="Q62" t="s">
        <v>3998</v>
      </c>
      <c r="R62" t="s">
        <v>3998</v>
      </c>
      <c r="S62" t="s">
        <v>3998</v>
      </c>
      <c r="V62" t="s">
        <v>3998</v>
      </c>
      <c r="Z62" t="s">
        <v>3998</v>
      </c>
    </row>
    <row r="63" spans="1:26" x14ac:dyDescent="0.25">
      <c r="A63" t="s">
        <v>646</v>
      </c>
      <c r="B63" t="s">
        <v>4163</v>
      </c>
      <c r="C63" t="s">
        <v>4164</v>
      </c>
      <c r="D63">
        <v>831933502031</v>
      </c>
      <c r="E63">
        <v>3003750369</v>
      </c>
      <c r="F63" t="s">
        <v>4004</v>
      </c>
      <c r="G63" t="s">
        <v>4162</v>
      </c>
      <c r="I63">
        <v>7472</v>
      </c>
      <c r="J63">
        <v>201</v>
      </c>
      <c r="K63" t="s">
        <v>3998</v>
      </c>
      <c r="O63" t="s">
        <v>3998</v>
      </c>
      <c r="P63" t="s">
        <v>4165</v>
      </c>
      <c r="Q63" t="s">
        <v>3998</v>
      </c>
      <c r="V63" t="s">
        <v>3998</v>
      </c>
    </row>
    <row r="64" spans="1:26" x14ac:dyDescent="0.25">
      <c r="A64" t="s">
        <v>3994</v>
      </c>
      <c r="B64" t="s">
        <v>4166</v>
      </c>
      <c r="C64" t="s">
        <v>4167</v>
      </c>
      <c r="D64">
        <v>1010229122</v>
      </c>
      <c r="E64">
        <v>3223918579</v>
      </c>
      <c r="F64" t="s">
        <v>4030</v>
      </c>
      <c r="G64" t="s">
        <v>4024</v>
      </c>
      <c r="I64">
        <v>9064</v>
      </c>
      <c r="J64">
        <v>206</v>
      </c>
      <c r="K64" t="s">
        <v>3998</v>
      </c>
      <c r="Q64" t="s">
        <v>3998</v>
      </c>
      <c r="R64" t="s">
        <v>3998</v>
      </c>
      <c r="S64" t="s">
        <v>3998</v>
      </c>
      <c r="V64" t="s">
        <v>3998</v>
      </c>
      <c r="Z64" t="s">
        <v>3998</v>
      </c>
    </row>
    <row r="65" spans="1:28" x14ac:dyDescent="0.25">
      <c r="A65" t="s">
        <v>3994</v>
      </c>
      <c r="B65" t="s">
        <v>4168</v>
      </c>
      <c r="C65" t="s">
        <v>4169</v>
      </c>
      <c r="D65">
        <v>1032411002</v>
      </c>
      <c r="E65">
        <v>3204080995</v>
      </c>
      <c r="F65" t="s">
        <v>4004</v>
      </c>
      <c r="G65" t="s">
        <v>4024</v>
      </c>
      <c r="I65">
        <v>7290</v>
      </c>
      <c r="J65">
        <v>201</v>
      </c>
      <c r="K65" t="s">
        <v>3998</v>
      </c>
      <c r="O65" t="s">
        <v>3998</v>
      </c>
      <c r="P65" t="s">
        <v>4147</v>
      </c>
      <c r="Q65" t="s">
        <v>3998</v>
      </c>
      <c r="R65" t="s">
        <v>3998</v>
      </c>
      <c r="S65" t="s">
        <v>3998</v>
      </c>
      <c r="V65" t="s">
        <v>3998</v>
      </c>
    </row>
    <row r="66" spans="1:28" x14ac:dyDescent="0.25">
      <c r="B66" t="s">
        <v>4170</v>
      </c>
      <c r="C66" t="s">
        <v>4171</v>
      </c>
      <c r="G66" t="s">
        <v>4142</v>
      </c>
      <c r="Q66" t="s">
        <v>3998</v>
      </c>
      <c r="R66" t="s">
        <v>3998</v>
      </c>
      <c r="V66" t="s">
        <v>3998</v>
      </c>
    </row>
    <row r="67" spans="1:28" x14ac:dyDescent="0.25">
      <c r="A67" t="s">
        <v>3994</v>
      </c>
      <c r="B67" t="s">
        <v>4172</v>
      </c>
      <c r="C67" t="s">
        <v>4173</v>
      </c>
      <c r="D67">
        <v>1130244241</v>
      </c>
      <c r="E67">
        <v>3504928656</v>
      </c>
      <c r="F67" t="s">
        <v>4045</v>
      </c>
      <c r="G67" t="s">
        <v>4174</v>
      </c>
      <c r="H67" s="3">
        <v>44803</v>
      </c>
      <c r="I67">
        <v>7824</v>
      </c>
      <c r="J67">
        <v>242</v>
      </c>
      <c r="Q67" t="s">
        <v>3998</v>
      </c>
      <c r="R67" t="s">
        <v>3998</v>
      </c>
      <c r="S67" t="s">
        <v>3998</v>
      </c>
      <c r="V67" t="s">
        <v>3998</v>
      </c>
    </row>
    <row r="68" spans="1:28" x14ac:dyDescent="0.25">
      <c r="A68" t="s">
        <v>3994</v>
      </c>
      <c r="B68" t="s">
        <v>4175</v>
      </c>
      <c r="C68" t="s">
        <v>4176</v>
      </c>
      <c r="D68">
        <v>1143369667</v>
      </c>
      <c r="E68">
        <v>3017916746</v>
      </c>
      <c r="F68" t="s">
        <v>4045</v>
      </c>
      <c r="G68" t="s">
        <v>4024</v>
      </c>
      <c r="I68">
        <v>7748</v>
      </c>
      <c r="J68">
        <v>242</v>
      </c>
      <c r="K68" t="s">
        <v>3998</v>
      </c>
      <c r="P68" t="s">
        <v>4177</v>
      </c>
      <c r="Q68" t="s">
        <v>3998</v>
      </c>
      <c r="R68" t="s">
        <v>3998</v>
      </c>
      <c r="S68" t="s">
        <v>3998</v>
      </c>
      <c r="V68" t="s">
        <v>3998</v>
      </c>
    </row>
    <row r="69" spans="1:28" x14ac:dyDescent="0.25">
      <c r="A69" t="s">
        <v>3994</v>
      </c>
      <c r="B69" t="s">
        <v>4178</v>
      </c>
      <c r="C69" t="s">
        <v>4179</v>
      </c>
      <c r="D69">
        <v>72229967</v>
      </c>
      <c r="E69">
        <v>3135024857</v>
      </c>
      <c r="F69" t="s">
        <v>4045</v>
      </c>
      <c r="G69" t="s">
        <v>4024</v>
      </c>
      <c r="I69">
        <v>7826</v>
      </c>
      <c r="J69">
        <v>242</v>
      </c>
      <c r="Q69" t="s">
        <v>3998</v>
      </c>
      <c r="R69" t="s">
        <v>3998</v>
      </c>
      <c r="S69" t="s">
        <v>3998</v>
      </c>
      <c r="V69" t="s">
        <v>3998</v>
      </c>
      <c r="W69" t="s">
        <v>3998</v>
      </c>
    </row>
    <row r="70" spans="1:28" x14ac:dyDescent="0.25">
      <c r="A70" t="s">
        <v>3994</v>
      </c>
      <c r="B70" t="s">
        <v>4180</v>
      </c>
      <c r="C70" t="s">
        <v>4181</v>
      </c>
      <c r="D70">
        <v>1077940700</v>
      </c>
      <c r="E70">
        <v>3162372291</v>
      </c>
      <c r="F70" t="s">
        <v>4045</v>
      </c>
      <c r="G70" t="s">
        <v>3997</v>
      </c>
      <c r="I70">
        <v>7825</v>
      </c>
      <c r="J70">
        <v>242</v>
      </c>
      <c r="K70" t="s">
        <v>3998</v>
      </c>
      <c r="P70" t="s">
        <v>3998</v>
      </c>
      <c r="Q70" t="s">
        <v>3998</v>
      </c>
      <c r="R70" t="s">
        <v>3998</v>
      </c>
      <c r="S70" t="s">
        <v>3998</v>
      </c>
      <c r="V70" t="s">
        <v>3998</v>
      </c>
    </row>
    <row r="71" spans="1:28" x14ac:dyDescent="0.25">
      <c r="A71" t="s">
        <v>3994</v>
      </c>
      <c r="B71" t="s">
        <v>4182</v>
      </c>
      <c r="C71" t="s">
        <v>4183</v>
      </c>
      <c r="D71">
        <v>289063</v>
      </c>
      <c r="E71">
        <v>3125117808</v>
      </c>
      <c r="F71" t="s">
        <v>4004</v>
      </c>
      <c r="G71" t="s">
        <v>4001</v>
      </c>
      <c r="H71">
        <v>44895</v>
      </c>
      <c r="I71">
        <v>7860</v>
      </c>
      <c r="J71">
        <v>201</v>
      </c>
      <c r="K71" t="s">
        <v>3998</v>
      </c>
      <c r="Q71" t="s">
        <v>3998</v>
      </c>
      <c r="R71" t="s">
        <v>3998</v>
      </c>
      <c r="S71" t="s">
        <v>3998</v>
      </c>
      <c r="V71" t="s">
        <v>3998</v>
      </c>
    </row>
    <row r="72" spans="1:28" x14ac:dyDescent="0.25">
      <c r="A72" t="s">
        <v>3994</v>
      </c>
      <c r="B72" t="s">
        <v>4184</v>
      </c>
      <c r="C72" t="s">
        <v>4185</v>
      </c>
      <c r="D72">
        <v>80871780</v>
      </c>
      <c r="E72">
        <v>3002863022</v>
      </c>
      <c r="F72" t="s">
        <v>4045</v>
      </c>
      <c r="G72" t="s">
        <v>4024</v>
      </c>
      <c r="I72">
        <v>7896</v>
      </c>
      <c r="J72">
        <v>242</v>
      </c>
      <c r="K72" t="s">
        <v>3998</v>
      </c>
      <c r="M72" t="s">
        <v>3998</v>
      </c>
      <c r="Q72" t="s">
        <v>3998</v>
      </c>
      <c r="R72" t="s">
        <v>3998</v>
      </c>
      <c r="S72" t="s">
        <v>3998</v>
      </c>
      <c r="T72" t="s">
        <v>3998</v>
      </c>
      <c r="U72" t="s">
        <v>3998</v>
      </c>
      <c r="V72" t="s">
        <v>3998</v>
      </c>
      <c r="W72" t="s">
        <v>3998</v>
      </c>
    </row>
    <row r="73" spans="1:28" x14ac:dyDescent="0.25">
      <c r="A73" t="s">
        <v>3994</v>
      </c>
      <c r="B73" t="s">
        <v>4186</v>
      </c>
      <c r="C73" t="s">
        <v>4187</v>
      </c>
      <c r="D73">
        <v>59395352</v>
      </c>
      <c r="E73">
        <v>3104288032</v>
      </c>
      <c r="F73" t="s">
        <v>4045</v>
      </c>
      <c r="G73" t="s">
        <v>4024</v>
      </c>
      <c r="I73">
        <v>7930</v>
      </c>
      <c r="J73">
        <v>242</v>
      </c>
      <c r="K73" t="s">
        <v>3998</v>
      </c>
      <c r="Q73" t="s">
        <v>3998</v>
      </c>
      <c r="R73" t="s">
        <v>3998</v>
      </c>
      <c r="S73" t="s">
        <v>3998</v>
      </c>
      <c r="V73" t="s">
        <v>3998</v>
      </c>
    </row>
    <row r="74" spans="1:28" x14ac:dyDescent="0.25">
      <c r="B74" t="s">
        <v>4188</v>
      </c>
      <c r="C74" t="s">
        <v>4189</v>
      </c>
      <c r="D74">
        <v>79342952</v>
      </c>
      <c r="E74">
        <v>3005053617</v>
      </c>
      <c r="G74" t="s">
        <v>4190</v>
      </c>
      <c r="J74">
        <v>295</v>
      </c>
      <c r="K74" t="s">
        <v>3998</v>
      </c>
      <c r="P74" t="s">
        <v>4191</v>
      </c>
      <c r="Q74" t="s">
        <v>3998</v>
      </c>
      <c r="R74" t="s">
        <v>3998</v>
      </c>
      <c r="V74" t="s">
        <v>3998</v>
      </c>
    </row>
    <row r="75" spans="1:28" x14ac:dyDescent="0.25">
      <c r="A75" t="s">
        <v>3994</v>
      </c>
      <c r="B75" t="s">
        <v>4192</v>
      </c>
      <c r="C75" t="s">
        <v>4193</v>
      </c>
      <c r="D75">
        <v>91521086</v>
      </c>
      <c r="E75">
        <v>3108526767</v>
      </c>
      <c r="F75" t="s">
        <v>4045</v>
      </c>
      <c r="G75" t="s">
        <v>4005</v>
      </c>
      <c r="H75">
        <v>45042</v>
      </c>
      <c r="I75">
        <v>7192</v>
      </c>
      <c r="J75">
        <v>242</v>
      </c>
      <c r="Q75" t="s">
        <v>3998</v>
      </c>
      <c r="R75" t="s">
        <v>3998</v>
      </c>
      <c r="V75" t="s">
        <v>3998</v>
      </c>
      <c r="Z75" t="s">
        <v>3998</v>
      </c>
    </row>
    <row r="76" spans="1:28" x14ac:dyDescent="0.25">
      <c r="A76" t="s">
        <v>3994</v>
      </c>
      <c r="B76" t="s">
        <v>4194</v>
      </c>
      <c r="C76" t="s">
        <v>4195</v>
      </c>
      <c r="D76">
        <v>52415886</v>
      </c>
      <c r="E76">
        <v>3158049168</v>
      </c>
      <c r="F76" t="s">
        <v>4004</v>
      </c>
      <c r="G76" t="s">
        <v>4005</v>
      </c>
      <c r="H76">
        <v>44864</v>
      </c>
      <c r="I76">
        <v>7574</v>
      </c>
      <c r="J76">
        <v>201</v>
      </c>
      <c r="K76" t="s">
        <v>3998</v>
      </c>
      <c r="P76" t="s">
        <v>3998</v>
      </c>
      <c r="Q76" t="s">
        <v>3998</v>
      </c>
      <c r="R76" t="s">
        <v>3998</v>
      </c>
      <c r="S76" t="s">
        <v>3998</v>
      </c>
      <c r="V76" t="s">
        <v>3998</v>
      </c>
      <c r="Z76" t="s">
        <v>3998</v>
      </c>
    </row>
    <row r="77" spans="1:28" x14ac:dyDescent="0.25">
      <c r="A77" t="s">
        <v>3994</v>
      </c>
      <c r="B77" t="s">
        <v>4196</v>
      </c>
      <c r="C77" t="s">
        <v>4197</v>
      </c>
      <c r="D77">
        <v>1020848612</v>
      </c>
      <c r="E77">
        <v>3104630280</v>
      </c>
      <c r="F77" t="s">
        <v>4009</v>
      </c>
      <c r="G77" t="s">
        <v>3997</v>
      </c>
      <c r="I77">
        <v>7958</v>
      </c>
      <c r="J77">
        <v>204</v>
      </c>
      <c r="K77" t="s">
        <v>3998</v>
      </c>
      <c r="P77" t="s">
        <v>4198</v>
      </c>
      <c r="Q77" t="s">
        <v>3998</v>
      </c>
      <c r="R77" t="s">
        <v>3998</v>
      </c>
      <c r="S77" t="s">
        <v>3998</v>
      </c>
      <c r="V77" t="s">
        <v>3998</v>
      </c>
      <c r="AB77" t="s">
        <v>3998</v>
      </c>
    </row>
    <row r="78" spans="1:28" x14ac:dyDescent="0.25">
      <c r="A78" t="s">
        <v>3994</v>
      </c>
      <c r="B78" t="s">
        <v>4199</v>
      </c>
      <c r="C78" t="s">
        <v>4200</v>
      </c>
      <c r="D78">
        <v>94323551</v>
      </c>
      <c r="E78">
        <v>3134777247</v>
      </c>
      <c r="F78" t="s">
        <v>4045</v>
      </c>
      <c r="G78" t="s">
        <v>4001</v>
      </c>
      <c r="H78">
        <v>44895</v>
      </c>
      <c r="I78">
        <v>7990</v>
      </c>
      <c r="J78">
        <v>242</v>
      </c>
      <c r="Q78" t="s">
        <v>3998</v>
      </c>
      <c r="R78" t="s">
        <v>3998</v>
      </c>
      <c r="V78" t="s">
        <v>3998</v>
      </c>
      <c r="W78" t="s">
        <v>3998</v>
      </c>
    </row>
    <row r="79" spans="1:28" x14ac:dyDescent="0.25">
      <c r="A79" t="s">
        <v>3994</v>
      </c>
      <c r="B79" t="s">
        <v>4201</v>
      </c>
      <c r="C79" t="s">
        <v>4202</v>
      </c>
      <c r="D79">
        <v>80171462</v>
      </c>
      <c r="E79">
        <v>3103163366</v>
      </c>
      <c r="F79" t="s">
        <v>4045</v>
      </c>
      <c r="G79" t="s">
        <v>3997</v>
      </c>
      <c r="I79">
        <v>7913</v>
      </c>
      <c r="J79">
        <v>242</v>
      </c>
      <c r="K79" t="s">
        <v>3998</v>
      </c>
      <c r="Q79" t="s">
        <v>3998</v>
      </c>
      <c r="R79" t="s">
        <v>3998</v>
      </c>
      <c r="S79" t="s">
        <v>3998</v>
      </c>
      <c r="V79" t="s">
        <v>3998</v>
      </c>
      <c r="Z79" t="s">
        <v>3998</v>
      </c>
    </row>
    <row r="80" spans="1:28" x14ac:dyDescent="0.25">
      <c r="A80" t="s">
        <v>3994</v>
      </c>
      <c r="B80" t="s">
        <v>4203</v>
      </c>
      <c r="C80" t="s">
        <v>4204</v>
      </c>
      <c r="D80">
        <v>1000455502</v>
      </c>
      <c r="E80">
        <v>3014932408</v>
      </c>
      <c r="F80" t="s">
        <v>4004</v>
      </c>
      <c r="G80" t="s">
        <v>4115</v>
      </c>
      <c r="H80">
        <v>44804</v>
      </c>
      <c r="I80">
        <v>7970</v>
      </c>
      <c r="J80">
        <v>297</v>
      </c>
      <c r="K80" t="s">
        <v>3998</v>
      </c>
      <c r="O80" t="s">
        <v>3998</v>
      </c>
      <c r="Q80" t="s">
        <v>3998</v>
      </c>
      <c r="S80" t="s">
        <v>3998</v>
      </c>
      <c r="V80" t="s">
        <v>3998</v>
      </c>
    </row>
    <row r="81" spans="1:28" x14ac:dyDescent="0.25">
      <c r="A81" t="s">
        <v>3994</v>
      </c>
      <c r="B81" t="s">
        <v>4205</v>
      </c>
      <c r="C81" t="s">
        <v>4206</v>
      </c>
      <c r="D81">
        <v>1073509958</v>
      </c>
      <c r="E81">
        <v>3204665186</v>
      </c>
      <c r="F81" t="s">
        <v>4030</v>
      </c>
      <c r="G81" t="s">
        <v>4024</v>
      </c>
      <c r="I81">
        <v>8018</v>
      </c>
      <c r="J81">
        <v>202</v>
      </c>
      <c r="K81" t="s">
        <v>3998</v>
      </c>
      <c r="Q81" t="s">
        <v>3998</v>
      </c>
      <c r="R81" t="s">
        <v>3998</v>
      </c>
      <c r="S81" t="s">
        <v>3998</v>
      </c>
      <c r="V81" t="s">
        <v>3998</v>
      </c>
      <c r="Z81" t="s">
        <v>3998</v>
      </c>
    </row>
    <row r="82" spans="1:28" x14ac:dyDescent="0.25">
      <c r="A82" t="s">
        <v>3994</v>
      </c>
      <c r="B82" t="s">
        <v>4207</v>
      </c>
      <c r="C82" t="s">
        <v>4208</v>
      </c>
      <c r="D82">
        <v>3830267</v>
      </c>
      <c r="E82">
        <v>3113898614</v>
      </c>
      <c r="F82" t="s">
        <v>4045</v>
      </c>
      <c r="G82" t="s">
        <v>3997</v>
      </c>
      <c r="I82">
        <v>7907</v>
      </c>
      <c r="J82">
        <v>242</v>
      </c>
      <c r="K82" t="s">
        <v>3998</v>
      </c>
      <c r="Q82" t="s">
        <v>3998</v>
      </c>
      <c r="R82" t="s">
        <v>3998</v>
      </c>
      <c r="S82" t="s">
        <v>3998</v>
      </c>
      <c r="V82" t="s">
        <v>3998</v>
      </c>
    </row>
    <row r="83" spans="1:28" x14ac:dyDescent="0.25">
      <c r="A83" t="s">
        <v>3994</v>
      </c>
      <c r="B83" t="s">
        <v>4209</v>
      </c>
      <c r="C83" t="s">
        <v>4210</v>
      </c>
      <c r="D83">
        <v>1061023452</v>
      </c>
      <c r="E83">
        <v>3183926465</v>
      </c>
      <c r="F83" t="s">
        <v>4045</v>
      </c>
      <c r="G83" t="s">
        <v>3997</v>
      </c>
      <c r="I83">
        <v>7909</v>
      </c>
      <c r="J83">
        <v>242</v>
      </c>
      <c r="K83" t="s">
        <v>3998</v>
      </c>
      <c r="Q83" t="s">
        <v>3998</v>
      </c>
      <c r="R83" t="s">
        <v>3998</v>
      </c>
      <c r="S83" t="s">
        <v>3998</v>
      </c>
      <c r="V83" t="s">
        <v>3998</v>
      </c>
    </row>
    <row r="84" spans="1:28" x14ac:dyDescent="0.25">
      <c r="A84" t="s">
        <v>3994</v>
      </c>
      <c r="B84" t="s">
        <v>4110</v>
      </c>
      <c r="C84" t="s">
        <v>4211</v>
      </c>
      <c r="D84">
        <v>1010229029</v>
      </c>
      <c r="E84">
        <v>3102338190</v>
      </c>
      <c r="F84" t="s">
        <v>4009</v>
      </c>
      <c r="G84" t="s">
        <v>3997</v>
      </c>
      <c r="I84">
        <v>8106</v>
      </c>
      <c r="J84">
        <v>204</v>
      </c>
      <c r="K84" t="s">
        <v>3998</v>
      </c>
      <c r="Q84" t="s">
        <v>3998</v>
      </c>
      <c r="R84" t="s">
        <v>3998</v>
      </c>
      <c r="V84" t="s">
        <v>3998</v>
      </c>
    </row>
    <row r="85" spans="1:28" x14ac:dyDescent="0.25">
      <c r="A85" t="s">
        <v>3994</v>
      </c>
      <c r="B85" t="s">
        <v>4085</v>
      </c>
      <c r="C85" t="s">
        <v>4212</v>
      </c>
      <c r="D85">
        <v>80091104</v>
      </c>
      <c r="E85">
        <v>3114765345</v>
      </c>
      <c r="F85" t="s">
        <v>4045</v>
      </c>
      <c r="G85" t="s">
        <v>3997</v>
      </c>
      <c r="I85">
        <v>8065</v>
      </c>
      <c r="J85">
        <v>242</v>
      </c>
      <c r="K85" t="s">
        <v>3998</v>
      </c>
      <c r="P85" t="s">
        <v>4213</v>
      </c>
      <c r="Q85" t="s">
        <v>3998</v>
      </c>
      <c r="R85" t="s">
        <v>3998</v>
      </c>
      <c r="S85" t="s">
        <v>3998</v>
      </c>
      <c r="V85" t="s">
        <v>3998</v>
      </c>
      <c r="W85" t="s">
        <v>3998</v>
      </c>
      <c r="Z85" t="s">
        <v>3998</v>
      </c>
    </row>
    <row r="86" spans="1:28" x14ac:dyDescent="0.25">
      <c r="A86" t="s">
        <v>3994</v>
      </c>
      <c r="B86" t="s">
        <v>4085</v>
      </c>
      <c r="C86" t="s">
        <v>4214</v>
      </c>
      <c r="D86">
        <v>1140827882</v>
      </c>
      <c r="E86">
        <v>3002477312</v>
      </c>
      <c r="F86" t="s">
        <v>4045</v>
      </c>
      <c r="G86" t="s">
        <v>3997</v>
      </c>
      <c r="I86">
        <v>8067</v>
      </c>
      <c r="J86">
        <v>242</v>
      </c>
      <c r="K86" t="s">
        <v>3998</v>
      </c>
      <c r="Q86" t="s">
        <v>3998</v>
      </c>
      <c r="R86" t="s">
        <v>3998</v>
      </c>
      <c r="S86" t="s">
        <v>3998</v>
      </c>
      <c r="V86" t="s">
        <v>3998</v>
      </c>
    </row>
    <row r="87" spans="1:28" x14ac:dyDescent="0.25">
      <c r="A87" t="s">
        <v>4105</v>
      </c>
      <c r="B87" t="s">
        <v>4085</v>
      </c>
      <c r="C87" t="s">
        <v>4215</v>
      </c>
      <c r="D87">
        <v>1018432277</v>
      </c>
      <c r="E87">
        <v>3057063575</v>
      </c>
      <c r="F87" t="s">
        <v>4045</v>
      </c>
      <c r="G87" t="s">
        <v>3997</v>
      </c>
      <c r="I87">
        <v>8236</v>
      </c>
      <c r="J87">
        <v>242</v>
      </c>
      <c r="K87" t="s">
        <v>3998</v>
      </c>
      <c r="M87" t="s">
        <v>3998</v>
      </c>
      <c r="Q87" t="s">
        <v>3998</v>
      </c>
      <c r="R87" t="s">
        <v>3998</v>
      </c>
      <c r="S87" t="s">
        <v>3998</v>
      </c>
      <c r="V87" t="s">
        <v>3998</v>
      </c>
    </row>
    <row r="88" spans="1:28" x14ac:dyDescent="0.25">
      <c r="A88" t="s">
        <v>3994</v>
      </c>
      <c r="B88" t="s">
        <v>4216</v>
      </c>
      <c r="C88" t="s">
        <v>4217</v>
      </c>
      <c r="D88">
        <v>53910937</v>
      </c>
      <c r="E88">
        <v>3046492366</v>
      </c>
      <c r="F88" t="s">
        <v>4045</v>
      </c>
      <c r="G88" t="s">
        <v>3997</v>
      </c>
      <c r="I88">
        <v>7999</v>
      </c>
      <c r="J88">
        <v>242</v>
      </c>
      <c r="K88" t="s">
        <v>3998</v>
      </c>
      <c r="Q88" t="s">
        <v>3998</v>
      </c>
      <c r="R88" t="s">
        <v>3998</v>
      </c>
      <c r="S88" t="s">
        <v>3998</v>
      </c>
      <c r="V88" t="s">
        <v>3998</v>
      </c>
    </row>
    <row r="89" spans="1:28" x14ac:dyDescent="0.25">
      <c r="A89" t="s">
        <v>3994</v>
      </c>
      <c r="B89" t="s">
        <v>4218</v>
      </c>
      <c r="C89" t="s">
        <v>4219</v>
      </c>
      <c r="D89">
        <v>1012460818</v>
      </c>
      <c r="E89">
        <v>3057208314</v>
      </c>
      <c r="F89" t="s">
        <v>4009</v>
      </c>
      <c r="G89" t="s">
        <v>4220</v>
      </c>
      <c r="H89">
        <v>44854</v>
      </c>
      <c r="I89">
        <v>8291</v>
      </c>
      <c r="J89">
        <v>293</v>
      </c>
      <c r="K89" t="s">
        <v>3998</v>
      </c>
      <c r="P89" t="s">
        <v>4055</v>
      </c>
      <c r="Q89" t="s">
        <v>3998</v>
      </c>
      <c r="R89" t="s">
        <v>3998</v>
      </c>
      <c r="S89" t="s">
        <v>3998</v>
      </c>
      <c r="V89" t="s">
        <v>3998</v>
      </c>
      <c r="AB89" t="s">
        <v>3998</v>
      </c>
    </row>
    <row r="90" spans="1:28" x14ac:dyDescent="0.25">
      <c r="A90" t="s">
        <v>3994</v>
      </c>
      <c r="B90" t="s">
        <v>4221</v>
      </c>
      <c r="C90" t="s">
        <v>4222</v>
      </c>
      <c r="D90">
        <v>1143873719</v>
      </c>
      <c r="E90">
        <v>3156483490</v>
      </c>
      <c r="F90" t="s">
        <v>4121</v>
      </c>
      <c r="G90" t="s">
        <v>4220</v>
      </c>
      <c r="H90">
        <v>44867</v>
      </c>
      <c r="I90">
        <v>8305</v>
      </c>
      <c r="J90">
        <v>204</v>
      </c>
      <c r="K90" t="s">
        <v>3998</v>
      </c>
      <c r="P90" t="s">
        <v>4055</v>
      </c>
      <c r="Q90" t="s">
        <v>3998</v>
      </c>
      <c r="R90" t="s">
        <v>3998</v>
      </c>
      <c r="S90" t="s">
        <v>3998</v>
      </c>
      <c r="V90" t="s">
        <v>3998</v>
      </c>
    </row>
    <row r="91" spans="1:28" x14ac:dyDescent="0.25">
      <c r="A91" t="s">
        <v>3994</v>
      </c>
      <c r="B91" t="s">
        <v>4223</v>
      </c>
      <c r="C91" t="s">
        <v>4224</v>
      </c>
      <c r="D91">
        <v>691837</v>
      </c>
      <c r="E91">
        <v>3232166724</v>
      </c>
      <c r="F91" t="s">
        <v>4045</v>
      </c>
      <c r="G91" t="s">
        <v>4024</v>
      </c>
      <c r="I91">
        <v>8279</v>
      </c>
      <c r="J91">
        <v>242</v>
      </c>
      <c r="K91" t="s">
        <v>3998</v>
      </c>
      <c r="Q91" t="s">
        <v>3998</v>
      </c>
      <c r="R91" t="s">
        <v>3998</v>
      </c>
      <c r="S91" t="s">
        <v>3998</v>
      </c>
      <c r="V91" t="s">
        <v>3998</v>
      </c>
    </row>
    <row r="92" spans="1:28" x14ac:dyDescent="0.25">
      <c r="A92" t="s">
        <v>3994</v>
      </c>
      <c r="B92" t="s">
        <v>4218</v>
      </c>
      <c r="C92" t="s">
        <v>4225</v>
      </c>
      <c r="D92">
        <v>1016097322</v>
      </c>
      <c r="E92">
        <v>3224319187</v>
      </c>
      <c r="F92" t="s">
        <v>4009</v>
      </c>
      <c r="G92" t="s">
        <v>4220</v>
      </c>
      <c r="H92">
        <v>44883</v>
      </c>
      <c r="I92">
        <v>8443</v>
      </c>
      <c r="J92">
        <v>204</v>
      </c>
      <c r="K92" t="s">
        <v>3998</v>
      </c>
      <c r="O92" t="s">
        <v>3998</v>
      </c>
      <c r="Q92" t="s">
        <v>3998</v>
      </c>
      <c r="V92" t="s">
        <v>3998</v>
      </c>
      <c r="AB92" t="s">
        <v>3998</v>
      </c>
    </row>
    <row r="93" spans="1:28" x14ac:dyDescent="0.25">
      <c r="A93" t="s">
        <v>3994</v>
      </c>
      <c r="B93" t="s">
        <v>4226</v>
      </c>
      <c r="C93" t="s">
        <v>4227</v>
      </c>
      <c r="D93">
        <v>1064838650</v>
      </c>
      <c r="E93">
        <v>3185386524</v>
      </c>
      <c r="F93" t="s">
        <v>4045</v>
      </c>
      <c r="G93" t="s">
        <v>3997</v>
      </c>
      <c r="I93">
        <v>8343</v>
      </c>
      <c r="J93">
        <v>242</v>
      </c>
      <c r="K93" t="s">
        <v>3998</v>
      </c>
      <c r="Q93" t="s">
        <v>3998</v>
      </c>
      <c r="R93" t="s">
        <v>3998</v>
      </c>
      <c r="S93" t="s">
        <v>3998</v>
      </c>
      <c r="V93" t="s">
        <v>3998</v>
      </c>
    </row>
    <row r="94" spans="1:28" x14ac:dyDescent="0.25">
      <c r="A94" t="s">
        <v>3994</v>
      </c>
      <c r="B94" t="s">
        <v>4106</v>
      </c>
      <c r="C94" t="s">
        <v>4228</v>
      </c>
      <c r="D94">
        <v>17392222</v>
      </c>
      <c r="E94">
        <v>3102012457</v>
      </c>
      <c r="F94" t="s">
        <v>4009</v>
      </c>
      <c r="G94" t="s">
        <v>4220</v>
      </c>
      <c r="H94">
        <v>44888</v>
      </c>
      <c r="I94">
        <v>8452</v>
      </c>
      <c r="J94">
        <v>204</v>
      </c>
      <c r="K94" t="s">
        <v>3998</v>
      </c>
      <c r="M94" t="s">
        <v>3998</v>
      </c>
      <c r="Q94" t="s">
        <v>3998</v>
      </c>
      <c r="R94" t="s">
        <v>3998</v>
      </c>
      <c r="S94" t="s">
        <v>3998</v>
      </c>
      <c r="V94" t="s">
        <v>3998</v>
      </c>
    </row>
    <row r="95" spans="1:28" x14ac:dyDescent="0.25">
      <c r="A95" t="s">
        <v>972</v>
      </c>
      <c r="B95" t="s">
        <v>4229</v>
      </c>
      <c r="C95" t="s">
        <v>4230</v>
      </c>
      <c r="D95">
        <v>1022323408</v>
      </c>
      <c r="E95">
        <v>3188216629</v>
      </c>
      <c r="F95" t="s">
        <v>4077</v>
      </c>
      <c r="G95" t="s">
        <v>4024</v>
      </c>
      <c r="I95">
        <v>8463</v>
      </c>
      <c r="J95">
        <v>280</v>
      </c>
      <c r="K95" t="s">
        <v>3998</v>
      </c>
      <c r="P95" t="s">
        <v>4231</v>
      </c>
      <c r="Q95" t="s">
        <v>3998</v>
      </c>
      <c r="R95" t="s">
        <v>3998</v>
      </c>
      <c r="V95" t="s">
        <v>3998</v>
      </c>
    </row>
    <row r="96" spans="1:28" x14ac:dyDescent="0.25">
      <c r="A96" t="s">
        <v>3994</v>
      </c>
      <c r="B96" t="s">
        <v>4170</v>
      </c>
      <c r="C96" t="s">
        <v>4232</v>
      </c>
      <c r="G96" t="s">
        <v>4142</v>
      </c>
      <c r="I96">
        <v>8475</v>
      </c>
      <c r="J96">
        <v>291</v>
      </c>
      <c r="Q96" t="s">
        <v>3998</v>
      </c>
      <c r="R96" t="s">
        <v>3998</v>
      </c>
      <c r="V96" t="s">
        <v>3998</v>
      </c>
    </row>
    <row r="97" spans="1:28" x14ac:dyDescent="0.25">
      <c r="A97" t="s">
        <v>3994</v>
      </c>
      <c r="B97" t="s">
        <v>4233</v>
      </c>
      <c r="C97" t="s">
        <v>4234</v>
      </c>
      <c r="G97" t="s">
        <v>4142</v>
      </c>
      <c r="I97">
        <v>8475</v>
      </c>
      <c r="J97">
        <v>291</v>
      </c>
      <c r="Q97" t="s">
        <v>3998</v>
      </c>
      <c r="R97" t="s">
        <v>3998</v>
      </c>
      <c r="V97" t="s">
        <v>3998</v>
      </c>
    </row>
    <row r="98" spans="1:28" x14ac:dyDescent="0.25">
      <c r="A98" t="s">
        <v>3994</v>
      </c>
      <c r="B98" t="s">
        <v>4235</v>
      </c>
      <c r="C98" t="s">
        <v>4236</v>
      </c>
      <c r="D98">
        <v>22735920</v>
      </c>
      <c r="E98">
        <v>3014315114</v>
      </c>
      <c r="F98" t="s">
        <v>4045</v>
      </c>
      <c r="G98" t="s">
        <v>4220</v>
      </c>
      <c r="H98">
        <v>44834</v>
      </c>
      <c r="I98">
        <v>8068</v>
      </c>
      <c r="J98">
        <v>242</v>
      </c>
      <c r="K98" t="s">
        <v>3998</v>
      </c>
      <c r="Q98" t="s">
        <v>3998</v>
      </c>
      <c r="R98" t="s">
        <v>3998</v>
      </c>
      <c r="S98" t="s">
        <v>3998</v>
      </c>
      <c r="V98" t="s">
        <v>3998</v>
      </c>
    </row>
    <row r="99" spans="1:28" x14ac:dyDescent="0.25">
      <c r="A99" t="s">
        <v>3994</v>
      </c>
      <c r="B99" t="s">
        <v>4237</v>
      </c>
      <c r="C99" t="s">
        <v>4238</v>
      </c>
      <c r="D99">
        <v>1073519815</v>
      </c>
      <c r="E99">
        <v>3203279761</v>
      </c>
      <c r="F99" t="s">
        <v>4009</v>
      </c>
      <c r="G99" t="s">
        <v>3997</v>
      </c>
      <c r="I99">
        <v>8523</v>
      </c>
      <c r="J99">
        <v>204</v>
      </c>
      <c r="Q99" t="s">
        <v>3998</v>
      </c>
      <c r="R99" t="s">
        <v>3998</v>
      </c>
      <c r="S99" t="s">
        <v>3998</v>
      </c>
      <c r="V99" t="s">
        <v>3998</v>
      </c>
    </row>
    <row r="100" spans="1:28" x14ac:dyDescent="0.25">
      <c r="A100" t="s">
        <v>3994</v>
      </c>
      <c r="B100" t="s">
        <v>4239</v>
      </c>
      <c r="C100" t="s">
        <v>4240</v>
      </c>
      <c r="D100">
        <v>1070329621</v>
      </c>
      <c r="E100">
        <v>3195458866</v>
      </c>
      <c r="F100" t="s">
        <v>4009</v>
      </c>
      <c r="G100" t="s">
        <v>4220</v>
      </c>
      <c r="H100">
        <v>44812</v>
      </c>
      <c r="I100">
        <v>8580</v>
      </c>
      <c r="J100">
        <v>315</v>
      </c>
      <c r="K100" t="s">
        <v>3998</v>
      </c>
      <c r="O100" t="s">
        <v>4241</v>
      </c>
      <c r="Q100" t="s">
        <v>3998</v>
      </c>
      <c r="R100" t="s">
        <v>3998</v>
      </c>
      <c r="V100" t="s">
        <v>3998</v>
      </c>
    </row>
    <row r="101" spans="1:28" x14ac:dyDescent="0.25">
      <c r="A101" t="s">
        <v>3994</v>
      </c>
      <c r="B101" t="s">
        <v>4242</v>
      </c>
      <c r="C101" t="s">
        <v>4243</v>
      </c>
      <c r="D101">
        <v>1014197742</v>
      </c>
      <c r="E101">
        <v>3154182432</v>
      </c>
      <c r="F101" t="s">
        <v>4121</v>
      </c>
      <c r="G101" t="s">
        <v>3997</v>
      </c>
      <c r="I101">
        <v>8633</v>
      </c>
      <c r="J101">
        <v>302</v>
      </c>
      <c r="K101" t="s">
        <v>3998</v>
      </c>
      <c r="O101" t="s">
        <v>3998</v>
      </c>
      <c r="Q101" t="s">
        <v>3998</v>
      </c>
      <c r="R101" t="s">
        <v>3998</v>
      </c>
      <c r="S101" t="s">
        <v>3998</v>
      </c>
      <c r="V101" t="s">
        <v>3998</v>
      </c>
    </row>
    <row r="102" spans="1:28" x14ac:dyDescent="0.25">
      <c r="A102" t="s">
        <v>3994</v>
      </c>
      <c r="B102" t="s">
        <v>4244</v>
      </c>
      <c r="C102" t="s">
        <v>4245</v>
      </c>
      <c r="D102">
        <v>40780954</v>
      </c>
      <c r="E102">
        <v>3043774103</v>
      </c>
      <c r="F102" t="s">
        <v>4004</v>
      </c>
      <c r="G102" t="s">
        <v>4220</v>
      </c>
      <c r="H102">
        <v>44895</v>
      </c>
      <c r="I102">
        <v>8574</v>
      </c>
      <c r="J102">
        <v>291</v>
      </c>
      <c r="Q102" t="s">
        <v>3998</v>
      </c>
      <c r="R102" t="s">
        <v>3998</v>
      </c>
      <c r="S102" t="s">
        <v>3998</v>
      </c>
      <c r="V102" t="s">
        <v>3998</v>
      </c>
    </row>
    <row r="103" spans="1:28" x14ac:dyDescent="0.25">
      <c r="A103" t="s">
        <v>942</v>
      </c>
      <c r="B103" t="s">
        <v>4239</v>
      </c>
      <c r="C103" t="s">
        <v>4246</v>
      </c>
      <c r="D103">
        <v>1026583015</v>
      </c>
      <c r="E103">
        <v>3204412489</v>
      </c>
      <c r="F103" t="s">
        <v>4009</v>
      </c>
      <c r="G103" t="s">
        <v>4005</v>
      </c>
      <c r="H103">
        <v>44805</v>
      </c>
      <c r="I103">
        <v>8700</v>
      </c>
      <c r="J103">
        <v>204</v>
      </c>
      <c r="K103" t="s">
        <v>3998</v>
      </c>
      <c r="Q103" t="s">
        <v>3998</v>
      </c>
      <c r="R103" t="s">
        <v>3998</v>
      </c>
      <c r="V103" t="s">
        <v>3998</v>
      </c>
    </row>
    <row r="104" spans="1:28" x14ac:dyDescent="0.25">
      <c r="A104" t="s">
        <v>3994</v>
      </c>
      <c r="B104" t="s">
        <v>4239</v>
      </c>
      <c r="C104" t="s">
        <v>4247</v>
      </c>
      <c r="D104">
        <v>1013677791</v>
      </c>
      <c r="E104">
        <v>3107663035</v>
      </c>
      <c r="F104" t="s">
        <v>4121</v>
      </c>
      <c r="G104" t="s">
        <v>4220</v>
      </c>
      <c r="H104">
        <v>44828</v>
      </c>
      <c r="I104">
        <v>8670</v>
      </c>
      <c r="J104">
        <v>302</v>
      </c>
      <c r="K104" t="s">
        <v>3998</v>
      </c>
      <c r="O104" t="s">
        <v>3998</v>
      </c>
      <c r="Q104" t="s">
        <v>3998</v>
      </c>
      <c r="R104" t="s">
        <v>3998</v>
      </c>
      <c r="S104" t="s">
        <v>3998</v>
      </c>
      <c r="V104" t="s">
        <v>3998</v>
      </c>
    </row>
    <row r="105" spans="1:28" x14ac:dyDescent="0.25">
      <c r="A105" t="s">
        <v>3994</v>
      </c>
      <c r="B105" t="s">
        <v>4248</v>
      </c>
      <c r="C105" t="s">
        <v>4249</v>
      </c>
      <c r="D105">
        <v>11511404</v>
      </c>
      <c r="E105">
        <v>3185831958</v>
      </c>
      <c r="F105" t="s">
        <v>4004</v>
      </c>
      <c r="G105" t="s">
        <v>4051</v>
      </c>
      <c r="H105">
        <v>44804</v>
      </c>
      <c r="I105">
        <v>8743</v>
      </c>
      <c r="J105">
        <v>297</v>
      </c>
      <c r="K105" t="s">
        <v>3998</v>
      </c>
      <c r="O105" t="s">
        <v>3998</v>
      </c>
      <c r="P105" t="s">
        <v>4147</v>
      </c>
      <c r="Q105" t="s">
        <v>3998</v>
      </c>
      <c r="R105" t="s">
        <v>3998</v>
      </c>
      <c r="S105" t="s">
        <v>3998</v>
      </c>
      <c r="V105" t="s">
        <v>3998</v>
      </c>
    </row>
    <row r="106" spans="1:28" x14ac:dyDescent="0.25">
      <c r="A106" t="s">
        <v>3994</v>
      </c>
      <c r="B106" t="s">
        <v>4239</v>
      </c>
      <c r="C106" t="s">
        <v>4250</v>
      </c>
      <c r="D106">
        <v>1007370920</v>
      </c>
      <c r="E106">
        <v>3206349466</v>
      </c>
      <c r="F106" t="s">
        <v>4009</v>
      </c>
      <c r="G106" t="s">
        <v>4220</v>
      </c>
      <c r="H106">
        <v>44803</v>
      </c>
      <c r="I106">
        <v>8698</v>
      </c>
      <c r="J106">
        <v>298</v>
      </c>
      <c r="Q106" t="s">
        <v>3998</v>
      </c>
      <c r="V106" t="s">
        <v>3998</v>
      </c>
    </row>
    <row r="107" spans="1:28" x14ac:dyDescent="0.25">
      <c r="A107" t="s">
        <v>3994</v>
      </c>
      <c r="B107" t="s">
        <v>4053</v>
      </c>
      <c r="C107" t="s">
        <v>615</v>
      </c>
      <c r="D107">
        <v>79898518</v>
      </c>
      <c r="E107">
        <v>3212093787</v>
      </c>
      <c r="F107" t="s">
        <v>4004</v>
      </c>
      <c r="G107" t="s">
        <v>3997</v>
      </c>
      <c r="I107">
        <v>8868</v>
      </c>
      <c r="J107">
        <v>291</v>
      </c>
      <c r="K107" t="s">
        <v>3998</v>
      </c>
      <c r="M107" t="s">
        <v>3998</v>
      </c>
      <c r="Q107" t="s">
        <v>3998</v>
      </c>
      <c r="R107" t="s">
        <v>3998</v>
      </c>
      <c r="S107" t="s">
        <v>3998</v>
      </c>
      <c r="T107" t="s">
        <v>3998</v>
      </c>
      <c r="U107" t="s">
        <v>3998</v>
      </c>
      <c r="V107" t="s">
        <v>3998</v>
      </c>
      <c r="W107" t="s">
        <v>3998</v>
      </c>
      <c r="Z107" t="s">
        <v>3998</v>
      </c>
      <c r="AA107" t="s">
        <v>3998</v>
      </c>
    </row>
    <row r="108" spans="1:28" x14ac:dyDescent="0.25">
      <c r="A108" t="s">
        <v>3994</v>
      </c>
      <c r="B108" t="s">
        <v>4251</v>
      </c>
      <c r="C108" t="s">
        <v>4252</v>
      </c>
      <c r="D108">
        <v>1024600269</v>
      </c>
      <c r="E108">
        <v>3212474852</v>
      </c>
      <c r="F108" t="s">
        <v>4081</v>
      </c>
      <c r="G108" t="s">
        <v>3997</v>
      </c>
      <c r="I108">
        <v>8892</v>
      </c>
      <c r="J108">
        <v>200</v>
      </c>
      <c r="K108" t="s">
        <v>3998</v>
      </c>
      <c r="M108" t="s">
        <v>3998</v>
      </c>
      <c r="P108" t="s">
        <v>4253</v>
      </c>
      <c r="Q108" t="s">
        <v>3998</v>
      </c>
      <c r="R108" t="s">
        <v>3998</v>
      </c>
      <c r="S108" t="s">
        <v>3998</v>
      </c>
      <c r="V108" t="s">
        <v>3998</v>
      </c>
    </row>
    <row r="109" spans="1:28" x14ac:dyDescent="0.25">
      <c r="B109" t="s">
        <v>4170</v>
      </c>
      <c r="C109" t="s">
        <v>4254</v>
      </c>
      <c r="G109" t="s">
        <v>4142</v>
      </c>
      <c r="J109">
        <v>291</v>
      </c>
      <c r="Q109" t="s">
        <v>3998</v>
      </c>
      <c r="R109" t="s">
        <v>3998</v>
      </c>
      <c r="V109" t="s">
        <v>3998</v>
      </c>
    </row>
    <row r="110" spans="1:28" x14ac:dyDescent="0.25">
      <c r="A110" t="s">
        <v>3994</v>
      </c>
      <c r="B110" t="s">
        <v>4255</v>
      </c>
      <c r="C110" t="s">
        <v>4256</v>
      </c>
      <c r="D110">
        <v>1130585035</v>
      </c>
      <c r="E110">
        <v>3203711071</v>
      </c>
      <c r="F110" t="s">
        <v>4004</v>
      </c>
      <c r="G110" t="s">
        <v>4001</v>
      </c>
      <c r="H110">
        <v>44895</v>
      </c>
      <c r="I110">
        <v>8946</v>
      </c>
      <c r="J110">
        <v>291</v>
      </c>
      <c r="K110" t="s">
        <v>3998</v>
      </c>
      <c r="O110" t="s">
        <v>3998</v>
      </c>
      <c r="Q110" t="s">
        <v>3998</v>
      </c>
      <c r="R110" t="s">
        <v>3998</v>
      </c>
      <c r="S110" t="s">
        <v>3998</v>
      </c>
      <c r="V110" t="s">
        <v>3998</v>
      </c>
    </row>
    <row r="111" spans="1:28" x14ac:dyDescent="0.25">
      <c r="A111" t="s">
        <v>3994</v>
      </c>
      <c r="B111" t="s">
        <v>4257</v>
      </c>
      <c r="C111" t="s">
        <v>4258</v>
      </c>
      <c r="F111" t="s">
        <v>4259</v>
      </c>
      <c r="G111" t="s">
        <v>4024</v>
      </c>
      <c r="I111">
        <v>8957</v>
      </c>
      <c r="J111">
        <v>209</v>
      </c>
      <c r="Q111" t="s">
        <v>3998</v>
      </c>
      <c r="R111" t="s">
        <v>3998</v>
      </c>
      <c r="S111" t="s">
        <v>3998</v>
      </c>
      <c r="T111" t="s">
        <v>3998</v>
      </c>
      <c r="U111" t="s">
        <v>3998</v>
      </c>
      <c r="V111" t="s">
        <v>3998</v>
      </c>
    </row>
    <row r="112" spans="1:28" x14ac:dyDescent="0.25">
      <c r="A112" t="s">
        <v>3994</v>
      </c>
      <c r="B112" t="s">
        <v>4218</v>
      </c>
      <c r="C112" t="s">
        <v>4260</v>
      </c>
      <c r="D112">
        <v>1014248138</v>
      </c>
      <c r="E112">
        <v>3202847019</v>
      </c>
      <c r="F112" t="s">
        <v>4009</v>
      </c>
      <c r="G112" t="s">
        <v>4220</v>
      </c>
      <c r="I112">
        <v>8979</v>
      </c>
      <c r="J112">
        <v>204</v>
      </c>
      <c r="Q112" t="s">
        <v>3998</v>
      </c>
      <c r="R112" t="s">
        <v>3998</v>
      </c>
      <c r="S112" t="s">
        <v>3998</v>
      </c>
      <c r="V112" t="s">
        <v>3998</v>
      </c>
      <c r="AB112" t="s">
        <v>3998</v>
      </c>
    </row>
    <row r="113" spans="1:28" x14ac:dyDescent="0.25">
      <c r="A113" t="s">
        <v>3994</v>
      </c>
      <c r="B113" t="s">
        <v>4172</v>
      </c>
      <c r="C113" t="s">
        <v>4261</v>
      </c>
      <c r="D113">
        <v>1082980978</v>
      </c>
      <c r="E113">
        <v>3208228124</v>
      </c>
      <c r="F113" t="s">
        <v>4045</v>
      </c>
      <c r="G113" t="s">
        <v>3997</v>
      </c>
      <c r="I113">
        <v>8942</v>
      </c>
      <c r="J113">
        <v>291</v>
      </c>
      <c r="K113" t="s">
        <v>3998</v>
      </c>
      <c r="Q113" t="s">
        <v>3998</v>
      </c>
      <c r="R113" t="s">
        <v>3998</v>
      </c>
      <c r="S113" t="s">
        <v>3998</v>
      </c>
      <c r="V113" t="s">
        <v>3998</v>
      </c>
    </row>
    <row r="114" spans="1:28" x14ac:dyDescent="0.25">
      <c r="A114" t="s">
        <v>3994</v>
      </c>
      <c r="B114" t="s">
        <v>4262</v>
      </c>
      <c r="C114" t="s">
        <v>4263</v>
      </c>
      <c r="D114">
        <v>1127350508</v>
      </c>
      <c r="E114">
        <v>3194748393</v>
      </c>
      <c r="F114" t="s">
        <v>4045</v>
      </c>
      <c r="G114" t="s">
        <v>3997</v>
      </c>
      <c r="I114" t="s">
        <v>4264</v>
      </c>
      <c r="J114">
        <v>200</v>
      </c>
      <c r="K114" t="s">
        <v>3998</v>
      </c>
      <c r="N114" t="s">
        <v>3998</v>
      </c>
      <c r="P114" t="s">
        <v>4055</v>
      </c>
      <c r="Q114" t="s">
        <v>3998</v>
      </c>
      <c r="R114" t="s">
        <v>3998</v>
      </c>
      <c r="S114" t="s">
        <v>3998</v>
      </c>
      <c r="V114" t="s">
        <v>3998</v>
      </c>
    </row>
    <row r="115" spans="1:28" x14ac:dyDescent="0.25">
      <c r="A115" t="s">
        <v>4105</v>
      </c>
      <c r="B115" t="s">
        <v>4108</v>
      </c>
      <c r="C115" t="s">
        <v>4265</v>
      </c>
      <c r="D115">
        <v>1014310153</v>
      </c>
      <c r="E115">
        <v>3172350841</v>
      </c>
      <c r="F115" t="s">
        <v>4045</v>
      </c>
      <c r="G115" t="s">
        <v>3997</v>
      </c>
      <c r="I115">
        <v>8989</v>
      </c>
      <c r="J115">
        <v>295</v>
      </c>
      <c r="K115" t="s">
        <v>3998</v>
      </c>
      <c r="Q115" t="s">
        <v>3998</v>
      </c>
      <c r="R115" t="s">
        <v>3998</v>
      </c>
      <c r="S115" t="s">
        <v>3998</v>
      </c>
      <c r="V115" t="s">
        <v>3998</v>
      </c>
      <c r="X115" t="s">
        <v>3998</v>
      </c>
      <c r="Z115" t="s">
        <v>3998</v>
      </c>
    </row>
    <row r="116" spans="1:28" x14ac:dyDescent="0.25">
      <c r="A116" t="s">
        <v>3994</v>
      </c>
      <c r="B116" t="s">
        <v>4266</v>
      </c>
      <c r="C116" t="s">
        <v>4267</v>
      </c>
      <c r="D116">
        <v>1053799931</v>
      </c>
      <c r="E116" t="s">
        <v>4268</v>
      </c>
      <c r="F116" t="s">
        <v>4004</v>
      </c>
      <c r="G116" t="s">
        <v>4269</v>
      </c>
      <c r="I116">
        <v>10701</v>
      </c>
      <c r="J116">
        <v>298</v>
      </c>
      <c r="Q116" t="s">
        <v>3998</v>
      </c>
      <c r="R116" t="s">
        <v>3998</v>
      </c>
      <c r="V116" t="s">
        <v>3998</v>
      </c>
    </row>
    <row r="117" spans="1:28" x14ac:dyDescent="0.25">
      <c r="A117" t="s">
        <v>3994</v>
      </c>
      <c r="B117" t="s">
        <v>4175</v>
      </c>
      <c r="C117" t="s">
        <v>4270</v>
      </c>
      <c r="D117">
        <v>1016095587</v>
      </c>
      <c r="E117">
        <v>3053726130</v>
      </c>
      <c r="F117" t="s">
        <v>4045</v>
      </c>
      <c r="G117" t="s">
        <v>4220</v>
      </c>
      <c r="I117">
        <v>9072</v>
      </c>
      <c r="J117">
        <v>286</v>
      </c>
      <c r="K117" t="s">
        <v>3998</v>
      </c>
      <c r="Q117" t="s">
        <v>3998</v>
      </c>
      <c r="R117" t="s">
        <v>3998</v>
      </c>
      <c r="S117" t="s">
        <v>3998</v>
      </c>
      <c r="V117" t="s">
        <v>3998</v>
      </c>
    </row>
    <row r="118" spans="1:28" x14ac:dyDescent="0.25">
      <c r="A118" t="s">
        <v>3994</v>
      </c>
      <c r="B118" t="s">
        <v>4271</v>
      </c>
      <c r="C118" t="s">
        <v>4272</v>
      </c>
      <c r="D118">
        <v>1637379</v>
      </c>
      <c r="E118">
        <v>3185399076</v>
      </c>
      <c r="F118" t="s">
        <v>4009</v>
      </c>
      <c r="G118" t="s">
        <v>4024</v>
      </c>
      <c r="I118">
        <v>9135</v>
      </c>
      <c r="J118">
        <v>204</v>
      </c>
      <c r="K118" t="s">
        <v>3998</v>
      </c>
      <c r="Q118" t="s">
        <v>3998</v>
      </c>
      <c r="R118" t="s">
        <v>3998</v>
      </c>
      <c r="S118" t="s">
        <v>3998</v>
      </c>
      <c r="V118" t="s">
        <v>3998</v>
      </c>
    </row>
    <row r="119" spans="1:28" x14ac:dyDescent="0.25">
      <c r="A119" t="s">
        <v>3994</v>
      </c>
      <c r="B119" t="s">
        <v>4273</v>
      </c>
      <c r="C119" t="s">
        <v>4274</v>
      </c>
      <c r="D119">
        <v>79648227</v>
      </c>
      <c r="E119">
        <v>3002778974</v>
      </c>
      <c r="F119" t="s">
        <v>4045</v>
      </c>
      <c r="G119" t="s">
        <v>3997</v>
      </c>
      <c r="I119">
        <v>9034</v>
      </c>
      <c r="J119">
        <v>291</v>
      </c>
      <c r="K119" t="s">
        <v>3998</v>
      </c>
      <c r="Q119" t="s">
        <v>3998</v>
      </c>
      <c r="R119" t="s">
        <v>3998</v>
      </c>
      <c r="S119" t="s">
        <v>3998</v>
      </c>
      <c r="V119" t="s">
        <v>3998</v>
      </c>
    </row>
    <row r="120" spans="1:28" x14ac:dyDescent="0.25">
      <c r="A120" t="s">
        <v>3994</v>
      </c>
      <c r="B120" t="s">
        <v>4145</v>
      </c>
      <c r="C120" t="s">
        <v>4275</v>
      </c>
      <c r="D120">
        <v>1022946037</v>
      </c>
      <c r="E120">
        <v>3214103776</v>
      </c>
      <c r="F120" t="s">
        <v>4004</v>
      </c>
      <c r="G120" t="s">
        <v>4024</v>
      </c>
      <c r="I120">
        <v>9039</v>
      </c>
      <c r="J120">
        <v>209</v>
      </c>
      <c r="K120" t="s">
        <v>3998</v>
      </c>
      <c r="Q120" t="s">
        <v>3998</v>
      </c>
      <c r="R120" t="s">
        <v>3998</v>
      </c>
      <c r="S120" t="s">
        <v>3998</v>
      </c>
      <c r="T120" t="s">
        <v>3998</v>
      </c>
      <c r="U120" t="s">
        <v>3998</v>
      </c>
      <c r="V120" t="s">
        <v>3998</v>
      </c>
      <c r="W120" t="s">
        <v>3998</v>
      </c>
    </row>
    <row r="121" spans="1:28" x14ac:dyDescent="0.25">
      <c r="A121" t="s">
        <v>3994</v>
      </c>
      <c r="B121" t="s">
        <v>4276</v>
      </c>
      <c r="C121" t="s">
        <v>4277</v>
      </c>
      <c r="D121">
        <v>1094887379</v>
      </c>
      <c r="E121">
        <v>3163495930</v>
      </c>
      <c r="F121" t="s">
        <v>4045</v>
      </c>
      <c r="G121" t="s">
        <v>4024</v>
      </c>
      <c r="I121">
        <v>9109</v>
      </c>
      <c r="J121">
        <v>308</v>
      </c>
      <c r="K121" t="s">
        <v>3998</v>
      </c>
      <c r="Q121" t="s">
        <v>3998</v>
      </c>
      <c r="R121" t="s">
        <v>3998</v>
      </c>
      <c r="S121" t="s">
        <v>3998</v>
      </c>
      <c r="V121" t="s">
        <v>3998</v>
      </c>
    </row>
    <row r="122" spans="1:28" x14ac:dyDescent="0.25">
      <c r="A122" t="s">
        <v>3994</v>
      </c>
      <c r="B122" t="s">
        <v>4276</v>
      </c>
      <c r="C122" t="s">
        <v>4278</v>
      </c>
      <c r="D122">
        <v>1015395851</v>
      </c>
      <c r="E122">
        <v>3132527699</v>
      </c>
      <c r="F122" t="s">
        <v>4045</v>
      </c>
      <c r="G122" t="s">
        <v>4024</v>
      </c>
      <c r="I122">
        <v>9108</v>
      </c>
      <c r="J122">
        <v>308</v>
      </c>
      <c r="K122" t="s">
        <v>3998</v>
      </c>
      <c r="Q122" t="s">
        <v>3998</v>
      </c>
      <c r="R122" t="s">
        <v>3998</v>
      </c>
      <c r="S122" t="s">
        <v>3998</v>
      </c>
      <c r="V122" t="s">
        <v>3998</v>
      </c>
    </row>
    <row r="123" spans="1:28" x14ac:dyDescent="0.25">
      <c r="A123" t="s">
        <v>3994</v>
      </c>
      <c r="B123" t="s">
        <v>4279</v>
      </c>
      <c r="C123" t="s">
        <v>822</v>
      </c>
      <c r="D123">
        <v>1233893316</v>
      </c>
      <c r="E123">
        <v>3503996099</v>
      </c>
      <c r="F123" t="s">
        <v>4009</v>
      </c>
      <c r="G123" t="s">
        <v>4220</v>
      </c>
      <c r="I123">
        <v>9239</v>
      </c>
      <c r="J123">
        <v>316</v>
      </c>
      <c r="K123" t="s">
        <v>3998</v>
      </c>
      <c r="Q123" t="s">
        <v>3998</v>
      </c>
      <c r="R123" t="s">
        <v>3998</v>
      </c>
      <c r="S123" t="s">
        <v>3998</v>
      </c>
      <c r="V123" t="s">
        <v>3998</v>
      </c>
      <c r="AB123" t="s">
        <v>3998</v>
      </c>
    </row>
    <row r="124" spans="1:28" x14ac:dyDescent="0.25">
      <c r="A124" t="s">
        <v>3994</v>
      </c>
      <c r="B124" t="s">
        <v>4280</v>
      </c>
      <c r="C124" t="s">
        <v>4281</v>
      </c>
      <c r="D124">
        <v>1013681888</v>
      </c>
      <c r="E124">
        <v>3023320888</v>
      </c>
      <c r="F124" t="s">
        <v>4009</v>
      </c>
      <c r="G124" t="s">
        <v>4220</v>
      </c>
      <c r="I124">
        <v>9247</v>
      </c>
      <c r="J124">
        <v>316</v>
      </c>
      <c r="Q124" t="s">
        <v>3998</v>
      </c>
      <c r="R124" t="s">
        <v>3998</v>
      </c>
      <c r="S124" t="s">
        <v>3998</v>
      </c>
      <c r="V124" t="s">
        <v>3998</v>
      </c>
    </row>
    <row r="125" spans="1:28" x14ac:dyDescent="0.25">
      <c r="A125" t="s">
        <v>3994</v>
      </c>
      <c r="B125" t="s">
        <v>4282</v>
      </c>
      <c r="C125" t="s">
        <v>4283</v>
      </c>
      <c r="D125">
        <v>1109244441</v>
      </c>
      <c r="E125">
        <v>3204926947</v>
      </c>
      <c r="F125" t="s">
        <v>4045</v>
      </c>
      <c r="G125" t="s">
        <v>3997</v>
      </c>
      <c r="I125">
        <v>9264</v>
      </c>
      <c r="J125">
        <v>291</v>
      </c>
      <c r="K125" t="s">
        <v>3998</v>
      </c>
      <c r="Q125" t="s">
        <v>3998</v>
      </c>
      <c r="R125" t="s">
        <v>3998</v>
      </c>
      <c r="S125" t="s">
        <v>3998</v>
      </c>
      <c r="V125" t="s">
        <v>3998</v>
      </c>
    </row>
    <row r="126" spans="1:28" x14ac:dyDescent="0.25">
      <c r="A126" t="s">
        <v>3994</v>
      </c>
      <c r="B126" t="s">
        <v>4284</v>
      </c>
      <c r="C126" t="s">
        <v>4285</v>
      </c>
      <c r="D126">
        <v>1098753608</v>
      </c>
      <c r="E126">
        <v>3177804102</v>
      </c>
      <c r="F126" t="s">
        <v>4009</v>
      </c>
      <c r="G126" t="s">
        <v>4001</v>
      </c>
      <c r="H126">
        <v>44895</v>
      </c>
      <c r="I126">
        <v>9340</v>
      </c>
      <c r="J126">
        <v>291</v>
      </c>
      <c r="Q126" t="s">
        <v>3998</v>
      </c>
      <c r="R126" t="s">
        <v>3998</v>
      </c>
      <c r="S126" t="s">
        <v>3998</v>
      </c>
      <c r="V126" t="s">
        <v>3998</v>
      </c>
    </row>
    <row r="127" spans="1:28" x14ac:dyDescent="0.25">
      <c r="A127" t="s">
        <v>3994</v>
      </c>
      <c r="B127" t="s">
        <v>4284</v>
      </c>
      <c r="C127" t="s">
        <v>4286</v>
      </c>
      <c r="D127">
        <v>1053784960</v>
      </c>
      <c r="E127">
        <v>3146013995</v>
      </c>
      <c r="F127" t="s">
        <v>4009</v>
      </c>
      <c r="G127" t="s">
        <v>4001</v>
      </c>
      <c r="H127">
        <v>44895</v>
      </c>
      <c r="I127">
        <v>9341</v>
      </c>
      <c r="J127">
        <v>291</v>
      </c>
      <c r="Q127" t="s">
        <v>3998</v>
      </c>
      <c r="R127" t="s">
        <v>3998</v>
      </c>
      <c r="S127" t="s">
        <v>3998</v>
      </c>
      <c r="V127" t="s">
        <v>3998</v>
      </c>
    </row>
    <row r="128" spans="1:28" x14ac:dyDescent="0.25">
      <c r="A128" t="s">
        <v>3994</v>
      </c>
      <c r="B128" t="s">
        <v>4284</v>
      </c>
      <c r="C128" t="s">
        <v>4287</v>
      </c>
      <c r="D128">
        <v>1019056989</v>
      </c>
      <c r="E128">
        <v>3022207243</v>
      </c>
      <c r="F128" t="s">
        <v>4009</v>
      </c>
      <c r="G128" t="s">
        <v>4001</v>
      </c>
      <c r="H128">
        <v>44895</v>
      </c>
      <c r="I128">
        <v>9342</v>
      </c>
      <c r="J128">
        <v>291</v>
      </c>
      <c r="Q128" t="s">
        <v>3998</v>
      </c>
      <c r="R128" t="s">
        <v>3998</v>
      </c>
      <c r="S128" t="s">
        <v>3998</v>
      </c>
      <c r="V128" t="s">
        <v>3998</v>
      </c>
    </row>
    <row r="129" spans="1:28" x14ac:dyDescent="0.25">
      <c r="A129" t="s">
        <v>3994</v>
      </c>
      <c r="B129" t="s">
        <v>4280</v>
      </c>
      <c r="C129" t="s">
        <v>820</v>
      </c>
      <c r="D129">
        <v>1030639356</v>
      </c>
      <c r="E129">
        <v>3194621500</v>
      </c>
      <c r="F129" t="s">
        <v>4009</v>
      </c>
      <c r="G129" t="s">
        <v>4220</v>
      </c>
      <c r="I129">
        <v>9363</v>
      </c>
      <c r="J129" t="s">
        <v>184</v>
      </c>
      <c r="Q129" t="s">
        <v>3998</v>
      </c>
      <c r="R129" t="s">
        <v>3998</v>
      </c>
      <c r="S129" t="s">
        <v>3998</v>
      </c>
      <c r="V129" t="s">
        <v>3998</v>
      </c>
    </row>
    <row r="130" spans="1:28" x14ac:dyDescent="0.25">
      <c r="A130" t="s">
        <v>3994</v>
      </c>
      <c r="B130" t="s">
        <v>4288</v>
      </c>
      <c r="C130" t="s">
        <v>4289</v>
      </c>
      <c r="D130">
        <v>1057598754</v>
      </c>
      <c r="E130">
        <v>3123534906</v>
      </c>
      <c r="F130" t="s">
        <v>4009</v>
      </c>
      <c r="G130" t="s">
        <v>4220</v>
      </c>
      <c r="I130">
        <v>9376</v>
      </c>
      <c r="J130">
        <v>204</v>
      </c>
      <c r="Q130" t="s">
        <v>3998</v>
      </c>
      <c r="R130" t="s">
        <v>3998</v>
      </c>
      <c r="S130" t="s">
        <v>3998</v>
      </c>
      <c r="V130" t="s">
        <v>3998</v>
      </c>
    </row>
    <row r="131" spans="1:28" x14ac:dyDescent="0.25">
      <c r="A131" t="s">
        <v>3994</v>
      </c>
      <c r="B131" t="s">
        <v>4290</v>
      </c>
      <c r="C131" t="s">
        <v>4291</v>
      </c>
      <c r="D131">
        <v>1000832919</v>
      </c>
      <c r="E131">
        <v>3102765731</v>
      </c>
      <c r="F131" t="s">
        <v>4121</v>
      </c>
      <c r="G131" t="s">
        <v>4220</v>
      </c>
      <c r="H131">
        <v>44840</v>
      </c>
      <c r="I131">
        <v>9233</v>
      </c>
      <c r="J131">
        <v>210</v>
      </c>
      <c r="K131" t="s">
        <v>3998</v>
      </c>
      <c r="Q131" t="s">
        <v>3998</v>
      </c>
      <c r="R131" t="s">
        <v>3998</v>
      </c>
      <c r="S131" t="s">
        <v>3998</v>
      </c>
      <c r="V131" t="s">
        <v>3998</v>
      </c>
    </row>
    <row r="132" spans="1:28" x14ac:dyDescent="0.25">
      <c r="A132" t="s">
        <v>3994</v>
      </c>
      <c r="B132" t="s">
        <v>4292</v>
      </c>
      <c r="C132" t="s">
        <v>4293</v>
      </c>
      <c r="D132">
        <v>79446406</v>
      </c>
      <c r="E132">
        <v>3015123953</v>
      </c>
      <c r="F132" t="s">
        <v>4045</v>
      </c>
      <c r="G132" t="s">
        <v>3997</v>
      </c>
      <c r="I132">
        <v>9289</v>
      </c>
      <c r="J132">
        <v>299</v>
      </c>
      <c r="K132" t="s">
        <v>3998</v>
      </c>
      <c r="Q132" t="s">
        <v>3998</v>
      </c>
      <c r="R132" t="s">
        <v>3998</v>
      </c>
      <c r="S132" t="s">
        <v>3998</v>
      </c>
      <c r="V132" t="s">
        <v>3998</v>
      </c>
    </row>
    <row r="133" spans="1:28" x14ac:dyDescent="0.25">
      <c r="A133" t="s">
        <v>3994</v>
      </c>
      <c r="B133" t="s">
        <v>4294</v>
      </c>
      <c r="C133" t="s">
        <v>4295</v>
      </c>
      <c r="D133">
        <v>52146220</v>
      </c>
      <c r="E133">
        <v>3057667060</v>
      </c>
      <c r="F133" t="s">
        <v>4004</v>
      </c>
      <c r="G133" t="s">
        <v>3997</v>
      </c>
      <c r="I133">
        <v>9545</v>
      </c>
      <c r="J133">
        <v>318</v>
      </c>
      <c r="K133" t="s">
        <v>3998</v>
      </c>
      <c r="Q133" t="s">
        <v>3998</v>
      </c>
      <c r="R133" t="s">
        <v>3998</v>
      </c>
      <c r="S133" t="s">
        <v>3998</v>
      </c>
      <c r="T133" t="s">
        <v>3998</v>
      </c>
      <c r="U133" t="s">
        <v>3998</v>
      </c>
      <c r="V133" t="s">
        <v>3998</v>
      </c>
      <c r="W133" t="s">
        <v>3998</v>
      </c>
      <c r="Z133" t="s">
        <v>3998</v>
      </c>
    </row>
    <row r="134" spans="1:28" x14ac:dyDescent="0.25">
      <c r="A134" t="s">
        <v>3994</v>
      </c>
      <c r="B134" t="s">
        <v>4296</v>
      </c>
      <c r="C134" t="s">
        <v>4297</v>
      </c>
      <c r="D134">
        <v>1015399030</v>
      </c>
      <c r="E134">
        <v>3005678575</v>
      </c>
      <c r="F134" t="s">
        <v>4045</v>
      </c>
      <c r="G134" t="s">
        <v>3997</v>
      </c>
      <c r="I134">
        <v>9549</v>
      </c>
      <c r="J134">
        <v>242</v>
      </c>
      <c r="K134" t="s">
        <v>3998</v>
      </c>
      <c r="M134" t="s">
        <v>3998</v>
      </c>
      <c r="N134" t="s">
        <v>3998</v>
      </c>
      <c r="P134" t="s">
        <v>4298</v>
      </c>
      <c r="Q134" t="s">
        <v>3998</v>
      </c>
      <c r="R134" t="s">
        <v>3998</v>
      </c>
      <c r="S134" t="s">
        <v>3998</v>
      </c>
      <c r="T134" t="s">
        <v>4241</v>
      </c>
      <c r="U134" t="s">
        <v>4241</v>
      </c>
      <c r="V134" t="s">
        <v>3998</v>
      </c>
      <c r="X134" t="s">
        <v>3998</v>
      </c>
      <c r="Y134" t="s">
        <v>3998</v>
      </c>
    </row>
    <row r="135" spans="1:28" x14ac:dyDescent="0.25">
      <c r="A135" t="s">
        <v>3994</v>
      </c>
      <c r="B135" t="s">
        <v>4083</v>
      </c>
      <c r="C135" t="s">
        <v>4299</v>
      </c>
      <c r="D135">
        <v>1075264331</v>
      </c>
      <c r="E135">
        <v>3022756415</v>
      </c>
      <c r="F135" t="s">
        <v>4004</v>
      </c>
      <c r="G135" t="s">
        <v>4115</v>
      </c>
      <c r="H135">
        <v>44810</v>
      </c>
      <c r="I135">
        <v>9476</v>
      </c>
      <c r="J135">
        <v>315</v>
      </c>
      <c r="K135" t="s">
        <v>3998</v>
      </c>
      <c r="Q135" t="s">
        <v>3998</v>
      </c>
      <c r="V135" t="s">
        <v>3998</v>
      </c>
    </row>
    <row r="136" spans="1:28" x14ac:dyDescent="0.25">
      <c r="A136" t="s">
        <v>3994</v>
      </c>
      <c r="B136" t="s">
        <v>4300</v>
      </c>
      <c r="C136" t="s">
        <v>4301</v>
      </c>
      <c r="D136">
        <v>34721832</v>
      </c>
      <c r="E136" t="s">
        <v>4302</v>
      </c>
      <c r="F136" t="s">
        <v>4004</v>
      </c>
      <c r="G136" t="s">
        <v>4303</v>
      </c>
      <c r="I136">
        <v>9168</v>
      </c>
      <c r="J136">
        <v>201</v>
      </c>
      <c r="Q136" t="s">
        <v>3998</v>
      </c>
      <c r="V136" t="s">
        <v>3998</v>
      </c>
    </row>
    <row r="137" spans="1:28" x14ac:dyDescent="0.25">
      <c r="A137" t="s">
        <v>3994</v>
      </c>
      <c r="B137" t="s">
        <v>2699</v>
      </c>
      <c r="C137" t="s">
        <v>4304</v>
      </c>
      <c r="D137">
        <v>1072660943</v>
      </c>
      <c r="E137">
        <v>3508998045</v>
      </c>
      <c r="F137" t="s">
        <v>4004</v>
      </c>
      <c r="G137" t="s">
        <v>4051</v>
      </c>
      <c r="H137">
        <v>44820</v>
      </c>
      <c r="I137">
        <v>9450</v>
      </c>
      <c r="J137">
        <v>315</v>
      </c>
      <c r="Q137" t="s">
        <v>3998</v>
      </c>
      <c r="V137" t="s">
        <v>3998</v>
      </c>
    </row>
    <row r="138" spans="1:28" x14ac:dyDescent="0.25">
      <c r="A138" t="s">
        <v>3994</v>
      </c>
      <c r="B138" t="s">
        <v>4305</v>
      </c>
      <c r="C138" t="s">
        <v>4306</v>
      </c>
      <c r="D138">
        <v>1010229339</v>
      </c>
      <c r="E138">
        <v>3204383889</v>
      </c>
      <c r="F138" t="s">
        <v>4004</v>
      </c>
      <c r="G138" t="s">
        <v>4051</v>
      </c>
      <c r="H138">
        <v>44911</v>
      </c>
      <c r="I138">
        <v>9438</v>
      </c>
      <c r="J138">
        <v>315</v>
      </c>
      <c r="K138" t="s">
        <v>3998</v>
      </c>
      <c r="O138" t="s">
        <v>3998</v>
      </c>
      <c r="Q138" t="s">
        <v>3998</v>
      </c>
      <c r="S138" t="s">
        <v>3998</v>
      </c>
      <c r="V138" t="s">
        <v>3998</v>
      </c>
    </row>
    <row r="139" spans="1:28" x14ac:dyDescent="0.25">
      <c r="A139" t="s">
        <v>3994</v>
      </c>
      <c r="B139" t="s">
        <v>4307</v>
      </c>
      <c r="C139" t="s">
        <v>4308</v>
      </c>
      <c r="D139">
        <v>1032444584</v>
      </c>
      <c r="E139">
        <v>3012197085</v>
      </c>
      <c r="F139" t="s">
        <v>4121</v>
      </c>
      <c r="G139" t="s">
        <v>4024</v>
      </c>
      <c r="I139">
        <v>9767</v>
      </c>
      <c r="J139">
        <v>302</v>
      </c>
      <c r="K139" t="s">
        <v>3998</v>
      </c>
      <c r="O139" t="s">
        <v>3998</v>
      </c>
      <c r="P139" t="s">
        <v>4309</v>
      </c>
      <c r="Q139" t="s">
        <v>3998</v>
      </c>
      <c r="R139" t="s">
        <v>3998</v>
      </c>
      <c r="S139" t="s">
        <v>3998</v>
      </c>
      <c r="T139" t="s">
        <v>3998</v>
      </c>
      <c r="U139" t="s">
        <v>3998</v>
      </c>
      <c r="V139" t="s">
        <v>3998</v>
      </c>
    </row>
    <row r="140" spans="1:28" x14ac:dyDescent="0.25">
      <c r="A140" t="s">
        <v>3994</v>
      </c>
      <c r="B140" t="s">
        <v>4032</v>
      </c>
      <c r="C140" t="s">
        <v>4310</v>
      </c>
      <c r="D140">
        <v>1024527838</v>
      </c>
      <c r="E140">
        <v>3123816687</v>
      </c>
      <c r="F140" t="s">
        <v>4017</v>
      </c>
      <c r="G140" t="s">
        <v>4024</v>
      </c>
      <c r="I140">
        <v>9499</v>
      </c>
      <c r="J140">
        <v>203</v>
      </c>
      <c r="K140" t="s">
        <v>3998</v>
      </c>
      <c r="Q140" t="s">
        <v>3998</v>
      </c>
      <c r="R140" t="s">
        <v>3998</v>
      </c>
      <c r="S140" t="s">
        <v>3998</v>
      </c>
      <c r="T140" t="s">
        <v>3998</v>
      </c>
      <c r="U140" t="s">
        <v>3998</v>
      </c>
      <c r="V140" t="s">
        <v>3998</v>
      </c>
      <c r="Z140" t="s">
        <v>3998</v>
      </c>
    </row>
    <row r="141" spans="1:28" x14ac:dyDescent="0.25">
      <c r="A141" t="s">
        <v>3994</v>
      </c>
      <c r="B141" t="s">
        <v>4311</v>
      </c>
      <c r="C141" t="s">
        <v>4312</v>
      </c>
      <c r="D141">
        <v>1070020059</v>
      </c>
      <c r="E141">
        <v>3132030694</v>
      </c>
      <c r="F141" t="s">
        <v>4009</v>
      </c>
      <c r="G141" t="s">
        <v>4005</v>
      </c>
      <c r="H141">
        <v>44804</v>
      </c>
      <c r="I141">
        <v>9282</v>
      </c>
      <c r="J141">
        <v>204</v>
      </c>
      <c r="K141" t="s">
        <v>3998</v>
      </c>
      <c r="P141" t="s">
        <v>4313</v>
      </c>
      <c r="Q141" t="s">
        <v>3998</v>
      </c>
      <c r="R141" t="s">
        <v>3998</v>
      </c>
      <c r="S141" t="s">
        <v>3998</v>
      </c>
      <c r="V141" t="s">
        <v>3998</v>
      </c>
      <c r="AB141" t="s">
        <v>3998</v>
      </c>
    </row>
    <row r="142" spans="1:28" x14ac:dyDescent="0.25">
      <c r="A142" t="s">
        <v>4105</v>
      </c>
      <c r="B142" t="s">
        <v>1256</v>
      </c>
      <c r="C142" t="s">
        <v>4314</v>
      </c>
      <c r="D142">
        <v>80850076</v>
      </c>
      <c r="E142">
        <v>3203320900</v>
      </c>
      <c r="F142" t="s">
        <v>4045</v>
      </c>
      <c r="G142" t="s">
        <v>3997</v>
      </c>
      <c r="I142">
        <v>8111</v>
      </c>
      <c r="J142">
        <v>295</v>
      </c>
      <c r="K142" t="s">
        <v>3998</v>
      </c>
      <c r="Q142" t="s">
        <v>3998</v>
      </c>
      <c r="R142" t="s">
        <v>3998</v>
      </c>
      <c r="S142" t="s">
        <v>3998</v>
      </c>
      <c r="V142" t="s">
        <v>3998</v>
      </c>
      <c r="Z142" t="s">
        <v>3998</v>
      </c>
    </row>
    <row r="143" spans="1:28" x14ac:dyDescent="0.25">
      <c r="A143" t="s">
        <v>3994</v>
      </c>
      <c r="B143" t="s">
        <v>4221</v>
      </c>
      <c r="C143" t="s">
        <v>4315</v>
      </c>
      <c r="D143">
        <v>1032482595</v>
      </c>
      <c r="E143">
        <v>3005467216</v>
      </c>
      <c r="F143" t="s">
        <v>4009</v>
      </c>
      <c r="G143" t="s">
        <v>4220</v>
      </c>
      <c r="H143">
        <v>44810</v>
      </c>
      <c r="I143">
        <v>9891</v>
      </c>
      <c r="J143">
        <v>315</v>
      </c>
      <c r="Q143" t="s">
        <v>3998</v>
      </c>
      <c r="R143" t="s">
        <v>3998</v>
      </c>
      <c r="S143" t="s">
        <v>3998</v>
      </c>
      <c r="V143" t="s">
        <v>3998</v>
      </c>
    </row>
    <row r="144" spans="1:28" x14ac:dyDescent="0.25">
      <c r="A144" t="s">
        <v>3994</v>
      </c>
      <c r="B144" t="s">
        <v>4088</v>
      </c>
      <c r="C144" t="s">
        <v>4316</v>
      </c>
      <c r="D144">
        <v>1020776856</v>
      </c>
      <c r="E144">
        <v>3124714115</v>
      </c>
      <c r="F144" t="s">
        <v>4121</v>
      </c>
      <c r="G144" t="s">
        <v>4162</v>
      </c>
      <c r="I144">
        <v>9858</v>
      </c>
      <c r="J144">
        <v>291</v>
      </c>
      <c r="K144" t="s">
        <v>3998</v>
      </c>
      <c r="Q144" t="s">
        <v>3998</v>
      </c>
      <c r="R144" t="s">
        <v>3998</v>
      </c>
      <c r="S144" t="s">
        <v>3998</v>
      </c>
      <c r="V144" t="s">
        <v>3998</v>
      </c>
      <c r="AB144" t="s">
        <v>3998</v>
      </c>
    </row>
    <row r="145" spans="1:37" x14ac:dyDescent="0.25">
      <c r="A145" t="s">
        <v>3994</v>
      </c>
      <c r="B145" t="s">
        <v>4317</v>
      </c>
      <c r="C145" t="s">
        <v>4318</v>
      </c>
      <c r="D145">
        <v>1032436967</v>
      </c>
      <c r="E145">
        <v>3017287689</v>
      </c>
      <c r="F145" t="s">
        <v>4004</v>
      </c>
      <c r="G145" t="s">
        <v>3997</v>
      </c>
      <c r="I145">
        <v>9973</v>
      </c>
      <c r="J145">
        <v>321</v>
      </c>
      <c r="K145" t="s">
        <v>3998</v>
      </c>
      <c r="O145" t="s">
        <v>3998</v>
      </c>
      <c r="Q145" t="s">
        <v>3998</v>
      </c>
      <c r="R145" t="s">
        <v>3998</v>
      </c>
      <c r="S145" t="s">
        <v>3998</v>
      </c>
      <c r="T145" t="s">
        <v>3998</v>
      </c>
      <c r="U145" t="s">
        <v>3998</v>
      </c>
      <c r="V145" t="s">
        <v>3998</v>
      </c>
      <c r="W145" t="s">
        <v>3998</v>
      </c>
      <c r="X145" t="s">
        <v>3998</v>
      </c>
    </row>
    <row r="146" spans="1:37" x14ac:dyDescent="0.25">
      <c r="A146" t="s">
        <v>3994</v>
      </c>
      <c r="B146" t="s">
        <v>4319</v>
      </c>
      <c r="C146" t="s">
        <v>4320</v>
      </c>
      <c r="D146">
        <v>1010185845</v>
      </c>
      <c r="E146">
        <v>3193718032</v>
      </c>
      <c r="F146" t="s">
        <v>4045</v>
      </c>
      <c r="G146" t="s">
        <v>3997</v>
      </c>
      <c r="I146">
        <v>9507</v>
      </c>
      <c r="J146">
        <v>318</v>
      </c>
      <c r="K146" t="s">
        <v>3998</v>
      </c>
      <c r="Q146" t="s">
        <v>3998</v>
      </c>
      <c r="R146" t="s">
        <v>3998</v>
      </c>
      <c r="S146" t="s">
        <v>3998</v>
      </c>
      <c r="V146" t="s">
        <v>3998</v>
      </c>
    </row>
    <row r="147" spans="1:37" x14ac:dyDescent="0.25">
      <c r="A147" t="s">
        <v>3994</v>
      </c>
      <c r="B147" t="s">
        <v>4321</v>
      </c>
      <c r="C147" t="s">
        <v>4322</v>
      </c>
      <c r="D147">
        <v>1022405420</v>
      </c>
      <c r="E147">
        <v>3153317788</v>
      </c>
      <c r="F147" t="s">
        <v>4009</v>
      </c>
      <c r="G147" t="s">
        <v>4001</v>
      </c>
      <c r="H147">
        <v>44855</v>
      </c>
      <c r="I147">
        <v>10013</v>
      </c>
      <c r="J147" t="s">
        <v>245</v>
      </c>
      <c r="Q147" t="s">
        <v>3998</v>
      </c>
      <c r="R147" t="s">
        <v>3998</v>
      </c>
      <c r="S147" t="s">
        <v>3998</v>
      </c>
      <c r="V147" t="s">
        <v>3998</v>
      </c>
    </row>
    <row r="148" spans="1:37" x14ac:dyDescent="0.25">
      <c r="A148" t="s">
        <v>3994</v>
      </c>
      <c r="B148" t="s">
        <v>4323</v>
      </c>
      <c r="C148" t="s">
        <v>4324</v>
      </c>
      <c r="D148">
        <v>1019046981</v>
      </c>
      <c r="E148">
        <v>3176653882</v>
      </c>
      <c r="F148" t="s">
        <v>4045</v>
      </c>
      <c r="G148" t="s">
        <v>4001</v>
      </c>
      <c r="H148">
        <v>44911</v>
      </c>
      <c r="I148">
        <v>9514</v>
      </c>
      <c r="J148">
        <v>242</v>
      </c>
      <c r="Q148" t="s">
        <v>3998</v>
      </c>
      <c r="R148" t="s">
        <v>3998</v>
      </c>
      <c r="S148" t="s">
        <v>3998</v>
      </c>
      <c r="V148" t="s">
        <v>3998</v>
      </c>
    </row>
    <row r="149" spans="1:37" x14ac:dyDescent="0.25">
      <c r="A149" t="s">
        <v>3994</v>
      </c>
      <c r="B149" t="s">
        <v>4325</v>
      </c>
      <c r="C149" t="s">
        <v>4326</v>
      </c>
      <c r="D149">
        <v>53123376</v>
      </c>
      <c r="E149">
        <v>3204059942</v>
      </c>
      <c r="F149" t="s">
        <v>4045</v>
      </c>
      <c r="G149" t="s">
        <v>4001</v>
      </c>
      <c r="H149">
        <v>44911</v>
      </c>
      <c r="I149">
        <v>9509</v>
      </c>
      <c r="J149">
        <v>242</v>
      </c>
      <c r="K149" t="s">
        <v>3998</v>
      </c>
      <c r="O149" t="s">
        <v>3998</v>
      </c>
      <c r="Q149" t="s">
        <v>3998</v>
      </c>
      <c r="R149" t="s">
        <v>3998</v>
      </c>
      <c r="V149" t="s">
        <v>3998</v>
      </c>
    </row>
    <row r="150" spans="1:37" x14ac:dyDescent="0.25">
      <c r="A150" t="s">
        <v>3994</v>
      </c>
      <c r="B150" t="s">
        <v>4327</v>
      </c>
      <c r="C150" t="s">
        <v>4328</v>
      </c>
      <c r="D150">
        <v>1000364318</v>
      </c>
      <c r="E150">
        <v>3227276961</v>
      </c>
      <c r="F150" t="s">
        <v>4121</v>
      </c>
      <c r="G150" t="s">
        <v>4329</v>
      </c>
      <c r="H150">
        <v>44925</v>
      </c>
      <c r="I150">
        <v>10132</v>
      </c>
      <c r="J150">
        <v>204</v>
      </c>
      <c r="K150" t="s">
        <v>3998</v>
      </c>
      <c r="Q150" t="s">
        <v>3998</v>
      </c>
      <c r="S150" t="s">
        <v>3998</v>
      </c>
      <c r="V150" t="s">
        <v>3998</v>
      </c>
      <c r="AB150" t="s">
        <v>3998</v>
      </c>
    </row>
    <row r="151" spans="1:37" x14ac:dyDescent="0.25">
      <c r="A151" t="s">
        <v>3994</v>
      </c>
      <c r="B151" t="s">
        <v>4330</v>
      </c>
      <c r="C151" t="s">
        <v>4331</v>
      </c>
      <c r="D151">
        <v>25953968</v>
      </c>
      <c r="E151">
        <v>4243351927</v>
      </c>
      <c r="F151" t="s">
        <v>4009</v>
      </c>
      <c r="G151" t="s">
        <v>4220</v>
      </c>
      <c r="H151">
        <v>44805</v>
      </c>
      <c r="I151">
        <v>10138</v>
      </c>
      <c r="J151">
        <v>210</v>
      </c>
      <c r="Q151" t="s">
        <v>3998</v>
      </c>
      <c r="R151" t="s">
        <v>3998</v>
      </c>
      <c r="S151" t="s">
        <v>3998</v>
      </c>
      <c r="V151" t="s">
        <v>3998</v>
      </c>
    </row>
    <row r="152" spans="1:37" x14ac:dyDescent="0.25">
      <c r="A152" t="s">
        <v>3994</v>
      </c>
      <c r="B152" t="s">
        <v>4332</v>
      </c>
      <c r="C152" t="s">
        <v>4333</v>
      </c>
      <c r="D152">
        <v>1030620038</v>
      </c>
      <c r="E152">
        <v>3022663543</v>
      </c>
      <c r="F152" t="s">
        <v>4045</v>
      </c>
      <c r="G152" t="s">
        <v>4220</v>
      </c>
      <c r="H152" s="3">
        <v>44938</v>
      </c>
      <c r="I152">
        <v>10065</v>
      </c>
      <c r="J152">
        <v>318</v>
      </c>
      <c r="Q152" t="s">
        <v>3998</v>
      </c>
      <c r="R152" t="s">
        <v>3998</v>
      </c>
      <c r="S152" t="s">
        <v>3998</v>
      </c>
      <c r="V152" t="s">
        <v>3998</v>
      </c>
    </row>
    <row r="153" spans="1:37" x14ac:dyDescent="0.25">
      <c r="A153" t="s">
        <v>3994</v>
      </c>
      <c r="B153" t="s">
        <v>4334</v>
      </c>
      <c r="C153" t="s">
        <v>4335</v>
      </c>
      <c r="D153">
        <v>1015392340</v>
      </c>
      <c r="E153">
        <v>3125556508</v>
      </c>
      <c r="F153" t="s">
        <v>4081</v>
      </c>
      <c r="G153" t="s">
        <v>3997</v>
      </c>
      <c r="I153">
        <v>10205</v>
      </c>
      <c r="J153">
        <v>200</v>
      </c>
      <c r="Q153" t="s">
        <v>3998</v>
      </c>
      <c r="S153" t="s">
        <v>3998</v>
      </c>
      <c r="V153" t="s">
        <v>3998</v>
      </c>
      <c r="Z153" t="s">
        <v>3998</v>
      </c>
      <c r="AJ153" t="s">
        <v>3998</v>
      </c>
      <c r="AK153" t="s">
        <v>3998</v>
      </c>
    </row>
    <row r="154" spans="1:37" x14ac:dyDescent="0.25">
      <c r="A154" t="s">
        <v>3994</v>
      </c>
      <c r="B154" t="s">
        <v>4336</v>
      </c>
      <c r="C154" t="s">
        <v>4337</v>
      </c>
      <c r="D154">
        <v>63492809</v>
      </c>
      <c r="E154">
        <v>3002088330</v>
      </c>
      <c r="F154" t="s">
        <v>4045</v>
      </c>
      <c r="G154" t="s">
        <v>3997</v>
      </c>
      <c r="I154">
        <v>10151</v>
      </c>
      <c r="J154">
        <v>291</v>
      </c>
      <c r="K154" t="s">
        <v>3998</v>
      </c>
      <c r="Q154" t="s">
        <v>3998</v>
      </c>
      <c r="R154" t="s">
        <v>3998</v>
      </c>
      <c r="S154" t="s">
        <v>3998</v>
      </c>
      <c r="V154" t="s">
        <v>3998</v>
      </c>
      <c r="Z154" t="s">
        <v>3998</v>
      </c>
    </row>
    <row r="155" spans="1:37" x14ac:dyDescent="0.25">
      <c r="A155" t="s">
        <v>3994</v>
      </c>
      <c r="B155" t="s">
        <v>4338</v>
      </c>
      <c r="C155" t="s">
        <v>4339</v>
      </c>
      <c r="D155">
        <v>1136881067</v>
      </c>
      <c r="E155">
        <v>3023882648</v>
      </c>
      <c r="F155" t="s">
        <v>4004</v>
      </c>
      <c r="G155" t="s">
        <v>4001</v>
      </c>
      <c r="H155">
        <v>44834</v>
      </c>
      <c r="I155">
        <v>10215</v>
      </c>
      <c r="J155">
        <v>291</v>
      </c>
      <c r="Q155" t="s">
        <v>3998</v>
      </c>
      <c r="R155" t="s">
        <v>3998</v>
      </c>
      <c r="S155" t="s">
        <v>3998</v>
      </c>
      <c r="V155" t="s">
        <v>3998</v>
      </c>
    </row>
    <row r="156" spans="1:37" x14ac:dyDescent="0.25">
      <c r="A156" t="s">
        <v>942</v>
      </c>
      <c r="B156" t="s">
        <v>4340</v>
      </c>
      <c r="C156" t="s">
        <v>4341</v>
      </c>
      <c r="D156">
        <v>52815215</v>
      </c>
      <c r="E156">
        <v>3208439098</v>
      </c>
      <c r="F156" t="s">
        <v>4121</v>
      </c>
      <c r="G156" t="s">
        <v>3997</v>
      </c>
      <c r="I156">
        <v>10224</v>
      </c>
      <c r="J156">
        <v>295</v>
      </c>
      <c r="Q156" t="s">
        <v>3998</v>
      </c>
      <c r="V156" t="s">
        <v>3998</v>
      </c>
    </row>
    <row r="157" spans="1:37" x14ac:dyDescent="0.25">
      <c r="A157" t="s">
        <v>3994</v>
      </c>
      <c r="B157" t="s">
        <v>4342</v>
      </c>
      <c r="C157" t="s">
        <v>4343</v>
      </c>
      <c r="D157">
        <v>1070605248</v>
      </c>
      <c r="E157">
        <v>3232926630</v>
      </c>
      <c r="F157" t="s">
        <v>4045</v>
      </c>
      <c r="G157" t="s">
        <v>4051</v>
      </c>
      <c r="H157">
        <v>44615</v>
      </c>
      <c r="I157">
        <v>10210</v>
      </c>
      <c r="J157">
        <v>324</v>
      </c>
      <c r="K157" t="s">
        <v>3998</v>
      </c>
      <c r="Q157" t="s">
        <v>3998</v>
      </c>
      <c r="R157" t="s">
        <v>3998</v>
      </c>
      <c r="S157" t="s">
        <v>3998</v>
      </c>
      <c r="V157" t="s">
        <v>3998</v>
      </c>
    </row>
    <row r="158" spans="1:37" x14ac:dyDescent="0.25">
      <c r="A158" t="s">
        <v>3994</v>
      </c>
      <c r="B158" t="s">
        <v>4344</v>
      </c>
      <c r="C158" t="s">
        <v>346</v>
      </c>
      <c r="D158">
        <v>147640136</v>
      </c>
      <c r="E158">
        <v>3232121531</v>
      </c>
      <c r="F158" t="s">
        <v>4004</v>
      </c>
      <c r="G158" t="s">
        <v>4220</v>
      </c>
      <c r="H158">
        <v>45046</v>
      </c>
      <c r="I158">
        <v>9779</v>
      </c>
      <c r="J158">
        <v>291</v>
      </c>
      <c r="K158" t="s">
        <v>3998</v>
      </c>
      <c r="O158" t="s">
        <v>3998</v>
      </c>
      <c r="Q158" t="s">
        <v>3998</v>
      </c>
      <c r="R158" t="s">
        <v>3998</v>
      </c>
      <c r="S158" t="s">
        <v>3998</v>
      </c>
      <c r="V158" t="s">
        <v>3998</v>
      </c>
    </row>
    <row r="159" spans="1:37" x14ac:dyDescent="0.25">
      <c r="A159" t="s">
        <v>3994</v>
      </c>
      <c r="B159" t="s">
        <v>4345</v>
      </c>
      <c r="C159" t="s">
        <v>4346</v>
      </c>
      <c r="D159">
        <v>10240803</v>
      </c>
      <c r="E159" t="s">
        <v>4347</v>
      </c>
      <c r="F159" t="s">
        <v>4017</v>
      </c>
      <c r="G159" t="s">
        <v>4220</v>
      </c>
      <c r="I159">
        <v>6789</v>
      </c>
      <c r="J159">
        <v>203</v>
      </c>
      <c r="K159" t="s">
        <v>3998</v>
      </c>
      <c r="Q159" t="s">
        <v>3998</v>
      </c>
      <c r="S159" t="s">
        <v>3998</v>
      </c>
      <c r="U159" t="s">
        <v>3998</v>
      </c>
      <c r="V159" t="s">
        <v>3998</v>
      </c>
    </row>
    <row r="160" spans="1:37" x14ac:dyDescent="0.25">
      <c r="A160" t="s">
        <v>4105</v>
      </c>
      <c r="B160" t="s">
        <v>4046</v>
      </c>
      <c r="C160" t="s">
        <v>4348</v>
      </c>
      <c r="D160">
        <v>80871220</v>
      </c>
      <c r="E160">
        <v>3107500795</v>
      </c>
      <c r="F160" t="s">
        <v>4004</v>
      </c>
      <c r="I160">
        <v>9254</v>
      </c>
      <c r="J160">
        <v>295</v>
      </c>
      <c r="K160" t="s">
        <v>3998</v>
      </c>
      <c r="L160" t="s">
        <v>3998</v>
      </c>
      <c r="M160" t="s">
        <v>3998</v>
      </c>
      <c r="P160" t="s">
        <v>4349</v>
      </c>
      <c r="Q160" t="s">
        <v>3998</v>
      </c>
      <c r="R160" t="s">
        <v>3998</v>
      </c>
      <c r="T160" t="s">
        <v>3998</v>
      </c>
      <c r="U160" t="s">
        <v>3998</v>
      </c>
      <c r="V160" t="s">
        <v>3998</v>
      </c>
    </row>
    <row r="161" spans="1:26" x14ac:dyDescent="0.25">
      <c r="A161" t="s">
        <v>4105</v>
      </c>
      <c r="B161" t="s">
        <v>4350</v>
      </c>
      <c r="C161" t="s">
        <v>4351</v>
      </c>
      <c r="D161">
        <v>1192818966</v>
      </c>
      <c r="E161">
        <v>3006591910</v>
      </c>
      <c r="F161" t="s">
        <v>4045</v>
      </c>
      <c r="G161" t="s">
        <v>3997</v>
      </c>
      <c r="I161">
        <v>10336</v>
      </c>
      <c r="J161">
        <v>326</v>
      </c>
      <c r="K161" t="s">
        <v>3998</v>
      </c>
      <c r="Q161" t="s">
        <v>3998</v>
      </c>
      <c r="R161" t="s">
        <v>3998</v>
      </c>
      <c r="S161" t="s">
        <v>3998</v>
      </c>
      <c r="V161" t="s">
        <v>3998</v>
      </c>
    </row>
    <row r="162" spans="1:26" x14ac:dyDescent="0.25">
      <c r="A162" t="s">
        <v>4105</v>
      </c>
      <c r="B162" t="s">
        <v>4352</v>
      </c>
      <c r="C162" t="s">
        <v>4353</v>
      </c>
      <c r="D162">
        <v>52736077</v>
      </c>
      <c r="E162">
        <v>3133835330</v>
      </c>
      <c r="F162" t="s">
        <v>4045</v>
      </c>
      <c r="G162" t="s">
        <v>4005</v>
      </c>
      <c r="I162">
        <v>10297</v>
      </c>
      <c r="J162">
        <v>326</v>
      </c>
      <c r="K162" t="s">
        <v>3998</v>
      </c>
      <c r="Q162" t="s">
        <v>3998</v>
      </c>
      <c r="R162" t="s">
        <v>3998</v>
      </c>
      <c r="S162" t="s">
        <v>3998</v>
      </c>
      <c r="V162" t="s">
        <v>3998</v>
      </c>
    </row>
    <row r="163" spans="1:26" x14ac:dyDescent="0.25">
      <c r="A163" t="s">
        <v>3994</v>
      </c>
      <c r="B163" t="s">
        <v>4354</v>
      </c>
      <c r="C163" t="s">
        <v>325</v>
      </c>
      <c r="D163">
        <v>1030620418</v>
      </c>
      <c r="E163">
        <v>3022867851</v>
      </c>
      <c r="F163" t="s">
        <v>4045</v>
      </c>
      <c r="G163" t="s">
        <v>4005</v>
      </c>
      <c r="H163">
        <v>44926</v>
      </c>
      <c r="I163">
        <v>9680</v>
      </c>
      <c r="J163">
        <v>321</v>
      </c>
      <c r="K163" t="s">
        <v>3998</v>
      </c>
      <c r="P163" t="s">
        <v>4355</v>
      </c>
      <c r="Q163" t="s">
        <v>3998</v>
      </c>
      <c r="R163" t="s">
        <v>3998</v>
      </c>
      <c r="S163" t="s">
        <v>3998</v>
      </c>
      <c r="V163" t="s">
        <v>3998</v>
      </c>
    </row>
    <row r="164" spans="1:26" x14ac:dyDescent="0.25">
      <c r="A164" t="s">
        <v>3994</v>
      </c>
      <c r="B164" t="s">
        <v>4356</v>
      </c>
      <c r="C164" t="s">
        <v>4357</v>
      </c>
      <c r="D164">
        <v>79799085</v>
      </c>
      <c r="E164">
        <v>3132592940</v>
      </c>
      <c r="F164" t="s">
        <v>4045</v>
      </c>
      <c r="G164" t="s">
        <v>4051</v>
      </c>
      <c r="I164">
        <v>9687</v>
      </c>
      <c r="J164">
        <v>321</v>
      </c>
      <c r="K164" t="s">
        <v>3998</v>
      </c>
      <c r="Q164" t="s">
        <v>3998</v>
      </c>
      <c r="R164" t="s">
        <v>3998</v>
      </c>
      <c r="S164" t="s">
        <v>3998</v>
      </c>
      <c r="V164" t="s">
        <v>3998</v>
      </c>
      <c r="Z164" t="s">
        <v>3998</v>
      </c>
    </row>
    <row r="165" spans="1:26" x14ac:dyDescent="0.25">
      <c r="A165" t="s">
        <v>3994</v>
      </c>
      <c r="B165" t="s">
        <v>4358</v>
      </c>
      <c r="C165" t="s">
        <v>4359</v>
      </c>
      <c r="D165">
        <v>1026278720</v>
      </c>
      <c r="E165">
        <v>3183930466</v>
      </c>
      <c r="F165" t="s">
        <v>4077</v>
      </c>
      <c r="G165" t="s">
        <v>3997</v>
      </c>
      <c r="I165">
        <v>10305</v>
      </c>
      <c r="J165">
        <v>203</v>
      </c>
      <c r="K165" t="s">
        <v>3998</v>
      </c>
      <c r="P165" t="s">
        <v>4360</v>
      </c>
      <c r="Q165" t="s">
        <v>3998</v>
      </c>
      <c r="R165" t="s">
        <v>3998</v>
      </c>
      <c r="S165" t="s">
        <v>3998</v>
      </c>
      <c r="T165" t="s">
        <v>3998</v>
      </c>
      <c r="U165" t="s">
        <v>3998</v>
      </c>
      <c r="V165" t="s">
        <v>3998</v>
      </c>
      <c r="X165" t="s">
        <v>3998</v>
      </c>
    </row>
    <row r="166" spans="1:26" x14ac:dyDescent="0.25">
      <c r="A166" t="s">
        <v>3994</v>
      </c>
      <c r="B166" t="s">
        <v>4361</v>
      </c>
      <c r="C166" t="s">
        <v>4362</v>
      </c>
      <c r="D166">
        <v>73204910</v>
      </c>
      <c r="E166">
        <v>3014506470</v>
      </c>
      <c r="F166" t="s">
        <v>4045</v>
      </c>
      <c r="G166" t="s">
        <v>4005</v>
      </c>
      <c r="H166">
        <v>44911</v>
      </c>
      <c r="I166" t="s">
        <v>4363</v>
      </c>
      <c r="J166">
        <v>318</v>
      </c>
      <c r="Q166" t="s">
        <v>3998</v>
      </c>
      <c r="R166" t="s">
        <v>3998</v>
      </c>
      <c r="S166" t="s">
        <v>3998</v>
      </c>
      <c r="V166" t="s">
        <v>3998</v>
      </c>
    </row>
    <row r="167" spans="1:26" x14ac:dyDescent="0.25">
      <c r="A167" t="s">
        <v>3994</v>
      </c>
      <c r="B167" t="s">
        <v>4319</v>
      </c>
      <c r="C167" t="s">
        <v>4364</v>
      </c>
      <c r="D167">
        <v>1019101884</v>
      </c>
      <c r="E167">
        <v>3103673819</v>
      </c>
      <c r="F167" t="s">
        <v>4045</v>
      </c>
      <c r="G167" t="s">
        <v>4005</v>
      </c>
      <c r="H167">
        <v>44911</v>
      </c>
      <c r="I167">
        <v>10069</v>
      </c>
      <c r="J167">
        <v>318</v>
      </c>
      <c r="Q167" t="s">
        <v>3998</v>
      </c>
      <c r="R167" t="s">
        <v>3998</v>
      </c>
      <c r="V167" t="s">
        <v>3998</v>
      </c>
    </row>
    <row r="168" spans="1:26" x14ac:dyDescent="0.25">
      <c r="A168" t="s">
        <v>3994</v>
      </c>
      <c r="B168" t="s">
        <v>4365</v>
      </c>
      <c r="C168" t="s">
        <v>530</v>
      </c>
      <c r="D168">
        <v>1088349615</v>
      </c>
      <c r="E168">
        <v>3168675089</v>
      </c>
      <c r="F168" t="s">
        <v>4004</v>
      </c>
      <c r="G168" t="s">
        <v>4005</v>
      </c>
      <c r="H168">
        <v>44895</v>
      </c>
      <c r="I168">
        <v>10364</v>
      </c>
      <c r="J168">
        <v>291</v>
      </c>
      <c r="K168" t="s">
        <v>3998</v>
      </c>
      <c r="O168" t="s">
        <v>3998</v>
      </c>
      <c r="Q168" t="s">
        <v>3998</v>
      </c>
      <c r="R168" t="s">
        <v>3998</v>
      </c>
      <c r="V168" t="s">
        <v>3998</v>
      </c>
    </row>
    <row r="169" spans="1:26" x14ac:dyDescent="0.25">
      <c r="A169" t="s">
        <v>3994</v>
      </c>
      <c r="B169" t="s">
        <v>4366</v>
      </c>
      <c r="C169" t="s">
        <v>4367</v>
      </c>
      <c r="D169">
        <v>80858465</v>
      </c>
      <c r="E169">
        <v>3173819865</v>
      </c>
      <c r="F169" t="s">
        <v>4045</v>
      </c>
      <c r="G169" t="s">
        <v>4368</v>
      </c>
      <c r="H169">
        <v>44911</v>
      </c>
      <c r="I169">
        <v>10350</v>
      </c>
      <c r="J169">
        <v>318</v>
      </c>
      <c r="Q169" t="s">
        <v>3998</v>
      </c>
      <c r="R169" t="s">
        <v>3998</v>
      </c>
      <c r="S169" t="s">
        <v>3998</v>
      </c>
      <c r="V169" t="s">
        <v>3998</v>
      </c>
    </row>
    <row r="170" spans="1:26" x14ac:dyDescent="0.25">
      <c r="A170" t="s">
        <v>3994</v>
      </c>
      <c r="B170" t="s">
        <v>4369</v>
      </c>
      <c r="C170" t="s">
        <v>4370</v>
      </c>
      <c r="D170">
        <v>1022365012</v>
      </c>
      <c r="E170">
        <v>3505761572</v>
      </c>
      <c r="F170" t="s">
        <v>4045</v>
      </c>
      <c r="G170" t="s">
        <v>4024</v>
      </c>
      <c r="I170">
        <v>10279</v>
      </c>
      <c r="J170">
        <v>326</v>
      </c>
      <c r="K170" t="s">
        <v>3998</v>
      </c>
      <c r="Q170" t="s">
        <v>3998</v>
      </c>
      <c r="R170" t="s">
        <v>3998</v>
      </c>
      <c r="V170" t="s">
        <v>3998</v>
      </c>
    </row>
    <row r="171" spans="1:26" x14ac:dyDescent="0.25">
      <c r="A171" t="s">
        <v>3994</v>
      </c>
      <c r="B171" t="s">
        <v>4371</v>
      </c>
      <c r="C171" t="s">
        <v>4372</v>
      </c>
      <c r="D171">
        <v>1020753359</v>
      </c>
      <c r="E171">
        <v>3123944711</v>
      </c>
      <c r="F171" t="s">
        <v>4045</v>
      </c>
      <c r="G171" t="s">
        <v>4005</v>
      </c>
      <c r="H171">
        <v>44913</v>
      </c>
      <c r="I171">
        <v>10349</v>
      </c>
      <c r="J171">
        <v>324</v>
      </c>
      <c r="Q171" t="s">
        <v>3998</v>
      </c>
      <c r="R171" t="s">
        <v>3998</v>
      </c>
      <c r="S171" t="s">
        <v>3998</v>
      </c>
      <c r="V171" t="s">
        <v>3998</v>
      </c>
    </row>
    <row r="172" spans="1:26" x14ac:dyDescent="0.25">
      <c r="A172" t="s">
        <v>3994</v>
      </c>
      <c r="B172" t="s">
        <v>4373</v>
      </c>
      <c r="C172" t="s">
        <v>4374</v>
      </c>
      <c r="D172">
        <v>1069751907</v>
      </c>
      <c r="E172">
        <v>3143473501</v>
      </c>
      <c r="F172" t="s">
        <v>4045</v>
      </c>
      <c r="G172" t="s">
        <v>3997</v>
      </c>
      <c r="H172">
        <v>44926</v>
      </c>
      <c r="I172">
        <v>9674</v>
      </c>
      <c r="J172">
        <v>321</v>
      </c>
      <c r="Q172" t="s">
        <v>3998</v>
      </c>
      <c r="R172" t="s">
        <v>3998</v>
      </c>
      <c r="S172" t="s">
        <v>3998</v>
      </c>
      <c r="V172" t="s">
        <v>3998</v>
      </c>
      <c r="Z172" t="s">
        <v>3998</v>
      </c>
    </row>
    <row r="173" spans="1:26" x14ac:dyDescent="0.25">
      <c r="A173" t="s">
        <v>3994</v>
      </c>
      <c r="B173" t="s">
        <v>4375</v>
      </c>
      <c r="C173" t="s">
        <v>4376</v>
      </c>
      <c r="D173">
        <v>1069759299</v>
      </c>
      <c r="E173">
        <v>3016713769</v>
      </c>
      <c r="F173" t="s">
        <v>4045</v>
      </c>
      <c r="G173" t="s">
        <v>3997</v>
      </c>
      <c r="I173">
        <v>10280</v>
      </c>
      <c r="J173">
        <v>326</v>
      </c>
      <c r="K173" t="s">
        <v>3998</v>
      </c>
      <c r="Q173" t="s">
        <v>3998</v>
      </c>
      <c r="R173" t="s">
        <v>3998</v>
      </c>
      <c r="V173" t="s">
        <v>3998</v>
      </c>
    </row>
    <row r="174" spans="1:26" x14ac:dyDescent="0.25">
      <c r="A174" t="s">
        <v>3994</v>
      </c>
      <c r="B174" t="s">
        <v>4377</v>
      </c>
      <c r="C174" t="s">
        <v>4378</v>
      </c>
      <c r="D174">
        <v>80425165</v>
      </c>
      <c r="E174">
        <v>3102360431</v>
      </c>
      <c r="F174" t="s">
        <v>4379</v>
      </c>
      <c r="G174" t="s">
        <v>3997</v>
      </c>
      <c r="I174">
        <v>10504</v>
      </c>
      <c r="J174">
        <v>202</v>
      </c>
      <c r="K174" t="s">
        <v>3998</v>
      </c>
      <c r="P174" t="s">
        <v>3998</v>
      </c>
      <c r="Q174" t="s">
        <v>3998</v>
      </c>
      <c r="R174" t="s">
        <v>3998</v>
      </c>
      <c r="S174" t="s">
        <v>3998</v>
      </c>
      <c r="T174" t="s">
        <v>3998</v>
      </c>
      <c r="U174" t="s">
        <v>3998</v>
      </c>
      <c r="V174" t="s">
        <v>3998</v>
      </c>
    </row>
    <row r="175" spans="1:26" x14ac:dyDescent="0.25">
      <c r="A175" t="s">
        <v>646</v>
      </c>
      <c r="B175" t="s">
        <v>4380</v>
      </c>
      <c r="C175" t="s">
        <v>4381</v>
      </c>
      <c r="D175">
        <v>1030692551</v>
      </c>
      <c r="E175">
        <v>3044469136</v>
      </c>
      <c r="F175" t="s">
        <v>4009</v>
      </c>
      <c r="G175" t="s">
        <v>4005</v>
      </c>
      <c r="H175">
        <v>44866</v>
      </c>
      <c r="I175">
        <v>10421</v>
      </c>
      <c r="J175">
        <v>315</v>
      </c>
      <c r="O175" t="s">
        <v>3998</v>
      </c>
      <c r="P175" t="s">
        <v>4122</v>
      </c>
      <c r="Q175" t="s">
        <v>3998</v>
      </c>
      <c r="R175" t="s">
        <v>3998</v>
      </c>
      <c r="V175" t="s">
        <v>3998</v>
      </c>
    </row>
    <row r="176" spans="1:26" x14ac:dyDescent="0.25">
      <c r="A176" t="s">
        <v>3994</v>
      </c>
      <c r="B176" t="s">
        <v>4046</v>
      </c>
      <c r="C176" t="s">
        <v>4382</v>
      </c>
      <c r="D176">
        <v>52207068</v>
      </c>
      <c r="E176">
        <v>3143577052</v>
      </c>
      <c r="F176" t="s">
        <v>4004</v>
      </c>
      <c r="G176" t="s">
        <v>4383</v>
      </c>
      <c r="I176">
        <v>10437</v>
      </c>
      <c r="J176">
        <v>321</v>
      </c>
      <c r="Q176" t="s">
        <v>3998</v>
      </c>
      <c r="R176" t="s">
        <v>3998</v>
      </c>
      <c r="S176" t="s">
        <v>3998</v>
      </c>
      <c r="T176" t="s">
        <v>3998</v>
      </c>
      <c r="U176" t="s">
        <v>3998</v>
      </c>
      <c r="V176" t="s">
        <v>3998</v>
      </c>
      <c r="W176" t="s">
        <v>3998</v>
      </c>
    </row>
    <row r="177" spans="1:24" x14ac:dyDescent="0.25">
      <c r="A177" t="s">
        <v>3994</v>
      </c>
      <c r="B177" t="s">
        <v>4384</v>
      </c>
      <c r="C177" t="s">
        <v>4385</v>
      </c>
      <c r="D177">
        <v>71797450</v>
      </c>
      <c r="E177">
        <v>3136211448</v>
      </c>
      <c r="F177" t="s">
        <v>4045</v>
      </c>
      <c r="G177" t="s">
        <v>4383</v>
      </c>
      <c r="I177">
        <v>10460</v>
      </c>
      <c r="J177">
        <v>326</v>
      </c>
      <c r="Q177" t="s">
        <v>3998</v>
      </c>
      <c r="R177" t="s">
        <v>3998</v>
      </c>
      <c r="S177" t="s">
        <v>3998</v>
      </c>
      <c r="V177" t="s">
        <v>3998</v>
      </c>
    </row>
    <row r="178" spans="1:24" x14ac:dyDescent="0.25">
      <c r="A178" t="s">
        <v>3994</v>
      </c>
      <c r="B178" t="s">
        <v>4384</v>
      </c>
      <c r="C178" t="s">
        <v>4386</v>
      </c>
      <c r="D178">
        <v>1134062</v>
      </c>
      <c r="E178">
        <v>3216094741</v>
      </c>
      <c r="F178" t="s">
        <v>4045</v>
      </c>
      <c r="G178" t="s">
        <v>4387</v>
      </c>
      <c r="I178">
        <v>10473</v>
      </c>
      <c r="J178" t="s">
        <v>769</v>
      </c>
      <c r="K178" t="s">
        <v>3998</v>
      </c>
      <c r="Q178" t="s">
        <v>3998</v>
      </c>
      <c r="R178" t="s">
        <v>3998</v>
      </c>
      <c r="S178" t="s">
        <v>3998</v>
      </c>
      <c r="V178" t="s">
        <v>3998</v>
      </c>
    </row>
    <row r="179" spans="1:24" x14ac:dyDescent="0.25">
      <c r="A179" t="s">
        <v>3994</v>
      </c>
      <c r="B179" t="s">
        <v>4388</v>
      </c>
      <c r="C179" t="s">
        <v>4389</v>
      </c>
      <c r="D179">
        <v>1069745601</v>
      </c>
      <c r="E179">
        <v>1069745601</v>
      </c>
      <c r="F179" t="s">
        <v>4017</v>
      </c>
      <c r="G179" t="s">
        <v>4383</v>
      </c>
      <c r="I179">
        <v>10407</v>
      </c>
      <c r="J179">
        <v>203</v>
      </c>
      <c r="K179" t="s">
        <v>3998</v>
      </c>
      <c r="Q179" t="s">
        <v>3998</v>
      </c>
      <c r="R179" t="s">
        <v>3998</v>
      </c>
      <c r="S179" t="s">
        <v>3998</v>
      </c>
      <c r="T179" t="s">
        <v>3998</v>
      </c>
      <c r="U179" t="s">
        <v>3998</v>
      </c>
      <c r="V179" t="s">
        <v>3998</v>
      </c>
    </row>
    <row r="180" spans="1:24" x14ac:dyDescent="0.25">
      <c r="B180" t="s">
        <v>2296</v>
      </c>
      <c r="C180" t="s">
        <v>4390</v>
      </c>
      <c r="E180">
        <v>3218304109</v>
      </c>
      <c r="J180">
        <v>210</v>
      </c>
      <c r="K180" t="s">
        <v>3998</v>
      </c>
      <c r="Q180" t="s">
        <v>3998</v>
      </c>
      <c r="V180" t="s">
        <v>3998</v>
      </c>
    </row>
    <row r="181" spans="1:24" x14ac:dyDescent="0.25">
      <c r="A181" t="s">
        <v>3994</v>
      </c>
      <c r="B181" t="s">
        <v>4391</v>
      </c>
      <c r="C181" t="s">
        <v>4392</v>
      </c>
      <c r="D181">
        <v>1047502854</v>
      </c>
      <c r="E181">
        <v>3003606674</v>
      </c>
      <c r="F181" t="s">
        <v>4045</v>
      </c>
      <c r="G181" t="s">
        <v>4383</v>
      </c>
      <c r="I181">
        <v>10538</v>
      </c>
      <c r="J181">
        <v>326</v>
      </c>
      <c r="K181" t="s">
        <v>3998</v>
      </c>
      <c r="P181" t="s">
        <v>3998</v>
      </c>
      <c r="Q181" t="s">
        <v>3998</v>
      </c>
      <c r="R181" t="s">
        <v>3998</v>
      </c>
      <c r="S181" t="s">
        <v>3998</v>
      </c>
      <c r="V181" t="s">
        <v>3998</v>
      </c>
    </row>
    <row r="182" spans="1:24" x14ac:dyDescent="0.25">
      <c r="A182" t="s">
        <v>3994</v>
      </c>
      <c r="B182" t="s">
        <v>4391</v>
      </c>
      <c r="C182" t="s">
        <v>4393</v>
      </c>
      <c r="D182">
        <v>26238098</v>
      </c>
      <c r="E182">
        <v>4120446332</v>
      </c>
      <c r="F182" t="s">
        <v>4009</v>
      </c>
      <c r="G182" t="s">
        <v>4394</v>
      </c>
      <c r="H182">
        <v>44866</v>
      </c>
      <c r="I182">
        <v>10554</v>
      </c>
      <c r="J182">
        <v>204</v>
      </c>
      <c r="Q182" t="s">
        <v>3998</v>
      </c>
      <c r="R182" t="s">
        <v>3998</v>
      </c>
      <c r="S182" t="s">
        <v>3998</v>
      </c>
      <c r="V182" t="s">
        <v>3998</v>
      </c>
    </row>
    <row r="183" spans="1:24" x14ac:dyDescent="0.25">
      <c r="A183" t="s">
        <v>3994</v>
      </c>
      <c r="B183" t="s">
        <v>4395</v>
      </c>
      <c r="C183" t="s">
        <v>381</v>
      </c>
      <c r="D183">
        <v>79965521</v>
      </c>
      <c r="E183">
        <v>3002124179</v>
      </c>
      <c r="F183" t="s">
        <v>4045</v>
      </c>
      <c r="G183" t="s">
        <v>4383</v>
      </c>
      <c r="I183">
        <v>10485</v>
      </c>
      <c r="J183">
        <v>242</v>
      </c>
      <c r="K183" t="s">
        <v>3998</v>
      </c>
      <c r="Q183" t="s">
        <v>3998</v>
      </c>
      <c r="R183" t="s">
        <v>3998</v>
      </c>
      <c r="S183" t="s">
        <v>3998</v>
      </c>
      <c r="T183" t="s">
        <v>3998</v>
      </c>
      <c r="U183" t="s">
        <v>3998</v>
      </c>
      <c r="V183" t="s">
        <v>3998</v>
      </c>
      <c r="W183" t="s">
        <v>3998</v>
      </c>
    </row>
    <row r="184" spans="1:24" x14ac:dyDescent="0.25">
      <c r="A184" t="s">
        <v>3994</v>
      </c>
      <c r="B184" t="s">
        <v>4319</v>
      </c>
      <c r="C184" t="s">
        <v>4396</v>
      </c>
      <c r="D184">
        <v>1152705434</v>
      </c>
      <c r="E184">
        <v>3045583513</v>
      </c>
      <c r="F184" t="s">
        <v>4045</v>
      </c>
      <c r="G184" t="s">
        <v>4394</v>
      </c>
      <c r="H184">
        <v>44923</v>
      </c>
      <c r="I184">
        <v>10245</v>
      </c>
      <c r="J184">
        <v>318</v>
      </c>
      <c r="Q184" t="s">
        <v>3998</v>
      </c>
      <c r="R184" t="s">
        <v>3998</v>
      </c>
      <c r="V184" t="s">
        <v>3998</v>
      </c>
    </row>
    <row r="185" spans="1:24" x14ac:dyDescent="0.25">
      <c r="A185" t="s">
        <v>3994</v>
      </c>
      <c r="B185" t="s">
        <v>4397</v>
      </c>
      <c r="C185" t="s">
        <v>4398</v>
      </c>
      <c r="D185">
        <v>53002754</v>
      </c>
      <c r="E185">
        <v>3013410447</v>
      </c>
      <c r="F185" t="s">
        <v>4045</v>
      </c>
      <c r="G185" t="s">
        <v>4383</v>
      </c>
      <c r="I185">
        <v>10658</v>
      </c>
      <c r="J185">
        <v>291</v>
      </c>
      <c r="K185" t="s">
        <v>3998</v>
      </c>
      <c r="Q185" t="s">
        <v>3998</v>
      </c>
      <c r="R185" t="s">
        <v>3998</v>
      </c>
      <c r="S185" t="s">
        <v>3998</v>
      </c>
      <c r="V185" t="s">
        <v>3998</v>
      </c>
    </row>
    <row r="186" spans="1:24" x14ac:dyDescent="0.25">
      <c r="A186" t="s">
        <v>3994</v>
      </c>
      <c r="B186" t="s">
        <v>4399</v>
      </c>
      <c r="C186" t="s">
        <v>4400</v>
      </c>
      <c r="D186">
        <v>1069757772</v>
      </c>
      <c r="E186">
        <v>3223820805</v>
      </c>
      <c r="F186" t="s">
        <v>4045</v>
      </c>
      <c r="G186" t="s">
        <v>4383</v>
      </c>
      <c r="I186">
        <v>10014</v>
      </c>
      <c r="J186">
        <v>291</v>
      </c>
      <c r="K186" t="s">
        <v>3998</v>
      </c>
      <c r="Q186" t="s">
        <v>3998</v>
      </c>
      <c r="R186" t="s">
        <v>3998</v>
      </c>
      <c r="S186" t="s">
        <v>3998</v>
      </c>
      <c r="V186" t="s">
        <v>3998</v>
      </c>
    </row>
    <row r="187" spans="1:24" x14ac:dyDescent="0.25">
      <c r="A187" t="s">
        <v>3994</v>
      </c>
      <c r="B187" t="s">
        <v>4401</v>
      </c>
      <c r="C187" t="s">
        <v>4402</v>
      </c>
      <c r="D187">
        <v>1069747317</v>
      </c>
      <c r="E187">
        <v>3166173348</v>
      </c>
      <c r="F187" t="s">
        <v>4045</v>
      </c>
      <c r="G187" t="s">
        <v>4383</v>
      </c>
      <c r="I187">
        <v>10621</v>
      </c>
      <c r="J187">
        <v>291</v>
      </c>
      <c r="K187" t="s">
        <v>3998</v>
      </c>
      <c r="Q187" t="s">
        <v>3998</v>
      </c>
      <c r="R187" t="s">
        <v>3998</v>
      </c>
      <c r="S187" t="s">
        <v>3998</v>
      </c>
      <c r="V187" t="s">
        <v>3998</v>
      </c>
    </row>
    <row r="188" spans="1:24" x14ac:dyDescent="0.25">
      <c r="A188" t="s">
        <v>3994</v>
      </c>
      <c r="B188" t="s">
        <v>4403</v>
      </c>
      <c r="C188" t="s">
        <v>4404</v>
      </c>
      <c r="D188">
        <v>1053815325</v>
      </c>
      <c r="E188">
        <v>3104033663</v>
      </c>
      <c r="F188" t="s">
        <v>4004</v>
      </c>
      <c r="G188" t="s">
        <v>4394</v>
      </c>
      <c r="H188">
        <v>44895</v>
      </c>
      <c r="I188">
        <v>10683</v>
      </c>
      <c r="J188">
        <v>291</v>
      </c>
      <c r="K188" t="s">
        <v>3998</v>
      </c>
      <c r="O188" t="s">
        <v>3998</v>
      </c>
      <c r="Q188" t="s">
        <v>3998</v>
      </c>
      <c r="R188" t="s">
        <v>3998</v>
      </c>
      <c r="S188" t="s">
        <v>3998</v>
      </c>
      <c r="V188" t="s">
        <v>3998</v>
      </c>
    </row>
    <row r="189" spans="1:24" x14ac:dyDescent="0.25">
      <c r="A189" t="s">
        <v>3994</v>
      </c>
      <c r="B189" t="s">
        <v>4405</v>
      </c>
      <c r="C189" t="s">
        <v>4406</v>
      </c>
      <c r="D189">
        <v>1016074339</v>
      </c>
      <c r="E189">
        <v>3112567663</v>
      </c>
      <c r="F189" t="s">
        <v>4077</v>
      </c>
      <c r="G189" t="s">
        <v>4383</v>
      </c>
      <c r="I189">
        <v>10649</v>
      </c>
      <c r="J189">
        <v>211</v>
      </c>
      <c r="K189" t="s">
        <v>3998</v>
      </c>
      <c r="Q189" t="s">
        <v>3998</v>
      </c>
      <c r="R189" t="s">
        <v>3998</v>
      </c>
      <c r="S189" t="s">
        <v>3998</v>
      </c>
      <c r="V189" t="s">
        <v>3998</v>
      </c>
      <c r="X189" t="s">
        <v>3998</v>
      </c>
    </row>
    <row r="190" spans="1:24" x14ac:dyDescent="0.25">
      <c r="A190" t="s">
        <v>3994</v>
      </c>
      <c r="B190" t="s">
        <v>4046</v>
      </c>
      <c r="C190" t="s">
        <v>4407</v>
      </c>
      <c r="D190">
        <v>79863900</v>
      </c>
      <c r="E190">
        <v>3006596668</v>
      </c>
      <c r="F190" t="s">
        <v>4004</v>
      </c>
      <c r="G190" t="s">
        <v>4383</v>
      </c>
      <c r="I190">
        <v>10724</v>
      </c>
      <c r="J190">
        <v>399</v>
      </c>
      <c r="K190" t="s">
        <v>3998</v>
      </c>
      <c r="Q190" t="s">
        <v>3998</v>
      </c>
      <c r="R190" t="s">
        <v>3998</v>
      </c>
      <c r="S190" t="s">
        <v>3998</v>
      </c>
      <c r="T190" t="s">
        <v>3998</v>
      </c>
      <c r="U190" t="s">
        <v>3998</v>
      </c>
      <c r="V190" t="s">
        <v>3998</v>
      </c>
      <c r="W190" t="s">
        <v>3998</v>
      </c>
    </row>
    <row r="191" spans="1:24" x14ac:dyDescent="0.25">
      <c r="A191" t="s">
        <v>3994</v>
      </c>
      <c r="B191" t="s">
        <v>4408</v>
      </c>
      <c r="C191" t="s">
        <v>4409</v>
      </c>
      <c r="D191">
        <v>1018488121</v>
      </c>
      <c r="E191">
        <v>3503900929</v>
      </c>
      <c r="F191" t="s">
        <v>4004</v>
      </c>
      <c r="G191" t="s">
        <v>3997</v>
      </c>
      <c r="I191">
        <v>10714</v>
      </c>
      <c r="J191">
        <v>346</v>
      </c>
      <c r="K191" t="s">
        <v>3998</v>
      </c>
      <c r="O191" t="s">
        <v>3998</v>
      </c>
      <c r="P191" t="s">
        <v>3998</v>
      </c>
      <c r="Q191" t="s">
        <v>3998</v>
      </c>
      <c r="R191" t="s">
        <v>3998</v>
      </c>
      <c r="S191" t="s">
        <v>3998</v>
      </c>
      <c r="V191" t="s">
        <v>3998</v>
      </c>
    </row>
    <row r="192" spans="1:24" x14ac:dyDescent="0.25">
      <c r="A192" t="s">
        <v>3994</v>
      </c>
      <c r="B192" t="s">
        <v>4410</v>
      </c>
      <c r="C192" t="s">
        <v>4411</v>
      </c>
      <c r="D192">
        <v>1032395890</v>
      </c>
      <c r="E192">
        <v>3008883402</v>
      </c>
      <c r="F192" t="s">
        <v>4045</v>
      </c>
      <c r="G192" t="s">
        <v>4383</v>
      </c>
      <c r="I192">
        <v>10015</v>
      </c>
      <c r="J192">
        <v>291</v>
      </c>
      <c r="K192" t="s">
        <v>3998</v>
      </c>
      <c r="Q192" t="s">
        <v>3998</v>
      </c>
      <c r="R192" t="s">
        <v>3998</v>
      </c>
      <c r="S192" t="s">
        <v>3998</v>
      </c>
      <c r="V192" t="s">
        <v>3998</v>
      </c>
    </row>
    <row r="193" spans="1:26" x14ac:dyDescent="0.25">
      <c r="A193" t="s">
        <v>3994</v>
      </c>
      <c r="B193" t="s">
        <v>4412</v>
      </c>
      <c r="C193" t="s">
        <v>370</v>
      </c>
      <c r="D193">
        <v>1014221125</v>
      </c>
      <c r="E193">
        <v>3214037009</v>
      </c>
      <c r="F193" t="s">
        <v>4045</v>
      </c>
      <c r="G193" t="s">
        <v>4413</v>
      </c>
      <c r="H193">
        <v>44905</v>
      </c>
      <c r="I193">
        <v>10670</v>
      </c>
      <c r="J193">
        <v>303</v>
      </c>
      <c r="K193" t="s">
        <v>3998</v>
      </c>
      <c r="O193" t="s">
        <v>3998</v>
      </c>
      <c r="Q193" t="s">
        <v>3998</v>
      </c>
      <c r="R193" t="s">
        <v>3998</v>
      </c>
      <c r="S193" t="s">
        <v>3998</v>
      </c>
      <c r="V193" t="s">
        <v>3998</v>
      </c>
    </row>
    <row r="194" spans="1:26" x14ac:dyDescent="0.25">
      <c r="A194" t="s">
        <v>3994</v>
      </c>
      <c r="B194" t="s">
        <v>4414</v>
      </c>
      <c r="C194" t="s">
        <v>4415</v>
      </c>
      <c r="D194">
        <v>73205381</v>
      </c>
      <c r="E194">
        <v>3046763698</v>
      </c>
      <c r="F194" t="s">
        <v>4045</v>
      </c>
      <c r="G194" t="s">
        <v>4051</v>
      </c>
      <c r="H194">
        <v>44911</v>
      </c>
      <c r="I194">
        <v>10518</v>
      </c>
      <c r="J194">
        <v>318</v>
      </c>
      <c r="Q194" t="s">
        <v>3998</v>
      </c>
      <c r="R194" t="s">
        <v>3998</v>
      </c>
      <c r="S194" t="s">
        <v>3998</v>
      </c>
      <c r="V194" t="s">
        <v>3998</v>
      </c>
    </row>
    <row r="195" spans="1:26" x14ac:dyDescent="0.25">
      <c r="A195" t="s">
        <v>3994</v>
      </c>
      <c r="B195" t="s">
        <v>4414</v>
      </c>
      <c r="C195" t="s">
        <v>4416</v>
      </c>
      <c r="D195">
        <v>1143330954</v>
      </c>
      <c r="E195">
        <v>3004185956</v>
      </c>
      <c r="F195" t="s">
        <v>4045</v>
      </c>
      <c r="G195" t="s">
        <v>4051</v>
      </c>
      <c r="H195">
        <v>44911</v>
      </c>
      <c r="I195">
        <v>10517</v>
      </c>
      <c r="J195">
        <v>318</v>
      </c>
      <c r="Q195" t="s">
        <v>3998</v>
      </c>
      <c r="R195" t="s">
        <v>3998</v>
      </c>
      <c r="S195" t="s">
        <v>3998</v>
      </c>
      <c r="V195" t="s">
        <v>3998</v>
      </c>
    </row>
    <row r="196" spans="1:26" x14ac:dyDescent="0.25">
      <c r="A196" t="s">
        <v>3994</v>
      </c>
      <c r="B196" t="s">
        <v>4417</v>
      </c>
      <c r="C196" t="s">
        <v>4418</v>
      </c>
      <c r="D196">
        <v>1049631511</v>
      </c>
      <c r="E196">
        <v>3118640831</v>
      </c>
      <c r="F196" t="s">
        <v>4419</v>
      </c>
      <c r="G196" t="s">
        <v>4383</v>
      </c>
      <c r="I196">
        <v>10787</v>
      </c>
      <c r="J196">
        <v>202</v>
      </c>
      <c r="K196" t="s">
        <v>3998</v>
      </c>
      <c r="Q196" t="s">
        <v>3998</v>
      </c>
      <c r="R196" t="s">
        <v>3998</v>
      </c>
      <c r="S196" t="s">
        <v>3998</v>
      </c>
      <c r="V196" t="s">
        <v>3998</v>
      </c>
      <c r="Z196" t="s">
        <v>3998</v>
      </c>
    </row>
    <row r="197" spans="1:26" x14ac:dyDescent="0.25">
      <c r="A197" t="s">
        <v>3994</v>
      </c>
      <c r="B197" t="s">
        <v>4420</v>
      </c>
      <c r="C197" t="s">
        <v>4421</v>
      </c>
      <c r="D197">
        <v>80075150</v>
      </c>
      <c r="E197" t="s">
        <v>4422</v>
      </c>
      <c r="F197" t="s">
        <v>4423</v>
      </c>
      <c r="G197" t="s">
        <v>4383</v>
      </c>
      <c r="I197">
        <v>10682</v>
      </c>
      <c r="J197">
        <v>329</v>
      </c>
      <c r="K197" t="s">
        <v>3998</v>
      </c>
      <c r="Q197" t="s">
        <v>3998</v>
      </c>
      <c r="R197" t="s">
        <v>3998</v>
      </c>
      <c r="S197" t="s">
        <v>3998</v>
      </c>
      <c r="V197" t="s">
        <v>3998</v>
      </c>
    </row>
    <row r="198" spans="1:26" x14ac:dyDescent="0.25">
      <c r="A198" t="s">
        <v>4105</v>
      </c>
      <c r="B198" t="s">
        <v>4399</v>
      </c>
      <c r="C198" t="s">
        <v>4424</v>
      </c>
      <c r="D198">
        <v>1001340611</v>
      </c>
      <c r="E198">
        <v>3013727759</v>
      </c>
      <c r="F198" t="s">
        <v>4045</v>
      </c>
      <c r="G198" t="s">
        <v>4051</v>
      </c>
      <c r="H198">
        <v>44950</v>
      </c>
      <c r="I198">
        <v>10804</v>
      </c>
      <c r="J198" t="s">
        <v>769</v>
      </c>
      <c r="K198" t="s">
        <v>3998</v>
      </c>
      <c r="O198" t="s">
        <v>3998</v>
      </c>
      <c r="Q198" t="s">
        <v>3998</v>
      </c>
      <c r="R198" t="s">
        <v>3998</v>
      </c>
      <c r="S198" t="s">
        <v>3998</v>
      </c>
      <c r="V198" t="s">
        <v>3998</v>
      </c>
    </row>
    <row r="199" spans="1:26" x14ac:dyDescent="0.25">
      <c r="A199" t="s">
        <v>3994</v>
      </c>
      <c r="B199" t="s">
        <v>4425</v>
      </c>
      <c r="C199" t="s">
        <v>4426</v>
      </c>
      <c r="D199">
        <v>1053855323</v>
      </c>
      <c r="E199">
        <v>3218998652</v>
      </c>
      <c r="F199" t="s">
        <v>4004</v>
      </c>
      <c r="G199" t="s">
        <v>4413</v>
      </c>
      <c r="H199">
        <v>44889</v>
      </c>
      <c r="I199">
        <v>10805</v>
      </c>
      <c r="J199" t="s">
        <v>769</v>
      </c>
      <c r="K199" t="s">
        <v>3998</v>
      </c>
      <c r="Q199" t="s">
        <v>3998</v>
      </c>
      <c r="R199" t="s">
        <v>3998</v>
      </c>
      <c r="S199" t="s">
        <v>3998</v>
      </c>
      <c r="V199" t="s">
        <v>3998</v>
      </c>
      <c r="W199" t="s">
        <v>3998</v>
      </c>
    </row>
    <row r="200" spans="1:26" x14ac:dyDescent="0.25">
      <c r="B200" t="s">
        <v>4427</v>
      </c>
      <c r="C200" t="s">
        <v>4428</v>
      </c>
      <c r="J200">
        <v>318</v>
      </c>
      <c r="Q200" t="s">
        <v>3998</v>
      </c>
      <c r="V200" t="s">
        <v>3998</v>
      </c>
    </row>
    <row r="201" spans="1:26" x14ac:dyDescent="0.25">
      <c r="B201" t="s">
        <v>4429</v>
      </c>
      <c r="C201" t="s">
        <v>4430</v>
      </c>
      <c r="J201">
        <v>318</v>
      </c>
      <c r="Q201" t="s">
        <v>3998</v>
      </c>
      <c r="V201" t="s">
        <v>3998</v>
      </c>
    </row>
    <row r="202" spans="1:26" x14ac:dyDescent="0.25">
      <c r="A202" t="s">
        <v>3994</v>
      </c>
      <c r="B202" t="s">
        <v>4172</v>
      </c>
      <c r="C202" t="s">
        <v>4431</v>
      </c>
      <c r="D202">
        <v>75105004</v>
      </c>
      <c r="E202" t="s">
        <v>4432</v>
      </c>
      <c r="F202" t="s">
        <v>4045</v>
      </c>
      <c r="G202" t="s">
        <v>4433</v>
      </c>
      <c r="H202">
        <v>44951</v>
      </c>
      <c r="I202">
        <v>10686</v>
      </c>
      <c r="J202">
        <v>291</v>
      </c>
      <c r="K202" t="s">
        <v>3998</v>
      </c>
      <c r="O202" t="s">
        <v>3998</v>
      </c>
      <c r="Q202" t="s">
        <v>3998</v>
      </c>
      <c r="R202" t="s">
        <v>3998</v>
      </c>
      <c r="S202" t="s">
        <v>3998</v>
      </c>
      <c r="V202" t="s">
        <v>3998</v>
      </c>
    </row>
    <row r="203" spans="1:26" x14ac:dyDescent="0.25">
      <c r="A203" t="s">
        <v>3994</v>
      </c>
      <c r="B203" t="s">
        <v>4434</v>
      </c>
      <c r="C203" t="s">
        <v>4435</v>
      </c>
      <c r="D203">
        <v>52843281</v>
      </c>
      <c r="E203">
        <v>3105541247</v>
      </c>
      <c r="F203" t="s">
        <v>4045</v>
      </c>
      <c r="G203" t="s">
        <v>4051</v>
      </c>
      <c r="H203">
        <v>44942</v>
      </c>
      <c r="I203">
        <v>10667</v>
      </c>
      <c r="J203">
        <v>303</v>
      </c>
      <c r="K203" t="s">
        <v>3998</v>
      </c>
      <c r="O203" t="s">
        <v>3998</v>
      </c>
      <c r="Q203" t="s">
        <v>3998</v>
      </c>
      <c r="R203" t="s">
        <v>3998</v>
      </c>
      <c r="S203" t="s">
        <v>3998</v>
      </c>
      <c r="V203" t="s">
        <v>3998</v>
      </c>
      <c r="Z203" t="s">
        <v>3998</v>
      </c>
    </row>
    <row r="204" spans="1:26" x14ac:dyDescent="0.25">
      <c r="A204" t="s">
        <v>3994</v>
      </c>
      <c r="B204" t="s">
        <v>4436</v>
      </c>
      <c r="C204" t="s">
        <v>4437</v>
      </c>
      <c r="D204">
        <v>1049798921</v>
      </c>
      <c r="E204">
        <v>3172975082</v>
      </c>
      <c r="F204" t="s">
        <v>4045</v>
      </c>
      <c r="G204" t="s">
        <v>4438</v>
      </c>
      <c r="H204" s="3">
        <v>44895</v>
      </c>
      <c r="I204">
        <v>10691</v>
      </c>
      <c r="J204">
        <v>291</v>
      </c>
      <c r="Q204" t="s">
        <v>3998</v>
      </c>
      <c r="R204" t="s">
        <v>3998</v>
      </c>
      <c r="S204" t="s">
        <v>3998</v>
      </c>
      <c r="V204" t="s">
        <v>3998</v>
      </c>
    </row>
    <row r="205" spans="1:26" x14ac:dyDescent="0.25">
      <c r="A205" t="s">
        <v>3994</v>
      </c>
      <c r="B205" t="s">
        <v>4439</v>
      </c>
      <c r="C205" t="s">
        <v>4440</v>
      </c>
      <c r="D205">
        <v>1050949067</v>
      </c>
      <c r="E205">
        <v>3183707624</v>
      </c>
      <c r="F205" t="s">
        <v>4045</v>
      </c>
      <c r="G205" t="s">
        <v>3997</v>
      </c>
      <c r="I205">
        <v>10729</v>
      </c>
      <c r="J205">
        <v>242</v>
      </c>
      <c r="K205" t="s">
        <v>3998</v>
      </c>
      <c r="Q205" t="s">
        <v>3998</v>
      </c>
      <c r="R205" t="s">
        <v>3998</v>
      </c>
      <c r="S205" t="s">
        <v>3998</v>
      </c>
      <c r="V205" t="s">
        <v>3998</v>
      </c>
    </row>
    <row r="206" spans="1:26" x14ac:dyDescent="0.25">
      <c r="A206" t="s">
        <v>3994</v>
      </c>
      <c r="B206" t="s">
        <v>4441</v>
      </c>
      <c r="C206" t="s">
        <v>4442</v>
      </c>
      <c r="D206">
        <v>1016003835</v>
      </c>
      <c r="E206">
        <v>3183955139</v>
      </c>
      <c r="F206" t="s">
        <v>4045</v>
      </c>
      <c r="G206" t="s">
        <v>4051</v>
      </c>
      <c r="H206">
        <v>44965</v>
      </c>
      <c r="I206">
        <v>10681</v>
      </c>
      <c r="J206">
        <v>329</v>
      </c>
      <c r="K206" t="s">
        <v>3998</v>
      </c>
      <c r="O206" t="s">
        <v>3998</v>
      </c>
      <c r="Q206" t="s">
        <v>3998</v>
      </c>
      <c r="R206" t="s">
        <v>3998</v>
      </c>
      <c r="S206" t="s">
        <v>3998</v>
      </c>
      <c r="V206" t="s">
        <v>3998</v>
      </c>
    </row>
    <row r="207" spans="1:26" x14ac:dyDescent="0.25">
      <c r="A207" t="s">
        <v>3994</v>
      </c>
      <c r="B207" t="s">
        <v>4108</v>
      </c>
      <c r="C207" t="s">
        <v>4443</v>
      </c>
      <c r="D207">
        <v>26350579</v>
      </c>
      <c r="E207">
        <v>4167204269</v>
      </c>
      <c r="F207" t="s">
        <v>4045</v>
      </c>
      <c r="G207" t="s">
        <v>4438</v>
      </c>
      <c r="H207">
        <v>44953</v>
      </c>
      <c r="I207">
        <v>10708</v>
      </c>
      <c r="J207">
        <v>336</v>
      </c>
      <c r="Q207" t="s">
        <v>3998</v>
      </c>
      <c r="R207" t="s">
        <v>3998</v>
      </c>
      <c r="S207" t="s">
        <v>3998</v>
      </c>
      <c r="V207" t="s">
        <v>3998</v>
      </c>
    </row>
    <row r="208" spans="1:26" x14ac:dyDescent="0.25">
      <c r="A208" t="s">
        <v>3994</v>
      </c>
      <c r="B208" t="s">
        <v>4444</v>
      </c>
      <c r="C208" t="s">
        <v>4445</v>
      </c>
      <c r="D208">
        <v>80760087</v>
      </c>
      <c r="E208">
        <v>3182291296</v>
      </c>
      <c r="F208" t="s">
        <v>4004</v>
      </c>
      <c r="G208" t="s">
        <v>3997</v>
      </c>
      <c r="I208">
        <v>10695</v>
      </c>
      <c r="J208">
        <v>201</v>
      </c>
      <c r="Q208" t="s">
        <v>3998</v>
      </c>
      <c r="R208" t="s">
        <v>3998</v>
      </c>
      <c r="S208" t="s">
        <v>3998</v>
      </c>
      <c r="T208" t="s">
        <v>3998</v>
      </c>
      <c r="U208" t="s">
        <v>3998</v>
      </c>
      <c r="V208" t="s">
        <v>3998</v>
      </c>
      <c r="W208" t="s">
        <v>3998</v>
      </c>
    </row>
    <row r="209" spans="1:28" x14ac:dyDescent="0.25">
      <c r="A209" t="s">
        <v>3994</v>
      </c>
      <c r="B209" t="s">
        <v>4446</v>
      </c>
      <c r="C209" t="s">
        <v>4447</v>
      </c>
      <c r="D209">
        <v>1001316862</v>
      </c>
      <c r="E209">
        <v>3228892625</v>
      </c>
      <c r="F209" t="s">
        <v>4017</v>
      </c>
      <c r="G209" t="s">
        <v>3997</v>
      </c>
      <c r="I209">
        <v>10849</v>
      </c>
      <c r="J209">
        <v>203</v>
      </c>
      <c r="L209" t="s">
        <v>3998</v>
      </c>
      <c r="M209" t="s">
        <v>3998</v>
      </c>
      <c r="P209" t="s">
        <v>4448</v>
      </c>
      <c r="Q209" t="s">
        <v>3998</v>
      </c>
      <c r="R209" t="s">
        <v>3998</v>
      </c>
      <c r="S209" t="s">
        <v>3998</v>
      </c>
      <c r="U209" t="s">
        <v>3998</v>
      </c>
      <c r="V209" t="s">
        <v>3998</v>
      </c>
    </row>
    <row r="210" spans="1:28" x14ac:dyDescent="0.25">
      <c r="A210" t="s">
        <v>3994</v>
      </c>
      <c r="B210" t="s">
        <v>4399</v>
      </c>
      <c r="C210" t="s">
        <v>4449</v>
      </c>
      <c r="D210">
        <v>1013602982</v>
      </c>
      <c r="E210">
        <v>3017902287</v>
      </c>
      <c r="F210" t="s">
        <v>4045</v>
      </c>
      <c r="G210" t="s">
        <v>4001</v>
      </c>
      <c r="H210">
        <v>44973</v>
      </c>
      <c r="I210">
        <v>10902</v>
      </c>
      <c r="J210">
        <v>342</v>
      </c>
      <c r="K210" t="s">
        <v>3998</v>
      </c>
      <c r="O210" t="s">
        <v>3998</v>
      </c>
      <c r="Q210" t="s">
        <v>3998</v>
      </c>
      <c r="R210" t="s">
        <v>3998</v>
      </c>
      <c r="S210" t="s">
        <v>3998</v>
      </c>
      <c r="V210" t="s">
        <v>3998</v>
      </c>
    </row>
    <row r="211" spans="1:28" x14ac:dyDescent="0.25">
      <c r="A211" t="s">
        <v>3994</v>
      </c>
      <c r="B211" t="s">
        <v>4450</v>
      </c>
      <c r="C211" t="s">
        <v>4451</v>
      </c>
      <c r="D211">
        <v>1036660828</v>
      </c>
      <c r="E211">
        <v>3017416913</v>
      </c>
      <c r="F211" t="s">
        <v>4045</v>
      </c>
      <c r="G211" t="s">
        <v>4383</v>
      </c>
      <c r="I211">
        <v>10846</v>
      </c>
      <c r="J211">
        <v>242</v>
      </c>
      <c r="K211" t="s">
        <v>3998</v>
      </c>
      <c r="Q211" t="s">
        <v>3998</v>
      </c>
      <c r="R211" t="s">
        <v>3998</v>
      </c>
      <c r="S211" t="s">
        <v>3998</v>
      </c>
      <c r="V211" t="s">
        <v>3998</v>
      </c>
    </row>
    <row r="212" spans="1:28" x14ac:dyDescent="0.25">
      <c r="A212" t="s">
        <v>3994</v>
      </c>
      <c r="B212" t="s">
        <v>4452</v>
      </c>
      <c r="C212" t="s">
        <v>4453</v>
      </c>
      <c r="D212">
        <v>1075243481</v>
      </c>
      <c r="E212">
        <v>3118370154</v>
      </c>
      <c r="F212" t="s">
        <v>4045</v>
      </c>
      <c r="G212" t="s">
        <v>4383</v>
      </c>
      <c r="I212">
        <v>10553</v>
      </c>
      <c r="J212">
        <v>335</v>
      </c>
      <c r="K212" t="s">
        <v>3998</v>
      </c>
      <c r="Q212" t="s">
        <v>3998</v>
      </c>
      <c r="R212" t="s">
        <v>3998</v>
      </c>
      <c r="S212" t="s">
        <v>3998</v>
      </c>
      <c r="V212" t="s">
        <v>3998</v>
      </c>
    </row>
    <row r="213" spans="1:28" x14ac:dyDescent="0.25">
      <c r="A213" t="s">
        <v>3994</v>
      </c>
      <c r="B213" t="s">
        <v>4454</v>
      </c>
      <c r="C213" t="s">
        <v>4455</v>
      </c>
      <c r="D213">
        <v>1000157430</v>
      </c>
      <c r="E213">
        <v>3054775844</v>
      </c>
      <c r="F213" t="s">
        <v>4081</v>
      </c>
      <c r="G213" t="s">
        <v>4383</v>
      </c>
      <c r="I213">
        <v>10845</v>
      </c>
      <c r="J213">
        <v>200</v>
      </c>
      <c r="K213" t="s">
        <v>3998</v>
      </c>
      <c r="M213" t="s">
        <v>3998</v>
      </c>
      <c r="Q213" t="s">
        <v>3998</v>
      </c>
      <c r="R213" t="s">
        <v>3998</v>
      </c>
      <c r="S213" t="s">
        <v>3998</v>
      </c>
      <c r="V213" t="s">
        <v>3998</v>
      </c>
      <c r="Z213" t="s">
        <v>3998</v>
      </c>
    </row>
    <row r="214" spans="1:28" x14ac:dyDescent="0.25">
      <c r="A214" t="s">
        <v>3994</v>
      </c>
      <c r="B214" t="s">
        <v>4088</v>
      </c>
      <c r="C214" t="s">
        <v>4456</v>
      </c>
      <c r="D214">
        <v>1026254362</v>
      </c>
      <c r="E214">
        <v>3207487640</v>
      </c>
      <c r="F214" t="s">
        <v>4121</v>
      </c>
      <c r="G214" t="s">
        <v>4001</v>
      </c>
      <c r="H214">
        <v>45069</v>
      </c>
      <c r="I214">
        <v>10892</v>
      </c>
      <c r="J214">
        <v>302</v>
      </c>
      <c r="K214" t="s">
        <v>3998</v>
      </c>
      <c r="P214" t="s">
        <v>4457</v>
      </c>
      <c r="Q214" t="s">
        <v>3998</v>
      </c>
      <c r="R214" t="s">
        <v>3998</v>
      </c>
      <c r="S214" t="s">
        <v>3998</v>
      </c>
      <c r="V214" t="s">
        <v>3998</v>
      </c>
      <c r="AB214" t="s">
        <v>3998</v>
      </c>
    </row>
    <row r="215" spans="1:28" x14ac:dyDescent="0.25">
      <c r="A215" t="s">
        <v>3994</v>
      </c>
      <c r="B215" t="s">
        <v>4458</v>
      </c>
      <c r="C215" t="s">
        <v>4459</v>
      </c>
      <c r="D215">
        <v>57297201</v>
      </c>
      <c r="E215">
        <v>3014666673</v>
      </c>
      <c r="F215" t="s">
        <v>4045</v>
      </c>
      <c r="G215" t="s">
        <v>4460</v>
      </c>
      <c r="H215">
        <v>44956</v>
      </c>
      <c r="I215">
        <v>10997</v>
      </c>
      <c r="J215">
        <v>303</v>
      </c>
      <c r="K215" t="s">
        <v>3998</v>
      </c>
      <c r="O215" t="s">
        <v>3998</v>
      </c>
      <c r="Q215" t="s">
        <v>3998</v>
      </c>
      <c r="R215" t="s">
        <v>3998</v>
      </c>
      <c r="S215" t="s">
        <v>3998</v>
      </c>
      <c r="V215" t="s">
        <v>3998</v>
      </c>
    </row>
    <row r="216" spans="1:28" x14ac:dyDescent="0.25">
      <c r="A216" t="s">
        <v>3994</v>
      </c>
      <c r="B216" t="s">
        <v>4461</v>
      </c>
      <c r="C216" t="s">
        <v>4462</v>
      </c>
      <c r="D216">
        <v>1102814730</v>
      </c>
      <c r="E216">
        <v>3014766714</v>
      </c>
      <c r="F216" t="s">
        <v>4045</v>
      </c>
      <c r="G216" t="s">
        <v>4438</v>
      </c>
      <c r="H216">
        <v>45082</v>
      </c>
      <c r="I216">
        <v>10986</v>
      </c>
      <c r="J216">
        <v>291</v>
      </c>
      <c r="K216" t="s">
        <v>3998</v>
      </c>
      <c r="Q216" t="s">
        <v>3998</v>
      </c>
      <c r="R216" t="s">
        <v>3998</v>
      </c>
      <c r="S216" t="s">
        <v>3998</v>
      </c>
      <c r="V216" t="s">
        <v>3998</v>
      </c>
    </row>
    <row r="217" spans="1:28" x14ac:dyDescent="0.25">
      <c r="A217" t="s">
        <v>3994</v>
      </c>
      <c r="B217" t="s">
        <v>4180</v>
      </c>
      <c r="C217" t="s">
        <v>550</v>
      </c>
      <c r="D217">
        <v>1023863513</v>
      </c>
      <c r="E217">
        <v>3124220092</v>
      </c>
      <c r="F217" t="s">
        <v>4045</v>
      </c>
      <c r="G217" t="s">
        <v>4438</v>
      </c>
      <c r="H217">
        <v>44962</v>
      </c>
      <c r="I217">
        <v>10807</v>
      </c>
      <c r="J217">
        <v>291</v>
      </c>
      <c r="K217" t="s">
        <v>3998</v>
      </c>
      <c r="O217" t="s">
        <v>3998</v>
      </c>
      <c r="Q217" t="s">
        <v>3998</v>
      </c>
      <c r="R217" t="s">
        <v>3998</v>
      </c>
      <c r="S217" t="s">
        <v>3998</v>
      </c>
      <c r="V217" t="s">
        <v>3998</v>
      </c>
    </row>
    <row r="218" spans="1:28" x14ac:dyDescent="0.25">
      <c r="A218" t="s">
        <v>3994</v>
      </c>
      <c r="B218" t="s">
        <v>4463</v>
      </c>
      <c r="C218" t="s">
        <v>4464</v>
      </c>
      <c r="D218">
        <v>80151371</v>
      </c>
      <c r="E218">
        <v>3175167303</v>
      </c>
      <c r="F218" t="s">
        <v>4045</v>
      </c>
      <c r="G218" t="s">
        <v>4438</v>
      </c>
      <c r="H218">
        <v>44962</v>
      </c>
      <c r="I218">
        <v>10876</v>
      </c>
      <c r="J218">
        <v>342</v>
      </c>
      <c r="Q218" t="s">
        <v>3998</v>
      </c>
      <c r="R218" t="s">
        <v>3998</v>
      </c>
      <c r="S218" t="s">
        <v>3998</v>
      </c>
      <c r="V218" t="s">
        <v>3998</v>
      </c>
    </row>
    <row r="219" spans="1:28" x14ac:dyDescent="0.25">
      <c r="A219" t="s">
        <v>3994</v>
      </c>
      <c r="B219" t="s">
        <v>4465</v>
      </c>
      <c r="C219" t="s">
        <v>4466</v>
      </c>
      <c r="D219">
        <v>1072447502</v>
      </c>
      <c r="E219">
        <v>3102767997</v>
      </c>
      <c r="F219" t="s">
        <v>4045</v>
      </c>
      <c r="G219" t="s">
        <v>4383</v>
      </c>
      <c r="I219">
        <v>10961</v>
      </c>
      <c r="J219">
        <v>339</v>
      </c>
      <c r="K219" t="s">
        <v>3998</v>
      </c>
      <c r="Q219" t="s">
        <v>3998</v>
      </c>
      <c r="R219" t="s">
        <v>3998</v>
      </c>
      <c r="S219" t="s">
        <v>3998</v>
      </c>
      <c r="V219" t="s">
        <v>3998</v>
      </c>
    </row>
    <row r="220" spans="1:28" x14ac:dyDescent="0.25">
      <c r="A220" t="s">
        <v>3994</v>
      </c>
      <c r="B220" t="s">
        <v>4467</v>
      </c>
      <c r="C220" t="s">
        <v>4468</v>
      </c>
      <c r="D220">
        <v>1129564949</v>
      </c>
      <c r="E220">
        <v>3137282548</v>
      </c>
      <c r="F220" t="s">
        <v>4045</v>
      </c>
      <c r="G220" t="s">
        <v>4469</v>
      </c>
      <c r="H220">
        <v>45255</v>
      </c>
      <c r="I220">
        <v>10550</v>
      </c>
      <c r="J220">
        <v>335</v>
      </c>
      <c r="Q220" t="s">
        <v>3998</v>
      </c>
      <c r="R220" t="s">
        <v>3998</v>
      </c>
      <c r="S220" t="s">
        <v>3998</v>
      </c>
      <c r="V220" t="s">
        <v>3998</v>
      </c>
    </row>
    <row r="221" spans="1:28" x14ac:dyDescent="0.25">
      <c r="A221" t="s">
        <v>3994</v>
      </c>
      <c r="B221" t="s">
        <v>4470</v>
      </c>
      <c r="C221" t="s">
        <v>4471</v>
      </c>
      <c r="D221">
        <v>20336372</v>
      </c>
      <c r="E221">
        <v>4121766533</v>
      </c>
      <c r="F221" t="s">
        <v>4045</v>
      </c>
      <c r="G221" t="s">
        <v>4433</v>
      </c>
      <c r="I221">
        <v>11047</v>
      </c>
      <c r="J221">
        <v>326</v>
      </c>
      <c r="Q221" t="s">
        <v>3998</v>
      </c>
      <c r="R221" t="s">
        <v>3998</v>
      </c>
      <c r="S221" t="s">
        <v>3998</v>
      </c>
      <c r="V221" t="s">
        <v>3998</v>
      </c>
    </row>
    <row r="222" spans="1:28" x14ac:dyDescent="0.25">
      <c r="B222" t="s">
        <v>4472</v>
      </c>
      <c r="C222" t="s">
        <v>4473</v>
      </c>
      <c r="D222">
        <v>1002547454</v>
      </c>
      <c r="F222" t="s">
        <v>4045</v>
      </c>
      <c r="G222" t="s">
        <v>805</v>
      </c>
      <c r="I222">
        <v>9503</v>
      </c>
      <c r="J222">
        <v>318</v>
      </c>
      <c r="Q222" t="s">
        <v>3998</v>
      </c>
    </row>
    <row r="223" spans="1:28" x14ac:dyDescent="0.25">
      <c r="A223" t="s">
        <v>3994</v>
      </c>
      <c r="B223" t="s">
        <v>4474</v>
      </c>
      <c r="C223" t="s">
        <v>4475</v>
      </c>
      <c r="D223">
        <v>79418948</v>
      </c>
      <c r="E223">
        <v>3144734520</v>
      </c>
      <c r="F223" t="s">
        <v>4045</v>
      </c>
      <c r="G223" t="s">
        <v>4433</v>
      </c>
      <c r="H223">
        <v>44954</v>
      </c>
      <c r="I223">
        <v>10878</v>
      </c>
      <c r="J223">
        <v>342</v>
      </c>
      <c r="Q223" t="s">
        <v>3998</v>
      </c>
      <c r="R223" t="s">
        <v>3998</v>
      </c>
      <c r="S223" t="s">
        <v>3998</v>
      </c>
      <c r="V223" t="s">
        <v>3998</v>
      </c>
    </row>
    <row r="224" spans="1:28" x14ac:dyDescent="0.25">
      <c r="A224" t="s">
        <v>3994</v>
      </c>
      <c r="B224" t="s">
        <v>4476</v>
      </c>
      <c r="C224" t="s">
        <v>4477</v>
      </c>
      <c r="D224">
        <v>1026290167</v>
      </c>
      <c r="E224" t="s">
        <v>4478</v>
      </c>
      <c r="F224" t="s">
        <v>4423</v>
      </c>
      <c r="G224" t="s">
        <v>4433</v>
      </c>
      <c r="I224">
        <v>10732</v>
      </c>
      <c r="J224" t="s">
        <v>2995</v>
      </c>
      <c r="Q224" t="s">
        <v>3998</v>
      </c>
      <c r="R224" t="s">
        <v>3998</v>
      </c>
      <c r="S224" t="s">
        <v>3998</v>
      </c>
      <c r="V224" t="s">
        <v>3998</v>
      </c>
    </row>
    <row r="225" spans="1:26" x14ac:dyDescent="0.25">
      <c r="A225" t="s">
        <v>3994</v>
      </c>
      <c r="B225" t="s">
        <v>4479</v>
      </c>
      <c r="C225" t="s">
        <v>4480</v>
      </c>
      <c r="D225">
        <v>1075293051</v>
      </c>
      <c r="E225">
        <v>3227264541</v>
      </c>
      <c r="F225" t="s">
        <v>4045</v>
      </c>
      <c r="G225" t="s">
        <v>4433</v>
      </c>
      <c r="H225">
        <v>45046</v>
      </c>
      <c r="I225">
        <v>11061</v>
      </c>
      <c r="J225">
        <v>291</v>
      </c>
      <c r="K225" t="s">
        <v>3998</v>
      </c>
      <c r="O225" t="s">
        <v>3998</v>
      </c>
      <c r="Q225" t="s">
        <v>3998</v>
      </c>
      <c r="R225" t="s">
        <v>3998</v>
      </c>
      <c r="S225" t="s">
        <v>3998</v>
      </c>
      <c r="V225" t="s">
        <v>3998</v>
      </c>
    </row>
    <row r="226" spans="1:26" x14ac:dyDescent="0.25">
      <c r="A226" t="s">
        <v>3994</v>
      </c>
      <c r="B226" t="s">
        <v>4481</v>
      </c>
      <c r="C226" t="s">
        <v>4482</v>
      </c>
      <c r="D226">
        <v>1000853715</v>
      </c>
      <c r="E226">
        <v>3202926625</v>
      </c>
      <c r="F226" t="s">
        <v>4030</v>
      </c>
      <c r="G226" t="s">
        <v>4383</v>
      </c>
      <c r="I226">
        <v>11040</v>
      </c>
      <c r="J226">
        <v>206</v>
      </c>
      <c r="K226" t="s">
        <v>3998</v>
      </c>
      <c r="Q226" t="s">
        <v>3998</v>
      </c>
      <c r="R226" t="s">
        <v>3998</v>
      </c>
      <c r="S226" t="s">
        <v>3998</v>
      </c>
      <c r="V226" t="s">
        <v>3998</v>
      </c>
      <c r="Z226" t="s">
        <v>3998</v>
      </c>
    </row>
    <row r="227" spans="1:26" x14ac:dyDescent="0.25">
      <c r="A227" t="s">
        <v>3994</v>
      </c>
      <c r="B227" t="s">
        <v>4172</v>
      </c>
      <c r="C227" t="s">
        <v>4483</v>
      </c>
      <c r="D227">
        <v>1005813801</v>
      </c>
      <c r="E227">
        <v>3135952889</v>
      </c>
      <c r="F227" t="s">
        <v>4045</v>
      </c>
      <c r="G227" t="s">
        <v>4383</v>
      </c>
      <c r="I227">
        <v>10963</v>
      </c>
      <c r="J227">
        <v>339</v>
      </c>
      <c r="K227" t="s">
        <v>3998</v>
      </c>
      <c r="Q227" t="s">
        <v>3998</v>
      </c>
      <c r="R227" t="s">
        <v>3998</v>
      </c>
      <c r="S227" t="s">
        <v>3998</v>
      </c>
      <c r="V227" t="s">
        <v>3998</v>
      </c>
    </row>
    <row r="228" spans="1:26" x14ac:dyDescent="0.25">
      <c r="A228" t="s">
        <v>3994</v>
      </c>
      <c r="B228" t="s">
        <v>4484</v>
      </c>
      <c r="C228" t="s">
        <v>4485</v>
      </c>
      <c r="D228">
        <v>1073678506</v>
      </c>
      <c r="E228">
        <v>3222649764</v>
      </c>
      <c r="F228" t="s">
        <v>4045</v>
      </c>
      <c r="G228" t="s">
        <v>4433</v>
      </c>
      <c r="H228">
        <v>44951</v>
      </c>
      <c r="I228">
        <v>10975</v>
      </c>
      <c r="J228">
        <v>342</v>
      </c>
      <c r="Q228" t="s">
        <v>3998</v>
      </c>
      <c r="R228" t="s">
        <v>3998</v>
      </c>
      <c r="S228" t="s">
        <v>3998</v>
      </c>
      <c r="V228" t="s">
        <v>3998</v>
      </c>
    </row>
    <row r="229" spans="1:26" x14ac:dyDescent="0.25">
      <c r="B229" t="s">
        <v>4486</v>
      </c>
      <c r="C229" t="s">
        <v>4487</v>
      </c>
      <c r="F229" t="s">
        <v>4045</v>
      </c>
      <c r="G229" t="s">
        <v>4488</v>
      </c>
      <c r="H229">
        <v>45046</v>
      </c>
      <c r="I229">
        <v>10943</v>
      </c>
      <c r="J229">
        <v>342</v>
      </c>
      <c r="Q229" t="s">
        <v>3998</v>
      </c>
      <c r="R229" t="s">
        <v>3998</v>
      </c>
      <c r="S229" t="s">
        <v>3998</v>
      </c>
      <c r="V229" t="s">
        <v>3998</v>
      </c>
    </row>
    <row r="230" spans="1:26" x14ac:dyDescent="0.25">
      <c r="A230" t="s">
        <v>3994</v>
      </c>
      <c r="B230" t="s">
        <v>4489</v>
      </c>
      <c r="C230" t="s">
        <v>4490</v>
      </c>
      <c r="D230">
        <v>5607573</v>
      </c>
      <c r="E230">
        <v>3007843146</v>
      </c>
      <c r="F230" t="s">
        <v>4045</v>
      </c>
      <c r="G230" t="s">
        <v>4433</v>
      </c>
      <c r="H230">
        <v>44918</v>
      </c>
      <c r="I230">
        <v>10835</v>
      </c>
      <c r="J230">
        <v>291</v>
      </c>
      <c r="K230" t="s">
        <v>3998</v>
      </c>
      <c r="O230" t="s">
        <v>3998</v>
      </c>
      <c r="Q230" t="s">
        <v>3998</v>
      </c>
      <c r="R230" t="s">
        <v>3998</v>
      </c>
      <c r="S230" t="s">
        <v>3998</v>
      </c>
      <c r="V230" t="s">
        <v>3998</v>
      </c>
      <c r="Z230" t="s">
        <v>3998</v>
      </c>
    </row>
    <row r="231" spans="1:26" x14ac:dyDescent="0.25">
      <c r="A231" t="s">
        <v>3994</v>
      </c>
      <c r="B231" t="s">
        <v>4085</v>
      </c>
      <c r="C231" t="s">
        <v>4491</v>
      </c>
      <c r="D231">
        <v>1233897226</v>
      </c>
      <c r="E231">
        <v>3134438263</v>
      </c>
      <c r="F231" t="s">
        <v>4045</v>
      </c>
      <c r="G231" t="s">
        <v>4433</v>
      </c>
      <c r="H231">
        <v>45015</v>
      </c>
      <c r="I231">
        <v>11074</v>
      </c>
      <c r="J231">
        <v>291</v>
      </c>
      <c r="K231" t="s">
        <v>3998</v>
      </c>
      <c r="O231" t="s">
        <v>3998</v>
      </c>
      <c r="Q231" t="s">
        <v>3998</v>
      </c>
      <c r="R231" t="s">
        <v>3998</v>
      </c>
      <c r="S231" t="s">
        <v>3998</v>
      </c>
      <c r="V231" t="s">
        <v>3998</v>
      </c>
    </row>
    <row r="232" spans="1:26" x14ac:dyDescent="0.25">
      <c r="A232" t="s">
        <v>3994</v>
      </c>
      <c r="B232" t="s">
        <v>4458</v>
      </c>
      <c r="C232" t="s">
        <v>4492</v>
      </c>
      <c r="D232">
        <v>1130599844</v>
      </c>
      <c r="E232">
        <v>3013863158</v>
      </c>
      <c r="F232" t="s">
        <v>4045</v>
      </c>
      <c r="G232" t="s">
        <v>4469</v>
      </c>
      <c r="H232">
        <v>44972</v>
      </c>
      <c r="I232">
        <v>11008</v>
      </c>
      <c r="J232">
        <v>342</v>
      </c>
      <c r="Q232" t="s">
        <v>3998</v>
      </c>
      <c r="R232" t="s">
        <v>3998</v>
      </c>
      <c r="S232" t="s">
        <v>3998</v>
      </c>
      <c r="V232" t="s">
        <v>3998</v>
      </c>
    </row>
    <row r="233" spans="1:26" x14ac:dyDescent="0.25">
      <c r="A233" t="s">
        <v>3994</v>
      </c>
      <c r="B233" t="s">
        <v>4493</v>
      </c>
      <c r="C233" t="s">
        <v>4494</v>
      </c>
      <c r="D233">
        <v>1023965403</v>
      </c>
      <c r="E233">
        <v>3214592306</v>
      </c>
      <c r="F233" t="s">
        <v>4045</v>
      </c>
      <c r="G233" t="s">
        <v>4383</v>
      </c>
      <c r="I233">
        <v>10956</v>
      </c>
      <c r="J233">
        <v>339</v>
      </c>
      <c r="K233" t="s">
        <v>3998</v>
      </c>
      <c r="Q233" t="s">
        <v>3998</v>
      </c>
      <c r="R233" t="s">
        <v>3998</v>
      </c>
      <c r="S233" t="s">
        <v>3998</v>
      </c>
      <c r="V233" t="s">
        <v>3998</v>
      </c>
    </row>
    <row r="234" spans="1:26" x14ac:dyDescent="0.25">
      <c r="A234" t="s">
        <v>3994</v>
      </c>
      <c r="B234" t="s">
        <v>4495</v>
      </c>
      <c r="C234" t="s">
        <v>4496</v>
      </c>
      <c r="D234">
        <v>1013682022</v>
      </c>
      <c r="E234">
        <v>3057527555</v>
      </c>
      <c r="F234" t="s">
        <v>4045</v>
      </c>
      <c r="G234" t="s">
        <v>4383</v>
      </c>
      <c r="I234">
        <v>10983</v>
      </c>
      <c r="J234">
        <v>242</v>
      </c>
      <c r="K234" t="s">
        <v>3998</v>
      </c>
      <c r="Q234" t="s">
        <v>3998</v>
      </c>
      <c r="R234" t="s">
        <v>3998</v>
      </c>
      <c r="S234" t="s">
        <v>3998</v>
      </c>
      <c r="V234" t="s">
        <v>3998</v>
      </c>
    </row>
    <row r="235" spans="1:26" x14ac:dyDescent="0.25">
      <c r="A235" t="s">
        <v>3994</v>
      </c>
      <c r="B235" t="s">
        <v>4497</v>
      </c>
      <c r="C235" t="s">
        <v>4498</v>
      </c>
      <c r="D235">
        <v>1105689476</v>
      </c>
      <c r="E235">
        <v>3142686467</v>
      </c>
      <c r="F235" t="s">
        <v>4045</v>
      </c>
      <c r="G235" t="s">
        <v>4383</v>
      </c>
      <c r="I235">
        <v>10959</v>
      </c>
      <c r="J235">
        <v>339</v>
      </c>
      <c r="K235" t="s">
        <v>3998</v>
      </c>
      <c r="Q235" t="s">
        <v>3998</v>
      </c>
      <c r="R235" t="s">
        <v>3998</v>
      </c>
      <c r="S235" t="s">
        <v>3998</v>
      </c>
      <c r="V235" t="s">
        <v>3998</v>
      </c>
    </row>
    <row r="236" spans="1:26" x14ac:dyDescent="0.25">
      <c r="A236" t="s">
        <v>3994</v>
      </c>
      <c r="B236" t="s">
        <v>4499</v>
      </c>
      <c r="C236" t="s">
        <v>4500</v>
      </c>
      <c r="D236">
        <v>1015439770</v>
      </c>
      <c r="E236">
        <v>3158852211</v>
      </c>
      <c r="F236" t="s">
        <v>4004</v>
      </c>
      <c r="G236" t="s">
        <v>4383</v>
      </c>
      <c r="I236">
        <v>11027</v>
      </c>
      <c r="J236">
        <v>201</v>
      </c>
      <c r="K236" t="s">
        <v>3998</v>
      </c>
      <c r="Q236" t="s">
        <v>3998</v>
      </c>
      <c r="R236" t="s">
        <v>3998</v>
      </c>
      <c r="S236" t="s">
        <v>3998</v>
      </c>
      <c r="T236" t="s">
        <v>3998</v>
      </c>
      <c r="U236" t="s">
        <v>3998</v>
      </c>
      <c r="V236" t="s">
        <v>3998</v>
      </c>
      <c r="W236" t="s">
        <v>3998</v>
      </c>
      <c r="Z236" t="s">
        <v>3998</v>
      </c>
    </row>
    <row r="237" spans="1:26" x14ac:dyDescent="0.25">
      <c r="B237" t="s">
        <v>4501</v>
      </c>
      <c r="C237" t="s">
        <v>4502</v>
      </c>
      <c r="D237">
        <v>1030558161</v>
      </c>
      <c r="E237">
        <v>3022157914</v>
      </c>
      <c r="F237" t="s">
        <v>4004</v>
      </c>
      <c r="G237" t="s">
        <v>805</v>
      </c>
      <c r="I237" t="s">
        <v>805</v>
      </c>
      <c r="J237">
        <v>8</v>
      </c>
      <c r="Q237" t="s">
        <v>3998</v>
      </c>
      <c r="R237" t="s">
        <v>3998</v>
      </c>
      <c r="V237" t="s">
        <v>3998</v>
      </c>
    </row>
    <row r="238" spans="1:26" x14ac:dyDescent="0.25">
      <c r="A238" t="s">
        <v>3994</v>
      </c>
      <c r="B238" t="s">
        <v>4403</v>
      </c>
      <c r="C238" t="s">
        <v>4503</v>
      </c>
      <c r="D238">
        <v>1094944227</v>
      </c>
      <c r="E238">
        <v>3137898621</v>
      </c>
      <c r="F238" t="s">
        <v>4004</v>
      </c>
      <c r="G238" t="s">
        <v>4001</v>
      </c>
      <c r="H238">
        <v>45117</v>
      </c>
      <c r="I238">
        <v>11090</v>
      </c>
      <c r="J238">
        <v>297</v>
      </c>
      <c r="Q238" t="s">
        <v>3998</v>
      </c>
      <c r="R238" t="s">
        <v>3998</v>
      </c>
      <c r="S238" t="s">
        <v>3998</v>
      </c>
      <c r="V238" t="s">
        <v>3998</v>
      </c>
    </row>
    <row r="239" spans="1:26" x14ac:dyDescent="0.25">
      <c r="A239" t="s">
        <v>3994</v>
      </c>
      <c r="B239" t="s">
        <v>4504</v>
      </c>
      <c r="C239" t="s">
        <v>4505</v>
      </c>
      <c r="D239">
        <v>1073160948</v>
      </c>
      <c r="E239">
        <v>3002727521</v>
      </c>
      <c r="F239" t="s">
        <v>4045</v>
      </c>
      <c r="G239" t="s">
        <v>4383</v>
      </c>
      <c r="I239">
        <v>11196</v>
      </c>
      <c r="J239">
        <v>291</v>
      </c>
      <c r="K239" t="s">
        <v>3998</v>
      </c>
      <c r="M239" t="s">
        <v>3998</v>
      </c>
      <c r="Q239" t="s">
        <v>3998</v>
      </c>
      <c r="R239" t="s">
        <v>3998</v>
      </c>
      <c r="S239" t="s">
        <v>3998</v>
      </c>
      <c r="V239" t="s">
        <v>3998</v>
      </c>
    </row>
    <row r="240" spans="1:26" x14ac:dyDescent="0.25">
      <c r="A240" t="s">
        <v>3994</v>
      </c>
      <c r="B240" t="s">
        <v>4506</v>
      </c>
      <c r="C240" t="s">
        <v>4507</v>
      </c>
      <c r="D240">
        <v>1102864200</v>
      </c>
      <c r="E240">
        <v>3194693823</v>
      </c>
      <c r="F240" t="s">
        <v>4045</v>
      </c>
      <c r="G240" t="s">
        <v>4001</v>
      </c>
      <c r="H240">
        <v>45117</v>
      </c>
      <c r="I240">
        <v>11022</v>
      </c>
      <c r="J240">
        <v>291</v>
      </c>
      <c r="K240" t="s">
        <v>3998</v>
      </c>
      <c r="O240" t="s">
        <v>3998</v>
      </c>
      <c r="Q240" t="s">
        <v>3998</v>
      </c>
      <c r="R240" t="s">
        <v>3998</v>
      </c>
      <c r="S240" t="s">
        <v>3998</v>
      </c>
      <c r="V240" t="s">
        <v>3998</v>
      </c>
    </row>
    <row r="241" spans="1:28" x14ac:dyDescent="0.25">
      <c r="A241" t="s">
        <v>3994</v>
      </c>
      <c r="B241" t="s">
        <v>4508</v>
      </c>
      <c r="C241" t="s">
        <v>4509</v>
      </c>
      <c r="D241">
        <v>31790762</v>
      </c>
      <c r="E241" t="s">
        <v>4510</v>
      </c>
      <c r="F241" t="s">
        <v>4045</v>
      </c>
      <c r="G241" t="s">
        <v>4001</v>
      </c>
      <c r="H241">
        <v>45092</v>
      </c>
      <c r="I241">
        <v>11200</v>
      </c>
      <c r="J241">
        <v>307</v>
      </c>
      <c r="Q241" t="s">
        <v>3998</v>
      </c>
      <c r="R241" t="s">
        <v>3998</v>
      </c>
      <c r="S241" t="s">
        <v>3998</v>
      </c>
      <c r="V241" t="s">
        <v>3998</v>
      </c>
    </row>
    <row r="242" spans="1:28" x14ac:dyDescent="0.25">
      <c r="A242" t="s">
        <v>3994</v>
      </c>
      <c r="B242" t="s">
        <v>4511</v>
      </c>
      <c r="C242" t="s">
        <v>4512</v>
      </c>
      <c r="D242">
        <v>91522746</v>
      </c>
      <c r="E242">
        <v>3157192034</v>
      </c>
      <c r="F242" t="s">
        <v>4045</v>
      </c>
      <c r="G242" t="s">
        <v>4513</v>
      </c>
      <c r="H242">
        <v>44895</v>
      </c>
      <c r="I242">
        <v>10860</v>
      </c>
      <c r="J242">
        <v>342</v>
      </c>
      <c r="Q242" t="s">
        <v>3998</v>
      </c>
      <c r="R242" t="s">
        <v>3998</v>
      </c>
      <c r="S242" t="s">
        <v>3998</v>
      </c>
      <c r="V242" t="s">
        <v>3998</v>
      </c>
    </row>
    <row r="243" spans="1:28" x14ac:dyDescent="0.25">
      <c r="A243" t="s">
        <v>3994</v>
      </c>
      <c r="B243" t="s">
        <v>4514</v>
      </c>
      <c r="C243" t="s">
        <v>4515</v>
      </c>
      <c r="D243">
        <v>72337542</v>
      </c>
      <c r="E243">
        <v>3167441343</v>
      </c>
      <c r="F243" t="s">
        <v>4045</v>
      </c>
      <c r="G243" t="s">
        <v>4383</v>
      </c>
      <c r="I243">
        <v>11153</v>
      </c>
      <c r="J243">
        <v>349</v>
      </c>
      <c r="K243" t="s">
        <v>3998</v>
      </c>
      <c r="Q243" t="s">
        <v>3998</v>
      </c>
      <c r="R243" t="s">
        <v>3998</v>
      </c>
      <c r="S243" t="s">
        <v>3998</v>
      </c>
      <c r="V243" t="s">
        <v>3998</v>
      </c>
    </row>
    <row r="244" spans="1:28" x14ac:dyDescent="0.25">
      <c r="A244" t="s">
        <v>3994</v>
      </c>
      <c r="B244" t="s">
        <v>4403</v>
      </c>
      <c r="C244" t="s">
        <v>4516</v>
      </c>
      <c r="D244">
        <v>1143382024</v>
      </c>
      <c r="E244">
        <v>3016110912</v>
      </c>
      <c r="F244" t="s">
        <v>4004</v>
      </c>
      <c r="G244" t="s">
        <v>4001</v>
      </c>
      <c r="H244">
        <v>45123</v>
      </c>
      <c r="I244">
        <v>11091</v>
      </c>
      <c r="J244">
        <v>297</v>
      </c>
      <c r="Q244" t="s">
        <v>3998</v>
      </c>
      <c r="R244" t="s">
        <v>3998</v>
      </c>
      <c r="S244" t="s">
        <v>3998</v>
      </c>
      <c r="V244" t="s">
        <v>3998</v>
      </c>
    </row>
    <row r="245" spans="1:28" x14ac:dyDescent="0.25">
      <c r="A245" t="s">
        <v>3994</v>
      </c>
      <c r="B245" t="s">
        <v>4517</v>
      </c>
      <c r="C245" t="s">
        <v>4518</v>
      </c>
      <c r="D245">
        <v>1054992706</v>
      </c>
      <c r="E245">
        <v>3017761366</v>
      </c>
      <c r="F245" t="s">
        <v>4045</v>
      </c>
      <c r="G245" t="s">
        <v>4001</v>
      </c>
      <c r="H245">
        <v>45046</v>
      </c>
      <c r="I245">
        <v>11046</v>
      </c>
      <c r="J245">
        <v>291</v>
      </c>
      <c r="K245" t="s">
        <v>3998</v>
      </c>
      <c r="O245" t="s">
        <v>3998</v>
      </c>
      <c r="Q245" t="s">
        <v>3998</v>
      </c>
      <c r="R245" t="s">
        <v>3998</v>
      </c>
      <c r="S245" t="s">
        <v>3998</v>
      </c>
      <c r="V245" t="s">
        <v>3998</v>
      </c>
    </row>
    <row r="246" spans="1:28" x14ac:dyDescent="0.25">
      <c r="A246" t="s">
        <v>3994</v>
      </c>
      <c r="B246" t="s">
        <v>4519</v>
      </c>
      <c r="C246" t="s">
        <v>4520</v>
      </c>
      <c r="D246">
        <v>1012425992</v>
      </c>
      <c r="E246">
        <v>3059473387</v>
      </c>
      <c r="F246" t="s">
        <v>4017</v>
      </c>
      <c r="G246" t="s">
        <v>4383</v>
      </c>
      <c r="I246">
        <v>11201</v>
      </c>
      <c r="J246">
        <v>203</v>
      </c>
      <c r="K246" t="s">
        <v>3998</v>
      </c>
      <c r="P246" t="s">
        <v>3998</v>
      </c>
      <c r="Q246" t="s">
        <v>3998</v>
      </c>
      <c r="R246" t="s">
        <v>3998</v>
      </c>
      <c r="S246" t="s">
        <v>3998</v>
      </c>
      <c r="T246" t="s">
        <v>3998</v>
      </c>
      <c r="U246" t="s">
        <v>3998</v>
      </c>
      <c r="V246" t="s">
        <v>3998</v>
      </c>
      <c r="W246" t="s">
        <v>3998</v>
      </c>
    </row>
    <row r="247" spans="1:28" x14ac:dyDescent="0.25">
      <c r="A247" t="s">
        <v>3994</v>
      </c>
      <c r="B247" t="s">
        <v>4521</v>
      </c>
      <c r="C247" t="s">
        <v>4522</v>
      </c>
      <c r="D247">
        <v>80206224</v>
      </c>
      <c r="E247">
        <v>3012774462</v>
      </c>
      <c r="F247" t="s">
        <v>4004</v>
      </c>
      <c r="G247" t="s">
        <v>4523</v>
      </c>
      <c r="H247">
        <v>45124</v>
      </c>
      <c r="I247">
        <v>11175</v>
      </c>
      <c r="J247">
        <v>348</v>
      </c>
      <c r="K247" t="s">
        <v>3998</v>
      </c>
      <c r="O247" t="s">
        <v>3998</v>
      </c>
      <c r="Q247" t="s">
        <v>3998</v>
      </c>
      <c r="R247" t="s">
        <v>3998</v>
      </c>
      <c r="S247" t="s">
        <v>3998</v>
      </c>
      <c r="V247" t="s">
        <v>3998</v>
      </c>
    </row>
    <row r="248" spans="1:28" x14ac:dyDescent="0.25">
      <c r="A248" t="s">
        <v>3994</v>
      </c>
      <c r="B248" t="s">
        <v>4524</v>
      </c>
      <c r="C248" t="s">
        <v>4525</v>
      </c>
      <c r="D248">
        <v>1033821096</v>
      </c>
      <c r="E248">
        <v>3008496867</v>
      </c>
      <c r="F248" t="s">
        <v>4121</v>
      </c>
      <c r="G248" t="s">
        <v>4524</v>
      </c>
      <c r="H248">
        <v>45125</v>
      </c>
      <c r="I248">
        <v>11198</v>
      </c>
      <c r="J248">
        <v>302</v>
      </c>
      <c r="K248" t="s">
        <v>3998</v>
      </c>
      <c r="P248" t="s">
        <v>4526</v>
      </c>
      <c r="Q248" t="s">
        <v>3998</v>
      </c>
      <c r="R248" t="s">
        <v>3998</v>
      </c>
      <c r="S248" t="s">
        <v>3998</v>
      </c>
      <c r="V248" t="s">
        <v>3998</v>
      </c>
      <c r="AB248" t="s">
        <v>3998</v>
      </c>
    </row>
    <row r="249" spans="1:28" x14ac:dyDescent="0.25">
      <c r="A249" t="s">
        <v>3994</v>
      </c>
      <c r="B249" t="s">
        <v>4527</v>
      </c>
      <c r="C249" t="s">
        <v>4528</v>
      </c>
      <c r="D249">
        <v>1092014852</v>
      </c>
      <c r="E249">
        <v>3138913411</v>
      </c>
      <c r="F249" t="s">
        <v>4009</v>
      </c>
      <c r="G249" t="s">
        <v>4001</v>
      </c>
      <c r="H249">
        <v>45291</v>
      </c>
      <c r="I249">
        <v>11197</v>
      </c>
      <c r="J249">
        <v>204</v>
      </c>
      <c r="Q249" t="s">
        <v>3998</v>
      </c>
      <c r="R249" t="s">
        <v>3998</v>
      </c>
      <c r="S249" t="s">
        <v>3998</v>
      </c>
      <c r="V249" t="s">
        <v>3998</v>
      </c>
    </row>
    <row r="250" spans="1:28" x14ac:dyDescent="0.25">
      <c r="A250" t="s">
        <v>3994</v>
      </c>
      <c r="B250" t="s">
        <v>4529</v>
      </c>
      <c r="C250" t="s">
        <v>4530</v>
      </c>
      <c r="D250">
        <v>52349419</v>
      </c>
      <c r="E250">
        <v>3008118955</v>
      </c>
      <c r="F250" t="s">
        <v>4004</v>
      </c>
      <c r="G250" t="s">
        <v>4383</v>
      </c>
      <c r="I250">
        <v>11226</v>
      </c>
      <c r="J250">
        <v>291</v>
      </c>
      <c r="K250" t="s">
        <v>3998</v>
      </c>
      <c r="Q250" t="s">
        <v>3998</v>
      </c>
      <c r="R250" t="s">
        <v>3998</v>
      </c>
      <c r="S250" t="s">
        <v>3998</v>
      </c>
      <c r="V250" t="s">
        <v>3998</v>
      </c>
      <c r="Z250" t="s">
        <v>3998</v>
      </c>
    </row>
    <row r="251" spans="1:28" x14ac:dyDescent="0.25">
      <c r="A251" t="s">
        <v>3994</v>
      </c>
      <c r="B251" t="s">
        <v>4531</v>
      </c>
      <c r="C251" t="s">
        <v>4532</v>
      </c>
      <c r="D251">
        <v>1018413182</v>
      </c>
      <c r="E251">
        <v>3023769407</v>
      </c>
      <c r="F251" t="s">
        <v>4045</v>
      </c>
      <c r="G251" t="s">
        <v>4383</v>
      </c>
      <c r="I251">
        <v>11114</v>
      </c>
      <c r="J251">
        <v>242</v>
      </c>
      <c r="K251" t="s">
        <v>3998</v>
      </c>
      <c r="Q251" t="s">
        <v>3998</v>
      </c>
      <c r="R251" t="s">
        <v>3998</v>
      </c>
      <c r="S251" t="s">
        <v>3998</v>
      </c>
      <c r="V251" t="s">
        <v>3998</v>
      </c>
      <c r="Z251" t="s">
        <v>3998</v>
      </c>
    </row>
    <row r="252" spans="1:28" x14ac:dyDescent="0.25">
      <c r="A252" t="s">
        <v>3994</v>
      </c>
      <c r="B252" t="s">
        <v>4533</v>
      </c>
      <c r="C252" t="s">
        <v>4534</v>
      </c>
      <c r="D252">
        <v>1032483730</v>
      </c>
      <c r="E252" t="s">
        <v>4535</v>
      </c>
      <c r="F252" t="s">
        <v>4121</v>
      </c>
      <c r="G252" t="s">
        <v>4001</v>
      </c>
      <c r="H252">
        <v>45130</v>
      </c>
      <c r="I252">
        <v>11199</v>
      </c>
      <c r="J252">
        <v>302</v>
      </c>
      <c r="K252" t="s">
        <v>3998</v>
      </c>
      <c r="O252" t="s">
        <v>3998</v>
      </c>
      <c r="P252" t="s">
        <v>4536</v>
      </c>
      <c r="Q252" t="s">
        <v>3998</v>
      </c>
      <c r="R252" t="s">
        <v>3998</v>
      </c>
      <c r="S252" t="s">
        <v>3998</v>
      </c>
      <c r="V252" t="s">
        <v>3998</v>
      </c>
      <c r="AB252" t="s">
        <v>3998</v>
      </c>
    </row>
    <row r="253" spans="1:28" x14ac:dyDescent="0.25">
      <c r="A253" t="s">
        <v>3994</v>
      </c>
      <c r="B253" t="s">
        <v>4537</v>
      </c>
      <c r="C253" t="s">
        <v>4538</v>
      </c>
      <c r="D253">
        <v>80050436</v>
      </c>
      <c r="E253">
        <v>3123709796</v>
      </c>
      <c r="F253" t="s">
        <v>4045</v>
      </c>
      <c r="G253" t="s">
        <v>4383</v>
      </c>
      <c r="I253">
        <v>11180</v>
      </c>
      <c r="J253">
        <v>335</v>
      </c>
      <c r="K253" t="s">
        <v>3998</v>
      </c>
      <c r="Q253" t="s">
        <v>3998</v>
      </c>
      <c r="R253" t="s">
        <v>3998</v>
      </c>
      <c r="S253" t="s">
        <v>3998</v>
      </c>
      <c r="V253" t="s">
        <v>3998</v>
      </c>
      <c r="Z253" t="s">
        <v>3998</v>
      </c>
    </row>
    <row r="254" spans="1:28" x14ac:dyDescent="0.25">
      <c r="A254" t="s">
        <v>3994</v>
      </c>
      <c r="B254" t="s">
        <v>4046</v>
      </c>
      <c r="C254" t="s">
        <v>4539</v>
      </c>
      <c r="D254">
        <v>1019065368</v>
      </c>
      <c r="E254">
        <v>3164479750</v>
      </c>
      <c r="F254" t="s">
        <v>4004</v>
      </c>
      <c r="G254" t="s">
        <v>4383</v>
      </c>
      <c r="I254">
        <v>10976</v>
      </c>
      <c r="J254">
        <v>339</v>
      </c>
      <c r="K254" t="s">
        <v>3998</v>
      </c>
      <c r="Q254" t="s">
        <v>3998</v>
      </c>
      <c r="R254" t="s">
        <v>3998</v>
      </c>
      <c r="S254" t="s">
        <v>3998</v>
      </c>
      <c r="T254" t="s">
        <v>3998</v>
      </c>
      <c r="U254" t="s">
        <v>3998</v>
      </c>
      <c r="V254" t="s">
        <v>3998</v>
      </c>
      <c r="W254" t="s">
        <v>3998</v>
      </c>
    </row>
    <row r="255" spans="1:28" x14ac:dyDescent="0.25">
      <c r="A255" t="s">
        <v>3994</v>
      </c>
      <c r="B255" t="s">
        <v>4540</v>
      </c>
      <c r="C255" t="s">
        <v>4541</v>
      </c>
      <c r="D255">
        <v>52421279</v>
      </c>
      <c r="E255">
        <v>3108156394</v>
      </c>
      <c r="F255" t="s">
        <v>4030</v>
      </c>
      <c r="G255" t="s">
        <v>4542</v>
      </c>
      <c r="H255">
        <v>45130</v>
      </c>
      <c r="I255">
        <v>11140</v>
      </c>
      <c r="J255">
        <v>206</v>
      </c>
      <c r="Q255" t="s">
        <v>3998</v>
      </c>
      <c r="R255" t="s">
        <v>3998</v>
      </c>
      <c r="S255" t="s">
        <v>3998</v>
      </c>
      <c r="V255" t="s">
        <v>3998</v>
      </c>
    </row>
    <row r="256" spans="1:28" x14ac:dyDescent="0.25">
      <c r="B256" t="s">
        <v>4543</v>
      </c>
      <c r="C256" t="s">
        <v>4544</v>
      </c>
      <c r="J256">
        <v>210</v>
      </c>
      <c r="Q256" t="s">
        <v>3998</v>
      </c>
      <c r="T256" t="s">
        <v>3998</v>
      </c>
      <c r="U256" t="s">
        <v>3998</v>
      </c>
    </row>
    <row r="257" spans="1:23" x14ac:dyDescent="0.25">
      <c r="B257" t="s">
        <v>4543</v>
      </c>
      <c r="C257" t="s">
        <v>4545</v>
      </c>
      <c r="J257">
        <v>210</v>
      </c>
      <c r="Q257" t="s">
        <v>3998</v>
      </c>
      <c r="T257" t="s">
        <v>3998</v>
      </c>
      <c r="U257" t="s">
        <v>3998</v>
      </c>
    </row>
    <row r="258" spans="1:23" x14ac:dyDescent="0.25">
      <c r="A258" t="s">
        <v>3994</v>
      </c>
      <c r="B258" t="s">
        <v>4546</v>
      </c>
      <c r="C258" t="s">
        <v>4547</v>
      </c>
      <c r="D258">
        <v>592314</v>
      </c>
      <c r="E258">
        <v>3185399076</v>
      </c>
      <c r="F258" t="s">
        <v>4009</v>
      </c>
      <c r="G258" t="s">
        <v>4001</v>
      </c>
      <c r="H258">
        <v>44985</v>
      </c>
      <c r="I258">
        <v>10618</v>
      </c>
      <c r="J258">
        <v>332</v>
      </c>
      <c r="Q258" t="s">
        <v>3998</v>
      </c>
      <c r="R258" t="s">
        <v>3998</v>
      </c>
      <c r="S258" t="s">
        <v>3998</v>
      </c>
      <c r="V258" t="s">
        <v>3998</v>
      </c>
    </row>
    <row r="259" spans="1:23" x14ac:dyDescent="0.25">
      <c r="A259" t="s">
        <v>3994</v>
      </c>
      <c r="B259" t="s">
        <v>4175</v>
      </c>
      <c r="C259" t="s">
        <v>4548</v>
      </c>
      <c r="D259">
        <v>30555724</v>
      </c>
      <c r="F259" t="s">
        <v>4009</v>
      </c>
      <c r="G259" t="s">
        <v>4001</v>
      </c>
      <c r="H259">
        <v>44625</v>
      </c>
      <c r="I259">
        <v>11028</v>
      </c>
      <c r="J259">
        <v>345</v>
      </c>
      <c r="Q259" t="s">
        <v>3998</v>
      </c>
      <c r="R259" t="s">
        <v>3998</v>
      </c>
      <c r="S259" t="s">
        <v>3998</v>
      </c>
      <c r="V259" t="s">
        <v>3998</v>
      </c>
    </row>
    <row r="260" spans="1:23" x14ac:dyDescent="0.25">
      <c r="A260" t="s">
        <v>3994</v>
      </c>
      <c r="B260" t="s">
        <v>4108</v>
      </c>
      <c r="C260" t="s">
        <v>377</v>
      </c>
      <c r="D260">
        <v>1091377564</v>
      </c>
      <c r="E260" t="s">
        <v>4549</v>
      </c>
      <c r="F260" t="s">
        <v>4009</v>
      </c>
      <c r="G260" t="s">
        <v>4001</v>
      </c>
      <c r="H260">
        <v>45046</v>
      </c>
      <c r="I260">
        <v>11256</v>
      </c>
      <c r="J260">
        <v>291</v>
      </c>
      <c r="K260" t="s">
        <v>3998</v>
      </c>
      <c r="O260" t="s">
        <v>3998</v>
      </c>
      <c r="Q260" t="s">
        <v>3998</v>
      </c>
      <c r="R260" t="s">
        <v>3998</v>
      </c>
      <c r="S260" t="s">
        <v>3998</v>
      </c>
      <c r="V260" t="s">
        <v>3998</v>
      </c>
    </row>
    <row r="261" spans="1:23" x14ac:dyDescent="0.25">
      <c r="A261" t="s">
        <v>3994</v>
      </c>
      <c r="B261" t="s">
        <v>4175</v>
      </c>
      <c r="C261" t="s">
        <v>4550</v>
      </c>
      <c r="D261">
        <v>4121768197</v>
      </c>
      <c r="E261">
        <v>25074640</v>
      </c>
      <c r="F261" t="s">
        <v>4009</v>
      </c>
      <c r="G261" t="s">
        <v>4001</v>
      </c>
      <c r="H261">
        <v>44990</v>
      </c>
      <c r="I261">
        <v>11029</v>
      </c>
      <c r="J261">
        <v>345</v>
      </c>
      <c r="Q261" t="s">
        <v>3998</v>
      </c>
      <c r="R261" t="s">
        <v>3998</v>
      </c>
      <c r="S261" t="s">
        <v>3998</v>
      </c>
      <c r="V261" t="s">
        <v>3998</v>
      </c>
    </row>
    <row r="262" spans="1:23" x14ac:dyDescent="0.25">
      <c r="A262" t="s">
        <v>3994</v>
      </c>
      <c r="B262" t="s">
        <v>4551</v>
      </c>
      <c r="C262" t="s">
        <v>4552</v>
      </c>
      <c r="D262">
        <v>80053570</v>
      </c>
      <c r="E262">
        <v>3124821244</v>
      </c>
      <c r="F262" t="s">
        <v>4004</v>
      </c>
      <c r="G262" t="s">
        <v>4001</v>
      </c>
      <c r="H262">
        <v>45139</v>
      </c>
      <c r="I262">
        <v>11191</v>
      </c>
      <c r="J262">
        <v>348</v>
      </c>
      <c r="Q262" t="s">
        <v>3998</v>
      </c>
      <c r="R262" t="s">
        <v>3998</v>
      </c>
      <c r="S262" t="s">
        <v>3998</v>
      </c>
      <c r="V262" t="s">
        <v>3998</v>
      </c>
    </row>
    <row r="263" spans="1:23" x14ac:dyDescent="0.25">
      <c r="A263" t="s">
        <v>3994</v>
      </c>
      <c r="B263" t="s">
        <v>4553</v>
      </c>
      <c r="C263" t="s">
        <v>4554</v>
      </c>
      <c r="D263">
        <v>80135704</v>
      </c>
      <c r="E263">
        <v>3124314025</v>
      </c>
      <c r="F263" t="s">
        <v>4045</v>
      </c>
      <c r="G263" t="s">
        <v>4383</v>
      </c>
      <c r="I263">
        <v>11202</v>
      </c>
      <c r="J263">
        <v>242</v>
      </c>
      <c r="K263" t="s">
        <v>3998</v>
      </c>
      <c r="Q263" t="s">
        <v>3998</v>
      </c>
      <c r="R263" t="s">
        <v>3998</v>
      </c>
      <c r="S263" t="s">
        <v>3998</v>
      </c>
      <c r="T263" t="s">
        <v>3998</v>
      </c>
      <c r="U263" t="s">
        <v>3998</v>
      </c>
      <c r="V263" t="s">
        <v>3998</v>
      </c>
    </row>
    <row r="264" spans="1:23" x14ac:dyDescent="0.25">
      <c r="A264" t="s">
        <v>3994</v>
      </c>
      <c r="B264" t="s">
        <v>4555</v>
      </c>
      <c r="C264" t="s">
        <v>4556</v>
      </c>
      <c r="D264">
        <v>52620615</v>
      </c>
      <c r="E264">
        <v>3234906502</v>
      </c>
      <c r="F264" t="s">
        <v>4557</v>
      </c>
      <c r="G264" t="s">
        <v>4383</v>
      </c>
      <c r="I264">
        <v>11252</v>
      </c>
      <c r="J264">
        <v>344</v>
      </c>
      <c r="K264" t="s">
        <v>3998</v>
      </c>
      <c r="P264" t="s">
        <v>4122</v>
      </c>
      <c r="Q264" t="s">
        <v>3998</v>
      </c>
      <c r="R264" t="s">
        <v>3998</v>
      </c>
      <c r="S264" t="s">
        <v>3998</v>
      </c>
      <c r="T264" t="s">
        <v>3998</v>
      </c>
      <c r="U264" t="s">
        <v>3998</v>
      </c>
      <c r="V264" t="s">
        <v>3998</v>
      </c>
      <c r="W264" t="s">
        <v>3998</v>
      </c>
    </row>
    <row r="265" spans="1:23" x14ac:dyDescent="0.25">
      <c r="A265" t="s">
        <v>3994</v>
      </c>
      <c r="B265" t="s">
        <v>4558</v>
      </c>
      <c r="C265" t="s">
        <v>4559</v>
      </c>
      <c r="D265">
        <v>16077489</v>
      </c>
      <c r="E265">
        <v>3146819832</v>
      </c>
      <c r="F265" t="s">
        <v>4004</v>
      </c>
      <c r="G265" t="s">
        <v>4001</v>
      </c>
      <c r="H265">
        <v>45046</v>
      </c>
      <c r="I265">
        <v>11258</v>
      </c>
      <c r="J265">
        <v>291</v>
      </c>
      <c r="K265" t="s">
        <v>3998</v>
      </c>
      <c r="O265" t="s">
        <v>3998</v>
      </c>
      <c r="Q265" t="s">
        <v>3998</v>
      </c>
      <c r="R265" t="s">
        <v>3998</v>
      </c>
      <c r="S265" t="s">
        <v>3998</v>
      </c>
      <c r="V265" t="s">
        <v>3998</v>
      </c>
    </row>
    <row r="266" spans="1:23" x14ac:dyDescent="0.25">
      <c r="A266" t="s">
        <v>3994</v>
      </c>
      <c r="B266" t="s">
        <v>4558</v>
      </c>
      <c r="C266" t="s">
        <v>593</v>
      </c>
      <c r="D266">
        <v>1088280413</v>
      </c>
      <c r="E266">
        <v>3246803335</v>
      </c>
      <c r="F266" t="s">
        <v>4004</v>
      </c>
      <c r="G266" t="s">
        <v>4001</v>
      </c>
      <c r="H266">
        <v>45046</v>
      </c>
      <c r="I266">
        <v>11250</v>
      </c>
      <c r="J266">
        <v>291</v>
      </c>
      <c r="K266" t="s">
        <v>3998</v>
      </c>
      <c r="O266" t="s">
        <v>3998</v>
      </c>
      <c r="Q266" t="s">
        <v>3998</v>
      </c>
      <c r="R266" t="s">
        <v>3998</v>
      </c>
      <c r="S266" t="s">
        <v>3998</v>
      </c>
      <c r="V266" t="s">
        <v>3998</v>
      </c>
    </row>
    <row r="267" spans="1:23" x14ac:dyDescent="0.25">
      <c r="A267" t="s">
        <v>3994</v>
      </c>
      <c r="B267" t="s">
        <v>4558</v>
      </c>
      <c r="C267" t="s">
        <v>353</v>
      </c>
      <c r="D267">
        <v>1102883470</v>
      </c>
      <c r="E267">
        <v>3126738712</v>
      </c>
      <c r="F267" t="s">
        <v>4004</v>
      </c>
      <c r="G267" t="s">
        <v>4001</v>
      </c>
      <c r="H267">
        <v>45046</v>
      </c>
      <c r="I267">
        <v>11251</v>
      </c>
      <c r="J267">
        <v>291</v>
      </c>
      <c r="K267" t="s">
        <v>3998</v>
      </c>
      <c r="O267" t="s">
        <v>3998</v>
      </c>
      <c r="Q267" t="s">
        <v>3998</v>
      </c>
      <c r="R267" t="s">
        <v>3998</v>
      </c>
      <c r="S267" t="s">
        <v>3998</v>
      </c>
      <c r="V267" t="s">
        <v>3998</v>
      </c>
    </row>
    <row r="268" spans="1:23" x14ac:dyDescent="0.25">
      <c r="A268" t="s">
        <v>972</v>
      </c>
      <c r="B268" t="s">
        <v>4560</v>
      </c>
      <c r="C268" t="s">
        <v>399</v>
      </c>
      <c r="D268">
        <v>1096484445</v>
      </c>
      <c r="E268">
        <v>3219806825</v>
      </c>
      <c r="F268" t="s">
        <v>4004</v>
      </c>
      <c r="G268" t="s">
        <v>4001</v>
      </c>
      <c r="H268">
        <v>45018</v>
      </c>
      <c r="I268">
        <v>11266</v>
      </c>
      <c r="J268">
        <v>315</v>
      </c>
      <c r="K268" t="s">
        <v>3998</v>
      </c>
      <c r="P268" t="s">
        <v>4561</v>
      </c>
      <c r="Q268" t="s">
        <v>3998</v>
      </c>
      <c r="V268" t="s">
        <v>3998</v>
      </c>
    </row>
    <row r="269" spans="1:23" x14ac:dyDescent="0.25">
      <c r="A269" t="s">
        <v>3994</v>
      </c>
      <c r="B269" t="s">
        <v>4207</v>
      </c>
      <c r="C269" t="s">
        <v>4562</v>
      </c>
      <c r="D269">
        <v>80187499</v>
      </c>
      <c r="E269">
        <v>3143066667</v>
      </c>
      <c r="F269" t="s">
        <v>4045</v>
      </c>
      <c r="G269" t="s">
        <v>4563</v>
      </c>
      <c r="H269">
        <v>45186</v>
      </c>
      <c r="I269">
        <v>10064</v>
      </c>
      <c r="J269">
        <v>335</v>
      </c>
      <c r="K269" t="s">
        <v>3998</v>
      </c>
      <c r="O269" t="s">
        <v>3998</v>
      </c>
      <c r="Q269" t="s">
        <v>3998</v>
      </c>
      <c r="R269" t="s">
        <v>3998</v>
      </c>
      <c r="S269" t="s">
        <v>3998</v>
      </c>
      <c r="V269" t="s">
        <v>3998</v>
      </c>
    </row>
    <row r="270" spans="1:23" x14ac:dyDescent="0.25">
      <c r="A270" t="s">
        <v>3994</v>
      </c>
      <c r="B270" t="s">
        <v>4564</v>
      </c>
      <c r="C270" t="s">
        <v>4565</v>
      </c>
      <c r="D270">
        <v>1022363066</v>
      </c>
      <c r="E270">
        <v>3043772999</v>
      </c>
      <c r="F270" t="s">
        <v>4045</v>
      </c>
      <c r="G270" t="s">
        <v>4383</v>
      </c>
      <c r="I270">
        <v>11155</v>
      </c>
      <c r="J270">
        <v>329</v>
      </c>
      <c r="K270" t="s">
        <v>3998</v>
      </c>
      <c r="Q270" t="s">
        <v>3998</v>
      </c>
      <c r="R270" t="s">
        <v>3998</v>
      </c>
      <c r="S270" t="s">
        <v>3998</v>
      </c>
      <c r="V270" t="s">
        <v>3998</v>
      </c>
    </row>
    <row r="271" spans="1:23" x14ac:dyDescent="0.25">
      <c r="A271" t="s">
        <v>3994</v>
      </c>
      <c r="B271" t="s">
        <v>4186</v>
      </c>
      <c r="C271" t="s">
        <v>4566</v>
      </c>
      <c r="D271">
        <v>1020412678</v>
      </c>
      <c r="E271">
        <v>3016421910</v>
      </c>
      <c r="F271" t="s">
        <v>4045</v>
      </c>
      <c r="G271" t="s">
        <v>4563</v>
      </c>
      <c r="I271">
        <v>10898</v>
      </c>
      <c r="J271">
        <v>299</v>
      </c>
      <c r="K271" t="s">
        <v>3998</v>
      </c>
      <c r="O271" t="s">
        <v>3998</v>
      </c>
      <c r="Q271" t="s">
        <v>3998</v>
      </c>
      <c r="R271" t="s">
        <v>3998</v>
      </c>
      <c r="S271" t="s">
        <v>3998</v>
      </c>
      <c r="V271" t="s">
        <v>3998</v>
      </c>
    </row>
    <row r="272" spans="1:23" x14ac:dyDescent="0.25">
      <c r="A272" t="s">
        <v>3994</v>
      </c>
      <c r="B272" t="s">
        <v>4567</v>
      </c>
      <c r="C272" t="s">
        <v>4568</v>
      </c>
      <c r="D272">
        <v>80166307</v>
      </c>
      <c r="E272">
        <v>3174529083</v>
      </c>
      <c r="F272" t="s">
        <v>4045</v>
      </c>
      <c r="G272" t="s">
        <v>4001</v>
      </c>
      <c r="H272">
        <v>45186</v>
      </c>
      <c r="I272">
        <v>9511</v>
      </c>
      <c r="J272">
        <v>335</v>
      </c>
      <c r="Q272" t="s">
        <v>3998</v>
      </c>
      <c r="R272" t="s">
        <v>3998</v>
      </c>
      <c r="S272" t="s">
        <v>3998</v>
      </c>
      <c r="V272" t="s">
        <v>3998</v>
      </c>
    </row>
    <row r="273" spans="1:26" x14ac:dyDescent="0.25">
      <c r="A273" t="s">
        <v>4105</v>
      </c>
      <c r="B273" t="s">
        <v>4569</v>
      </c>
      <c r="C273" t="s">
        <v>4570</v>
      </c>
      <c r="D273">
        <v>1019128930</v>
      </c>
      <c r="E273">
        <v>3193212826</v>
      </c>
      <c r="F273" t="s">
        <v>4045</v>
      </c>
      <c r="G273" t="s">
        <v>4383</v>
      </c>
      <c r="I273">
        <v>11302</v>
      </c>
      <c r="J273">
        <v>354</v>
      </c>
      <c r="K273" t="s">
        <v>3998</v>
      </c>
      <c r="Q273" t="s">
        <v>3998</v>
      </c>
      <c r="R273" t="s">
        <v>3998</v>
      </c>
      <c r="S273" t="s">
        <v>3998</v>
      </c>
      <c r="V273" t="s">
        <v>3998</v>
      </c>
      <c r="Z273" t="s">
        <v>3998</v>
      </c>
    </row>
    <row r="274" spans="1:26" x14ac:dyDescent="0.25">
      <c r="A274" t="s">
        <v>3994</v>
      </c>
      <c r="B274" t="s">
        <v>4571</v>
      </c>
      <c r="C274" t="s">
        <v>4572</v>
      </c>
      <c r="D274">
        <v>1140901894</v>
      </c>
      <c r="E274">
        <v>3232853878</v>
      </c>
      <c r="F274" t="s">
        <v>4045</v>
      </c>
      <c r="G274" t="s">
        <v>4563</v>
      </c>
      <c r="H274">
        <v>45186</v>
      </c>
      <c r="I274">
        <v>10726</v>
      </c>
      <c r="J274">
        <v>335</v>
      </c>
      <c r="Q274" t="s">
        <v>3998</v>
      </c>
      <c r="R274" t="s">
        <v>3998</v>
      </c>
      <c r="S274" t="s">
        <v>3998</v>
      </c>
      <c r="V274" t="s">
        <v>3998</v>
      </c>
    </row>
    <row r="275" spans="1:26" x14ac:dyDescent="0.25">
      <c r="A275" t="s">
        <v>3994</v>
      </c>
      <c r="B275" t="s">
        <v>4573</v>
      </c>
      <c r="C275" t="s">
        <v>4574</v>
      </c>
      <c r="D275">
        <v>1128058617</v>
      </c>
      <c r="E275">
        <v>3203454209</v>
      </c>
      <c r="F275" t="s">
        <v>4045</v>
      </c>
      <c r="G275" t="s">
        <v>4563</v>
      </c>
      <c r="H275">
        <v>45291</v>
      </c>
      <c r="I275">
        <v>11192</v>
      </c>
      <c r="J275">
        <v>348</v>
      </c>
      <c r="Q275" t="s">
        <v>3998</v>
      </c>
      <c r="R275" t="s">
        <v>3998</v>
      </c>
      <c r="S275" t="s">
        <v>3998</v>
      </c>
      <c r="V275" t="s">
        <v>3998</v>
      </c>
    </row>
    <row r="276" spans="1:26" x14ac:dyDescent="0.25">
      <c r="A276" t="s">
        <v>3994</v>
      </c>
      <c r="B276" t="s">
        <v>4506</v>
      </c>
      <c r="C276" t="s">
        <v>4575</v>
      </c>
      <c r="E276">
        <v>3183664167</v>
      </c>
      <c r="F276" t="s">
        <v>4004</v>
      </c>
      <c r="G276" t="s">
        <v>4001</v>
      </c>
      <c r="H276">
        <v>45046</v>
      </c>
      <c r="I276">
        <v>11248</v>
      </c>
      <c r="J276">
        <v>291</v>
      </c>
      <c r="Q276" t="s">
        <v>3998</v>
      </c>
      <c r="R276" t="s">
        <v>3998</v>
      </c>
      <c r="S276" t="s">
        <v>3998</v>
      </c>
      <c r="V276" t="s">
        <v>3998</v>
      </c>
    </row>
    <row r="277" spans="1:26" x14ac:dyDescent="0.25">
      <c r="A277" t="s">
        <v>3994</v>
      </c>
      <c r="B277" t="s">
        <v>4495</v>
      </c>
      <c r="C277" t="s">
        <v>4576</v>
      </c>
      <c r="D277">
        <v>1075296513</v>
      </c>
      <c r="E277">
        <v>30078079221</v>
      </c>
      <c r="F277" t="s">
        <v>4045</v>
      </c>
      <c r="G277" t="s">
        <v>4563</v>
      </c>
      <c r="H277">
        <v>45186</v>
      </c>
      <c r="I277">
        <v>11340</v>
      </c>
      <c r="J277">
        <v>335</v>
      </c>
      <c r="Q277" t="s">
        <v>3998</v>
      </c>
      <c r="R277" t="s">
        <v>3998</v>
      </c>
      <c r="S277" t="s">
        <v>3998</v>
      </c>
      <c r="V277" t="s">
        <v>3998</v>
      </c>
    </row>
    <row r="278" spans="1:26" x14ac:dyDescent="0.25">
      <c r="A278" t="s">
        <v>3994</v>
      </c>
      <c r="B278" t="s">
        <v>4577</v>
      </c>
      <c r="C278" t="s">
        <v>4578</v>
      </c>
      <c r="D278">
        <v>43267484</v>
      </c>
      <c r="E278">
        <v>3183721237</v>
      </c>
      <c r="F278" t="s">
        <v>4004</v>
      </c>
      <c r="G278" t="s">
        <v>4383</v>
      </c>
      <c r="I278">
        <v>11372</v>
      </c>
      <c r="J278">
        <v>346</v>
      </c>
      <c r="K278" t="s">
        <v>3998</v>
      </c>
      <c r="Q278" t="s">
        <v>3998</v>
      </c>
      <c r="R278" t="s">
        <v>3998</v>
      </c>
      <c r="S278" t="s">
        <v>3998</v>
      </c>
      <c r="T278" t="s">
        <v>3998</v>
      </c>
      <c r="U278" t="s">
        <v>3998</v>
      </c>
      <c r="V278" t="s">
        <v>3998</v>
      </c>
      <c r="W278" t="s">
        <v>3998</v>
      </c>
    </row>
    <row r="279" spans="1:26" x14ac:dyDescent="0.25">
      <c r="A279" t="s">
        <v>3994</v>
      </c>
      <c r="B279" t="s">
        <v>4579</v>
      </c>
      <c r="C279" t="s">
        <v>4580</v>
      </c>
      <c r="D279">
        <v>1032464001</v>
      </c>
      <c r="E279">
        <v>3004705953</v>
      </c>
      <c r="F279" t="s">
        <v>4004</v>
      </c>
      <c r="G279" t="s">
        <v>4051</v>
      </c>
      <c r="I279">
        <v>11342</v>
      </c>
      <c r="J279" t="s">
        <v>3225</v>
      </c>
      <c r="Q279" t="s">
        <v>3998</v>
      </c>
      <c r="R279" t="s">
        <v>3998</v>
      </c>
      <c r="S279" t="s">
        <v>3998</v>
      </c>
      <c r="V279" t="s">
        <v>3998</v>
      </c>
    </row>
    <row r="280" spans="1:26" x14ac:dyDescent="0.25">
      <c r="A280" t="s">
        <v>3994</v>
      </c>
      <c r="B280" t="s">
        <v>4365</v>
      </c>
      <c r="C280" t="s">
        <v>590</v>
      </c>
      <c r="D280">
        <v>1077463047</v>
      </c>
      <c r="E280">
        <v>3207639020</v>
      </c>
      <c r="F280" t="s">
        <v>4004</v>
      </c>
      <c r="G280" t="s">
        <v>4001</v>
      </c>
      <c r="H280">
        <v>45046</v>
      </c>
      <c r="I280">
        <v>11064</v>
      </c>
      <c r="J280">
        <v>291</v>
      </c>
      <c r="K280" t="s">
        <v>3998</v>
      </c>
      <c r="O280" t="s">
        <v>3998</v>
      </c>
      <c r="Q280" t="s">
        <v>3998</v>
      </c>
      <c r="R280" t="s">
        <v>3998</v>
      </c>
      <c r="S280" t="s">
        <v>3998</v>
      </c>
      <c r="V280" t="s">
        <v>3998</v>
      </c>
    </row>
    <row r="281" spans="1:26" x14ac:dyDescent="0.25">
      <c r="A281" t="s">
        <v>3994</v>
      </c>
      <c r="B281" t="s">
        <v>4495</v>
      </c>
      <c r="C281" t="s">
        <v>4581</v>
      </c>
      <c r="D281">
        <v>1022364708</v>
      </c>
      <c r="E281">
        <v>3138343210</v>
      </c>
      <c r="F281" t="s">
        <v>4045</v>
      </c>
      <c r="G281" t="s">
        <v>4563</v>
      </c>
      <c r="H281">
        <v>45186</v>
      </c>
      <c r="I281">
        <v>11341</v>
      </c>
      <c r="J281">
        <v>335</v>
      </c>
      <c r="Q281" t="s">
        <v>3998</v>
      </c>
      <c r="R281" t="s">
        <v>3998</v>
      </c>
      <c r="S281" t="s">
        <v>3998</v>
      </c>
      <c r="V281" t="s">
        <v>3998</v>
      </c>
    </row>
    <row r="282" spans="1:26" x14ac:dyDescent="0.25">
      <c r="A282" t="s">
        <v>4105</v>
      </c>
      <c r="B282" t="s">
        <v>4369</v>
      </c>
      <c r="C282" t="s">
        <v>4582</v>
      </c>
      <c r="D282">
        <v>20626232</v>
      </c>
      <c r="E282">
        <v>4247446022</v>
      </c>
      <c r="F282" t="s">
        <v>4045</v>
      </c>
      <c r="G282" t="s">
        <v>4001</v>
      </c>
      <c r="H282">
        <v>45127</v>
      </c>
      <c r="I282">
        <v>11306</v>
      </c>
      <c r="J282">
        <v>354</v>
      </c>
      <c r="Q282" t="s">
        <v>3998</v>
      </c>
      <c r="R282" t="s">
        <v>3998</v>
      </c>
      <c r="S282" t="s">
        <v>3998</v>
      </c>
      <c r="V282" t="s">
        <v>3998</v>
      </c>
    </row>
    <row r="283" spans="1:26" x14ac:dyDescent="0.25">
      <c r="A283" t="s">
        <v>3994</v>
      </c>
      <c r="B283" t="s">
        <v>4046</v>
      </c>
      <c r="C283" t="s">
        <v>619</v>
      </c>
      <c r="D283">
        <v>80100903</v>
      </c>
      <c r="E283">
        <v>3007121909</v>
      </c>
      <c r="F283" t="s">
        <v>4004</v>
      </c>
      <c r="G283" t="s">
        <v>4383</v>
      </c>
      <c r="I283">
        <v>12058</v>
      </c>
      <c r="J283">
        <v>348</v>
      </c>
      <c r="K283" t="s">
        <v>3998</v>
      </c>
      <c r="Q283" t="s">
        <v>3998</v>
      </c>
      <c r="S283" t="s">
        <v>3998</v>
      </c>
      <c r="T283" t="s">
        <v>3998</v>
      </c>
      <c r="U283" t="s">
        <v>3998</v>
      </c>
      <c r="V283" t="s">
        <v>3998</v>
      </c>
      <c r="W283" t="s">
        <v>3998</v>
      </c>
    </row>
    <row r="284" spans="1:26" x14ac:dyDescent="0.25">
      <c r="A284" t="s">
        <v>3994</v>
      </c>
      <c r="B284" t="s">
        <v>4046</v>
      </c>
      <c r="C284" t="s">
        <v>4583</v>
      </c>
      <c r="D284">
        <v>79486618</v>
      </c>
      <c r="E284">
        <v>3152111634</v>
      </c>
      <c r="F284" t="s">
        <v>4004</v>
      </c>
      <c r="G284" t="s">
        <v>4563</v>
      </c>
      <c r="H284">
        <v>44999</v>
      </c>
      <c r="I284">
        <v>11408</v>
      </c>
      <c r="J284">
        <v>201</v>
      </c>
      <c r="K284" t="s">
        <v>3998</v>
      </c>
      <c r="Q284" t="s">
        <v>3998</v>
      </c>
      <c r="R284" t="s">
        <v>3998</v>
      </c>
      <c r="S284" t="s">
        <v>3998</v>
      </c>
      <c r="T284" t="s">
        <v>3998</v>
      </c>
      <c r="U284" t="s">
        <v>3998</v>
      </c>
      <c r="V284" t="s">
        <v>3998</v>
      </c>
      <c r="W284" t="s">
        <v>3998</v>
      </c>
    </row>
    <row r="285" spans="1:26" x14ac:dyDescent="0.25">
      <c r="A285" t="s">
        <v>3994</v>
      </c>
      <c r="B285" t="s">
        <v>4584</v>
      </c>
      <c r="C285" t="s">
        <v>4585</v>
      </c>
      <c r="D285">
        <v>1007638087</v>
      </c>
      <c r="E285">
        <v>3105630422</v>
      </c>
      <c r="F285" t="s">
        <v>4586</v>
      </c>
      <c r="G285" t="s">
        <v>3997</v>
      </c>
      <c r="I285">
        <v>11339</v>
      </c>
      <c r="J285">
        <v>200</v>
      </c>
      <c r="K285" t="s">
        <v>3998</v>
      </c>
      <c r="M285" t="s">
        <v>3998</v>
      </c>
      <c r="P285" t="s">
        <v>4587</v>
      </c>
      <c r="Q285" t="s">
        <v>3998</v>
      </c>
      <c r="R285" t="s">
        <v>3998</v>
      </c>
      <c r="S285" t="s">
        <v>3998</v>
      </c>
      <c r="V285" t="s">
        <v>3998</v>
      </c>
      <c r="Z285" t="s">
        <v>3998</v>
      </c>
    </row>
    <row r="286" spans="1:26" x14ac:dyDescent="0.25">
      <c r="B286" t="s">
        <v>4588</v>
      </c>
      <c r="C286" t="s">
        <v>4589</v>
      </c>
      <c r="E286" t="s">
        <v>4590</v>
      </c>
      <c r="J286">
        <v>210</v>
      </c>
      <c r="Q286" t="s">
        <v>3998</v>
      </c>
    </row>
    <row r="287" spans="1:26" x14ac:dyDescent="0.25">
      <c r="A287" t="s">
        <v>3994</v>
      </c>
      <c r="B287" t="s">
        <v>4454</v>
      </c>
      <c r="C287" t="s">
        <v>4591</v>
      </c>
      <c r="D287">
        <v>1067924968</v>
      </c>
      <c r="E287" t="s">
        <v>4592</v>
      </c>
      <c r="F287" t="s">
        <v>4586</v>
      </c>
      <c r="G287" t="s">
        <v>3997</v>
      </c>
      <c r="I287">
        <v>11447</v>
      </c>
      <c r="J287">
        <v>200</v>
      </c>
      <c r="K287" t="s">
        <v>3998</v>
      </c>
      <c r="M287" t="s">
        <v>3998</v>
      </c>
      <c r="P287" t="s">
        <v>4593</v>
      </c>
      <c r="Q287" t="s">
        <v>3998</v>
      </c>
      <c r="R287" t="s">
        <v>3998</v>
      </c>
      <c r="S287" t="s">
        <v>3998</v>
      </c>
      <c r="V287" t="s">
        <v>3998</v>
      </c>
      <c r="Z287" t="s">
        <v>3998</v>
      </c>
    </row>
    <row r="288" spans="1:26" x14ac:dyDescent="0.25">
      <c r="A288" t="s">
        <v>3994</v>
      </c>
      <c r="B288" t="s">
        <v>4594</v>
      </c>
      <c r="C288" t="s">
        <v>4595</v>
      </c>
      <c r="D288">
        <v>79984883</v>
      </c>
      <c r="E288" t="s">
        <v>4596</v>
      </c>
      <c r="F288" t="s">
        <v>4586</v>
      </c>
      <c r="G288" t="s">
        <v>3997</v>
      </c>
      <c r="I288">
        <v>11337</v>
      </c>
      <c r="J288">
        <v>200</v>
      </c>
      <c r="K288" t="s">
        <v>3998</v>
      </c>
      <c r="M288" t="s">
        <v>3998</v>
      </c>
      <c r="Q288" t="s">
        <v>3998</v>
      </c>
      <c r="R288" t="s">
        <v>3998</v>
      </c>
      <c r="S288" t="s">
        <v>3998</v>
      </c>
      <c r="V288" t="s">
        <v>3998</v>
      </c>
    </row>
    <row r="289" spans="1:28" x14ac:dyDescent="0.25">
      <c r="A289" t="s">
        <v>942</v>
      </c>
      <c r="B289" t="s">
        <v>4597</v>
      </c>
      <c r="C289" t="s">
        <v>4598</v>
      </c>
      <c r="D289">
        <v>1014215317</v>
      </c>
      <c r="E289">
        <v>3057062044</v>
      </c>
      <c r="F289" t="s">
        <v>4009</v>
      </c>
      <c r="G289" t="s">
        <v>4599</v>
      </c>
      <c r="H289">
        <v>45154</v>
      </c>
      <c r="I289">
        <v>11475</v>
      </c>
      <c r="J289">
        <v>5</v>
      </c>
      <c r="Q289" t="s">
        <v>3998</v>
      </c>
    </row>
    <row r="290" spans="1:28" x14ac:dyDescent="0.25">
      <c r="A290" t="s">
        <v>942</v>
      </c>
      <c r="B290" t="s">
        <v>4600</v>
      </c>
      <c r="C290" t="s">
        <v>4601</v>
      </c>
      <c r="D290">
        <v>1019068255</v>
      </c>
      <c r="E290">
        <v>3023617946</v>
      </c>
      <c r="F290" t="s">
        <v>4009</v>
      </c>
      <c r="G290" t="s">
        <v>4599</v>
      </c>
      <c r="H290">
        <v>45208</v>
      </c>
      <c r="I290">
        <v>11476</v>
      </c>
      <c r="J290">
        <v>8</v>
      </c>
    </row>
    <row r="291" spans="1:28" x14ac:dyDescent="0.25">
      <c r="A291" t="s">
        <v>3994</v>
      </c>
      <c r="B291" t="s">
        <v>4602</v>
      </c>
      <c r="C291" t="s">
        <v>4603</v>
      </c>
      <c r="D291">
        <v>1013594018</v>
      </c>
      <c r="E291">
        <v>3107999356</v>
      </c>
      <c r="F291" t="s">
        <v>4557</v>
      </c>
      <c r="G291" t="s">
        <v>3997</v>
      </c>
      <c r="I291">
        <v>11066</v>
      </c>
      <c r="J291">
        <v>343</v>
      </c>
      <c r="K291" t="s">
        <v>3998</v>
      </c>
      <c r="Q291" t="s">
        <v>3998</v>
      </c>
      <c r="R291" t="s">
        <v>3998</v>
      </c>
      <c r="S291" t="s">
        <v>3998</v>
      </c>
      <c r="V291" t="s">
        <v>3998</v>
      </c>
      <c r="W291" t="s">
        <v>3998</v>
      </c>
    </row>
    <row r="292" spans="1:28" x14ac:dyDescent="0.25">
      <c r="A292" t="s">
        <v>4105</v>
      </c>
      <c r="B292" t="s">
        <v>4604</v>
      </c>
      <c r="C292" t="s">
        <v>4605</v>
      </c>
      <c r="D292">
        <v>1007468058</v>
      </c>
      <c r="E292">
        <v>3046093741</v>
      </c>
      <c r="F292" t="s">
        <v>4045</v>
      </c>
      <c r="G292" t="s">
        <v>3997</v>
      </c>
      <c r="I292">
        <v>11305</v>
      </c>
      <c r="J292">
        <v>354</v>
      </c>
      <c r="K292" t="s">
        <v>3998</v>
      </c>
      <c r="Q292" t="s">
        <v>3998</v>
      </c>
      <c r="R292" t="s">
        <v>3998</v>
      </c>
      <c r="S292" t="s">
        <v>3998</v>
      </c>
      <c r="V292" t="s">
        <v>3998</v>
      </c>
    </row>
    <row r="293" spans="1:28" x14ac:dyDescent="0.25">
      <c r="A293" t="s">
        <v>3994</v>
      </c>
      <c r="B293" t="s">
        <v>4606</v>
      </c>
      <c r="C293" t="s">
        <v>4607</v>
      </c>
      <c r="D293">
        <v>1074130245</v>
      </c>
      <c r="E293">
        <v>3125854171</v>
      </c>
      <c r="F293" t="s">
        <v>4004</v>
      </c>
      <c r="G293" t="s">
        <v>3997</v>
      </c>
      <c r="I293">
        <v>11116</v>
      </c>
      <c r="J293">
        <v>201</v>
      </c>
      <c r="K293" t="s">
        <v>3998</v>
      </c>
      <c r="Q293" t="s">
        <v>3998</v>
      </c>
      <c r="R293" t="s">
        <v>3998</v>
      </c>
      <c r="S293" t="s">
        <v>3998</v>
      </c>
      <c r="V293" t="s">
        <v>3998</v>
      </c>
    </row>
    <row r="294" spans="1:28" x14ac:dyDescent="0.25">
      <c r="A294" t="s">
        <v>3994</v>
      </c>
      <c r="B294" t="s">
        <v>4608</v>
      </c>
      <c r="C294" t="s">
        <v>4609</v>
      </c>
      <c r="D294">
        <v>1030647066</v>
      </c>
      <c r="E294">
        <v>3024605181</v>
      </c>
      <c r="F294" t="s">
        <v>4030</v>
      </c>
      <c r="G294" t="s">
        <v>3997</v>
      </c>
      <c r="I294">
        <v>11532</v>
      </c>
      <c r="J294">
        <v>206</v>
      </c>
      <c r="K294" t="s">
        <v>3998</v>
      </c>
      <c r="Q294" t="s">
        <v>3998</v>
      </c>
      <c r="R294" t="s">
        <v>3998</v>
      </c>
      <c r="S294" t="s">
        <v>3998</v>
      </c>
      <c r="V294" t="s">
        <v>3998</v>
      </c>
      <c r="Z294" t="s">
        <v>3998</v>
      </c>
    </row>
    <row r="295" spans="1:28" x14ac:dyDescent="0.25">
      <c r="A295" t="s">
        <v>3994</v>
      </c>
      <c r="B295" t="s">
        <v>4172</v>
      </c>
      <c r="C295" t="s">
        <v>4610</v>
      </c>
      <c r="E295" t="s">
        <v>4611</v>
      </c>
      <c r="F295" t="s">
        <v>4612</v>
      </c>
      <c r="G295" t="s">
        <v>4115</v>
      </c>
      <c r="H295">
        <v>45186</v>
      </c>
      <c r="I295">
        <v>11530</v>
      </c>
      <c r="J295">
        <v>335</v>
      </c>
      <c r="Q295" t="s">
        <v>3998</v>
      </c>
      <c r="R295" t="s">
        <v>3998</v>
      </c>
      <c r="S295" t="s">
        <v>3998</v>
      </c>
      <c r="V295" t="s">
        <v>3998</v>
      </c>
    </row>
    <row r="296" spans="1:28" x14ac:dyDescent="0.25">
      <c r="A296" t="s">
        <v>3994</v>
      </c>
      <c r="B296" t="s">
        <v>4172</v>
      </c>
      <c r="C296" t="s">
        <v>4613</v>
      </c>
      <c r="E296">
        <v>3165206299</v>
      </c>
      <c r="F296" t="s">
        <v>4612</v>
      </c>
      <c r="G296" t="s">
        <v>4614</v>
      </c>
      <c r="H296">
        <v>45186</v>
      </c>
      <c r="I296">
        <v>11529</v>
      </c>
      <c r="J296">
        <v>335</v>
      </c>
      <c r="Q296" t="s">
        <v>3998</v>
      </c>
      <c r="R296" t="s">
        <v>3998</v>
      </c>
      <c r="S296" t="s">
        <v>3998</v>
      </c>
      <c r="V296" t="s">
        <v>3998</v>
      </c>
    </row>
    <row r="297" spans="1:28" x14ac:dyDescent="0.25">
      <c r="A297" t="s">
        <v>3994</v>
      </c>
      <c r="B297" t="s">
        <v>4410</v>
      </c>
      <c r="C297" t="s">
        <v>4615</v>
      </c>
      <c r="D297">
        <v>1057602396</v>
      </c>
      <c r="E297">
        <v>3103095973</v>
      </c>
      <c r="F297" t="s">
        <v>4612</v>
      </c>
      <c r="G297" t="s">
        <v>3997</v>
      </c>
      <c r="I297">
        <v>11356</v>
      </c>
      <c r="J297">
        <v>339</v>
      </c>
      <c r="K297" t="s">
        <v>3998</v>
      </c>
      <c r="Q297" t="s">
        <v>3998</v>
      </c>
      <c r="R297" t="s">
        <v>3998</v>
      </c>
      <c r="S297" t="s">
        <v>3998</v>
      </c>
      <c r="V297" t="s">
        <v>3998</v>
      </c>
    </row>
    <row r="298" spans="1:28" x14ac:dyDescent="0.25">
      <c r="A298" t="s">
        <v>3994</v>
      </c>
      <c r="B298" t="s">
        <v>4410</v>
      </c>
      <c r="C298" t="s">
        <v>4616</v>
      </c>
      <c r="D298">
        <v>1022337928</v>
      </c>
      <c r="E298" t="s">
        <v>4617</v>
      </c>
      <c r="F298" t="s">
        <v>4612</v>
      </c>
      <c r="G298" t="s">
        <v>3997</v>
      </c>
      <c r="I298">
        <v>11357</v>
      </c>
      <c r="J298">
        <v>339</v>
      </c>
      <c r="K298" t="s">
        <v>3998</v>
      </c>
      <c r="Q298" t="s">
        <v>3998</v>
      </c>
      <c r="R298" t="s">
        <v>3998</v>
      </c>
      <c r="S298" t="s">
        <v>3998</v>
      </c>
      <c r="V298" t="s">
        <v>3998</v>
      </c>
    </row>
    <row r="299" spans="1:28" x14ac:dyDescent="0.25">
      <c r="A299" t="s">
        <v>3994</v>
      </c>
      <c r="B299" t="s">
        <v>4618</v>
      </c>
      <c r="C299" t="s">
        <v>4619</v>
      </c>
      <c r="D299">
        <v>1016084409</v>
      </c>
      <c r="E299">
        <v>3046265378</v>
      </c>
      <c r="F299" t="s">
        <v>4612</v>
      </c>
      <c r="G299" t="s">
        <v>4620</v>
      </c>
      <c r="H299">
        <v>45291</v>
      </c>
      <c r="I299">
        <v>11378</v>
      </c>
      <c r="J299">
        <v>349</v>
      </c>
      <c r="Q299" t="s">
        <v>3998</v>
      </c>
      <c r="R299" t="s">
        <v>3998</v>
      </c>
      <c r="S299" t="s">
        <v>3998</v>
      </c>
      <c r="V299" t="s">
        <v>3998</v>
      </c>
    </row>
    <row r="300" spans="1:28" x14ac:dyDescent="0.25">
      <c r="A300" t="s">
        <v>3994</v>
      </c>
      <c r="B300" t="s">
        <v>4618</v>
      </c>
      <c r="C300" t="s">
        <v>4621</v>
      </c>
      <c r="D300">
        <v>1193580625</v>
      </c>
      <c r="E300">
        <v>3023415986</v>
      </c>
      <c r="F300" t="s">
        <v>4612</v>
      </c>
      <c r="G300" t="s">
        <v>4620</v>
      </c>
      <c r="H300">
        <v>45291</v>
      </c>
      <c r="I300">
        <v>11377</v>
      </c>
      <c r="J300">
        <v>349</v>
      </c>
      <c r="Q300" t="s">
        <v>3998</v>
      </c>
      <c r="R300" t="s">
        <v>3998</v>
      </c>
      <c r="S300" t="s">
        <v>3998</v>
      </c>
      <c r="V300" t="s">
        <v>3998</v>
      </c>
    </row>
    <row r="301" spans="1:28" x14ac:dyDescent="0.25">
      <c r="A301" t="s">
        <v>3994</v>
      </c>
      <c r="B301" t="s">
        <v>4622</v>
      </c>
      <c r="C301" t="s">
        <v>4623</v>
      </c>
      <c r="E301" t="s">
        <v>4624</v>
      </c>
      <c r="F301" t="s">
        <v>4625</v>
      </c>
      <c r="G301" t="s">
        <v>3997</v>
      </c>
      <c r="I301">
        <v>11389</v>
      </c>
      <c r="J301">
        <v>202</v>
      </c>
      <c r="K301" t="s">
        <v>3998</v>
      </c>
      <c r="Q301" t="s">
        <v>3998</v>
      </c>
      <c r="R301" t="s">
        <v>3998</v>
      </c>
      <c r="S301" t="s">
        <v>3998</v>
      </c>
      <c r="V301" t="s">
        <v>3998</v>
      </c>
      <c r="Z301" t="s">
        <v>3998</v>
      </c>
      <c r="AB301" t="s">
        <v>3998</v>
      </c>
    </row>
    <row r="302" spans="1:28" x14ac:dyDescent="0.25">
      <c r="A302" t="s">
        <v>3994</v>
      </c>
      <c r="B302" t="s">
        <v>4180</v>
      </c>
      <c r="C302" t="s">
        <v>4626</v>
      </c>
      <c r="D302">
        <v>1070011015</v>
      </c>
      <c r="E302">
        <v>3202013670</v>
      </c>
      <c r="F302" t="s">
        <v>4612</v>
      </c>
      <c r="G302" t="s">
        <v>4627</v>
      </c>
      <c r="I302">
        <v>11479</v>
      </c>
      <c r="J302">
        <v>339</v>
      </c>
      <c r="K302" t="s">
        <v>3998</v>
      </c>
      <c r="Q302" t="s">
        <v>3998</v>
      </c>
      <c r="R302" t="s">
        <v>3998</v>
      </c>
      <c r="S302" t="s">
        <v>3998</v>
      </c>
      <c r="V302" t="s">
        <v>3998</v>
      </c>
    </row>
    <row r="303" spans="1:28" x14ac:dyDescent="0.25">
      <c r="A303" t="s">
        <v>3994</v>
      </c>
      <c r="B303" t="s">
        <v>4628</v>
      </c>
      <c r="C303" t="s">
        <v>4629</v>
      </c>
      <c r="D303">
        <v>52548230</v>
      </c>
      <c r="E303">
        <v>3156438464</v>
      </c>
      <c r="F303" t="s">
        <v>4612</v>
      </c>
      <c r="G303" t="s">
        <v>4115</v>
      </c>
      <c r="I303">
        <v>11168</v>
      </c>
      <c r="J303">
        <v>348</v>
      </c>
      <c r="K303" t="s">
        <v>3998</v>
      </c>
      <c r="Q303" t="s">
        <v>3998</v>
      </c>
      <c r="R303" t="s">
        <v>3998</v>
      </c>
      <c r="S303" t="s">
        <v>3998</v>
      </c>
      <c r="V303" t="s">
        <v>3998</v>
      </c>
    </row>
    <row r="304" spans="1:28" x14ac:dyDescent="0.25">
      <c r="A304" t="s">
        <v>3994</v>
      </c>
      <c r="B304" t="s">
        <v>4630</v>
      </c>
      <c r="C304" t="s">
        <v>4631</v>
      </c>
      <c r="D304">
        <v>1075264331</v>
      </c>
      <c r="E304">
        <v>3022756415</v>
      </c>
      <c r="F304" t="s">
        <v>4004</v>
      </c>
      <c r="G304" t="s">
        <v>4627</v>
      </c>
      <c r="I304">
        <v>11585</v>
      </c>
      <c r="J304">
        <v>348</v>
      </c>
      <c r="K304" t="s">
        <v>3998</v>
      </c>
      <c r="Q304" t="s">
        <v>3998</v>
      </c>
      <c r="R304" t="s">
        <v>3998</v>
      </c>
      <c r="S304" t="s">
        <v>3998</v>
      </c>
      <c r="V304" t="s">
        <v>3998</v>
      </c>
    </row>
    <row r="305" spans="1:26" x14ac:dyDescent="0.25">
      <c r="A305" t="s">
        <v>942</v>
      </c>
      <c r="B305" t="s">
        <v>4632</v>
      </c>
      <c r="C305" t="s">
        <v>4633</v>
      </c>
      <c r="D305">
        <v>1024602360</v>
      </c>
      <c r="E305">
        <v>3227991463</v>
      </c>
      <c r="F305" t="s">
        <v>4612</v>
      </c>
      <c r="G305" t="s">
        <v>3997</v>
      </c>
      <c r="I305">
        <v>11548</v>
      </c>
      <c r="J305">
        <v>6</v>
      </c>
      <c r="K305" t="s">
        <v>3998</v>
      </c>
      <c r="Q305" t="s">
        <v>3998</v>
      </c>
      <c r="R305" t="s">
        <v>3998</v>
      </c>
      <c r="S305" t="s">
        <v>3998</v>
      </c>
      <c r="V305" t="s">
        <v>3998</v>
      </c>
    </row>
    <row r="306" spans="1:26" x14ac:dyDescent="0.25">
      <c r="A306" t="s">
        <v>3994</v>
      </c>
      <c r="B306" t="s">
        <v>4634</v>
      </c>
      <c r="C306" t="s">
        <v>4635</v>
      </c>
      <c r="D306">
        <v>1013604369</v>
      </c>
      <c r="E306">
        <v>3125415449</v>
      </c>
      <c r="F306" t="s">
        <v>4612</v>
      </c>
      <c r="G306" t="s">
        <v>4636</v>
      </c>
      <c r="H306">
        <v>45367</v>
      </c>
      <c r="I306">
        <v>11167</v>
      </c>
      <c r="J306">
        <v>348</v>
      </c>
      <c r="Q306" t="s">
        <v>3998</v>
      </c>
      <c r="R306" t="s">
        <v>3998</v>
      </c>
      <c r="S306" t="s">
        <v>3998</v>
      </c>
      <c r="V306" t="s">
        <v>3998</v>
      </c>
    </row>
    <row r="307" spans="1:26" x14ac:dyDescent="0.25">
      <c r="A307" t="s">
        <v>3994</v>
      </c>
      <c r="B307" t="s">
        <v>4637</v>
      </c>
      <c r="C307" t="s">
        <v>4638</v>
      </c>
      <c r="D307">
        <v>52896148</v>
      </c>
      <c r="E307">
        <v>3112506679</v>
      </c>
      <c r="F307" t="s">
        <v>4612</v>
      </c>
      <c r="G307" t="s">
        <v>4639</v>
      </c>
      <c r="H307">
        <v>45046</v>
      </c>
      <c r="I307">
        <v>11524</v>
      </c>
      <c r="J307">
        <v>291</v>
      </c>
      <c r="Q307" t="s">
        <v>3998</v>
      </c>
      <c r="R307" t="s">
        <v>3998</v>
      </c>
      <c r="S307" t="s">
        <v>3998</v>
      </c>
      <c r="V307" t="s">
        <v>3998</v>
      </c>
    </row>
    <row r="308" spans="1:26" x14ac:dyDescent="0.25">
      <c r="A308" t="s">
        <v>3994</v>
      </c>
      <c r="B308" t="s">
        <v>4640</v>
      </c>
      <c r="C308" t="s">
        <v>4641</v>
      </c>
      <c r="D308">
        <v>26984628</v>
      </c>
      <c r="E308">
        <v>3006117558</v>
      </c>
      <c r="F308" t="s">
        <v>4642</v>
      </c>
      <c r="G308" t="s">
        <v>4639</v>
      </c>
      <c r="H308">
        <v>45290</v>
      </c>
      <c r="I308">
        <v>11580</v>
      </c>
      <c r="J308">
        <v>346</v>
      </c>
      <c r="Q308" t="s">
        <v>3998</v>
      </c>
      <c r="R308" t="s">
        <v>3998</v>
      </c>
      <c r="S308" t="s">
        <v>3998</v>
      </c>
      <c r="V308" t="s">
        <v>3998</v>
      </c>
    </row>
    <row r="309" spans="1:26" x14ac:dyDescent="0.25">
      <c r="A309" t="s">
        <v>3994</v>
      </c>
      <c r="B309" t="s">
        <v>4558</v>
      </c>
      <c r="C309" t="s">
        <v>4643</v>
      </c>
      <c r="D309">
        <v>1088013447</v>
      </c>
      <c r="E309">
        <v>3217095711</v>
      </c>
      <c r="F309" t="s">
        <v>4004</v>
      </c>
      <c r="G309" t="s">
        <v>4639</v>
      </c>
      <c r="H309">
        <v>45046</v>
      </c>
      <c r="I309">
        <v>11507</v>
      </c>
      <c r="J309">
        <v>291</v>
      </c>
      <c r="K309" t="s">
        <v>3998</v>
      </c>
      <c r="Q309" t="s">
        <v>3998</v>
      </c>
      <c r="R309" t="s">
        <v>3998</v>
      </c>
      <c r="S309" t="s">
        <v>3998</v>
      </c>
      <c r="V309" t="s">
        <v>3998</v>
      </c>
    </row>
    <row r="310" spans="1:26" x14ac:dyDescent="0.25">
      <c r="A310" t="s">
        <v>3994</v>
      </c>
      <c r="B310" t="s">
        <v>4644</v>
      </c>
      <c r="C310" t="s">
        <v>4645</v>
      </c>
      <c r="E310">
        <v>3204818962</v>
      </c>
      <c r="F310" t="s">
        <v>4646</v>
      </c>
      <c r="G310" t="s">
        <v>3997</v>
      </c>
      <c r="I310">
        <v>11527</v>
      </c>
      <c r="J310">
        <v>202</v>
      </c>
      <c r="K310" t="s">
        <v>3998</v>
      </c>
      <c r="Q310" t="s">
        <v>3998</v>
      </c>
      <c r="R310" t="s">
        <v>3998</v>
      </c>
      <c r="S310" t="s">
        <v>3998</v>
      </c>
      <c r="V310" t="s">
        <v>3998</v>
      </c>
      <c r="Z310" t="s">
        <v>3998</v>
      </c>
    </row>
    <row r="311" spans="1:26" x14ac:dyDescent="0.25">
      <c r="A311" t="s">
        <v>3994</v>
      </c>
      <c r="C311" t="s">
        <v>4647</v>
      </c>
      <c r="G311" t="s">
        <v>4001</v>
      </c>
      <c r="H311">
        <v>45086</v>
      </c>
      <c r="I311">
        <v>11576</v>
      </c>
      <c r="J311">
        <v>326</v>
      </c>
      <c r="Q311" t="s">
        <v>3998</v>
      </c>
      <c r="R311" t="s">
        <v>3998</v>
      </c>
      <c r="S311" t="s">
        <v>3998</v>
      </c>
      <c r="V311" t="s">
        <v>3998</v>
      </c>
    </row>
    <row r="312" spans="1:26" x14ac:dyDescent="0.25">
      <c r="A312" t="s">
        <v>3994</v>
      </c>
      <c r="B312" t="s">
        <v>4648</v>
      </c>
      <c r="C312" t="s">
        <v>4649</v>
      </c>
      <c r="D312">
        <v>80904424</v>
      </c>
      <c r="E312">
        <v>3134897774</v>
      </c>
      <c r="F312" t="s">
        <v>4612</v>
      </c>
      <c r="G312" t="s">
        <v>3997</v>
      </c>
      <c r="I312">
        <v>11477</v>
      </c>
      <c r="J312">
        <v>339</v>
      </c>
      <c r="K312" t="s">
        <v>3998</v>
      </c>
      <c r="Q312" t="s">
        <v>3998</v>
      </c>
      <c r="R312" t="s">
        <v>3998</v>
      </c>
      <c r="S312" t="s">
        <v>3998</v>
      </c>
      <c r="V312" t="s">
        <v>3998</v>
      </c>
    </row>
    <row r="313" spans="1:26" x14ac:dyDescent="0.25">
      <c r="A313" t="s">
        <v>3994</v>
      </c>
      <c r="B313" t="s">
        <v>4634</v>
      </c>
      <c r="C313" t="s">
        <v>4650</v>
      </c>
      <c r="D313">
        <v>1010190025</v>
      </c>
      <c r="E313">
        <v>3204118158</v>
      </c>
      <c r="F313" t="s">
        <v>4612</v>
      </c>
      <c r="G313" t="s">
        <v>4636</v>
      </c>
      <c r="H313">
        <v>45373</v>
      </c>
      <c r="I313">
        <v>11166</v>
      </c>
      <c r="J313">
        <v>348</v>
      </c>
      <c r="K313" t="s">
        <v>3998</v>
      </c>
      <c r="Q313" t="s">
        <v>3998</v>
      </c>
      <c r="R313" t="s">
        <v>3998</v>
      </c>
      <c r="S313" t="s">
        <v>3998</v>
      </c>
      <c r="V313" t="s">
        <v>3998</v>
      </c>
    </row>
    <row r="314" spans="1:26" x14ac:dyDescent="0.25">
      <c r="A314" t="s">
        <v>3994</v>
      </c>
      <c r="B314" t="s">
        <v>4651</v>
      </c>
      <c r="C314" t="s">
        <v>4652</v>
      </c>
      <c r="D314">
        <v>79827294</v>
      </c>
      <c r="E314">
        <v>3176548679</v>
      </c>
      <c r="F314" t="s">
        <v>4612</v>
      </c>
      <c r="G314" t="s">
        <v>3997</v>
      </c>
      <c r="I314">
        <v>11124</v>
      </c>
      <c r="J314">
        <v>349</v>
      </c>
      <c r="K314" t="s">
        <v>3998</v>
      </c>
      <c r="Q314" t="s">
        <v>3998</v>
      </c>
      <c r="R314" t="s">
        <v>3998</v>
      </c>
      <c r="S314" t="s">
        <v>3998</v>
      </c>
      <c r="V314" t="s">
        <v>3998</v>
      </c>
    </row>
    <row r="315" spans="1:26" x14ac:dyDescent="0.25">
      <c r="A315" t="s">
        <v>3994</v>
      </c>
      <c r="B315" t="s">
        <v>4653</v>
      </c>
      <c r="C315" t="s">
        <v>4654</v>
      </c>
      <c r="D315">
        <v>32887697</v>
      </c>
      <c r="E315">
        <v>3014760336</v>
      </c>
      <c r="F315" t="s">
        <v>4004</v>
      </c>
      <c r="G315" t="s">
        <v>3997</v>
      </c>
      <c r="I315">
        <v>11553</v>
      </c>
      <c r="J315">
        <v>355</v>
      </c>
      <c r="K315" t="s">
        <v>3998</v>
      </c>
      <c r="Q315" t="s">
        <v>3998</v>
      </c>
      <c r="R315" t="s">
        <v>3998</v>
      </c>
      <c r="S315" t="s">
        <v>3998</v>
      </c>
      <c r="V315" t="s">
        <v>3998</v>
      </c>
    </row>
    <row r="316" spans="1:26" x14ac:dyDescent="0.25">
      <c r="A316" t="s">
        <v>3994</v>
      </c>
      <c r="B316" t="s">
        <v>4655</v>
      </c>
      <c r="C316" t="s">
        <v>4656</v>
      </c>
      <c r="D316">
        <v>1073230714</v>
      </c>
      <c r="E316">
        <v>3138353648</v>
      </c>
      <c r="F316" t="s">
        <v>4077</v>
      </c>
      <c r="G316" t="s">
        <v>3997</v>
      </c>
      <c r="I316">
        <v>11579</v>
      </c>
      <c r="J316">
        <v>211</v>
      </c>
      <c r="K316" t="s">
        <v>3998</v>
      </c>
      <c r="Q316" t="s">
        <v>3998</v>
      </c>
      <c r="R316" t="s">
        <v>3998</v>
      </c>
      <c r="S316" t="s">
        <v>3998</v>
      </c>
      <c r="V316" t="s">
        <v>3998</v>
      </c>
    </row>
    <row r="317" spans="1:26" x14ac:dyDescent="0.25">
      <c r="A317" t="s">
        <v>942</v>
      </c>
      <c r="B317" t="s">
        <v>4657</v>
      </c>
      <c r="C317" t="s">
        <v>4658</v>
      </c>
      <c r="D317">
        <v>80004509</v>
      </c>
      <c r="E317">
        <v>3202040404</v>
      </c>
      <c r="F317" t="s">
        <v>4612</v>
      </c>
      <c r="G317" t="s">
        <v>4639</v>
      </c>
      <c r="H317">
        <v>45290</v>
      </c>
      <c r="I317">
        <v>11607</v>
      </c>
      <c r="J317">
        <v>6</v>
      </c>
      <c r="K317" t="s">
        <v>3998</v>
      </c>
      <c r="Q317" t="s">
        <v>3998</v>
      </c>
      <c r="R317" t="s">
        <v>3998</v>
      </c>
      <c r="S317" t="s">
        <v>3998</v>
      </c>
      <c r="V317" t="s">
        <v>3998</v>
      </c>
    </row>
    <row r="318" spans="1:26" x14ac:dyDescent="0.25">
      <c r="A318" t="s">
        <v>4105</v>
      </c>
      <c r="B318" t="s">
        <v>4659</v>
      </c>
      <c r="C318" t="s">
        <v>4660</v>
      </c>
      <c r="D318">
        <v>16077831</v>
      </c>
      <c r="E318">
        <v>3188660377</v>
      </c>
      <c r="F318" t="s">
        <v>4004</v>
      </c>
      <c r="G318" t="s">
        <v>4639</v>
      </c>
      <c r="H318">
        <v>45290</v>
      </c>
      <c r="I318">
        <v>11429</v>
      </c>
      <c r="J318">
        <v>1</v>
      </c>
      <c r="Q318" t="s">
        <v>3998</v>
      </c>
      <c r="V318" t="s">
        <v>3998</v>
      </c>
    </row>
    <row r="319" spans="1:26" x14ac:dyDescent="0.25">
      <c r="A319" t="s">
        <v>3994</v>
      </c>
      <c r="B319" t="s">
        <v>4661</v>
      </c>
      <c r="C319" t="s">
        <v>4662</v>
      </c>
      <c r="D319">
        <v>1016045762</v>
      </c>
      <c r="E319">
        <v>3213616146</v>
      </c>
      <c r="F319" t="s">
        <v>4612</v>
      </c>
      <c r="G319" t="s">
        <v>4639</v>
      </c>
      <c r="H319">
        <v>45320</v>
      </c>
      <c r="I319">
        <v>11540</v>
      </c>
      <c r="J319">
        <v>355</v>
      </c>
      <c r="K319" t="s">
        <v>3998</v>
      </c>
      <c r="Q319" t="s">
        <v>3998</v>
      </c>
      <c r="R319" t="s">
        <v>3998</v>
      </c>
      <c r="S319" t="s">
        <v>3998</v>
      </c>
      <c r="V319" t="s">
        <v>3998</v>
      </c>
    </row>
    <row r="320" spans="1:26" x14ac:dyDescent="0.25">
      <c r="A320" t="s">
        <v>4105</v>
      </c>
      <c r="B320" t="s">
        <v>4663</v>
      </c>
      <c r="C320" t="s">
        <v>4664</v>
      </c>
      <c r="D320">
        <v>79711272</v>
      </c>
      <c r="E320">
        <v>3114471768</v>
      </c>
      <c r="F320" t="s">
        <v>4004</v>
      </c>
      <c r="G320" t="s">
        <v>4115</v>
      </c>
      <c r="I320">
        <v>11424</v>
      </c>
      <c r="J320">
        <v>1</v>
      </c>
      <c r="K320" t="s">
        <v>3998</v>
      </c>
      <c r="Q320" t="s">
        <v>3998</v>
      </c>
      <c r="V320" t="s">
        <v>3998</v>
      </c>
    </row>
    <row r="321" spans="1:23" x14ac:dyDescent="0.25">
      <c r="A321" t="s">
        <v>942</v>
      </c>
      <c r="B321" t="s">
        <v>4659</v>
      </c>
      <c r="C321" t="s">
        <v>4665</v>
      </c>
      <c r="D321">
        <v>1012343165</v>
      </c>
      <c r="E321">
        <v>3133538113</v>
      </c>
      <c r="F321" t="s">
        <v>4612</v>
      </c>
      <c r="G321" t="s">
        <v>4639</v>
      </c>
      <c r="H321">
        <v>45290</v>
      </c>
      <c r="I321">
        <v>11419</v>
      </c>
      <c r="J321">
        <v>6</v>
      </c>
      <c r="K321" t="s">
        <v>3998</v>
      </c>
      <c r="Q321" t="s">
        <v>3998</v>
      </c>
      <c r="R321" t="s">
        <v>3998</v>
      </c>
      <c r="V321" t="s">
        <v>3998</v>
      </c>
    </row>
    <row r="322" spans="1:23" x14ac:dyDescent="0.25">
      <c r="A322" t="s">
        <v>3994</v>
      </c>
      <c r="B322" t="s">
        <v>4661</v>
      </c>
      <c r="C322" t="s">
        <v>4666</v>
      </c>
      <c r="D322">
        <v>1074189629</v>
      </c>
      <c r="E322">
        <v>3118184583</v>
      </c>
      <c r="F322" t="s">
        <v>4612</v>
      </c>
      <c r="G322" t="s">
        <v>4639</v>
      </c>
      <c r="H322">
        <v>45323</v>
      </c>
      <c r="I322">
        <v>11544</v>
      </c>
      <c r="J322">
        <v>355</v>
      </c>
      <c r="K322" t="s">
        <v>3998</v>
      </c>
      <c r="Q322" t="s">
        <v>3998</v>
      </c>
      <c r="R322" t="s">
        <v>3998</v>
      </c>
      <c r="S322" t="s">
        <v>3998</v>
      </c>
      <c r="V322" t="s">
        <v>3998</v>
      </c>
    </row>
    <row r="323" spans="1:23" x14ac:dyDescent="0.25">
      <c r="A323" t="s">
        <v>3994</v>
      </c>
      <c r="B323" t="s">
        <v>4667</v>
      </c>
      <c r="C323" t="s">
        <v>4668</v>
      </c>
      <c r="D323">
        <v>52350938</v>
      </c>
      <c r="E323">
        <v>3165705050</v>
      </c>
      <c r="F323" t="s">
        <v>4612</v>
      </c>
      <c r="G323" t="s">
        <v>4639</v>
      </c>
      <c r="H323">
        <v>45290</v>
      </c>
      <c r="I323">
        <v>11163</v>
      </c>
      <c r="J323">
        <v>348</v>
      </c>
      <c r="K323" t="s">
        <v>3998</v>
      </c>
      <c r="Q323" t="s">
        <v>3998</v>
      </c>
      <c r="R323" t="s">
        <v>3998</v>
      </c>
      <c r="S323" t="s">
        <v>3998</v>
      </c>
      <c r="V323" t="s">
        <v>3998</v>
      </c>
    </row>
    <row r="324" spans="1:23" x14ac:dyDescent="0.25">
      <c r="A324" t="s">
        <v>3994</v>
      </c>
      <c r="B324" t="s">
        <v>4172</v>
      </c>
      <c r="C324" t="s">
        <v>4669</v>
      </c>
      <c r="D324">
        <v>43986528</v>
      </c>
      <c r="E324">
        <v>3052300017</v>
      </c>
      <c r="F324" t="s">
        <v>4612</v>
      </c>
      <c r="G324" t="s">
        <v>4670</v>
      </c>
      <c r="H324">
        <v>45186</v>
      </c>
      <c r="I324">
        <v>11645</v>
      </c>
      <c r="J324">
        <v>335</v>
      </c>
      <c r="Q324" t="s">
        <v>3998</v>
      </c>
      <c r="R324" t="s">
        <v>3998</v>
      </c>
      <c r="S324" t="s">
        <v>3998</v>
      </c>
      <c r="V324" t="s">
        <v>3998</v>
      </c>
    </row>
    <row r="325" spans="1:23" x14ac:dyDescent="0.25">
      <c r="A325" t="s">
        <v>3994</v>
      </c>
      <c r="B325" t="s">
        <v>4172</v>
      </c>
      <c r="C325" t="s">
        <v>4671</v>
      </c>
      <c r="D325">
        <v>1075625171</v>
      </c>
      <c r="E325">
        <v>3017801474</v>
      </c>
      <c r="F325" t="s">
        <v>4612</v>
      </c>
      <c r="G325" t="s">
        <v>4670</v>
      </c>
      <c r="H325">
        <v>45291</v>
      </c>
      <c r="I325">
        <v>11644</v>
      </c>
      <c r="J325">
        <v>349</v>
      </c>
      <c r="Q325" t="s">
        <v>3998</v>
      </c>
      <c r="R325" t="s">
        <v>3998</v>
      </c>
      <c r="S325" t="s">
        <v>3998</v>
      </c>
      <c r="V325" t="s">
        <v>3998</v>
      </c>
    </row>
    <row r="326" spans="1:23" x14ac:dyDescent="0.25">
      <c r="A326" t="s">
        <v>3994</v>
      </c>
      <c r="B326" t="s">
        <v>4672</v>
      </c>
      <c r="C326" t="s">
        <v>4673</v>
      </c>
      <c r="D326">
        <v>91111634</v>
      </c>
      <c r="E326">
        <v>3002761367</v>
      </c>
      <c r="F326" t="s">
        <v>4612</v>
      </c>
      <c r="G326" t="s">
        <v>4670</v>
      </c>
      <c r="H326">
        <v>45169</v>
      </c>
      <c r="I326">
        <v>10482</v>
      </c>
      <c r="J326">
        <v>299</v>
      </c>
      <c r="Q326" t="s">
        <v>3998</v>
      </c>
      <c r="R326" t="s">
        <v>3998</v>
      </c>
      <c r="S326" t="s">
        <v>3998</v>
      </c>
      <c r="V326" t="s">
        <v>3998</v>
      </c>
    </row>
    <row r="327" spans="1:23" x14ac:dyDescent="0.25">
      <c r="A327" t="s">
        <v>942</v>
      </c>
      <c r="B327" t="s">
        <v>4674</v>
      </c>
      <c r="C327" t="s">
        <v>4675</v>
      </c>
      <c r="D327">
        <v>1010201293</v>
      </c>
      <c r="E327">
        <v>3006421710</v>
      </c>
      <c r="F327" t="s">
        <v>4004</v>
      </c>
      <c r="G327" t="s">
        <v>4005</v>
      </c>
      <c r="H327">
        <v>45230</v>
      </c>
      <c r="I327">
        <v>11634</v>
      </c>
      <c r="J327">
        <v>5</v>
      </c>
      <c r="Q327" t="s">
        <v>3998</v>
      </c>
      <c r="V327" t="s">
        <v>3998</v>
      </c>
    </row>
    <row r="328" spans="1:23" x14ac:dyDescent="0.25">
      <c r="A328" t="s">
        <v>3994</v>
      </c>
      <c r="B328" t="s">
        <v>4676</v>
      </c>
      <c r="C328" t="s">
        <v>4677</v>
      </c>
      <c r="D328">
        <v>1019024238</v>
      </c>
      <c r="E328">
        <v>3134269285</v>
      </c>
      <c r="F328" t="s">
        <v>4612</v>
      </c>
      <c r="G328" t="s">
        <v>3997</v>
      </c>
      <c r="I328">
        <v>11370</v>
      </c>
      <c r="J328">
        <v>339</v>
      </c>
      <c r="K328" t="s">
        <v>3998</v>
      </c>
      <c r="Q328" t="s">
        <v>3998</v>
      </c>
      <c r="R328" t="s">
        <v>3998</v>
      </c>
      <c r="S328" t="s">
        <v>3998</v>
      </c>
      <c r="V328" t="s">
        <v>3998</v>
      </c>
    </row>
    <row r="329" spans="1:23" x14ac:dyDescent="0.25">
      <c r="A329" t="s">
        <v>942</v>
      </c>
      <c r="B329" t="s">
        <v>4678</v>
      </c>
      <c r="C329" t="s">
        <v>4679</v>
      </c>
      <c r="D329">
        <v>80927789</v>
      </c>
      <c r="E329">
        <v>3178952870</v>
      </c>
      <c r="F329" t="s">
        <v>4004</v>
      </c>
      <c r="G329" t="s">
        <v>3997</v>
      </c>
      <c r="I329">
        <v>11543</v>
      </c>
      <c r="J329">
        <v>6</v>
      </c>
      <c r="K329" t="s">
        <v>3998</v>
      </c>
      <c r="Q329" t="s">
        <v>3998</v>
      </c>
      <c r="R329" t="s">
        <v>3998</v>
      </c>
      <c r="V329" t="s">
        <v>3998</v>
      </c>
    </row>
    <row r="330" spans="1:23" x14ac:dyDescent="0.25">
      <c r="A330" t="s">
        <v>942</v>
      </c>
      <c r="B330" t="s">
        <v>4680</v>
      </c>
      <c r="C330" t="s">
        <v>4681</v>
      </c>
      <c r="D330">
        <v>80019562</v>
      </c>
      <c r="E330">
        <v>3124481217</v>
      </c>
      <c r="F330" t="s">
        <v>4612</v>
      </c>
      <c r="G330" t="s">
        <v>4682</v>
      </c>
      <c r="H330">
        <v>45291</v>
      </c>
      <c r="I330">
        <v>11415</v>
      </c>
      <c r="J330">
        <v>6</v>
      </c>
      <c r="Q330" t="s">
        <v>3998</v>
      </c>
      <c r="R330" t="s">
        <v>3998</v>
      </c>
      <c r="V330" t="s">
        <v>3998</v>
      </c>
    </row>
    <row r="331" spans="1:23" x14ac:dyDescent="0.25">
      <c r="A331" t="s">
        <v>3994</v>
      </c>
      <c r="B331" t="s">
        <v>4558</v>
      </c>
      <c r="C331" t="s">
        <v>4683</v>
      </c>
      <c r="D331">
        <v>1014314609</v>
      </c>
      <c r="E331">
        <v>3175022390</v>
      </c>
      <c r="F331" t="s">
        <v>4081</v>
      </c>
      <c r="G331" t="s">
        <v>3997</v>
      </c>
      <c r="I331">
        <v>11670</v>
      </c>
      <c r="J331">
        <v>200</v>
      </c>
      <c r="K331" t="s">
        <v>3998</v>
      </c>
      <c r="M331" t="s">
        <v>3998</v>
      </c>
      <c r="Q331" t="s">
        <v>3998</v>
      </c>
      <c r="R331" t="s">
        <v>3998</v>
      </c>
      <c r="S331" t="s">
        <v>3998</v>
      </c>
      <c r="V331" t="s">
        <v>3998</v>
      </c>
    </row>
    <row r="332" spans="1:23" x14ac:dyDescent="0.25">
      <c r="A332" t="s">
        <v>3994</v>
      </c>
      <c r="B332" t="s">
        <v>4684</v>
      </c>
      <c r="C332" t="s">
        <v>4685</v>
      </c>
      <c r="D332">
        <v>1020809260</v>
      </c>
      <c r="E332">
        <v>3153093692</v>
      </c>
      <c r="F332" t="s">
        <v>4612</v>
      </c>
      <c r="G332" t="s">
        <v>4686</v>
      </c>
      <c r="H332">
        <v>45155</v>
      </c>
      <c r="I332">
        <v>11701</v>
      </c>
      <c r="J332">
        <v>299</v>
      </c>
      <c r="K332" t="s">
        <v>3998</v>
      </c>
      <c r="Q332" t="s">
        <v>3998</v>
      </c>
      <c r="R332" t="s">
        <v>3998</v>
      </c>
      <c r="S332" t="s">
        <v>3998</v>
      </c>
      <c r="V332" t="s">
        <v>3998</v>
      </c>
    </row>
    <row r="333" spans="1:23" x14ac:dyDescent="0.25">
      <c r="A333" t="s">
        <v>972</v>
      </c>
      <c r="B333" t="s">
        <v>4687</v>
      </c>
      <c r="C333" t="s">
        <v>4688</v>
      </c>
      <c r="D333">
        <v>51890800</v>
      </c>
      <c r="E333">
        <v>3003673888</v>
      </c>
      <c r="F333" t="s">
        <v>4004</v>
      </c>
      <c r="G333" t="s">
        <v>4115</v>
      </c>
      <c r="H333">
        <v>45394</v>
      </c>
      <c r="I333">
        <v>11497</v>
      </c>
      <c r="J333">
        <v>9</v>
      </c>
      <c r="K333" t="s">
        <v>3998</v>
      </c>
      <c r="Q333" t="s">
        <v>3998</v>
      </c>
      <c r="R333" t="s">
        <v>3998</v>
      </c>
      <c r="S333" t="s">
        <v>3998</v>
      </c>
      <c r="T333" t="s">
        <v>3998</v>
      </c>
      <c r="U333" t="s">
        <v>3998</v>
      </c>
      <c r="V333" t="s">
        <v>3998</v>
      </c>
      <c r="W333" t="s">
        <v>3998</v>
      </c>
    </row>
    <row r="334" spans="1:23" x14ac:dyDescent="0.25">
      <c r="A334" t="s">
        <v>3994</v>
      </c>
      <c r="B334" t="s">
        <v>4689</v>
      </c>
      <c r="C334" t="s">
        <v>4690</v>
      </c>
      <c r="D334">
        <v>1103095354</v>
      </c>
      <c r="E334">
        <v>3043684346</v>
      </c>
      <c r="F334" t="s">
        <v>4612</v>
      </c>
      <c r="G334" t="s">
        <v>4686</v>
      </c>
      <c r="H334">
        <v>45150</v>
      </c>
      <c r="I334">
        <v>11700</v>
      </c>
      <c r="J334">
        <v>299</v>
      </c>
      <c r="Q334" t="s">
        <v>3998</v>
      </c>
      <c r="R334" t="s">
        <v>3998</v>
      </c>
      <c r="S334" t="s">
        <v>3998</v>
      </c>
      <c r="V334" t="s">
        <v>3998</v>
      </c>
    </row>
    <row r="335" spans="1:23" x14ac:dyDescent="0.25">
      <c r="A335" t="s">
        <v>3994</v>
      </c>
      <c r="B335" t="s">
        <v>4691</v>
      </c>
      <c r="C335" t="s">
        <v>4692</v>
      </c>
      <c r="D335">
        <v>1014291366</v>
      </c>
      <c r="E335">
        <v>3155397928</v>
      </c>
      <c r="F335" t="s">
        <v>4612</v>
      </c>
      <c r="G335" t="s">
        <v>4686</v>
      </c>
      <c r="H335">
        <v>45335</v>
      </c>
      <c r="I335">
        <v>11539</v>
      </c>
      <c r="J335">
        <v>355</v>
      </c>
      <c r="K335" t="s">
        <v>3998</v>
      </c>
      <c r="Q335" t="s">
        <v>3998</v>
      </c>
      <c r="R335" t="s">
        <v>3998</v>
      </c>
      <c r="S335" t="s">
        <v>3998</v>
      </c>
      <c r="V335" t="s">
        <v>3998</v>
      </c>
    </row>
    <row r="336" spans="1:23" x14ac:dyDescent="0.25">
      <c r="A336" t="s">
        <v>3994</v>
      </c>
      <c r="B336" t="s">
        <v>4693</v>
      </c>
      <c r="C336" t="s">
        <v>4694</v>
      </c>
      <c r="D336">
        <v>1073683406</v>
      </c>
      <c r="E336">
        <v>3153684476</v>
      </c>
      <c r="F336" t="s">
        <v>4612</v>
      </c>
      <c r="G336" t="s">
        <v>3997</v>
      </c>
      <c r="I336">
        <v>11363</v>
      </c>
      <c r="J336">
        <v>339</v>
      </c>
      <c r="K336" t="s">
        <v>3998</v>
      </c>
      <c r="Q336" t="s">
        <v>3998</v>
      </c>
      <c r="R336" t="s">
        <v>3998</v>
      </c>
      <c r="S336" t="s">
        <v>3998</v>
      </c>
      <c r="V336" t="s">
        <v>3998</v>
      </c>
    </row>
    <row r="337" spans="1:22" x14ac:dyDescent="0.25">
      <c r="A337" t="s">
        <v>942</v>
      </c>
      <c r="B337" t="s">
        <v>4651</v>
      </c>
      <c r="C337" t="s">
        <v>4695</v>
      </c>
      <c r="D337">
        <v>80217951</v>
      </c>
      <c r="E337">
        <v>3017559026</v>
      </c>
      <c r="F337" t="s">
        <v>4612</v>
      </c>
      <c r="G337" t="s">
        <v>4696</v>
      </c>
      <c r="H337">
        <v>45705</v>
      </c>
      <c r="I337">
        <v>11414</v>
      </c>
      <c r="J337">
        <v>6</v>
      </c>
      <c r="Q337" t="s">
        <v>3998</v>
      </c>
      <c r="R337" t="s">
        <v>3998</v>
      </c>
      <c r="V337" t="s">
        <v>3998</v>
      </c>
    </row>
    <row r="338" spans="1:22" x14ac:dyDescent="0.25">
      <c r="A338" t="s">
        <v>3994</v>
      </c>
      <c r="B338" t="s">
        <v>4529</v>
      </c>
      <c r="C338" t="s">
        <v>4697</v>
      </c>
      <c r="D338">
        <v>24589158</v>
      </c>
      <c r="E338">
        <v>3113003498</v>
      </c>
      <c r="F338" t="s">
        <v>4004</v>
      </c>
      <c r="G338" t="s">
        <v>4639</v>
      </c>
      <c r="H338" s="3">
        <v>45290</v>
      </c>
      <c r="I338">
        <v>11678</v>
      </c>
      <c r="J338">
        <v>346</v>
      </c>
      <c r="Q338" t="s">
        <v>3998</v>
      </c>
      <c r="R338" t="s">
        <v>3998</v>
      </c>
      <c r="S338" t="s">
        <v>3998</v>
      </c>
      <c r="V338" t="s">
        <v>3998</v>
      </c>
    </row>
    <row r="339" spans="1:22" x14ac:dyDescent="0.25">
      <c r="A339" t="s">
        <v>3994</v>
      </c>
      <c r="B339" t="s">
        <v>4698</v>
      </c>
      <c r="C339" t="s">
        <v>4699</v>
      </c>
      <c r="D339">
        <v>1031137167</v>
      </c>
      <c r="E339">
        <v>3222676221</v>
      </c>
      <c r="F339" t="s">
        <v>4612</v>
      </c>
      <c r="G339" t="s">
        <v>4700</v>
      </c>
      <c r="H339">
        <v>45277</v>
      </c>
      <c r="I339">
        <v>11542</v>
      </c>
      <c r="J339">
        <v>355</v>
      </c>
      <c r="K339" t="s">
        <v>3998</v>
      </c>
      <c r="Q339" t="s">
        <v>3998</v>
      </c>
      <c r="R339" t="s">
        <v>3998</v>
      </c>
      <c r="S339" t="s">
        <v>3998</v>
      </c>
      <c r="V339" t="s">
        <v>3998</v>
      </c>
    </row>
    <row r="340" spans="1:22" x14ac:dyDescent="0.25">
      <c r="A340" t="s">
        <v>3994</v>
      </c>
      <c r="B340" t="s">
        <v>4701</v>
      </c>
      <c r="C340" t="s">
        <v>4702</v>
      </c>
      <c r="D340">
        <v>1024518061</v>
      </c>
      <c r="E340">
        <v>3208485836</v>
      </c>
      <c r="F340" t="s">
        <v>4612</v>
      </c>
      <c r="G340" t="s">
        <v>4703</v>
      </c>
      <c r="H340">
        <v>45761</v>
      </c>
      <c r="I340">
        <v>11626</v>
      </c>
      <c r="J340">
        <v>339</v>
      </c>
      <c r="K340" t="s">
        <v>3998</v>
      </c>
      <c r="Q340" t="s">
        <v>3998</v>
      </c>
      <c r="R340" t="s">
        <v>3998</v>
      </c>
      <c r="S340" t="s">
        <v>3998</v>
      </c>
      <c r="V340" t="s">
        <v>3998</v>
      </c>
    </row>
    <row r="341" spans="1:22" x14ac:dyDescent="0.25">
      <c r="A341" t="s">
        <v>3994</v>
      </c>
      <c r="B341" t="s">
        <v>4704</v>
      </c>
      <c r="C341" t="s">
        <v>4705</v>
      </c>
      <c r="D341">
        <v>1022942949</v>
      </c>
      <c r="E341">
        <v>3143401746</v>
      </c>
      <c r="F341" t="s">
        <v>4612</v>
      </c>
      <c r="G341" t="s">
        <v>4639</v>
      </c>
      <c r="I341">
        <v>11421</v>
      </c>
      <c r="J341">
        <v>355</v>
      </c>
      <c r="Q341" t="s">
        <v>3998</v>
      </c>
      <c r="R341" t="s">
        <v>3998</v>
      </c>
      <c r="S341" t="s">
        <v>3998</v>
      </c>
      <c r="V341" t="s">
        <v>3998</v>
      </c>
    </row>
    <row r="342" spans="1:22" x14ac:dyDescent="0.25">
      <c r="A342" t="s">
        <v>3994</v>
      </c>
      <c r="B342" t="s">
        <v>4706</v>
      </c>
      <c r="C342" t="s">
        <v>4707</v>
      </c>
      <c r="D342">
        <v>1036688926</v>
      </c>
      <c r="E342">
        <v>3105253405</v>
      </c>
      <c r="F342" t="s">
        <v>4612</v>
      </c>
      <c r="G342" t="s">
        <v>3997</v>
      </c>
      <c r="I342">
        <v>11521</v>
      </c>
      <c r="J342">
        <v>242</v>
      </c>
      <c r="K342" t="s">
        <v>3998</v>
      </c>
      <c r="Q342" t="s">
        <v>3998</v>
      </c>
      <c r="R342" t="s">
        <v>3998</v>
      </c>
      <c r="S342" t="s">
        <v>3998</v>
      </c>
      <c r="V342" t="s">
        <v>3998</v>
      </c>
    </row>
    <row r="343" spans="1:22" x14ac:dyDescent="0.25">
      <c r="A343" t="s">
        <v>942</v>
      </c>
      <c r="B343" t="s">
        <v>4708</v>
      </c>
      <c r="C343" t="s">
        <v>4709</v>
      </c>
      <c r="D343">
        <v>1389695</v>
      </c>
      <c r="E343">
        <v>3107878320</v>
      </c>
      <c r="F343" t="s">
        <v>4612</v>
      </c>
      <c r="G343" t="s">
        <v>4700</v>
      </c>
      <c r="H343">
        <v>45126</v>
      </c>
      <c r="I343">
        <v>11763</v>
      </c>
      <c r="J343">
        <v>5</v>
      </c>
      <c r="Q343" t="s">
        <v>3998</v>
      </c>
      <c r="V343" t="s">
        <v>3998</v>
      </c>
    </row>
    <row r="344" spans="1:22" x14ac:dyDescent="0.25">
      <c r="A344" t="s">
        <v>942</v>
      </c>
      <c r="B344" t="s">
        <v>4710</v>
      </c>
      <c r="C344" t="s">
        <v>4711</v>
      </c>
      <c r="D344">
        <v>30572480</v>
      </c>
      <c r="E344">
        <v>4244058458</v>
      </c>
      <c r="F344" t="s">
        <v>4004</v>
      </c>
      <c r="G344" t="s">
        <v>4700</v>
      </c>
      <c r="H344">
        <v>45126</v>
      </c>
      <c r="I344">
        <v>11772</v>
      </c>
      <c r="J344">
        <v>5</v>
      </c>
      <c r="Q344" t="s">
        <v>3998</v>
      </c>
      <c r="V344" t="s">
        <v>3998</v>
      </c>
    </row>
    <row r="345" spans="1:22" x14ac:dyDescent="0.25">
      <c r="A345" t="s">
        <v>3994</v>
      </c>
      <c r="B345" t="s">
        <v>4701</v>
      </c>
      <c r="C345" t="s">
        <v>4712</v>
      </c>
      <c r="D345">
        <v>1070608285</v>
      </c>
      <c r="E345">
        <v>3213934498</v>
      </c>
      <c r="F345" t="s">
        <v>4612</v>
      </c>
      <c r="G345" t="s">
        <v>4700</v>
      </c>
      <c r="H345">
        <v>45401</v>
      </c>
      <c r="I345">
        <v>11625</v>
      </c>
      <c r="J345">
        <v>339</v>
      </c>
      <c r="Q345" t="s">
        <v>3998</v>
      </c>
      <c r="R345" t="s">
        <v>3998</v>
      </c>
      <c r="S345" t="s">
        <v>3998</v>
      </c>
      <c r="V345" t="s">
        <v>3998</v>
      </c>
    </row>
    <row r="346" spans="1:22" x14ac:dyDescent="0.25">
      <c r="A346" t="s">
        <v>3994</v>
      </c>
      <c r="B346" t="s">
        <v>4334</v>
      </c>
      <c r="C346" t="s">
        <v>4713</v>
      </c>
      <c r="D346">
        <v>1023005338</v>
      </c>
      <c r="E346">
        <v>3224295707</v>
      </c>
      <c r="F346" t="s">
        <v>4081</v>
      </c>
      <c r="G346" t="s">
        <v>4329</v>
      </c>
      <c r="H346">
        <v>45217</v>
      </c>
      <c r="I346">
        <v>11770</v>
      </c>
      <c r="J346">
        <v>200</v>
      </c>
      <c r="Q346" t="s">
        <v>3998</v>
      </c>
      <c r="S346" t="s">
        <v>3998</v>
      </c>
      <c r="V346" t="s">
        <v>3998</v>
      </c>
    </row>
    <row r="347" spans="1:22" x14ac:dyDescent="0.25">
      <c r="A347" t="s">
        <v>3994</v>
      </c>
      <c r="B347" t="s">
        <v>4701</v>
      </c>
      <c r="C347" t="s">
        <v>4714</v>
      </c>
      <c r="D347">
        <v>1049641643</v>
      </c>
      <c r="E347">
        <v>3214959301</v>
      </c>
      <c r="F347" t="s">
        <v>4612</v>
      </c>
      <c r="G347" t="s">
        <v>4715</v>
      </c>
      <c r="H347">
        <v>45218</v>
      </c>
      <c r="I347">
        <v>11623</v>
      </c>
      <c r="J347">
        <v>291</v>
      </c>
      <c r="K347" t="s">
        <v>3998</v>
      </c>
      <c r="Q347" t="s">
        <v>3998</v>
      </c>
      <c r="S347" t="s">
        <v>3998</v>
      </c>
      <c r="V347" t="s">
        <v>3998</v>
      </c>
    </row>
    <row r="348" spans="1:22" x14ac:dyDescent="0.25">
      <c r="A348" t="s">
        <v>3994</v>
      </c>
      <c r="B348" t="s">
        <v>4558</v>
      </c>
      <c r="C348" t="s">
        <v>4716</v>
      </c>
      <c r="D348">
        <v>1000130533</v>
      </c>
      <c r="E348">
        <v>3197758715</v>
      </c>
      <c r="F348" t="s">
        <v>4081</v>
      </c>
      <c r="G348" t="s">
        <v>3997</v>
      </c>
      <c r="I348">
        <v>11710</v>
      </c>
      <c r="J348">
        <v>200</v>
      </c>
      <c r="K348" t="s">
        <v>3998</v>
      </c>
      <c r="M348" t="s">
        <v>3998</v>
      </c>
      <c r="Q348" t="s">
        <v>3998</v>
      </c>
      <c r="S348" t="s">
        <v>3998</v>
      </c>
      <c r="V348" t="s">
        <v>3998</v>
      </c>
    </row>
    <row r="349" spans="1:22" x14ac:dyDescent="0.25">
      <c r="A349" t="s">
        <v>3994</v>
      </c>
      <c r="B349" t="s">
        <v>4717</v>
      </c>
      <c r="C349" t="s">
        <v>4718</v>
      </c>
      <c r="D349">
        <v>80175164</v>
      </c>
      <c r="E349">
        <v>3138905911</v>
      </c>
      <c r="F349" t="s">
        <v>4612</v>
      </c>
      <c r="G349" t="s">
        <v>3997</v>
      </c>
      <c r="I349">
        <v>11743</v>
      </c>
      <c r="J349">
        <v>291</v>
      </c>
      <c r="K349" t="s">
        <v>3998</v>
      </c>
      <c r="Q349" t="s">
        <v>3998</v>
      </c>
      <c r="R349" t="s">
        <v>3998</v>
      </c>
      <c r="S349" t="s">
        <v>3998</v>
      </c>
      <c r="V349" t="s">
        <v>3998</v>
      </c>
    </row>
    <row r="350" spans="1:22" x14ac:dyDescent="0.25">
      <c r="A350" t="s">
        <v>942</v>
      </c>
      <c r="B350" t="s">
        <v>4239</v>
      </c>
      <c r="C350" t="s">
        <v>4719</v>
      </c>
      <c r="D350">
        <v>1093217543</v>
      </c>
      <c r="E350">
        <v>3157891865</v>
      </c>
      <c r="F350" t="s">
        <v>4004</v>
      </c>
      <c r="G350" t="s">
        <v>4700</v>
      </c>
      <c r="H350">
        <v>45219</v>
      </c>
      <c r="I350">
        <v>11604</v>
      </c>
      <c r="J350">
        <v>4</v>
      </c>
      <c r="Q350" t="s">
        <v>3998</v>
      </c>
      <c r="V350" t="s">
        <v>3998</v>
      </c>
    </row>
    <row r="351" spans="1:22" x14ac:dyDescent="0.25">
      <c r="A351" t="s">
        <v>3994</v>
      </c>
      <c r="B351" t="s">
        <v>4720</v>
      </c>
      <c r="C351" t="s">
        <v>4721</v>
      </c>
      <c r="D351">
        <v>40939144</v>
      </c>
      <c r="E351">
        <v>3183168215</v>
      </c>
      <c r="F351" t="s">
        <v>4612</v>
      </c>
      <c r="G351" t="s">
        <v>4722</v>
      </c>
      <c r="H351">
        <v>45155</v>
      </c>
      <c r="I351">
        <v>11806</v>
      </c>
      <c r="J351">
        <v>299</v>
      </c>
      <c r="Q351" t="s">
        <v>3998</v>
      </c>
      <c r="S351" t="s">
        <v>3998</v>
      </c>
      <c r="V351" t="s">
        <v>3998</v>
      </c>
    </row>
    <row r="352" spans="1:22" x14ac:dyDescent="0.25">
      <c r="A352" t="s">
        <v>4105</v>
      </c>
      <c r="B352" t="s">
        <v>4659</v>
      </c>
      <c r="C352" t="s">
        <v>4723</v>
      </c>
      <c r="D352">
        <v>52211854</v>
      </c>
      <c r="E352">
        <v>3103085931</v>
      </c>
      <c r="F352" t="s">
        <v>4612</v>
      </c>
      <c r="G352" t="s">
        <v>4051</v>
      </c>
      <c r="H352" s="3">
        <v>44981</v>
      </c>
      <c r="I352">
        <v>11427</v>
      </c>
      <c r="J352">
        <v>1</v>
      </c>
      <c r="Q352" t="s">
        <v>3998</v>
      </c>
      <c r="R352" t="s">
        <v>3998</v>
      </c>
      <c r="V352" t="s">
        <v>3998</v>
      </c>
    </row>
    <row r="353" spans="1:26" x14ac:dyDescent="0.25">
      <c r="A353" t="s">
        <v>3994</v>
      </c>
      <c r="B353" t="s">
        <v>4558</v>
      </c>
      <c r="C353" t="s">
        <v>585</v>
      </c>
      <c r="D353">
        <v>1088358288</v>
      </c>
      <c r="E353">
        <v>3104974313</v>
      </c>
      <c r="F353" t="s">
        <v>4612</v>
      </c>
      <c r="G353" t="s">
        <v>4700</v>
      </c>
      <c r="H353">
        <v>45162</v>
      </c>
      <c r="I353">
        <v>11800</v>
      </c>
      <c r="J353">
        <v>291</v>
      </c>
      <c r="K353" t="s">
        <v>3998</v>
      </c>
      <c r="O353" t="s">
        <v>3998</v>
      </c>
      <c r="P353" t="s">
        <v>4724</v>
      </c>
      <c r="Q353" t="s">
        <v>3998</v>
      </c>
      <c r="S353" t="s">
        <v>3998</v>
      </c>
      <c r="V353" t="s">
        <v>3998</v>
      </c>
    </row>
    <row r="354" spans="1:26" x14ac:dyDescent="0.25">
      <c r="A354" t="s">
        <v>3994</v>
      </c>
      <c r="B354" t="s">
        <v>4725</v>
      </c>
      <c r="C354" t="s">
        <v>4726</v>
      </c>
      <c r="D354">
        <v>1013660695</v>
      </c>
      <c r="E354">
        <v>3015782889</v>
      </c>
      <c r="F354" t="s">
        <v>4081</v>
      </c>
      <c r="G354" t="s">
        <v>3997</v>
      </c>
      <c r="I354">
        <v>11336</v>
      </c>
      <c r="J354">
        <v>200</v>
      </c>
      <c r="M354" t="s">
        <v>3998</v>
      </c>
      <c r="P354" t="s">
        <v>4727</v>
      </c>
      <c r="Q354" t="s">
        <v>3998</v>
      </c>
      <c r="S354" t="s">
        <v>3998</v>
      </c>
      <c r="V354" t="s">
        <v>3998</v>
      </c>
    </row>
    <row r="355" spans="1:26" x14ac:dyDescent="0.25">
      <c r="A355" t="s">
        <v>3994</v>
      </c>
      <c r="B355" t="s">
        <v>4558</v>
      </c>
      <c r="C355" t="s">
        <v>582</v>
      </c>
      <c r="D355">
        <v>1053857869</v>
      </c>
      <c r="E355">
        <v>3113653115</v>
      </c>
      <c r="F355" t="s">
        <v>4612</v>
      </c>
      <c r="G355" t="s">
        <v>4700</v>
      </c>
      <c r="H355">
        <v>45164</v>
      </c>
      <c r="I355">
        <v>11816</v>
      </c>
      <c r="J355">
        <v>291</v>
      </c>
      <c r="K355" t="s">
        <v>3998</v>
      </c>
      <c r="Q355" t="s">
        <v>3998</v>
      </c>
      <c r="S355" t="s">
        <v>3998</v>
      </c>
      <c r="V355" t="s">
        <v>3998</v>
      </c>
    </row>
    <row r="356" spans="1:26" x14ac:dyDescent="0.25">
      <c r="A356" t="s">
        <v>3994</v>
      </c>
      <c r="B356" t="s">
        <v>4558</v>
      </c>
      <c r="C356" t="s">
        <v>570</v>
      </c>
      <c r="D356">
        <v>1096647351</v>
      </c>
      <c r="E356">
        <v>3116078925</v>
      </c>
      <c r="F356" t="s">
        <v>4612</v>
      </c>
      <c r="G356" t="s">
        <v>4700</v>
      </c>
      <c r="H356">
        <v>45164</v>
      </c>
      <c r="I356">
        <v>11819</v>
      </c>
      <c r="J356">
        <v>291</v>
      </c>
      <c r="K356" t="s">
        <v>3998</v>
      </c>
      <c r="O356" t="s">
        <v>3998</v>
      </c>
      <c r="Q356" t="s">
        <v>3998</v>
      </c>
      <c r="S356" t="s">
        <v>3998</v>
      </c>
      <c r="V356" t="s">
        <v>3998</v>
      </c>
    </row>
    <row r="357" spans="1:26" x14ac:dyDescent="0.25">
      <c r="A357" t="s">
        <v>3994</v>
      </c>
      <c r="B357" t="s">
        <v>4558</v>
      </c>
      <c r="C357" t="s">
        <v>391</v>
      </c>
      <c r="D357">
        <v>1006159614</v>
      </c>
      <c r="E357">
        <v>3203161270</v>
      </c>
      <c r="F357" t="s">
        <v>4004</v>
      </c>
      <c r="G357" t="s">
        <v>4700</v>
      </c>
      <c r="H357">
        <v>45164</v>
      </c>
      <c r="I357">
        <v>11822</v>
      </c>
      <c r="J357">
        <v>291</v>
      </c>
      <c r="K357" t="s">
        <v>3998</v>
      </c>
      <c r="Q357" t="s">
        <v>3998</v>
      </c>
      <c r="S357" t="s">
        <v>3998</v>
      </c>
      <c r="V357" t="s">
        <v>3998</v>
      </c>
      <c r="W357" t="s">
        <v>4728</v>
      </c>
    </row>
    <row r="358" spans="1:26" x14ac:dyDescent="0.25">
      <c r="A358" t="s">
        <v>4105</v>
      </c>
      <c r="B358" t="s">
        <v>4618</v>
      </c>
      <c r="C358" t="s">
        <v>4729</v>
      </c>
      <c r="D358">
        <v>1013678727</v>
      </c>
      <c r="E358">
        <v>3102662911</v>
      </c>
      <c r="F358" t="s">
        <v>4612</v>
      </c>
      <c r="G358" t="s">
        <v>3997</v>
      </c>
      <c r="I358">
        <v>11808</v>
      </c>
      <c r="J358">
        <v>354</v>
      </c>
      <c r="K358" t="s">
        <v>3998</v>
      </c>
      <c r="Q358" t="s">
        <v>3998</v>
      </c>
      <c r="V358" t="s">
        <v>3998</v>
      </c>
    </row>
    <row r="359" spans="1:26" x14ac:dyDescent="0.25">
      <c r="A359" t="s">
        <v>3994</v>
      </c>
      <c r="B359" t="s">
        <v>4730</v>
      </c>
      <c r="C359" t="s">
        <v>4731</v>
      </c>
      <c r="D359">
        <v>1053779437</v>
      </c>
      <c r="E359">
        <v>3104388123</v>
      </c>
      <c r="F359" t="s">
        <v>4004</v>
      </c>
      <c r="G359" t="s">
        <v>4700</v>
      </c>
      <c r="H359">
        <v>45164</v>
      </c>
      <c r="I359">
        <v>11817</v>
      </c>
      <c r="J359">
        <v>291</v>
      </c>
      <c r="Q359" t="s">
        <v>3998</v>
      </c>
      <c r="S359" t="s">
        <v>3998</v>
      </c>
      <c r="V359" t="s">
        <v>3998</v>
      </c>
    </row>
    <row r="360" spans="1:26" x14ac:dyDescent="0.25">
      <c r="A360" t="s">
        <v>3994</v>
      </c>
      <c r="B360" t="s">
        <v>4730</v>
      </c>
      <c r="C360" t="s">
        <v>4732</v>
      </c>
      <c r="D360">
        <v>1002591510</v>
      </c>
      <c r="E360">
        <v>3244761401</v>
      </c>
      <c r="F360" t="s">
        <v>4004</v>
      </c>
      <c r="G360" t="s">
        <v>4700</v>
      </c>
      <c r="H360">
        <v>45164</v>
      </c>
      <c r="I360">
        <v>11815</v>
      </c>
      <c r="J360">
        <v>291</v>
      </c>
      <c r="Q360" t="s">
        <v>3998</v>
      </c>
      <c r="S360" t="s">
        <v>3998</v>
      </c>
      <c r="V360" t="s">
        <v>3998</v>
      </c>
    </row>
    <row r="361" spans="1:26" x14ac:dyDescent="0.25">
      <c r="A361" t="s">
        <v>3994</v>
      </c>
      <c r="B361" t="s">
        <v>4730</v>
      </c>
      <c r="C361" t="s">
        <v>603</v>
      </c>
      <c r="D361">
        <v>1010081019</v>
      </c>
      <c r="E361">
        <v>3044428547</v>
      </c>
      <c r="F361" t="s">
        <v>4004</v>
      </c>
      <c r="G361" t="s">
        <v>4700</v>
      </c>
      <c r="H361">
        <v>45164</v>
      </c>
      <c r="I361">
        <v>11820</v>
      </c>
      <c r="J361">
        <v>291</v>
      </c>
      <c r="K361" t="s">
        <v>3998</v>
      </c>
      <c r="Q361" t="s">
        <v>3998</v>
      </c>
      <c r="S361" t="s">
        <v>3998</v>
      </c>
      <c r="V361" t="s">
        <v>3998</v>
      </c>
    </row>
    <row r="362" spans="1:26" x14ac:dyDescent="0.25">
      <c r="A362" t="s">
        <v>4105</v>
      </c>
      <c r="B362" t="s">
        <v>4733</v>
      </c>
      <c r="C362" t="s">
        <v>4734</v>
      </c>
      <c r="D362">
        <v>1022359531</v>
      </c>
      <c r="E362">
        <v>3505928568</v>
      </c>
      <c r="F362" t="s">
        <v>4612</v>
      </c>
      <c r="G362" t="s">
        <v>4051</v>
      </c>
      <c r="H362">
        <v>45353</v>
      </c>
      <c r="I362">
        <v>11738</v>
      </c>
      <c r="J362">
        <v>1</v>
      </c>
      <c r="K362" t="s">
        <v>3998</v>
      </c>
      <c r="Q362" t="s">
        <v>3998</v>
      </c>
      <c r="V362" t="s">
        <v>3998</v>
      </c>
      <c r="Z362" t="s">
        <v>3998</v>
      </c>
    </row>
    <row r="363" spans="1:26" x14ac:dyDescent="0.25">
      <c r="A363" t="s">
        <v>972</v>
      </c>
      <c r="B363" t="s">
        <v>4735</v>
      </c>
      <c r="C363" t="s">
        <v>4736</v>
      </c>
      <c r="D363">
        <v>80140904</v>
      </c>
      <c r="E363">
        <v>3005136039</v>
      </c>
      <c r="F363" t="s">
        <v>4612</v>
      </c>
      <c r="G363" t="s">
        <v>4700</v>
      </c>
      <c r="I363">
        <v>11498</v>
      </c>
      <c r="J363">
        <v>9</v>
      </c>
      <c r="Q363" t="s">
        <v>3998</v>
      </c>
      <c r="R363" t="s">
        <v>3998</v>
      </c>
      <c r="V363" t="s">
        <v>3998</v>
      </c>
    </row>
    <row r="364" spans="1:26" x14ac:dyDescent="0.25">
      <c r="A364" t="s">
        <v>3994</v>
      </c>
      <c r="B364" t="s">
        <v>4737</v>
      </c>
      <c r="C364" t="s">
        <v>4738</v>
      </c>
      <c r="D364">
        <v>1079034029</v>
      </c>
      <c r="E364">
        <v>3115928075</v>
      </c>
      <c r="F364" t="s">
        <v>4419</v>
      </c>
      <c r="G364" t="s">
        <v>4627</v>
      </c>
      <c r="I364">
        <v>11774</v>
      </c>
      <c r="J364">
        <v>340</v>
      </c>
      <c r="K364" t="s">
        <v>3998</v>
      </c>
      <c r="Q364" t="s">
        <v>3998</v>
      </c>
      <c r="S364" t="s">
        <v>3998</v>
      </c>
      <c r="V364" t="s">
        <v>3998</v>
      </c>
      <c r="Z364" t="s">
        <v>3998</v>
      </c>
    </row>
    <row r="365" spans="1:26" x14ac:dyDescent="0.25">
      <c r="A365" t="s">
        <v>972</v>
      </c>
      <c r="B365" t="s">
        <v>4739</v>
      </c>
      <c r="C365" t="s">
        <v>4740</v>
      </c>
      <c r="D365">
        <v>1032428678</v>
      </c>
      <c r="E365">
        <v>3215126611</v>
      </c>
      <c r="F365" t="s">
        <v>4612</v>
      </c>
      <c r="G365" t="s">
        <v>4051</v>
      </c>
      <c r="H365">
        <v>45598</v>
      </c>
      <c r="I365">
        <v>11499</v>
      </c>
      <c r="J365">
        <v>9</v>
      </c>
      <c r="K365" t="s">
        <v>3998</v>
      </c>
      <c r="Q365" t="s">
        <v>3998</v>
      </c>
      <c r="R365" t="s">
        <v>3998</v>
      </c>
      <c r="V365" t="s">
        <v>3998</v>
      </c>
    </row>
    <row r="366" spans="1:26" x14ac:dyDescent="0.25">
      <c r="A366" t="s">
        <v>3994</v>
      </c>
      <c r="B366" t="s">
        <v>4741</v>
      </c>
      <c r="C366" t="s">
        <v>319</v>
      </c>
      <c r="D366">
        <v>79557832</v>
      </c>
      <c r="E366">
        <v>3123356291</v>
      </c>
      <c r="F366" t="s">
        <v>4612</v>
      </c>
      <c r="G366" t="s">
        <v>4700</v>
      </c>
      <c r="H366">
        <v>45141</v>
      </c>
      <c r="I366">
        <v>11751</v>
      </c>
      <c r="J366">
        <v>291</v>
      </c>
      <c r="K366" t="s">
        <v>3998</v>
      </c>
      <c r="Q366" t="s">
        <v>3998</v>
      </c>
      <c r="S366" t="s">
        <v>3998</v>
      </c>
      <c r="V366" t="s">
        <v>3998</v>
      </c>
    </row>
    <row r="367" spans="1:26" x14ac:dyDescent="0.25">
      <c r="A367" t="s">
        <v>3994</v>
      </c>
      <c r="B367" t="s">
        <v>4742</v>
      </c>
      <c r="C367" t="s">
        <v>596</v>
      </c>
      <c r="D367">
        <v>1070618427</v>
      </c>
      <c r="E367">
        <v>3125130214</v>
      </c>
      <c r="F367" t="s">
        <v>4612</v>
      </c>
      <c r="G367" t="s">
        <v>4700</v>
      </c>
      <c r="H367">
        <v>44868</v>
      </c>
      <c r="I367">
        <v>11422</v>
      </c>
      <c r="J367">
        <v>355</v>
      </c>
      <c r="K367" t="s">
        <v>3998</v>
      </c>
      <c r="Q367" t="s">
        <v>3998</v>
      </c>
      <c r="R367" t="s">
        <v>3998</v>
      </c>
      <c r="S367" t="s">
        <v>3998</v>
      </c>
      <c r="V367" t="s">
        <v>3998</v>
      </c>
    </row>
    <row r="368" spans="1:26" x14ac:dyDescent="0.25">
      <c r="A368" t="s">
        <v>3994</v>
      </c>
      <c r="B368" t="s">
        <v>4743</v>
      </c>
      <c r="C368" t="s">
        <v>4744</v>
      </c>
      <c r="D368">
        <v>1022439182</v>
      </c>
      <c r="E368">
        <v>3202732028</v>
      </c>
      <c r="F368" t="s">
        <v>4419</v>
      </c>
      <c r="G368" t="s">
        <v>3997</v>
      </c>
      <c r="I368">
        <v>11706</v>
      </c>
      <c r="J368">
        <v>340</v>
      </c>
      <c r="K368" t="s">
        <v>3998</v>
      </c>
      <c r="Q368" t="s">
        <v>3998</v>
      </c>
      <c r="S368" t="s">
        <v>3998</v>
      </c>
      <c r="V368" t="s">
        <v>3998</v>
      </c>
      <c r="Z368" t="s">
        <v>3998</v>
      </c>
    </row>
    <row r="369" spans="1:26" x14ac:dyDescent="0.25">
      <c r="A369" t="s">
        <v>3994</v>
      </c>
      <c r="B369" t="s">
        <v>4630</v>
      </c>
      <c r="C369" t="s">
        <v>599</v>
      </c>
      <c r="D369">
        <v>7171432</v>
      </c>
      <c r="E369">
        <v>3143219253</v>
      </c>
      <c r="F369" t="s">
        <v>4004</v>
      </c>
      <c r="G369" t="s">
        <v>4700</v>
      </c>
      <c r="H369">
        <v>45186</v>
      </c>
      <c r="I369">
        <v>11343</v>
      </c>
      <c r="J369">
        <v>335</v>
      </c>
      <c r="K369" t="s">
        <v>3998</v>
      </c>
      <c r="Q369" t="s">
        <v>3998</v>
      </c>
      <c r="S369" t="s">
        <v>3998</v>
      </c>
      <c r="V369" t="s">
        <v>3998</v>
      </c>
      <c r="Z369" t="s">
        <v>3998</v>
      </c>
    </row>
    <row r="370" spans="1:26" x14ac:dyDescent="0.25">
      <c r="A370" t="s">
        <v>3994</v>
      </c>
      <c r="B370" t="s">
        <v>4745</v>
      </c>
      <c r="C370" t="s">
        <v>4746</v>
      </c>
      <c r="D370">
        <v>1088350366</v>
      </c>
      <c r="E370">
        <v>3123632600</v>
      </c>
      <c r="F370" t="s">
        <v>4004</v>
      </c>
      <c r="G370" t="s">
        <v>4051</v>
      </c>
      <c r="H370">
        <v>45442</v>
      </c>
      <c r="I370">
        <v>11886</v>
      </c>
      <c r="J370">
        <v>326</v>
      </c>
      <c r="K370" t="s">
        <v>3998</v>
      </c>
      <c r="Q370" t="s">
        <v>3998</v>
      </c>
      <c r="R370" t="s">
        <v>3998</v>
      </c>
      <c r="S370" t="s">
        <v>3998</v>
      </c>
      <c r="V370" t="s">
        <v>3998</v>
      </c>
    </row>
    <row r="371" spans="1:26" x14ac:dyDescent="0.25">
      <c r="A371" t="s">
        <v>4105</v>
      </c>
      <c r="B371" t="s">
        <v>4747</v>
      </c>
      <c r="C371" t="s">
        <v>4748</v>
      </c>
      <c r="D371">
        <v>79657993</v>
      </c>
      <c r="E371">
        <v>3046785517</v>
      </c>
      <c r="F371" t="s">
        <v>4612</v>
      </c>
      <c r="G371" t="s">
        <v>4051</v>
      </c>
      <c r="H371">
        <v>45268</v>
      </c>
      <c r="I371">
        <v>11740</v>
      </c>
      <c r="J371">
        <v>1</v>
      </c>
      <c r="K371" t="s">
        <v>3998</v>
      </c>
      <c r="Q371" t="s">
        <v>3998</v>
      </c>
      <c r="V371" t="s">
        <v>3998</v>
      </c>
    </row>
    <row r="372" spans="1:26" x14ac:dyDescent="0.25">
      <c r="A372" t="s">
        <v>4105</v>
      </c>
      <c r="B372" t="s">
        <v>4747</v>
      </c>
      <c r="C372" t="s">
        <v>4749</v>
      </c>
      <c r="D372">
        <v>1143836040</v>
      </c>
      <c r="E372">
        <v>3102480052</v>
      </c>
      <c r="F372" t="s">
        <v>4612</v>
      </c>
      <c r="G372" t="s">
        <v>4051</v>
      </c>
      <c r="H372">
        <v>45360</v>
      </c>
      <c r="I372">
        <v>11739</v>
      </c>
      <c r="J372">
        <v>1</v>
      </c>
      <c r="Q372" t="s">
        <v>3998</v>
      </c>
      <c r="V372" t="s">
        <v>3998</v>
      </c>
    </row>
    <row r="373" spans="1:26" x14ac:dyDescent="0.25">
      <c r="A373" t="s">
        <v>3994</v>
      </c>
      <c r="B373" t="s">
        <v>4750</v>
      </c>
      <c r="C373" t="s">
        <v>4751</v>
      </c>
      <c r="D373">
        <v>79840179</v>
      </c>
      <c r="E373">
        <v>3106196996</v>
      </c>
      <c r="F373" t="s">
        <v>4557</v>
      </c>
      <c r="G373" t="s">
        <v>3997</v>
      </c>
      <c r="I373">
        <v>11100</v>
      </c>
      <c r="J373">
        <v>344</v>
      </c>
      <c r="K373" t="s">
        <v>3998</v>
      </c>
      <c r="Q373" t="s">
        <v>3998</v>
      </c>
      <c r="S373" t="s">
        <v>3998</v>
      </c>
      <c r="V373" t="s">
        <v>3998</v>
      </c>
      <c r="W373" t="s">
        <v>3998</v>
      </c>
    </row>
    <row r="374" spans="1:26" x14ac:dyDescent="0.25">
      <c r="A374" t="s">
        <v>3994</v>
      </c>
      <c r="B374" t="s">
        <v>4412</v>
      </c>
      <c r="C374" t="s">
        <v>4752</v>
      </c>
      <c r="D374">
        <v>1094887993</v>
      </c>
      <c r="E374">
        <v>3172144520</v>
      </c>
      <c r="F374" t="s">
        <v>4612</v>
      </c>
      <c r="G374" t="s">
        <v>3997</v>
      </c>
      <c r="I374">
        <v>11616</v>
      </c>
      <c r="J374">
        <v>348</v>
      </c>
      <c r="K374" t="s">
        <v>3998</v>
      </c>
      <c r="Q374" t="s">
        <v>3998</v>
      </c>
      <c r="S374" t="s">
        <v>3998</v>
      </c>
      <c r="V374" t="s">
        <v>3998</v>
      </c>
    </row>
    <row r="375" spans="1:26" x14ac:dyDescent="0.25">
      <c r="A375" t="s">
        <v>3994</v>
      </c>
      <c r="B375" t="s">
        <v>4691</v>
      </c>
      <c r="C375" t="s">
        <v>4753</v>
      </c>
      <c r="D375">
        <v>52975674</v>
      </c>
      <c r="E375">
        <v>3003499122</v>
      </c>
      <c r="F375" t="s">
        <v>4612</v>
      </c>
      <c r="G375" t="s">
        <v>4700</v>
      </c>
      <c r="H375">
        <v>45291</v>
      </c>
      <c r="I375">
        <v>11891</v>
      </c>
      <c r="J375">
        <v>355</v>
      </c>
      <c r="K375" t="s">
        <v>3998</v>
      </c>
      <c r="Q375" t="s">
        <v>3998</v>
      </c>
      <c r="R375" t="s">
        <v>3998</v>
      </c>
      <c r="S375" t="s">
        <v>3998</v>
      </c>
      <c r="V375" t="s">
        <v>3998</v>
      </c>
    </row>
    <row r="376" spans="1:26" x14ac:dyDescent="0.25">
      <c r="A376" t="s">
        <v>4105</v>
      </c>
      <c r="B376" t="s">
        <v>4172</v>
      </c>
      <c r="C376" t="s">
        <v>4754</v>
      </c>
      <c r="D376">
        <v>1024534845</v>
      </c>
      <c r="E376">
        <v>3213856168</v>
      </c>
      <c r="F376" t="s">
        <v>4612</v>
      </c>
      <c r="G376" t="s">
        <v>4051</v>
      </c>
      <c r="H376">
        <v>45026</v>
      </c>
      <c r="I376">
        <v>11658</v>
      </c>
      <c r="J376">
        <v>1</v>
      </c>
      <c r="K376" t="s">
        <v>3998</v>
      </c>
      <c r="Q376" t="s">
        <v>3998</v>
      </c>
      <c r="V376" t="s">
        <v>3998</v>
      </c>
    </row>
    <row r="377" spans="1:26" x14ac:dyDescent="0.25">
      <c r="A377" t="s">
        <v>3994</v>
      </c>
      <c r="B377" t="s">
        <v>4388</v>
      </c>
      <c r="C377" t="s">
        <v>4755</v>
      </c>
      <c r="D377">
        <v>1023034027</v>
      </c>
      <c r="E377">
        <v>3022129699</v>
      </c>
      <c r="F377" t="s">
        <v>4017</v>
      </c>
      <c r="G377" t="s">
        <v>3997</v>
      </c>
      <c r="I377">
        <v>11908</v>
      </c>
      <c r="J377">
        <v>203</v>
      </c>
      <c r="K377" t="s">
        <v>3998</v>
      </c>
      <c r="Q377" t="s">
        <v>3998</v>
      </c>
      <c r="S377" t="s">
        <v>3998</v>
      </c>
      <c r="V377" t="s">
        <v>3998</v>
      </c>
    </row>
    <row r="378" spans="1:26" x14ac:dyDescent="0.25">
      <c r="A378" t="s">
        <v>3994</v>
      </c>
      <c r="B378" t="s">
        <v>4756</v>
      </c>
      <c r="C378" t="s">
        <v>4757</v>
      </c>
      <c r="D378">
        <v>1022330430</v>
      </c>
      <c r="E378">
        <v>3017746165</v>
      </c>
      <c r="F378" t="s">
        <v>4004</v>
      </c>
      <c r="G378" t="s">
        <v>4700</v>
      </c>
      <c r="H378">
        <v>45271</v>
      </c>
      <c r="I378">
        <v>11910</v>
      </c>
      <c r="J378">
        <v>365</v>
      </c>
      <c r="K378" t="s">
        <v>3998</v>
      </c>
      <c r="Q378" t="s">
        <v>3998</v>
      </c>
      <c r="S378" t="s">
        <v>3998</v>
      </c>
      <c r="V378" t="s">
        <v>3998</v>
      </c>
      <c r="Z378" t="s">
        <v>3998</v>
      </c>
    </row>
    <row r="379" spans="1:26" x14ac:dyDescent="0.25">
      <c r="A379" t="s">
        <v>3994</v>
      </c>
      <c r="B379" t="s">
        <v>4758</v>
      </c>
      <c r="C379" t="s">
        <v>4759</v>
      </c>
      <c r="D379">
        <v>1033719033</v>
      </c>
      <c r="E379">
        <v>3134032770</v>
      </c>
      <c r="F379" t="s">
        <v>4612</v>
      </c>
      <c r="G379" t="s">
        <v>3997</v>
      </c>
      <c r="I379">
        <v>11746</v>
      </c>
      <c r="J379">
        <v>348</v>
      </c>
      <c r="Q379" t="s">
        <v>3998</v>
      </c>
      <c r="S379" t="s">
        <v>3998</v>
      </c>
      <c r="V379" t="s">
        <v>3998</v>
      </c>
    </row>
    <row r="380" spans="1:26" x14ac:dyDescent="0.25">
      <c r="A380" t="s">
        <v>3994</v>
      </c>
      <c r="B380" t="s">
        <v>4172</v>
      </c>
      <c r="C380" t="s">
        <v>4760</v>
      </c>
      <c r="D380">
        <v>52375418</v>
      </c>
      <c r="E380">
        <v>3166727546</v>
      </c>
      <c r="F380" t="s">
        <v>4612</v>
      </c>
      <c r="G380" t="s">
        <v>3997</v>
      </c>
      <c r="I380">
        <v>11918</v>
      </c>
      <c r="J380">
        <v>1</v>
      </c>
      <c r="K380" t="s">
        <v>3998</v>
      </c>
      <c r="Q380" t="s">
        <v>3998</v>
      </c>
      <c r="R380" t="s">
        <v>3998</v>
      </c>
      <c r="V380" t="s">
        <v>3998</v>
      </c>
    </row>
    <row r="381" spans="1:26" x14ac:dyDescent="0.25">
      <c r="A381" t="s">
        <v>3994</v>
      </c>
      <c r="B381" t="s">
        <v>4761</v>
      </c>
      <c r="C381" t="s">
        <v>606</v>
      </c>
      <c r="D381">
        <v>1019084964</v>
      </c>
      <c r="E381">
        <v>3195306768</v>
      </c>
      <c r="F381" t="s">
        <v>4762</v>
      </c>
      <c r="G381" t="s">
        <v>4700</v>
      </c>
      <c r="H381">
        <v>45242</v>
      </c>
      <c r="I381">
        <v>11563</v>
      </c>
      <c r="J381">
        <v>302</v>
      </c>
      <c r="K381" t="s">
        <v>3998</v>
      </c>
      <c r="Q381" t="s">
        <v>3998</v>
      </c>
      <c r="S381" t="s">
        <v>3998</v>
      </c>
      <c r="V381" t="s">
        <v>3998</v>
      </c>
    </row>
    <row r="382" spans="1:26" x14ac:dyDescent="0.25">
      <c r="A382" t="s">
        <v>3994</v>
      </c>
      <c r="B382" t="s">
        <v>4763</v>
      </c>
      <c r="C382" t="s">
        <v>4764</v>
      </c>
      <c r="D382">
        <v>1014235984</v>
      </c>
      <c r="E382">
        <v>3044267938</v>
      </c>
      <c r="F382" t="s">
        <v>4062</v>
      </c>
      <c r="G382" t="s">
        <v>3997</v>
      </c>
      <c r="I382">
        <v>11457</v>
      </c>
      <c r="J382">
        <v>207</v>
      </c>
      <c r="K382" t="s">
        <v>3998</v>
      </c>
      <c r="Q382" t="s">
        <v>3998</v>
      </c>
      <c r="S382" t="s">
        <v>3998</v>
      </c>
      <c r="V382" t="s">
        <v>3998</v>
      </c>
    </row>
    <row r="383" spans="1:26" x14ac:dyDescent="0.25">
      <c r="C383" t="s">
        <v>4765</v>
      </c>
      <c r="D383">
        <v>52690497</v>
      </c>
      <c r="E383">
        <v>3125821910</v>
      </c>
      <c r="F383" t="s">
        <v>4766</v>
      </c>
      <c r="G383" t="s">
        <v>805</v>
      </c>
      <c r="I383" t="s">
        <v>805</v>
      </c>
      <c r="J383">
        <v>204</v>
      </c>
      <c r="Q383" t="s">
        <v>3998</v>
      </c>
      <c r="V383" t="s">
        <v>3998</v>
      </c>
    </row>
    <row r="384" spans="1:26" x14ac:dyDescent="0.25">
      <c r="C384" t="s">
        <v>4767</v>
      </c>
      <c r="D384">
        <v>1030684980</v>
      </c>
      <c r="E384">
        <v>3124604708</v>
      </c>
      <c r="F384" t="s">
        <v>4766</v>
      </c>
      <c r="G384" t="s">
        <v>805</v>
      </c>
      <c r="I384" t="s">
        <v>805</v>
      </c>
      <c r="J384">
        <v>204</v>
      </c>
      <c r="Q384" t="s">
        <v>3998</v>
      </c>
    </row>
    <row r="385" spans="1:22" x14ac:dyDescent="0.25">
      <c r="C385" t="s">
        <v>4768</v>
      </c>
      <c r="D385" t="s">
        <v>4769</v>
      </c>
      <c r="E385">
        <v>3026621438</v>
      </c>
      <c r="F385" t="s">
        <v>4766</v>
      </c>
      <c r="G385" t="s">
        <v>805</v>
      </c>
      <c r="I385" t="s">
        <v>805</v>
      </c>
      <c r="J385">
        <v>204</v>
      </c>
      <c r="Q385" t="s">
        <v>3998</v>
      </c>
    </row>
    <row r="386" spans="1:22" x14ac:dyDescent="0.25">
      <c r="C386" t="s">
        <v>4770</v>
      </c>
      <c r="D386">
        <v>1144053619</v>
      </c>
      <c r="E386">
        <v>3013765220</v>
      </c>
      <c r="F386" t="s">
        <v>4766</v>
      </c>
      <c r="G386" t="s">
        <v>805</v>
      </c>
      <c r="I386" t="s">
        <v>805</v>
      </c>
      <c r="J386">
        <v>204</v>
      </c>
      <c r="Q386" t="s">
        <v>3998</v>
      </c>
    </row>
    <row r="387" spans="1:22" x14ac:dyDescent="0.25">
      <c r="C387" t="s">
        <v>4771</v>
      </c>
      <c r="D387">
        <v>1193137127</v>
      </c>
      <c r="E387">
        <v>3003240665</v>
      </c>
      <c r="F387" t="s">
        <v>4766</v>
      </c>
      <c r="G387" t="s">
        <v>805</v>
      </c>
      <c r="I387" t="s">
        <v>805</v>
      </c>
      <c r="J387">
        <v>204</v>
      </c>
      <c r="Q387" t="s">
        <v>3998</v>
      </c>
    </row>
    <row r="388" spans="1:22" x14ac:dyDescent="0.25">
      <c r="A388" t="s">
        <v>3994</v>
      </c>
      <c r="B388" t="s">
        <v>4772</v>
      </c>
      <c r="C388" t="s">
        <v>4773</v>
      </c>
      <c r="D388">
        <v>1019087516</v>
      </c>
      <c r="E388">
        <v>3105880756</v>
      </c>
      <c r="F388" t="s">
        <v>4774</v>
      </c>
      <c r="G388" t="s">
        <v>3997</v>
      </c>
      <c r="I388">
        <v>11916</v>
      </c>
      <c r="J388">
        <v>206</v>
      </c>
      <c r="K388" t="s">
        <v>3998</v>
      </c>
      <c r="Q388" t="s">
        <v>3998</v>
      </c>
      <c r="S388" t="s">
        <v>3998</v>
      </c>
      <c r="V388" t="s">
        <v>3998</v>
      </c>
    </row>
    <row r="389" spans="1:22" x14ac:dyDescent="0.25">
      <c r="C389" t="s">
        <v>4775</v>
      </c>
      <c r="D389">
        <v>12647384</v>
      </c>
      <c r="E389">
        <v>3188479965</v>
      </c>
      <c r="F389" t="s">
        <v>4766</v>
      </c>
      <c r="G389" t="s">
        <v>805</v>
      </c>
      <c r="I389" t="s">
        <v>805</v>
      </c>
      <c r="J389">
        <v>354</v>
      </c>
      <c r="Q389" t="s">
        <v>3998</v>
      </c>
    </row>
    <row r="390" spans="1:22" x14ac:dyDescent="0.25">
      <c r="A390" t="s">
        <v>4776</v>
      </c>
      <c r="B390" t="s">
        <v>4046</v>
      </c>
      <c r="C390" t="s">
        <v>4777</v>
      </c>
      <c r="D390">
        <v>1053774893</v>
      </c>
      <c r="E390">
        <v>3012354713</v>
      </c>
      <c r="F390" t="s">
        <v>4004</v>
      </c>
      <c r="G390" t="s">
        <v>4700</v>
      </c>
      <c r="H390">
        <v>45093</v>
      </c>
      <c r="I390">
        <v>11483</v>
      </c>
      <c r="J390">
        <v>359</v>
      </c>
      <c r="K390" t="s">
        <v>3998</v>
      </c>
      <c r="Q390" t="s">
        <v>3998</v>
      </c>
      <c r="R390" t="s">
        <v>3998</v>
      </c>
      <c r="S390" t="s">
        <v>3998</v>
      </c>
      <c r="T390" t="s">
        <v>3998</v>
      </c>
      <c r="U390" t="s">
        <v>3998</v>
      </c>
      <c r="V390" t="s">
        <v>3998</v>
      </c>
    </row>
    <row r="391" spans="1:22" x14ac:dyDescent="0.25">
      <c r="A391" t="s">
        <v>3994</v>
      </c>
      <c r="B391" t="s">
        <v>4558</v>
      </c>
      <c r="C391" t="s">
        <v>609</v>
      </c>
      <c r="D391">
        <v>1088351672</v>
      </c>
      <c r="E391">
        <v>3146493655</v>
      </c>
      <c r="F391" t="s">
        <v>4612</v>
      </c>
      <c r="G391" t="s">
        <v>4700</v>
      </c>
      <c r="H391">
        <v>45162</v>
      </c>
      <c r="I391">
        <v>11797</v>
      </c>
      <c r="J391">
        <v>291</v>
      </c>
      <c r="K391" t="s">
        <v>3998</v>
      </c>
      <c r="Q391" t="s">
        <v>3998</v>
      </c>
      <c r="S391" t="s">
        <v>3998</v>
      </c>
      <c r="V391" t="s">
        <v>3998</v>
      </c>
    </row>
    <row r="392" spans="1:22" x14ac:dyDescent="0.25">
      <c r="A392" t="s">
        <v>3994</v>
      </c>
      <c r="B392" t="s">
        <v>4388</v>
      </c>
      <c r="C392" t="s">
        <v>4778</v>
      </c>
      <c r="D392">
        <v>1010227282</v>
      </c>
      <c r="E392">
        <v>3144767625</v>
      </c>
      <c r="F392" t="s">
        <v>4017</v>
      </c>
      <c r="G392" t="s">
        <v>3997</v>
      </c>
      <c r="I392">
        <v>11949</v>
      </c>
      <c r="J392">
        <v>203</v>
      </c>
      <c r="K392" t="s">
        <v>3998</v>
      </c>
      <c r="Q392" t="s">
        <v>3998</v>
      </c>
      <c r="S392" t="s">
        <v>3998</v>
      </c>
      <c r="V392" t="s">
        <v>3998</v>
      </c>
    </row>
    <row r="393" spans="1:22" x14ac:dyDescent="0.25">
      <c r="A393" t="s">
        <v>3994</v>
      </c>
      <c r="B393" t="s">
        <v>4779</v>
      </c>
      <c r="C393" t="s">
        <v>4780</v>
      </c>
      <c r="D393">
        <v>1022975061</v>
      </c>
      <c r="E393">
        <v>3194354650</v>
      </c>
      <c r="F393" t="s">
        <v>4612</v>
      </c>
      <c r="G393" t="s">
        <v>4722</v>
      </c>
      <c r="I393">
        <v>11921</v>
      </c>
      <c r="J393">
        <v>299</v>
      </c>
      <c r="Q393" t="s">
        <v>3998</v>
      </c>
      <c r="R393" t="s">
        <v>3998</v>
      </c>
      <c r="S393" t="s">
        <v>3998</v>
      </c>
      <c r="V393" t="s">
        <v>3998</v>
      </c>
    </row>
    <row r="394" spans="1:22" x14ac:dyDescent="0.25">
      <c r="A394" t="s">
        <v>4105</v>
      </c>
      <c r="B394" t="s">
        <v>4747</v>
      </c>
      <c r="C394" t="s">
        <v>4781</v>
      </c>
      <c r="D394">
        <v>80097194</v>
      </c>
      <c r="E394">
        <v>3196400231</v>
      </c>
      <c r="F394" t="s">
        <v>4612</v>
      </c>
      <c r="G394" t="s">
        <v>4051</v>
      </c>
      <c r="H394">
        <v>45001</v>
      </c>
      <c r="I394">
        <v>11741</v>
      </c>
      <c r="J394">
        <v>1</v>
      </c>
      <c r="K394" t="s">
        <v>3998</v>
      </c>
      <c r="Q394" t="s">
        <v>3998</v>
      </c>
      <c r="R394" t="s">
        <v>3998</v>
      </c>
      <c r="V394" t="s">
        <v>3998</v>
      </c>
    </row>
    <row r="395" spans="1:22" x14ac:dyDescent="0.25">
      <c r="A395" t="s">
        <v>4105</v>
      </c>
      <c r="B395" t="s">
        <v>4782</v>
      </c>
      <c r="C395" t="s">
        <v>4783</v>
      </c>
      <c r="D395">
        <v>1000162616</v>
      </c>
      <c r="E395">
        <v>3113901262</v>
      </c>
      <c r="F395" t="s">
        <v>4004</v>
      </c>
      <c r="G395" t="s">
        <v>4700</v>
      </c>
      <c r="H395">
        <v>45185</v>
      </c>
      <c r="I395">
        <v>11736</v>
      </c>
      <c r="J395">
        <v>1</v>
      </c>
      <c r="Q395" t="s">
        <v>3998</v>
      </c>
      <c r="V395" t="s">
        <v>3998</v>
      </c>
    </row>
    <row r="396" spans="1:22" x14ac:dyDescent="0.25">
      <c r="A396" t="s">
        <v>942</v>
      </c>
      <c r="B396" t="s">
        <v>4784</v>
      </c>
      <c r="C396" t="s">
        <v>4785</v>
      </c>
      <c r="D396">
        <v>1049603928</v>
      </c>
      <c r="E396">
        <v>3158773854</v>
      </c>
      <c r="F396" t="s">
        <v>4612</v>
      </c>
      <c r="G396" t="s">
        <v>4722</v>
      </c>
      <c r="H396">
        <v>45187</v>
      </c>
      <c r="I396">
        <v>11547</v>
      </c>
      <c r="J396">
        <v>6</v>
      </c>
      <c r="Q396" t="s">
        <v>3998</v>
      </c>
      <c r="R396" t="s">
        <v>3998</v>
      </c>
      <c r="V396" t="s">
        <v>3998</v>
      </c>
    </row>
    <row r="397" spans="1:22" x14ac:dyDescent="0.25">
      <c r="A397" t="s">
        <v>3994</v>
      </c>
      <c r="B397" t="s">
        <v>4608</v>
      </c>
      <c r="C397" t="s">
        <v>4786</v>
      </c>
      <c r="D397">
        <v>1019108729</v>
      </c>
      <c r="E397">
        <v>3022589469</v>
      </c>
      <c r="F397" t="s">
        <v>4774</v>
      </c>
      <c r="G397" t="s">
        <v>3997</v>
      </c>
      <c r="I397">
        <v>11907</v>
      </c>
      <c r="J397">
        <v>206</v>
      </c>
      <c r="K397" t="s">
        <v>3998</v>
      </c>
      <c r="Q397" t="s">
        <v>3998</v>
      </c>
      <c r="S397" t="s">
        <v>3998</v>
      </c>
      <c r="V397" t="s">
        <v>3998</v>
      </c>
    </row>
    <row r="398" spans="1:22" x14ac:dyDescent="0.25">
      <c r="A398" t="s">
        <v>4105</v>
      </c>
      <c r="B398" t="s">
        <v>4216</v>
      </c>
      <c r="C398" t="s">
        <v>4787</v>
      </c>
      <c r="D398">
        <v>1056908299</v>
      </c>
      <c r="E398">
        <v>3125818480</v>
      </c>
      <c r="F398" t="s">
        <v>4612</v>
      </c>
      <c r="G398" t="s">
        <v>3997</v>
      </c>
      <c r="I398">
        <v>11729</v>
      </c>
      <c r="J398">
        <v>1</v>
      </c>
      <c r="K398" t="s">
        <v>3998</v>
      </c>
      <c r="Q398" t="s">
        <v>3998</v>
      </c>
      <c r="R398" t="s">
        <v>3998</v>
      </c>
      <c r="V398" t="s">
        <v>3998</v>
      </c>
    </row>
    <row r="399" spans="1:22" x14ac:dyDescent="0.25">
      <c r="A399" t="s">
        <v>3994</v>
      </c>
      <c r="B399" t="s">
        <v>4788</v>
      </c>
      <c r="C399" t="s">
        <v>4789</v>
      </c>
      <c r="D399">
        <v>5828744</v>
      </c>
      <c r="E399">
        <v>3115732418</v>
      </c>
      <c r="F399" t="s">
        <v>4612</v>
      </c>
      <c r="G399" t="s">
        <v>4790</v>
      </c>
      <c r="H399">
        <v>45161</v>
      </c>
      <c r="I399">
        <v>11936</v>
      </c>
      <c r="J399">
        <v>299</v>
      </c>
      <c r="K399" t="s">
        <v>3998</v>
      </c>
      <c r="Q399" t="s">
        <v>3998</v>
      </c>
      <c r="S399" t="s">
        <v>3998</v>
      </c>
      <c r="V399" t="s">
        <v>3998</v>
      </c>
    </row>
    <row r="400" spans="1:22" x14ac:dyDescent="0.25">
      <c r="A400" t="s">
        <v>3994</v>
      </c>
      <c r="B400" t="s">
        <v>4788</v>
      </c>
      <c r="C400" t="s">
        <v>4791</v>
      </c>
      <c r="D400">
        <v>1013661367</v>
      </c>
      <c r="E400">
        <v>3232894165</v>
      </c>
      <c r="F400" t="s">
        <v>4612</v>
      </c>
      <c r="G400" t="s">
        <v>4790</v>
      </c>
      <c r="H400">
        <v>45161</v>
      </c>
      <c r="I400">
        <v>11935</v>
      </c>
      <c r="J400">
        <v>299</v>
      </c>
      <c r="Q400" t="s">
        <v>3998</v>
      </c>
      <c r="R400" t="s">
        <v>3998</v>
      </c>
      <c r="S400" t="s">
        <v>3998</v>
      </c>
      <c r="V400" t="s">
        <v>3998</v>
      </c>
    </row>
    <row r="401" spans="1:26" x14ac:dyDescent="0.25">
      <c r="A401" t="s">
        <v>3994</v>
      </c>
      <c r="B401" t="s">
        <v>4792</v>
      </c>
      <c r="C401" t="s">
        <v>4793</v>
      </c>
      <c r="D401">
        <v>1102859505</v>
      </c>
      <c r="E401">
        <v>3008319271</v>
      </c>
      <c r="F401" t="s">
        <v>4004</v>
      </c>
      <c r="G401" t="s">
        <v>4794</v>
      </c>
      <c r="H401">
        <v>45162</v>
      </c>
      <c r="I401">
        <v>11897</v>
      </c>
      <c r="J401">
        <v>291</v>
      </c>
      <c r="K401" t="s">
        <v>3998</v>
      </c>
      <c r="Q401" t="s">
        <v>3998</v>
      </c>
      <c r="S401" t="s">
        <v>3998</v>
      </c>
      <c r="V401" t="s">
        <v>3998</v>
      </c>
    </row>
    <row r="402" spans="1:26" x14ac:dyDescent="0.25">
      <c r="A402" t="s">
        <v>3994</v>
      </c>
      <c r="B402" t="s">
        <v>4795</v>
      </c>
      <c r="C402" t="s">
        <v>4796</v>
      </c>
      <c r="D402">
        <v>80214153</v>
      </c>
      <c r="E402">
        <v>3002439622</v>
      </c>
      <c r="F402" t="s">
        <v>4004</v>
      </c>
      <c r="G402" t="s">
        <v>4051</v>
      </c>
      <c r="H402">
        <v>45284</v>
      </c>
      <c r="I402">
        <v>11998</v>
      </c>
      <c r="J402">
        <v>348</v>
      </c>
      <c r="K402" t="s">
        <v>3998</v>
      </c>
      <c r="Q402" t="s">
        <v>3998</v>
      </c>
      <c r="R402" t="s">
        <v>3998</v>
      </c>
      <c r="S402" t="s">
        <v>3998</v>
      </c>
      <c r="V402" t="s">
        <v>3998</v>
      </c>
    </row>
    <row r="403" spans="1:26" x14ac:dyDescent="0.25">
      <c r="A403" t="s">
        <v>3994</v>
      </c>
      <c r="B403" t="s">
        <v>4797</v>
      </c>
      <c r="C403" t="s">
        <v>4798</v>
      </c>
      <c r="D403">
        <v>1070587102</v>
      </c>
      <c r="E403">
        <v>3058020311</v>
      </c>
      <c r="F403" t="s">
        <v>4612</v>
      </c>
      <c r="G403" t="s">
        <v>4790</v>
      </c>
      <c r="H403">
        <v>45163</v>
      </c>
      <c r="I403">
        <v>11702</v>
      </c>
      <c r="J403">
        <v>299</v>
      </c>
      <c r="Q403" t="s">
        <v>3998</v>
      </c>
      <c r="S403" t="s">
        <v>3998</v>
      </c>
      <c r="V403" t="s">
        <v>3998</v>
      </c>
    </row>
    <row r="404" spans="1:26" x14ac:dyDescent="0.25">
      <c r="A404" t="s">
        <v>3994</v>
      </c>
      <c r="B404" t="s">
        <v>4799</v>
      </c>
      <c r="C404" t="s">
        <v>379</v>
      </c>
      <c r="D404">
        <v>1102872373</v>
      </c>
      <c r="E404">
        <v>3168909789</v>
      </c>
      <c r="F404" t="s">
        <v>4004</v>
      </c>
      <c r="G404" t="s">
        <v>4794</v>
      </c>
      <c r="H404">
        <v>45169</v>
      </c>
      <c r="I404">
        <v>11929</v>
      </c>
      <c r="J404">
        <v>291</v>
      </c>
      <c r="Q404" t="s">
        <v>3998</v>
      </c>
      <c r="S404" t="s">
        <v>3998</v>
      </c>
      <c r="V404" t="s">
        <v>3998</v>
      </c>
    </row>
    <row r="405" spans="1:26" x14ac:dyDescent="0.25">
      <c r="A405" t="s">
        <v>3994</v>
      </c>
      <c r="B405" t="s">
        <v>4800</v>
      </c>
      <c r="C405" t="s">
        <v>616</v>
      </c>
      <c r="D405">
        <v>1102884385</v>
      </c>
      <c r="E405">
        <v>3012051496</v>
      </c>
      <c r="F405" t="s">
        <v>4004</v>
      </c>
      <c r="G405" t="s">
        <v>4715</v>
      </c>
      <c r="H405">
        <v>45161</v>
      </c>
      <c r="I405">
        <v>11930</v>
      </c>
      <c r="J405">
        <v>291</v>
      </c>
      <c r="K405" t="s">
        <v>3998</v>
      </c>
      <c r="Q405" t="s">
        <v>3998</v>
      </c>
      <c r="S405" t="s">
        <v>3998</v>
      </c>
      <c r="V405" t="s">
        <v>3998</v>
      </c>
    </row>
    <row r="406" spans="1:26" x14ac:dyDescent="0.25">
      <c r="A406" t="s">
        <v>3994</v>
      </c>
      <c r="B406" t="s">
        <v>4180</v>
      </c>
      <c r="C406" t="s">
        <v>4801</v>
      </c>
      <c r="D406">
        <v>80125192</v>
      </c>
      <c r="E406">
        <v>3122392983</v>
      </c>
      <c r="F406" t="s">
        <v>4612</v>
      </c>
      <c r="G406" t="s">
        <v>4715</v>
      </c>
      <c r="H406">
        <v>45285</v>
      </c>
      <c r="I406">
        <v>11494</v>
      </c>
      <c r="J406">
        <v>359</v>
      </c>
      <c r="K406" t="s">
        <v>3998</v>
      </c>
      <c r="Q406" t="s">
        <v>3998</v>
      </c>
      <c r="S406" t="s">
        <v>3998</v>
      </c>
      <c r="V406" t="s">
        <v>3998</v>
      </c>
    </row>
    <row r="407" spans="1:26" x14ac:dyDescent="0.25">
      <c r="A407" t="s">
        <v>4105</v>
      </c>
      <c r="B407" t="s">
        <v>4175</v>
      </c>
      <c r="C407" t="s">
        <v>4802</v>
      </c>
      <c r="D407">
        <v>1001173250</v>
      </c>
      <c r="E407">
        <v>3222158421</v>
      </c>
      <c r="F407" t="s">
        <v>4612</v>
      </c>
      <c r="G407" t="s">
        <v>3997</v>
      </c>
      <c r="I407">
        <v>11889</v>
      </c>
      <c r="J407">
        <v>354</v>
      </c>
      <c r="K407" t="s">
        <v>3998</v>
      </c>
      <c r="Q407" t="s">
        <v>3998</v>
      </c>
      <c r="R407" t="s">
        <v>3998</v>
      </c>
      <c r="S407" t="s">
        <v>3998</v>
      </c>
      <c r="V407" t="s">
        <v>3998</v>
      </c>
    </row>
    <row r="408" spans="1:26" x14ac:dyDescent="0.25">
      <c r="A408" t="s">
        <v>3994</v>
      </c>
      <c r="B408" t="s">
        <v>4803</v>
      </c>
      <c r="C408" t="s">
        <v>4804</v>
      </c>
      <c r="D408">
        <v>71682699</v>
      </c>
      <c r="E408">
        <v>3045585136</v>
      </c>
      <c r="F408" t="s">
        <v>4612</v>
      </c>
      <c r="G408" t="s">
        <v>4790</v>
      </c>
      <c r="H408">
        <v>45198</v>
      </c>
      <c r="I408">
        <v>11990</v>
      </c>
      <c r="J408">
        <v>4</v>
      </c>
      <c r="Q408" t="s">
        <v>3998</v>
      </c>
      <c r="R408" t="s">
        <v>3998</v>
      </c>
      <c r="S408" t="s">
        <v>3998</v>
      </c>
      <c r="V408" t="s">
        <v>3998</v>
      </c>
    </row>
    <row r="409" spans="1:26" x14ac:dyDescent="0.25">
      <c r="A409" t="s">
        <v>4105</v>
      </c>
      <c r="B409" t="s">
        <v>4805</v>
      </c>
      <c r="C409" t="s">
        <v>612</v>
      </c>
      <c r="D409">
        <v>1090521776</v>
      </c>
      <c r="E409">
        <v>3108720060</v>
      </c>
      <c r="F409" t="s">
        <v>4612</v>
      </c>
      <c r="G409" t="s">
        <v>4051</v>
      </c>
      <c r="H409">
        <v>45260</v>
      </c>
      <c r="I409">
        <v>11888</v>
      </c>
      <c r="J409">
        <v>354</v>
      </c>
      <c r="K409" t="s">
        <v>3998</v>
      </c>
      <c r="Q409" t="s">
        <v>3998</v>
      </c>
      <c r="V409" t="s">
        <v>3998</v>
      </c>
    </row>
    <row r="410" spans="1:26" x14ac:dyDescent="0.25">
      <c r="A410" t="s">
        <v>3994</v>
      </c>
      <c r="B410" t="s">
        <v>4806</v>
      </c>
      <c r="C410" t="s">
        <v>4807</v>
      </c>
      <c r="D410">
        <v>1020736561</v>
      </c>
      <c r="E410">
        <v>3112849277</v>
      </c>
      <c r="F410" t="s">
        <v>4077</v>
      </c>
      <c r="G410" t="s">
        <v>4808</v>
      </c>
      <c r="H410">
        <v>45199</v>
      </c>
      <c r="I410">
        <v>11872</v>
      </c>
      <c r="J410">
        <v>211</v>
      </c>
      <c r="Q410" t="s">
        <v>3998</v>
      </c>
      <c r="S410" t="s">
        <v>3998</v>
      </c>
      <c r="V410" t="s">
        <v>3998</v>
      </c>
    </row>
    <row r="411" spans="1:26" x14ac:dyDescent="0.25">
      <c r="A411" t="s">
        <v>942</v>
      </c>
      <c r="B411" t="s">
        <v>4809</v>
      </c>
      <c r="C411" t="s">
        <v>4810</v>
      </c>
      <c r="D411">
        <v>1088334739</v>
      </c>
      <c r="E411">
        <v>3103873607</v>
      </c>
      <c r="F411" t="s">
        <v>4004</v>
      </c>
      <c r="G411" t="s">
        <v>4715</v>
      </c>
      <c r="H411">
        <v>37556</v>
      </c>
      <c r="I411">
        <v>11791</v>
      </c>
      <c r="J411">
        <v>4</v>
      </c>
      <c r="Q411" t="s">
        <v>3998</v>
      </c>
      <c r="V411" t="s">
        <v>3998</v>
      </c>
    </row>
    <row r="412" spans="1:26" x14ac:dyDescent="0.25">
      <c r="C412" t="s">
        <v>4811</v>
      </c>
      <c r="D412">
        <v>12647384</v>
      </c>
      <c r="E412" t="s">
        <v>4812</v>
      </c>
      <c r="F412" t="s">
        <v>805</v>
      </c>
      <c r="G412" t="s">
        <v>805</v>
      </c>
      <c r="I412" t="s">
        <v>805</v>
      </c>
      <c r="J412" t="s">
        <v>805</v>
      </c>
      <c r="Q412" t="s">
        <v>3998</v>
      </c>
    </row>
    <row r="413" spans="1:26" x14ac:dyDescent="0.25">
      <c r="A413" t="s">
        <v>3994</v>
      </c>
      <c r="B413" t="s">
        <v>4813</v>
      </c>
      <c r="C413" t="s">
        <v>4814</v>
      </c>
      <c r="D413">
        <v>1192819108</v>
      </c>
      <c r="E413">
        <v>3052452388</v>
      </c>
      <c r="F413" t="s">
        <v>4612</v>
      </c>
      <c r="G413" t="s">
        <v>3997</v>
      </c>
      <c r="I413">
        <v>11269</v>
      </c>
      <c r="J413">
        <v>348</v>
      </c>
      <c r="K413" t="s">
        <v>3998</v>
      </c>
      <c r="Q413" t="s">
        <v>3998</v>
      </c>
      <c r="S413" t="s">
        <v>3998</v>
      </c>
      <c r="V413" t="s">
        <v>3998</v>
      </c>
    </row>
    <row r="414" spans="1:26" x14ac:dyDescent="0.25">
      <c r="A414" t="s">
        <v>3994</v>
      </c>
      <c r="B414" t="s">
        <v>4815</v>
      </c>
      <c r="C414" t="s">
        <v>4816</v>
      </c>
      <c r="D414">
        <v>1127573335</v>
      </c>
      <c r="E414">
        <v>3118082011</v>
      </c>
      <c r="F414" t="s">
        <v>4817</v>
      </c>
      <c r="G414" t="s">
        <v>3997</v>
      </c>
      <c r="I414">
        <v>12047</v>
      </c>
      <c r="J414">
        <v>200</v>
      </c>
      <c r="K414" t="s">
        <v>3998</v>
      </c>
      <c r="M414" t="s">
        <v>3998</v>
      </c>
      <c r="P414" t="s">
        <v>4818</v>
      </c>
      <c r="Q414" t="s">
        <v>3998</v>
      </c>
      <c r="R414" t="s">
        <v>3998</v>
      </c>
      <c r="S414" t="s">
        <v>3998</v>
      </c>
      <c r="V414" t="s">
        <v>3998</v>
      </c>
      <c r="Z414" t="s">
        <v>3998</v>
      </c>
    </row>
    <row r="415" spans="1:26" x14ac:dyDescent="0.25">
      <c r="A415" t="s">
        <v>4105</v>
      </c>
      <c r="B415" t="s">
        <v>4369</v>
      </c>
      <c r="C415" t="s">
        <v>4819</v>
      </c>
      <c r="D415">
        <v>1105615169</v>
      </c>
      <c r="E415">
        <v>3108155906</v>
      </c>
      <c r="F415" t="s">
        <v>4612</v>
      </c>
      <c r="G415" t="s">
        <v>3997</v>
      </c>
      <c r="I415">
        <v>11976</v>
      </c>
      <c r="J415">
        <v>354</v>
      </c>
      <c r="K415" t="s">
        <v>3998</v>
      </c>
      <c r="Q415" t="s">
        <v>3998</v>
      </c>
      <c r="V415" t="s">
        <v>3998</v>
      </c>
    </row>
    <row r="416" spans="1:26" x14ac:dyDescent="0.25">
      <c r="A416" t="s">
        <v>972</v>
      </c>
      <c r="B416" t="s">
        <v>4756</v>
      </c>
      <c r="C416" t="s">
        <v>4820</v>
      </c>
      <c r="D416">
        <v>1018490091</v>
      </c>
      <c r="E416">
        <v>3165031200</v>
      </c>
      <c r="F416" t="s">
        <v>4004</v>
      </c>
      <c r="G416" t="s">
        <v>4051</v>
      </c>
      <c r="H416">
        <v>45296</v>
      </c>
      <c r="I416">
        <v>11898</v>
      </c>
      <c r="J416">
        <v>9</v>
      </c>
      <c r="K416" t="s">
        <v>3998</v>
      </c>
      <c r="Q416" t="s">
        <v>3998</v>
      </c>
      <c r="S416" t="s">
        <v>3998</v>
      </c>
      <c r="V416" t="s">
        <v>3998</v>
      </c>
    </row>
    <row r="417" spans="1:23" x14ac:dyDescent="0.25">
      <c r="A417" t="s">
        <v>3994</v>
      </c>
      <c r="B417" t="s">
        <v>4821</v>
      </c>
      <c r="C417" t="s">
        <v>4822</v>
      </c>
      <c r="D417">
        <v>1033723316</v>
      </c>
      <c r="E417">
        <v>3007246634</v>
      </c>
      <c r="F417" t="s">
        <v>4612</v>
      </c>
      <c r="G417" t="s">
        <v>3997</v>
      </c>
      <c r="I417">
        <v>12031</v>
      </c>
      <c r="J417">
        <v>349</v>
      </c>
      <c r="K417" t="s">
        <v>3998</v>
      </c>
      <c r="Q417" t="s">
        <v>3998</v>
      </c>
      <c r="S417" t="s">
        <v>3998</v>
      </c>
      <c r="V417" t="s">
        <v>3998</v>
      </c>
    </row>
    <row r="418" spans="1:23" x14ac:dyDescent="0.25">
      <c r="A418" t="s">
        <v>4105</v>
      </c>
      <c r="B418" t="s">
        <v>4384</v>
      </c>
      <c r="C418" t="s">
        <v>4823</v>
      </c>
      <c r="D418">
        <v>1049621047</v>
      </c>
      <c r="E418">
        <v>3002017543</v>
      </c>
      <c r="F418" t="s">
        <v>4612</v>
      </c>
      <c r="G418" t="s">
        <v>4715</v>
      </c>
      <c r="H418">
        <v>45296</v>
      </c>
      <c r="I418">
        <v>11977</v>
      </c>
      <c r="J418">
        <v>354</v>
      </c>
      <c r="Q418" t="s">
        <v>3998</v>
      </c>
      <c r="V418" t="s">
        <v>3998</v>
      </c>
    </row>
    <row r="419" spans="1:23" x14ac:dyDescent="0.25">
      <c r="A419" t="s">
        <v>3994</v>
      </c>
      <c r="B419" t="s">
        <v>4824</v>
      </c>
      <c r="C419" t="s">
        <v>4825</v>
      </c>
      <c r="D419">
        <v>1063599298</v>
      </c>
      <c r="E419">
        <v>3017201979</v>
      </c>
      <c r="F419" t="s">
        <v>4612</v>
      </c>
      <c r="G419" t="s">
        <v>4790</v>
      </c>
      <c r="H419">
        <v>45265</v>
      </c>
      <c r="I419">
        <v>11923</v>
      </c>
      <c r="J419">
        <v>349</v>
      </c>
      <c r="Q419" t="s">
        <v>3998</v>
      </c>
      <c r="S419" t="s">
        <v>3998</v>
      </c>
      <c r="V419" t="s">
        <v>3998</v>
      </c>
    </row>
    <row r="420" spans="1:23" x14ac:dyDescent="0.25">
      <c r="A420" t="s">
        <v>942</v>
      </c>
      <c r="B420" t="s">
        <v>4239</v>
      </c>
      <c r="C420" t="s">
        <v>4826</v>
      </c>
      <c r="D420">
        <v>1005150844</v>
      </c>
      <c r="E420">
        <v>3106491315</v>
      </c>
      <c r="F420" t="s">
        <v>4004</v>
      </c>
      <c r="G420" t="s">
        <v>4715</v>
      </c>
      <c r="H420">
        <v>45204</v>
      </c>
      <c r="I420">
        <v>11884</v>
      </c>
      <c r="J420">
        <v>5</v>
      </c>
      <c r="Q420" t="s">
        <v>3998</v>
      </c>
      <c r="V420" t="s">
        <v>3998</v>
      </c>
    </row>
    <row r="421" spans="1:23" x14ac:dyDescent="0.25">
      <c r="A421" t="s">
        <v>3994</v>
      </c>
      <c r="B421" t="s">
        <v>4412</v>
      </c>
      <c r="C421" t="s">
        <v>4827</v>
      </c>
      <c r="D421">
        <v>1033683458</v>
      </c>
      <c r="E421">
        <v>3202041074</v>
      </c>
      <c r="F421" t="s">
        <v>4612</v>
      </c>
      <c r="G421" t="s">
        <v>4790</v>
      </c>
      <c r="H421">
        <v>45174</v>
      </c>
      <c r="I421">
        <v>12049</v>
      </c>
      <c r="J421">
        <v>335</v>
      </c>
      <c r="Q421" t="s">
        <v>3998</v>
      </c>
      <c r="S421" t="s">
        <v>3998</v>
      </c>
      <c r="V421" t="s">
        <v>3998</v>
      </c>
    </row>
    <row r="422" spans="1:23" x14ac:dyDescent="0.25">
      <c r="A422" t="s">
        <v>3994</v>
      </c>
      <c r="B422" t="s">
        <v>4828</v>
      </c>
      <c r="C422" t="s">
        <v>4829</v>
      </c>
      <c r="D422">
        <v>28733885</v>
      </c>
      <c r="E422">
        <v>4120204257</v>
      </c>
      <c r="F422" t="s">
        <v>4009</v>
      </c>
      <c r="G422" t="s">
        <v>4715</v>
      </c>
      <c r="H422">
        <v>45170</v>
      </c>
      <c r="I422">
        <v>12072</v>
      </c>
      <c r="J422">
        <v>336</v>
      </c>
      <c r="Q422" t="s">
        <v>3998</v>
      </c>
      <c r="S422" t="s">
        <v>3998</v>
      </c>
      <c r="V422" t="s">
        <v>3998</v>
      </c>
    </row>
    <row r="423" spans="1:23" x14ac:dyDescent="0.25">
      <c r="A423" t="s">
        <v>3994</v>
      </c>
      <c r="B423" t="s">
        <v>4830</v>
      </c>
      <c r="C423" t="s">
        <v>4831</v>
      </c>
      <c r="D423">
        <v>80423524</v>
      </c>
      <c r="E423">
        <v>3103067997</v>
      </c>
      <c r="F423" t="s">
        <v>4004</v>
      </c>
      <c r="G423" t="s">
        <v>4715</v>
      </c>
      <c r="H423">
        <v>45168</v>
      </c>
      <c r="I423">
        <v>11905</v>
      </c>
      <c r="J423">
        <v>291</v>
      </c>
      <c r="Q423" t="s">
        <v>3998</v>
      </c>
      <c r="S423" t="s">
        <v>3998</v>
      </c>
      <c r="V423" t="s">
        <v>3998</v>
      </c>
    </row>
    <row r="424" spans="1:23" x14ac:dyDescent="0.25">
      <c r="A424" t="s">
        <v>3994</v>
      </c>
      <c r="B424" t="s">
        <v>4172</v>
      </c>
      <c r="C424" t="s">
        <v>4832</v>
      </c>
      <c r="D424">
        <v>80158583</v>
      </c>
      <c r="E424">
        <v>3012396595</v>
      </c>
      <c r="F424" t="s">
        <v>4612</v>
      </c>
      <c r="G424" t="s">
        <v>4051</v>
      </c>
      <c r="H424">
        <v>45290</v>
      </c>
      <c r="I424">
        <v>11493</v>
      </c>
      <c r="J424">
        <v>359</v>
      </c>
      <c r="K424" t="s">
        <v>3998</v>
      </c>
      <c r="Q424" t="s">
        <v>3998</v>
      </c>
      <c r="R424" t="s">
        <v>3998</v>
      </c>
      <c r="S424" t="s">
        <v>3998</v>
      </c>
      <c r="V424" t="s">
        <v>3998</v>
      </c>
    </row>
    <row r="425" spans="1:23" x14ac:dyDescent="0.25">
      <c r="A425" t="s">
        <v>3994</v>
      </c>
      <c r="B425" t="s">
        <v>4833</v>
      </c>
      <c r="C425" t="s">
        <v>4834</v>
      </c>
      <c r="D425">
        <v>1030684491</v>
      </c>
      <c r="E425">
        <v>3108749925</v>
      </c>
      <c r="F425" t="s">
        <v>4612</v>
      </c>
      <c r="G425" t="s">
        <v>4715</v>
      </c>
      <c r="H425">
        <v>45298</v>
      </c>
      <c r="I425">
        <v>11899</v>
      </c>
      <c r="J425">
        <v>291</v>
      </c>
      <c r="K425" t="s">
        <v>3998</v>
      </c>
      <c r="Q425" t="s">
        <v>3998</v>
      </c>
      <c r="R425" t="s">
        <v>3998</v>
      </c>
      <c r="S425" t="s">
        <v>3998</v>
      </c>
      <c r="V425" t="s">
        <v>3998</v>
      </c>
    </row>
    <row r="426" spans="1:23" x14ac:dyDescent="0.25">
      <c r="A426" t="s">
        <v>3994</v>
      </c>
      <c r="B426" t="s">
        <v>4835</v>
      </c>
      <c r="C426" t="s">
        <v>4836</v>
      </c>
      <c r="D426">
        <v>53088706</v>
      </c>
      <c r="E426">
        <v>3112918386</v>
      </c>
      <c r="F426" t="s">
        <v>4612</v>
      </c>
      <c r="G426" t="s">
        <v>4715</v>
      </c>
      <c r="H426">
        <v>45450</v>
      </c>
      <c r="I426">
        <v>11747</v>
      </c>
      <c r="J426">
        <v>348</v>
      </c>
      <c r="K426" t="s">
        <v>3998</v>
      </c>
      <c r="Q426" t="s">
        <v>3998</v>
      </c>
      <c r="S426" t="s">
        <v>3998</v>
      </c>
      <c r="V426" t="s">
        <v>3998</v>
      </c>
    </row>
    <row r="427" spans="1:23" x14ac:dyDescent="0.25">
      <c r="A427" t="s">
        <v>3994</v>
      </c>
      <c r="B427" t="s">
        <v>4172</v>
      </c>
      <c r="C427" t="s">
        <v>382</v>
      </c>
      <c r="D427">
        <v>1005741299</v>
      </c>
      <c r="E427">
        <v>3154830871</v>
      </c>
      <c r="F427" t="s">
        <v>4612</v>
      </c>
      <c r="G427" t="s">
        <v>4051</v>
      </c>
      <c r="H427">
        <v>45273</v>
      </c>
      <c r="I427">
        <v>11492</v>
      </c>
      <c r="J427">
        <v>359</v>
      </c>
      <c r="K427" t="s">
        <v>3998</v>
      </c>
      <c r="Q427" t="s">
        <v>3998</v>
      </c>
      <c r="R427" t="s">
        <v>3998</v>
      </c>
      <c r="S427" t="s">
        <v>3998</v>
      </c>
      <c r="V427" t="s">
        <v>3998</v>
      </c>
    </row>
    <row r="428" spans="1:23" x14ac:dyDescent="0.25">
      <c r="A428" t="s">
        <v>4105</v>
      </c>
      <c r="B428" t="s">
        <v>4837</v>
      </c>
      <c r="C428" t="s">
        <v>4838</v>
      </c>
      <c r="D428">
        <v>52936395</v>
      </c>
      <c r="E428">
        <v>3214533655</v>
      </c>
      <c r="F428" t="s">
        <v>4004</v>
      </c>
      <c r="G428" t="s">
        <v>3997</v>
      </c>
      <c r="I428">
        <v>11805</v>
      </c>
      <c r="J428">
        <v>363</v>
      </c>
      <c r="K428" t="s">
        <v>3998</v>
      </c>
      <c r="Q428" t="s">
        <v>3998</v>
      </c>
      <c r="T428" t="s">
        <v>3998</v>
      </c>
      <c r="U428" t="s">
        <v>3998</v>
      </c>
      <c r="V428" t="s">
        <v>3998</v>
      </c>
      <c r="W428" t="s">
        <v>3998</v>
      </c>
    </row>
    <row r="429" spans="1:23" x14ac:dyDescent="0.25">
      <c r="A429" t="s">
        <v>3994</v>
      </c>
      <c r="B429" t="s">
        <v>4839</v>
      </c>
      <c r="C429" t="s">
        <v>4840</v>
      </c>
      <c r="D429">
        <v>1033683200</v>
      </c>
      <c r="E429">
        <v>3174228678</v>
      </c>
      <c r="F429" t="s">
        <v>4612</v>
      </c>
      <c r="G429" t="s">
        <v>4790</v>
      </c>
      <c r="H429">
        <v>45155</v>
      </c>
      <c r="I429">
        <v>11937</v>
      </c>
      <c r="J429">
        <v>299</v>
      </c>
      <c r="Q429" t="s">
        <v>3998</v>
      </c>
      <c r="S429" t="s">
        <v>3998</v>
      </c>
      <c r="V429" t="s">
        <v>3998</v>
      </c>
    </row>
    <row r="430" spans="1:23" x14ac:dyDescent="0.25">
      <c r="A430" t="s">
        <v>4105</v>
      </c>
      <c r="B430" t="s">
        <v>4248</v>
      </c>
      <c r="C430" t="s">
        <v>4841</v>
      </c>
      <c r="D430">
        <v>1018417243</v>
      </c>
      <c r="E430">
        <v>3214831000</v>
      </c>
      <c r="F430" t="s">
        <v>4004</v>
      </c>
      <c r="G430" t="s">
        <v>4051</v>
      </c>
      <c r="H430">
        <v>45297</v>
      </c>
      <c r="I430">
        <v>12005</v>
      </c>
      <c r="J430">
        <v>1</v>
      </c>
      <c r="K430" t="s">
        <v>3998</v>
      </c>
      <c r="Q430" t="s">
        <v>3998</v>
      </c>
      <c r="V430" t="s">
        <v>3998</v>
      </c>
    </row>
    <row r="431" spans="1:23" x14ac:dyDescent="0.25">
      <c r="A431" t="s">
        <v>4105</v>
      </c>
      <c r="B431" t="s">
        <v>4842</v>
      </c>
      <c r="C431" t="s">
        <v>4843</v>
      </c>
      <c r="D431">
        <v>1003968300</v>
      </c>
      <c r="E431">
        <v>3219039901</v>
      </c>
      <c r="F431" t="s">
        <v>4017</v>
      </c>
      <c r="G431" t="s">
        <v>3997</v>
      </c>
      <c r="I431">
        <v>12020</v>
      </c>
      <c r="J431">
        <v>205</v>
      </c>
      <c r="K431" t="s">
        <v>3998</v>
      </c>
      <c r="Q431" t="s">
        <v>3998</v>
      </c>
      <c r="V431" t="s">
        <v>3998</v>
      </c>
    </row>
    <row r="432" spans="1:23" x14ac:dyDescent="0.25">
      <c r="A432" t="s">
        <v>4105</v>
      </c>
      <c r="B432" t="s">
        <v>4701</v>
      </c>
      <c r="C432" t="s">
        <v>620</v>
      </c>
      <c r="D432">
        <v>1007468175</v>
      </c>
      <c r="E432">
        <v>3013755540</v>
      </c>
      <c r="F432" t="s">
        <v>4612</v>
      </c>
      <c r="G432" t="s">
        <v>4715</v>
      </c>
      <c r="H432">
        <v>45280</v>
      </c>
      <c r="I432">
        <v>11732</v>
      </c>
      <c r="J432">
        <v>1</v>
      </c>
      <c r="K432" t="s">
        <v>3998</v>
      </c>
      <c r="Q432" t="s">
        <v>3998</v>
      </c>
      <c r="V432" t="s">
        <v>3998</v>
      </c>
    </row>
    <row r="433" spans="1:23" x14ac:dyDescent="0.25">
      <c r="A433" t="s">
        <v>4105</v>
      </c>
      <c r="B433" t="s">
        <v>4053</v>
      </c>
      <c r="C433" t="s">
        <v>4844</v>
      </c>
      <c r="D433">
        <v>83227445</v>
      </c>
      <c r="E433">
        <v>3144407994</v>
      </c>
      <c r="F433" t="s">
        <v>4053</v>
      </c>
      <c r="G433" t="s">
        <v>3997</v>
      </c>
      <c r="I433">
        <v>12057</v>
      </c>
      <c r="J433">
        <v>1</v>
      </c>
      <c r="K433" t="s">
        <v>3998</v>
      </c>
      <c r="Q433" t="s">
        <v>3998</v>
      </c>
      <c r="T433" t="s">
        <v>3998</v>
      </c>
      <c r="U433" t="s">
        <v>3998</v>
      </c>
      <c r="V433" t="s">
        <v>3998</v>
      </c>
      <c r="W433" t="s">
        <v>3998</v>
      </c>
    </row>
    <row r="434" spans="1:23" x14ac:dyDescent="0.25">
      <c r="A434" t="s">
        <v>942</v>
      </c>
      <c r="B434" t="s">
        <v>4845</v>
      </c>
      <c r="C434" t="s">
        <v>394</v>
      </c>
      <c r="D434">
        <v>1024504988</v>
      </c>
      <c r="E434">
        <v>3194559412</v>
      </c>
      <c r="F434" t="s">
        <v>4612</v>
      </c>
      <c r="G434" t="s">
        <v>4715</v>
      </c>
      <c r="H434">
        <v>45220</v>
      </c>
      <c r="I434">
        <v>12039</v>
      </c>
      <c r="J434">
        <v>6</v>
      </c>
      <c r="K434" t="s">
        <v>3998</v>
      </c>
      <c r="Q434" t="s">
        <v>3998</v>
      </c>
      <c r="V434" t="s">
        <v>3998</v>
      </c>
    </row>
    <row r="435" spans="1:23" x14ac:dyDescent="0.25">
      <c r="A435" t="s">
        <v>3994</v>
      </c>
      <c r="B435" t="s">
        <v>4821</v>
      </c>
      <c r="C435" t="s">
        <v>4846</v>
      </c>
      <c r="D435">
        <v>1030561930</v>
      </c>
      <c r="E435">
        <v>3172652842</v>
      </c>
      <c r="F435" t="s">
        <v>4612</v>
      </c>
      <c r="G435" t="s">
        <v>4790</v>
      </c>
      <c r="H435">
        <v>45281</v>
      </c>
      <c r="I435">
        <v>11922</v>
      </c>
      <c r="J435">
        <v>349</v>
      </c>
      <c r="Q435" t="s">
        <v>3998</v>
      </c>
      <c r="S435" t="s">
        <v>3998</v>
      </c>
      <c r="V435" t="s">
        <v>3998</v>
      </c>
    </row>
    <row r="436" spans="1:23" x14ac:dyDescent="0.25">
      <c r="A436" t="s">
        <v>3994</v>
      </c>
      <c r="B436" t="s">
        <v>4521</v>
      </c>
      <c r="C436" t="s">
        <v>4847</v>
      </c>
      <c r="D436">
        <v>79806408</v>
      </c>
      <c r="E436">
        <v>3102929925</v>
      </c>
      <c r="F436" t="s">
        <v>4004</v>
      </c>
      <c r="G436" t="s">
        <v>4051</v>
      </c>
      <c r="H436">
        <v>45372</v>
      </c>
      <c r="I436">
        <v>12014</v>
      </c>
      <c r="J436">
        <v>339</v>
      </c>
      <c r="K436" t="s">
        <v>3998</v>
      </c>
      <c r="Q436" t="s">
        <v>3998</v>
      </c>
      <c r="R436" t="s">
        <v>3998</v>
      </c>
      <c r="S436" t="s">
        <v>3998</v>
      </c>
      <c r="V436" t="s">
        <v>3998</v>
      </c>
    </row>
    <row r="437" spans="1:23" x14ac:dyDescent="0.25">
      <c r="A437" t="s">
        <v>3994</v>
      </c>
      <c r="B437" t="s">
        <v>4848</v>
      </c>
      <c r="C437" t="s">
        <v>4849</v>
      </c>
      <c r="D437">
        <v>1049609901</v>
      </c>
      <c r="E437">
        <v>3175145521</v>
      </c>
      <c r="F437" t="s">
        <v>4612</v>
      </c>
      <c r="G437" t="s">
        <v>4051</v>
      </c>
      <c r="H437">
        <v>45465</v>
      </c>
      <c r="I437">
        <v>12078</v>
      </c>
      <c r="J437">
        <v>339</v>
      </c>
      <c r="K437" t="s">
        <v>3998</v>
      </c>
      <c r="Q437" t="s">
        <v>3998</v>
      </c>
      <c r="S437" t="s">
        <v>3998</v>
      </c>
      <c r="V437" t="s">
        <v>3998</v>
      </c>
    </row>
    <row r="438" spans="1:23" x14ac:dyDescent="0.25">
      <c r="A438" t="s">
        <v>4105</v>
      </c>
      <c r="B438" t="s">
        <v>4850</v>
      </c>
      <c r="C438" t="s">
        <v>4851</v>
      </c>
      <c r="D438">
        <v>1030602222</v>
      </c>
      <c r="E438">
        <v>3507711155</v>
      </c>
      <c r="F438" t="s">
        <v>4612</v>
      </c>
      <c r="G438" t="s">
        <v>4715</v>
      </c>
      <c r="H438">
        <v>45252</v>
      </c>
      <c r="I438">
        <v>11979</v>
      </c>
      <c r="J438">
        <v>354</v>
      </c>
      <c r="Q438" t="s">
        <v>3998</v>
      </c>
      <c r="V438" t="s">
        <v>3998</v>
      </c>
    </row>
    <row r="439" spans="1:23" x14ac:dyDescent="0.25">
      <c r="A439" t="s">
        <v>3994</v>
      </c>
      <c r="B439" t="s">
        <v>4852</v>
      </c>
      <c r="C439" t="s">
        <v>4853</v>
      </c>
      <c r="D439">
        <v>1000227554</v>
      </c>
      <c r="E439">
        <v>3057650697</v>
      </c>
      <c r="F439" t="s">
        <v>4612</v>
      </c>
      <c r="G439" t="s">
        <v>4051</v>
      </c>
      <c r="H439">
        <v>45282</v>
      </c>
      <c r="I439">
        <v>12147</v>
      </c>
      <c r="J439">
        <v>359</v>
      </c>
      <c r="Q439" t="s">
        <v>3998</v>
      </c>
      <c r="R439" t="s">
        <v>3998</v>
      </c>
      <c r="S439" t="s">
        <v>3998</v>
      </c>
      <c r="V439" t="s">
        <v>3998</v>
      </c>
    </row>
    <row r="440" spans="1:23" x14ac:dyDescent="0.25">
      <c r="A440" t="s">
        <v>4105</v>
      </c>
      <c r="B440" t="s">
        <v>4410</v>
      </c>
      <c r="C440" t="s">
        <v>4854</v>
      </c>
      <c r="D440">
        <v>1001314067</v>
      </c>
      <c r="E440">
        <v>3133220115</v>
      </c>
      <c r="F440" t="s">
        <v>4612</v>
      </c>
      <c r="G440" t="s">
        <v>4715</v>
      </c>
      <c r="H440">
        <v>45286</v>
      </c>
      <c r="I440">
        <v>11981</v>
      </c>
      <c r="J440">
        <v>354</v>
      </c>
      <c r="Q440" t="s">
        <v>3998</v>
      </c>
      <c r="V440" t="s">
        <v>3998</v>
      </c>
    </row>
    <row r="441" spans="1:23" x14ac:dyDescent="0.25">
      <c r="A441" t="s">
        <v>3994</v>
      </c>
      <c r="B441" t="s">
        <v>4412</v>
      </c>
      <c r="C441" t="s">
        <v>4855</v>
      </c>
      <c r="D441">
        <v>1014239234</v>
      </c>
      <c r="E441">
        <v>3232249079</v>
      </c>
      <c r="F441" t="s">
        <v>4612</v>
      </c>
      <c r="G441" t="s">
        <v>4715</v>
      </c>
      <c r="H441">
        <v>45408</v>
      </c>
      <c r="I441">
        <v>11556</v>
      </c>
      <c r="J441">
        <v>355</v>
      </c>
      <c r="K441" t="s">
        <v>3998</v>
      </c>
      <c r="Q441" t="s">
        <v>3998</v>
      </c>
      <c r="R441" t="s">
        <v>3998</v>
      </c>
      <c r="S441" t="s">
        <v>3998</v>
      </c>
      <c r="V441" t="s">
        <v>3998</v>
      </c>
    </row>
    <row r="442" spans="1:23" x14ac:dyDescent="0.25">
      <c r="A442" t="s">
        <v>972</v>
      </c>
      <c r="B442" t="s">
        <v>4412</v>
      </c>
      <c r="C442" t="s">
        <v>4856</v>
      </c>
      <c r="D442">
        <v>1000375867</v>
      </c>
      <c r="E442">
        <v>3007761675</v>
      </c>
      <c r="F442" t="s">
        <v>4612</v>
      </c>
      <c r="G442" t="s">
        <v>4051</v>
      </c>
      <c r="H442">
        <v>45286</v>
      </c>
      <c r="I442">
        <v>12152</v>
      </c>
      <c r="J442">
        <v>9</v>
      </c>
      <c r="Q442" t="s">
        <v>3998</v>
      </c>
      <c r="R442" t="s">
        <v>3998</v>
      </c>
      <c r="S442" t="s">
        <v>3998</v>
      </c>
      <c r="V442" t="s">
        <v>3998</v>
      </c>
    </row>
    <row r="443" spans="1:23" x14ac:dyDescent="0.25">
      <c r="A443" t="s">
        <v>942</v>
      </c>
      <c r="B443" t="s">
        <v>4857</v>
      </c>
      <c r="C443" t="s">
        <v>389</v>
      </c>
      <c r="D443">
        <v>84087064</v>
      </c>
      <c r="E443">
        <v>3187342206</v>
      </c>
      <c r="F443" t="s">
        <v>4612</v>
      </c>
      <c r="G443" t="s">
        <v>4715</v>
      </c>
      <c r="H443">
        <v>45287</v>
      </c>
      <c r="I443">
        <v>12038</v>
      </c>
      <c r="J443">
        <v>6</v>
      </c>
      <c r="K443" t="s">
        <v>3998</v>
      </c>
      <c r="Q443" t="s">
        <v>3998</v>
      </c>
      <c r="V443" t="s">
        <v>3998</v>
      </c>
    </row>
    <row r="444" spans="1:23" x14ac:dyDescent="0.25">
      <c r="A444" t="s">
        <v>3994</v>
      </c>
      <c r="B444" t="s">
        <v>4858</v>
      </c>
      <c r="C444" t="s">
        <v>4859</v>
      </c>
      <c r="D444">
        <v>1094860085</v>
      </c>
      <c r="E444">
        <v>3152467676</v>
      </c>
      <c r="F444" t="s">
        <v>4612</v>
      </c>
      <c r="G444" t="s">
        <v>4051</v>
      </c>
      <c r="H444">
        <v>45470</v>
      </c>
      <c r="I444">
        <v>12011</v>
      </c>
      <c r="J444">
        <v>348</v>
      </c>
      <c r="K444" t="s">
        <v>3998</v>
      </c>
      <c r="Q444" t="s">
        <v>3998</v>
      </c>
      <c r="S444" t="s">
        <v>3998</v>
      </c>
      <c r="V444" t="s">
        <v>3998</v>
      </c>
    </row>
    <row r="445" spans="1:23" x14ac:dyDescent="0.25">
      <c r="A445" t="s">
        <v>942</v>
      </c>
      <c r="B445" t="s">
        <v>4860</v>
      </c>
      <c r="C445" t="s">
        <v>4861</v>
      </c>
      <c r="D445">
        <v>1049638875</v>
      </c>
      <c r="E445">
        <v>3142307030</v>
      </c>
      <c r="F445" t="s">
        <v>4612</v>
      </c>
      <c r="G445" t="s">
        <v>4790</v>
      </c>
      <c r="H445">
        <v>45318</v>
      </c>
      <c r="I445">
        <v>12040</v>
      </c>
      <c r="J445">
        <v>6</v>
      </c>
      <c r="Q445" t="s">
        <v>3998</v>
      </c>
      <c r="T445" t="s">
        <v>3998</v>
      </c>
      <c r="U445" t="s">
        <v>3998</v>
      </c>
      <c r="V445" t="s">
        <v>3998</v>
      </c>
      <c r="W445" t="s">
        <v>3998</v>
      </c>
    </row>
    <row r="446" spans="1:23" x14ac:dyDescent="0.25">
      <c r="A446" t="s">
        <v>3994</v>
      </c>
      <c r="B446" t="s">
        <v>4558</v>
      </c>
      <c r="C446" t="s">
        <v>575</v>
      </c>
      <c r="D446">
        <v>1053845849</v>
      </c>
      <c r="E446">
        <v>3217643824</v>
      </c>
      <c r="F446" t="s">
        <v>4004</v>
      </c>
      <c r="G446" t="s">
        <v>4715</v>
      </c>
      <c r="H446">
        <v>45151</v>
      </c>
      <c r="I446">
        <v>12149</v>
      </c>
      <c r="J446">
        <v>291</v>
      </c>
      <c r="Q446" t="s">
        <v>3998</v>
      </c>
      <c r="S446" t="s">
        <v>3998</v>
      </c>
      <c r="V446" t="s">
        <v>3998</v>
      </c>
    </row>
    <row r="447" spans="1:23" x14ac:dyDescent="0.25">
      <c r="A447" t="s">
        <v>3994</v>
      </c>
      <c r="B447" t="s">
        <v>4558</v>
      </c>
      <c r="C447" t="s">
        <v>4862</v>
      </c>
      <c r="D447">
        <v>33376318</v>
      </c>
      <c r="E447">
        <v>3112015503</v>
      </c>
      <c r="F447" t="s">
        <v>4004</v>
      </c>
      <c r="G447" t="s">
        <v>4715</v>
      </c>
      <c r="H447">
        <v>45166</v>
      </c>
      <c r="I447">
        <v>12168</v>
      </c>
      <c r="J447">
        <v>291</v>
      </c>
      <c r="Q447" t="s">
        <v>3998</v>
      </c>
      <c r="S447" t="s">
        <v>3998</v>
      </c>
      <c r="V447" t="s">
        <v>3998</v>
      </c>
    </row>
    <row r="448" spans="1:23" x14ac:dyDescent="0.25">
      <c r="A448" t="s">
        <v>3994</v>
      </c>
      <c r="B448" t="s">
        <v>4558</v>
      </c>
      <c r="C448" t="s">
        <v>4863</v>
      </c>
      <c r="D448">
        <v>1002799299</v>
      </c>
      <c r="E448">
        <v>3123497066</v>
      </c>
      <c r="F448" t="s">
        <v>4004</v>
      </c>
      <c r="G448" t="s">
        <v>4715</v>
      </c>
      <c r="H448" s="3">
        <v>45158</v>
      </c>
      <c r="I448">
        <v>12169</v>
      </c>
      <c r="J448">
        <v>291</v>
      </c>
      <c r="Q448" t="s">
        <v>3998</v>
      </c>
      <c r="S448" t="s">
        <v>3998</v>
      </c>
      <c r="V448" t="s">
        <v>3998</v>
      </c>
    </row>
    <row r="449" spans="1:22" x14ac:dyDescent="0.25">
      <c r="A449" t="s">
        <v>3994</v>
      </c>
      <c r="B449" t="s">
        <v>4558</v>
      </c>
      <c r="C449" t="s">
        <v>4864</v>
      </c>
      <c r="D449">
        <v>1004521011</v>
      </c>
      <c r="E449">
        <v>3003596399</v>
      </c>
      <c r="F449" t="s">
        <v>4004</v>
      </c>
      <c r="G449" t="s">
        <v>4715</v>
      </c>
      <c r="H449" s="3">
        <v>45158</v>
      </c>
      <c r="I449">
        <v>12170</v>
      </c>
      <c r="J449">
        <v>291</v>
      </c>
      <c r="Q449" t="s">
        <v>3998</v>
      </c>
      <c r="S449" t="s">
        <v>3998</v>
      </c>
      <c r="V449" t="s">
        <v>3998</v>
      </c>
    </row>
    <row r="450" spans="1:22" x14ac:dyDescent="0.25">
      <c r="A450" t="s">
        <v>3994</v>
      </c>
      <c r="B450" t="s">
        <v>4865</v>
      </c>
      <c r="C450" t="s">
        <v>4866</v>
      </c>
      <c r="D450">
        <v>1022429459</v>
      </c>
      <c r="E450">
        <v>3166486758</v>
      </c>
      <c r="F450" t="s">
        <v>4612</v>
      </c>
      <c r="G450" t="s">
        <v>4051</v>
      </c>
      <c r="H450">
        <v>45477</v>
      </c>
      <c r="I450">
        <v>12050</v>
      </c>
      <c r="J450">
        <v>339</v>
      </c>
      <c r="K450" t="s">
        <v>3998</v>
      </c>
      <c r="Q450" t="s">
        <v>3998</v>
      </c>
      <c r="R450" t="s">
        <v>3998</v>
      </c>
      <c r="S450" t="s">
        <v>3998</v>
      </c>
      <c r="V450" t="s">
        <v>3998</v>
      </c>
    </row>
    <row r="451" spans="1:22" x14ac:dyDescent="0.25">
      <c r="A451" t="s">
        <v>4105</v>
      </c>
      <c r="B451" t="s">
        <v>4701</v>
      </c>
      <c r="C451" t="s">
        <v>4867</v>
      </c>
      <c r="D451">
        <v>1019138177</v>
      </c>
      <c r="E451">
        <v>3142486873</v>
      </c>
      <c r="F451" t="s">
        <v>4612</v>
      </c>
      <c r="G451" t="s">
        <v>4051</v>
      </c>
      <c r="H451">
        <v>45416</v>
      </c>
      <c r="I451">
        <v>11733</v>
      </c>
      <c r="J451">
        <v>1</v>
      </c>
      <c r="K451" t="s">
        <v>3998</v>
      </c>
      <c r="Q451" t="s">
        <v>3998</v>
      </c>
      <c r="V451" t="s">
        <v>3998</v>
      </c>
    </row>
    <row r="452" spans="1:22" x14ac:dyDescent="0.25">
      <c r="A452" t="s">
        <v>4105</v>
      </c>
      <c r="B452" t="s">
        <v>4868</v>
      </c>
      <c r="C452" t="s">
        <v>4869</v>
      </c>
      <c r="D452">
        <v>1018492396</v>
      </c>
      <c r="E452">
        <v>3214969325</v>
      </c>
      <c r="F452" t="s">
        <v>4612</v>
      </c>
      <c r="G452" t="s">
        <v>4051</v>
      </c>
      <c r="H452">
        <v>45264</v>
      </c>
      <c r="I452">
        <v>11934</v>
      </c>
      <c r="J452">
        <v>1</v>
      </c>
      <c r="Q452" t="s">
        <v>3998</v>
      </c>
      <c r="V452" t="s">
        <v>3998</v>
      </c>
    </row>
    <row r="453" spans="1:22" x14ac:dyDescent="0.25">
      <c r="A453" t="s">
        <v>4105</v>
      </c>
      <c r="B453" t="s">
        <v>4659</v>
      </c>
      <c r="C453" t="s">
        <v>4870</v>
      </c>
      <c r="D453">
        <v>79652065</v>
      </c>
      <c r="E453">
        <v>3158905901</v>
      </c>
      <c r="F453" t="s">
        <v>4612</v>
      </c>
      <c r="G453" t="s">
        <v>4051</v>
      </c>
      <c r="H453">
        <v>45020</v>
      </c>
      <c r="I453">
        <v>12043</v>
      </c>
      <c r="J453">
        <v>1</v>
      </c>
      <c r="K453" t="s">
        <v>3998</v>
      </c>
      <c r="Q453" t="s">
        <v>3998</v>
      </c>
      <c r="V453" t="s">
        <v>3998</v>
      </c>
    </row>
    <row r="454" spans="1:22" x14ac:dyDescent="0.25">
      <c r="A454" t="s">
        <v>3994</v>
      </c>
      <c r="B454" t="s">
        <v>4175</v>
      </c>
      <c r="C454" t="s">
        <v>4871</v>
      </c>
      <c r="D454">
        <v>79602309</v>
      </c>
      <c r="E454">
        <v>3115711667</v>
      </c>
      <c r="F454" t="s">
        <v>4612</v>
      </c>
      <c r="G454" t="s">
        <v>4790</v>
      </c>
      <c r="H454">
        <v>45142</v>
      </c>
      <c r="I454">
        <v>12155</v>
      </c>
      <c r="J454">
        <v>299</v>
      </c>
      <c r="Q454" t="s">
        <v>3998</v>
      </c>
      <c r="S454" t="s">
        <v>3998</v>
      </c>
      <c r="V454" t="s">
        <v>3998</v>
      </c>
    </row>
    <row r="455" spans="1:22" x14ac:dyDescent="0.25">
      <c r="A455" t="s">
        <v>3994</v>
      </c>
      <c r="B455" t="s">
        <v>4175</v>
      </c>
      <c r="C455" t="s">
        <v>4872</v>
      </c>
      <c r="D455">
        <v>1012452081</v>
      </c>
      <c r="E455">
        <v>3022476494</v>
      </c>
      <c r="F455" t="s">
        <v>4612</v>
      </c>
      <c r="G455" t="s">
        <v>4790</v>
      </c>
      <c r="H455">
        <v>45173</v>
      </c>
      <c r="I455">
        <v>12136</v>
      </c>
      <c r="J455">
        <v>335</v>
      </c>
      <c r="Q455" t="s">
        <v>3998</v>
      </c>
      <c r="S455" t="s">
        <v>3998</v>
      </c>
      <c r="V455" t="s">
        <v>3998</v>
      </c>
    </row>
    <row r="456" spans="1:22" x14ac:dyDescent="0.25">
      <c r="A456" t="s">
        <v>3994</v>
      </c>
      <c r="B456" t="s">
        <v>4873</v>
      </c>
      <c r="C456" t="s">
        <v>4874</v>
      </c>
      <c r="D456">
        <v>1032503581</v>
      </c>
      <c r="E456">
        <v>3005936854</v>
      </c>
      <c r="F456" t="s">
        <v>4612</v>
      </c>
      <c r="G456" t="s">
        <v>4790</v>
      </c>
      <c r="H456">
        <v>45173</v>
      </c>
      <c r="I456">
        <v>12126</v>
      </c>
      <c r="J456">
        <v>299</v>
      </c>
      <c r="Q456" t="s">
        <v>3998</v>
      </c>
      <c r="S456" t="s">
        <v>3998</v>
      </c>
      <c r="V456" t="s">
        <v>3998</v>
      </c>
    </row>
    <row r="457" spans="1:22" x14ac:dyDescent="0.25">
      <c r="A457" t="s">
        <v>942</v>
      </c>
      <c r="B457" t="s">
        <v>4875</v>
      </c>
      <c r="C457" t="s">
        <v>4876</v>
      </c>
      <c r="D457">
        <v>1076656934</v>
      </c>
      <c r="E457">
        <v>3103073080</v>
      </c>
      <c r="F457" t="s">
        <v>4877</v>
      </c>
      <c r="G457" t="s">
        <v>4878</v>
      </c>
      <c r="H457">
        <v>45204</v>
      </c>
      <c r="I457">
        <v>12193</v>
      </c>
      <c r="J457">
        <v>5</v>
      </c>
      <c r="Q457" t="s">
        <v>3998</v>
      </c>
      <c r="V457" t="s">
        <v>3998</v>
      </c>
    </row>
    <row r="458" spans="1:22" x14ac:dyDescent="0.25">
      <c r="A458" t="s">
        <v>3994</v>
      </c>
      <c r="B458" t="s">
        <v>4495</v>
      </c>
      <c r="C458" t="s">
        <v>4879</v>
      </c>
      <c r="D458">
        <v>1010206508</v>
      </c>
      <c r="E458">
        <v>3114898173</v>
      </c>
      <c r="F458" t="s">
        <v>4612</v>
      </c>
      <c r="G458" t="s">
        <v>4790</v>
      </c>
      <c r="H458">
        <v>45174</v>
      </c>
      <c r="I458">
        <v>12141</v>
      </c>
      <c r="J458">
        <v>335</v>
      </c>
      <c r="Q458" t="s">
        <v>3998</v>
      </c>
      <c r="S458" t="s">
        <v>3998</v>
      </c>
      <c r="V458" t="s">
        <v>3998</v>
      </c>
    </row>
    <row r="459" spans="1:22" x14ac:dyDescent="0.25">
      <c r="A459" t="s">
        <v>3994</v>
      </c>
      <c r="B459" t="s">
        <v>4701</v>
      </c>
      <c r="C459" t="s">
        <v>4880</v>
      </c>
      <c r="D459">
        <v>1118549392</v>
      </c>
      <c r="E459">
        <v>3102082472</v>
      </c>
      <c r="F459" t="s">
        <v>4612</v>
      </c>
      <c r="G459" t="s">
        <v>4051</v>
      </c>
      <c r="H459">
        <v>45265</v>
      </c>
      <c r="I459">
        <v>12052</v>
      </c>
      <c r="J459">
        <v>339</v>
      </c>
      <c r="Q459" t="s">
        <v>3998</v>
      </c>
      <c r="S459" t="s">
        <v>3998</v>
      </c>
      <c r="V459" t="s">
        <v>3998</v>
      </c>
    </row>
    <row r="460" spans="1:22" x14ac:dyDescent="0.25">
      <c r="A460" t="s">
        <v>942</v>
      </c>
      <c r="B460" t="s">
        <v>4881</v>
      </c>
      <c r="C460" t="s">
        <v>4882</v>
      </c>
      <c r="D460">
        <v>1024504627</v>
      </c>
      <c r="E460">
        <v>3144172399</v>
      </c>
      <c r="F460" t="s">
        <v>4877</v>
      </c>
      <c r="G460" t="s">
        <v>4878</v>
      </c>
      <c r="H460">
        <v>45205</v>
      </c>
      <c r="I460">
        <v>12226</v>
      </c>
      <c r="J460">
        <v>5</v>
      </c>
      <c r="Q460" t="s">
        <v>3998</v>
      </c>
      <c r="V460" t="s">
        <v>3998</v>
      </c>
    </row>
    <row r="461" spans="1:22" x14ac:dyDescent="0.25">
      <c r="A461" t="s">
        <v>3994</v>
      </c>
      <c r="B461" t="s">
        <v>4720</v>
      </c>
      <c r="C461" t="s">
        <v>4883</v>
      </c>
      <c r="D461">
        <v>1014215157</v>
      </c>
      <c r="E461">
        <v>3168967279</v>
      </c>
      <c r="F461" t="s">
        <v>4612</v>
      </c>
      <c r="G461" t="s">
        <v>4790</v>
      </c>
      <c r="H461">
        <v>45175</v>
      </c>
      <c r="I461">
        <v>12138</v>
      </c>
      <c r="J461">
        <v>299</v>
      </c>
      <c r="Q461" t="s">
        <v>3998</v>
      </c>
      <c r="S461" t="s">
        <v>3998</v>
      </c>
      <c r="V461" t="s">
        <v>3998</v>
      </c>
    </row>
    <row r="462" spans="1:22" x14ac:dyDescent="0.25">
      <c r="A462" t="s">
        <v>942</v>
      </c>
      <c r="B462" t="s">
        <v>4884</v>
      </c>
      <c r="C462" t="s">
        <v>4885</v>
      </c>
      <c r="D462">
        <v>1022390814</v>
      </c>
      <c r="E462">
        <v>3134549998</v>
      </c>
      <c r="F462" t="s">
        <v>4877</v>
      </c>
      <c r="G462" t="s">
        <v>4878</v>
      </c>
      <c r="H462">
        <v>45205</v>
      </c>
      <c r="I462">
        <v>12252</v>
      </c>
      <c r="J462">
        <v>5</v>
      </c>
      <c r="Q462" t="s">
        <v>3998</v>
      </c>
      <c r="V462" t="s">
        <v>3998</v>
      </c>
    </row>
    <row r="463" spans="1:22" x14ac:dyDescent="0.25">
      <c r="A463" t="s">
        <v>3994</v>
      </c>
      <c r="B463" t="s">
        <v>4886</v>
      </c>
      <c r="C463" t="s">
        <v>4887</v>
      </c>
      <c r="D463">
        <v>1072963198</v>
      </c>
      <c r="E463">
        <v>3219026261</v>
      </c>
      <c r="F463" t="s">
        <v>4888</v>
      </c>
      <c r="G463" t="s">
        <v>4051</v>
      </c>
      <c r="H463">
        <v>45483</v>
      </c>
      <c r="I463">
        <v>12163</v>
      </c>
      <c r="J463">
        <v>348</v>
      </c>
      <c r="K463" t="s">
        <v>3998</v>
      </c>
      <c r="Q463" t="s">
        <v>3998</v>
      </c>
      <c r="S463" t="s">
        <v>3998</v>
      </c>
      <c r="V463" t="s">
        <v>3998</v>
      </c>
    </row>
    <row r="464" spans="1:22" x14ac:dyDescent="0.25">
      <c r="A464" t="s">
        <v>3994</v>
      </c>
      <c r="B464" t="s">
        <v>4495</v>
      </c>
      <c r="C464" t="s">
        <v>4889</v>
      </c>
      <c r="D464">
        <v>1128051101</v>
      </c>
      <c r="E464">
        <v>3103674503</v>
      </c>
      <c r="F464" t="s">
        <v>4888</v>
      </c>
      <c r="G464" t="s">
        <v>4790</v>
      </c>
      <c r="H464">
        <v>45148</v>
      </c>
      <c r="I464">
        <v>12142</v>
      </c>
      <c r="J464">
        <v>335</v>
      </c>
      <c r="Q464" t="s">
        <v>3998</v>
      </c>
      <c r="S464" t="s">
        <v>3998</v>
      </c>
      <c r="V464" t="s">
        <v>3998</v>
      </c>
    </row>
    <row r="465" spans="1:22" x14ac:dyDescent="0.25">
      <c r="A465" t="s">
        <v>3994</v>
      </c>
      <c r="B465" t="s">
        <v>4890</v>
      </c>
      <c r="C465" t="s">
        <v>4891</v>
      </c>
      <c r="D465">
        <v>14395528</v>
      </c>
      <c r="E465">
        <v>3112206694</v>
      </c>
      <c r="F465" t="s">
        <v>4888</v>
      </c>
      <c r="G465" t="s">
        <v>4051</v>
      </c>
      <c r="H465">
        <v>45483</v>
      </c>
      <c r="I465">
        <v>12154</v>
      </c>
      <c r="J465">
        <v>348</v>
      </c>
      <c r="Q465" t="s">
        <v>3998</v>
      </c>
      <c r="S465" t="s">
        <v>3998</v>
      </c>
      <c r="V465" t="s">
        <v>3998</v>
      </c>
    </row>
    <row r="466" spans="1:22" x14ac:dyDescent="0.25">
      <c r="A466" t="s">
        <v>3994</v>
      </c>
      <c r="B466" t="s">
        <v>4892</v>
      </c>
      <c r="C466" t="s">
        <v>4893</v>
      </c>
      <c r="D466">
        <v>27035060</v>
      </c>
      <c r="E466">
        <v>4262328182</v>
      </c>
      <c r="F466" t="s">
        <v>4877</v>
      </c>
      <c r="G466" t="s">
        <v>4878</v>
      </c>
      <c r="H466">
        <v>45179</v>
      </c>
      <c r="I466">
        <v>12254</v>
      </c>
      <c r="J466">
        <v>336</v>
      </c>
      <c r="Q466" t="s">
        <v>3998</v>
      </c>
      <c r="S466" t="s">
        <v>3998</v>
      </c>
      <c r="V466" t="s">
        <v>3998</v>
      </c>
    </row>
    <row r="467" spans="1:22" x14ac:dyDescent="0.25">
      <c r="A467" t="s">
        <v>3994</v>
      </c>
      <c r="B467" t="s">
        <v>4894</v>
      </c>
      <c r="C467" t="s">
        <v>4895</v>
      </c>
      <c r="D467">
        <v>7315102</v>
      </c>
      <c r="E467">
        <v>3203041926</v>
      </c>
      <c r="F467" t="s">
        <v>4888</v>
      </c>
      <c r="G467" t="s">
        <v>4790</v>
      </c>
      <c r="H467">
        <v>45179</v>
      </c>
      <c r="I467">
        <v>12225</v>
      </c>
      <c r="J467">
        <v>299</v>
      </c>
      <c r="Q467" t="s">
        <v>3998</v>
      </c>
      <c r="S467" t="s">
        <v>3998</v>
      </c>
      <c r="V467" t="s">
        <v>3998</v>
      </c>
    </row>
    <row r="468" spans="1:22" x14ac:dyDescent="0.25">
      <c r="A468" t="s">
        <v>3994</v>
      </c>
      <c r="B468" t="s">
        <v>4894</v>
      </c>
      <c r="C468" t="s">
        <v>4896</v>
      </c>
      <c r="D468">
        <v>88252170</v>
      </c>
      <c r="E468">
        <v>3182097500</v>
      </c>
      <c r="F468" t="s">
        <v>4888</v>
      </c>
      <c r="G468" t="s">
        <v>4790</v>
      </c>
      <c r="H468">
        <v>45148</v>
      </c>
      <c r="I468">
        <v>12223</v>
      </c>
      <c r="J468">
        <v>299</v>
      </c>
      <c r="Q468" t="s">
        <v>3998</v>
      </c>
      <c r="S468" t="s">
        <v>3998</v>
      </c>
      <c r="V468" t="s">
        <v>3998</v>
      </c>
    </row>
    <row r="469" spans="1:22" x14ac:dyDescent="0.25">
      <c r="A469" t="s">
        <v>972</v>
      </c>
      <c r="B469" t="s">
        <v>4897</v>
      </c>
      <c r="C469" t="s">
        <v>4898</v>
      </c>
      <c r="D469">
        <v>79602309</v>
      </c>
      <c r="E469">
        <v>3224035714</v>
      </c>
      <c r="F469" t="s">
        <v>4888</v>
      </c>
      <c r="G469" t="s">
        <v>4051</v>
      </c>
      <c r="H469">
        <v>45209</v>
      </c>
      <c r="I469">
        <v>12103</v>
      </c>
      <c r="J469">
        <v>9</v>
      </c>
      <c r="Q469" t="s">
        <v>3998</v>
      </c>
      <c r="S469" t="s">
        <v>3998</v>
      </c>
      <c r="V469" t="s">
        <v>3998</v>
      </c>
    </row>
    <row r="470" spans="1:22" x14ac:dyDescent="0.25">
      <c r="A470" t="s">
        <v>4105</v>
      </c>
      <c r="B470" t="s">
        <v>4899</v>
      </c>
      <c r="C470" t="s">
        <v>4900</v>
      </c>
      <c r="D470">
        <v>1022431335</v>
      </c>
      <c r="E470">
        <v>3124406051</v>
      </c>
      <c r="F470" t="s">
        <v>4888</v>
      </c>
      <c r="G470" t="s">
        <v>4715</v>
      </c>
      <c r="H470">
        <v>45332</v>
      </c>
      <c r="I470">
        <v>11980</v>
      </c>
      <c r="J470">
        <v>354</v>
      </c>
      <c r="K470" t="s">
        <v>3998</v>
      </c>
      <c r="Q470" t="s">
        <v>3998</v>
      </c>
      <c r="V470" t="s">
        <v>3998</v>
      </c>
    </row>
    <row r="471" spans="1:22" x14ac:dyDescent="0.25">
      <c r="A471" t="s">
        <v>3994</v>
      </c>
      <c r="B471" t="s">
        <v>4901</v>
      </c>
      <c r="C471" t="s">
        <v>4902</v>
      </c>
      <c r="D471">
        <v>1001058490</v>
      </c>
      <c r="E471">
        <v>3108804090</v>
      </c>
      <c r="F471" t="s">
        <v>4888</v>
      </c>
      <c r="G471" t="s">
        <v>4808</v>
      </c>
      <c r="H471">
        <v>45209</v>
      </c>
      <c r="I471">
        <v>11637</v>
      </c>
      <c r="J471">
        <v>329</v>
      </c>
      <c r="Q471" t="s">
        <v>3998</v>
      </c>
      <c r="S471" t="s">
        <v>3998</v>
      </c>
      <c r="V471" t="s">
        <v>3998</v>
      </c>
    </row>
  </sheetData>
  <autoFilter ref="C1:C471" xr:uid="{7AE52787-1526-400B-B539-224797F6928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264C-0664-4F76-88CF-4944B85B52F9}">
  <dimension ref="A1:B17"/>
  <sheetViews>
    <sheetView workbookViewId="0">
      <selection activeCell="D7" sqref="D7"/>
    </sheetView>
  </sheetViews>
  <sheetFormatPr baseColWidth="10" defaultRowHeight="15" x14ac:dyDescent="0.25"/>
  <cols>
    <col min="1" max="1" width="41.42578125" bestFit="1" customWidth="1"/>
  </cols>
  <sheetData>
    <row r="1" spans="1:2" x14ac:dyDescent="0.25">
      <c r="A1" t="s">
        <v>4423</v>
      </c>
      <c r="B1">
        <v>1</v>
      </c>
    </row>
    <row r="2" spans="1:2" x14ac:dyDescent="0.25">
      <c r="A2" t="s">
        <v>4903</v>
      </c>
      <c r="B2">
        <v>2</v>
      </c>
    </row>
    <row r="3" spans="1:2" x14ac:dyDescent="0.25">
      <c r="A3" t="s">
        <v>4646</v>
      </c>
      <c r="B3">
        <v>3</v>
      </c>
    </row>
    <row r="4" spans="1:2" x14ac:dyDescent="0.25">
      <c r="A4" t="s">
        <v>4017</v>
      </c>
      <c r="B4">
        <v>4</v>
      </c>
    </row>
    <row r="5" spans="1:2" x14ac:dyDescent="0.25">
      <c r="A5" t="s">
        <v>4904</v>
      </c>
      <c r="B5">
        <v>5</v>
      </c>
    </row>
    <row r="6" spans="1:2" x14ac:dyDescent="0.25">
      <c r="A6" t="s">
        <v>4557</v>
      </c>
      <c r="B6">
        <v>6</v>
      </c>
    </row>
    <row r="7" spans="1:2" x14ac:dyDescent="0.25">
      <c r="A7" t="s">
        <v>4762</v>
      </c>
      <c r="B7">
        <v>7</v>
      </c>
    </row>
    <row r="8" spans="1:2" x14ac:dyDescent="0.25">
      <c r="A8" t="s">
        <v>4625</v>
      </c>
      <c r="B8">
        <v>8</v>
      </c>
    </row>
    <row r="9" spans="1:2" x14ac:dyDescent="0.25">
      <c r="A9" t="s">
        <v>4612</v>
      </c>
      <c r="B9">
        <v>9</v>
      </c>
    </row>
    <row r="10" spans="1:2" x14ac:dyDescent="0.25">
      <c r="A10" t="s">
        <v>4905</v>
      </c>
      <c r="B10">
        <v>10</v>
      </c>
    </row>
    <row r="11" spans="1:2" x14ac:dyDescent="0.25">
      <c r="A11" t="s">
        <v>4009</v>
      </c>
      <c r="B11">
        <v>11</v>
      </c>
    </row>
    <row r="12" spans="1:2" x14ac:dyDescent="0.25">
      <c r="A12" t="s">
        <v>4062</v>
      </c>
      <c r="B12">
        <v>12</v>
      </c>
    </row>
    <row r="13" spans="1:2" x14ac:dyDescent="0.25">
      <c r="A13" t="s">
        <v>4004</v>
      </c>
      <c r="B13">
        <v>13</v>
      </c>
    </row>
    <row r="14" spans="1:2" x14ac:dyDescent="0.25">
      <c r="A14" t="s">
        <v>4081</v>
      </c>
      <c r="B14">
        <v>14</v>
      </c>
    </row>
    <row r="15" spans="1:2" x14ac:dyDescent="0.25">
      <c r="A15" t="s">
        <v>4774</v>
      </c>
      <c r="B15">
        <v>15</v>
      </c>
    </row>
    <row r="16" spans="1:2" x14ac:dyDescent="0.25">
      <c r="A16" t="s">
        <v>4077</v>
      </c>
      <c r="B16">
        <v>16</v>
      </c>
    </row>
    <row r="17" spans="1:2" x14ac:dyDescent="0.25">
      <c r="A17" t="s">
        <v>805</v>
      </c>
      <c r="B17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95B5-2393-44A8-8E88-0E5A392C8893}">
  <dimension ref="A1:B16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t="s">
        <v>4524</v>
      </c>
      <c r="B1">
        <v>1</v>
      </c>
    </row>
    <row r="2" spans="1:2" x14ac:dyDescent="0.25">
      <c r="A2" t="s">
        <v>4329</v>
      </c>
      <c r="B2">
        <v>2</v>
      </c>
    </row>
    <row r="3" spans="1:2" x14ac:dyDescent="0.25">
      <c r="A3" t="s">
        <v>3997</v>
      </c>
      <c r="B3">
        <v>3</v>
      </c>
    </row>
    <row r="4" spans="1:2" x14ac:dyDescent="0.25">
      <c r="A4" t="s">
        <v>4269</v>
      </c>
      <c r="B4">
        <v>4</v>
      </c>
    </row>
    <row r="5" spans="1:2" x14ac:dyDescent="0.25">
      <c r="A5" t="s">
        <v>805</v>
      </c>
      <c r="B5">
        <v>5</v>
      </c>
    </row>
    <row r="6" spans="1:2" x14ac:dyDescent="0.25">
      <c r="A6" t="s">
        <v>4051</v>
      </c>
      <c r="B6">
        <v>6</v>
      </c>
    </row>
    <row r="7" spans="1:2" x14ac:dyDescent="0.25">
      <c r="A7" t="s">
        <v>4162</v>
      </c>
      <c r="B7">
        <v>7</v>
      </c>
    </row>
    <row r="8" spans="1:2" x14ac:dyDescent="0.25">
      <c r="A8" t="s">
        <v>4639</v>
      </c>
      <c r="B8">
        <v>8</v>
      </c>
    </row>
    <row r="9" spans="1:2" x14ac:dyDescent="0.25">
      <c r="A9" t="s">
        <v>4682</v>
      </c>
      <c r="B9">
        <v>9</v>
      </c>
    </row>
    <row r="10" spans="1:2" x14ac:dyDescent="0.25">
      <c r="A10" t="s">
        <v>4906</v>
      </c>
      <c r="B10">
        <v>10</v>
      </c>
    </row>
    <row r="11" spans="1:2" x14ac:dyDescent="0.25">
      <c r="A11" t="s">
        <v>4190</v>
      </c>
      <c r="B11">
        <v>11</v>
      </c>
    </row>
    <row r="12" spans="1:2" x14ac:dyDescent="0.25">
      <c r="A12" t="s">
        <v>4142</v>
      </c>
      <c r="B12">
        <v>12</v>
      </c>
    </row>
    <row r="13" spans="1:2" x14ac:dyDescent="0.25">
      <c r="A13" t="s">
        <v>4700</v>
      </c>
      <c r="B13">
        <v>13</v>
      </c>
    </row>
    <row r="14" spans="1:2" x14ac:dyDescent="0.25">
      <c r="A14" t="s">
        <v>4174</v>
      </c>
      <c r="B14">
        <v>14</v>
      </c>
    </row>
    <row r="15" spans="1:2" x14ac:dyDescent="0.25">
      <c r="A15" t="s">
        <v>4907</v>
      </c>
      <c r="B15">
        <v>15</v>
      </c>
    </row>
    <row r="16" spans="1:2" x14ac:dyDescent="0.25">
      <c r="A16" t="s">
        <v>4523</v>
      </c>
      <c r="B16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C30C-075E-4814-9406-DDBE11EAF165}">
  <dimension ref="A1:G470"/>
  <sheetViews>
    <sheetView tabSelected="1" topLeftCell="A440" workbookViewId="0">
      <selection activeCell="G1" sqref="G1:G470"/>
    </sheetView>
  </sheetViews>
  <sheetFormatPr baseColWidth="10" defaultRowHeight="15" x14ac:dyDescent="0.25"/>
  <cols>
    <col min="1" max="1" width="11.28515625" customWidth="1"/>
    <col min="2" max="2" width="13.42578125" customWidth="1"/>
    <col min="3" max="3" width="14" customWidth="1"/>
    <col min="4" max="4" width="16.5703125" customWidth="1"/>
    <col min="5" max="5" width="11.85546875" bestFit="1" customWidth="1"/>
  </cols>
  <sheetData>
    <row r="1" spans="1:7" x14ac:dyDescent="0.25">
      <c r="A1">
        <f>_xlfn.IFNA(IF(empleados!F2="",gestiona!$B$17,VLOOKUP(TRIM(empleados!F2),gestiona!$A$1:$B$17,2,0)),17)</f>
        <v>17</v>
      </c>
      <c r="B1">
        <f>_xlfn.IFNA(IF(empleados!G2="",contratos_id!$B$5,VLOOKUP(empleados!G2,contratos_id!$A$1:$B$16,2,0)),5)</f>
        <v>3</v>
      </c>
      <c r="C1" t="str">
        <f>IF(empleados!H2="","null","'"&amp;YEAR(empleados!H2)&amp;"-"&amp;IF(VALUE(MONTH(empleados!H2))&lt;10,0&amp;VALUE(MONTH(empleados!H2)),VALUE(MONTH(empleados!H2)))&amp;"-"&amp;IF(VALUE(DAY(empleados!H2))&lt;10,0&amp;VALUE(DAY(empleados!H2)),VALUE(DAY(empleados!H2)))&amp;"'")</f>
        <v>null</v>
      </c>
      <c r="D1">
        <f>_xlfn.IFNA(VLOOKUP(empleados!J2,centro_costo_id_2!$A$2:$B$108,2,0),107)</f>
        <v>107</v>
      </c>
      <c r="E1" t="str">
        <f>"['cargo' =&gt; '"&amp;TRIM(empleados!B2)&amp;"','usuario' =&gt; '"&amp;TRIM(empleados!C2)&amp;"','cedula' =&gt; "&amp;IF(empleados!D2="","null",empleados!D2)&amp;",'telefono' =&gt; '"&amp;IF(empleados!E2="","N/A",empleados!E2)&amp;"','gestionas_id' =&gt; "&amp;A1&amp;","</f>
        <v>['cargo' =&gt; 'Ejecutiva Comercial','usuario' =&gt; 'Stefany Restrepo Guzman','cedula' =&gt; null,'telefono' =&gt; 'N/A','gestionas_id' =&gt; 17,</v>
      </c>
      <c r="F1" t="str">
        <f>"'contratos_id' =&gt; "&amp;B1&amp;",'fecha_retiro' =&gt; "&amp;C1&amp;",'ticket' =&gt; '"&amp;IF(empleados!I2="","N/A",empleados!I2)&amp;"','centro_costos_id' =&gt; '107','estado' =&gt; 'Proceso de retiro'],"</f>
        <v>'contratos_id' =&gt; 3,'fecha_retiro' =&gt; null,'ticket' =&gt; '5337','centro_costos_id' =&gt; '107','estado' =&gt; 'Proceso de retiro'],</v>
      </c>
      <c r="G1" t="str">
        <f>E1&amp;F1</f>
        <v>['cargo' =&gt; 'Ejecutiva Comercial','usuario' =&gt; 'Stefany Restrepo Guzman','cedula' =&gt; null,'telefono' =&gt; 'N/A','gestionas_id' =&gt; 17,'contratos_id' =&gt; 3,'fecha_retiro' =&gt; null,'ticket' =&gt; '5337','centro_costos_id' =&gt; '107','estado' =&gt; 'Proceso de retiro'],</v>
      </c>
    </row>
    <row r="2" spans="1:7" x14ac:dyDescent="0.25">
      <c r="A2">
        <f>_xlfn.IFNA(IF(empleados!F3="",gestiona!$B$17,VLOOKUP(TRIM(empleados!F3),gestiona!$A$1:$B$17,2,0)),17)</f>
        <v>17</v>
      </c>
      <c r="B2">
        <f>_xlfn.IFNA(IF(empleados!G3="",contratos_id!$B$5,VLOOKUP(empleados!G3,contratos_id!$A$1:$B$16,2,0)),5)</f>
        <v>5</v>
      </c>
      <c r="C2" t="str">
        <f>IF(empleados!H3="","null","'"&amp;YEAR(empleados!H3)&amp;"-"&amp;IF(VALUE(MONTH(empleados!H3))&lt;10,0&amp;VALUE(MONTH(empleados!H3)),VALUE(MONTH(empleados!H3)))&amp;"-"&amp;IF(VALUE(DAY(empleados!H3))&lt;10,0&amp;VALUE(DAY(empleados!H3)),VALUE(DAY(empleados!H3)))&amp;"'")</f>
        <v>null</v>
      </c>
      <c r="D2">
        <f>_xlfn.IFNA(VLOOKUP(empleados!J3,centro_costo_id_2!$A$2:$B$108,2,0),107)</f>
        <v>107</v>
      </c>
      <c r="E2" t="str">
        <f>"['cargo' =&gt; '"&amp;TRIM(empleados!B3)&amp;"','usuario' =&gt; '"&amp;TRIM(empleados!C3)&amp;"','cedula' =&gt; "&amp;IF(empleados!D3="","null",empleados!D3)&amp;",'telefono' =&gt; '"&amp;IF(empleados!E3="","N/A",empleados!E3)&amp;"','gestionas_id' =&gt; "&amp;A2&amp;","</f>
        <v>['cargo' =&gt; 'Growth Manager','usuario' =&gt; 'Benjamin Medina','cedula' =&gt; null,'telefono' =&gt; 'N/A','gestionas_id' =&gt; 17,</v>
      </c>
      <c r="F2" t="str">
        <f>"'contratos_id' =&gt; "&amp;B2&amp;",'fecha_retiro' =&gt; "&amp;C2&amp;",'ticket' =&gt; '"&amp;IF(empleados!I3="","N/A",empleados!I3)&amp;"','centro_costos_id' =&gt; '107','estado' =&gt; 'Proceso de retiro'],"</f>
        <v>'contratos_id' =&gt; 5,'fecha_retiro' =&gt; null,'ticket' =&gt; '7964','centro_costos_id' =&gt; '107','estado' =&gt; 'Proceso de retiro'],</v>
      </c>
      <c r="G2" t="str">
        <f t="shared" ref="G2:G65" si="0">E2&amp;F2</f>
        <v>['cargo' =&gt; 'Growth Manager','usuario' =&gt; 'Benjamin Medina','cedula' =&gt; null,'telefono' =&gt; 'N/A','gestionas_id' =&gt; 17,'contratos_id' =&gt; 5,'fecha_retiro' =&gt; null,'ticket' =&gt; '7964','centro_costos_id' =&gt; '107','estado' =&gt; 'Proceso de retiro'],</v>
      </c>
    </row>
    <row r="3" spans="1:7" x14ac:dyDescent="0.25">
      <c r="A3">
        <f>_xlfn.IFNA(IF(empleados!F4="",gestiona!$B$17,VLOOKUP(TRIM(empleados!F4),gestiona!$A$1:$B$17,2,0)),17)</f>
        <v>13</v>
      </c>
      <c r="B3">
        <f>_xlfn.IFNA(IF(empleados!G4="",contratos_id!$B$5,VLOOKUP(empleados!G4,contratos_id!$A$1:$B$16,2,0)),5)</f>
        <v>5</v>
      </c>
      <c r="C3" t="str">
        <f>IF(empleados!H4="","null","'"&amp;YEAR(empleados!H4)&amp;"-"&amp;IF(VALUE(MONTH(empleados!H4))&lt;10,0&amp;VALUE(MONTH(empleados!H4)),VALUE(MONTH(empleados!H4)))&amp;"-"&amp;IF(VALUE(DAY(empleados!H4))&lt;10,0&amp;VALUE(DAY(empleados!H4)),VALUE(DAY(empleados!H4)))&amp;"'")</f>
        <v>'2022-09-30'</v>
      </c>
      <c r="D3">
        <f>_xlfn.IFNA(VLOOKUP(empleados!J4,centro_costo_id_2!$A$2:$B$108,2,0),107)</f>
        <v>61</v>
      </c>
      <c r="E3" t="str">
        <f>"['cargo' =&gt; '"&amp;TRIM(empleados!B4)&amp;"','usuario' =&gt; '"&amp;TRIM(empleados!C4)&amp;"','cedula' =&gt; "&amp;IF(empleados!D4="","null",empleados!D4)&amp;",'telefono' =&gt; '"&amp;IF(empleados!E4="","N/A",empleados!E4)&amp;"','gestionas_id' =&gt; "&amp;A3&amp;","</f>
        <v>['cargo' =&gt; 'Coordinadora Operativa','usuario' =&gt; 'Carolina Rubiano','cedula' =&gt; 1019084754,'telefono' =&gt; '3017159493','gestionas_id' =&gt; 13,</v>
      </c>
      <c r="F3" t="str">
        <f>"'contratos_id' =&gt; "&amp;B3&amp;",'fecha_retiro' =&gt; "&amp;C3&amp;",'ticket' =&gt; '"&amp;IF(empleados!I4="","N/A",empleados!I4)&amp;"','centro_costos_id' =&gt; '107','estado' =&gt; 'Proceso de retiro'],"</f>
        <v>'contratos_id' =&gt; 5,'fecha_retiro' =&gt; '2022-09-30','ticket' =&gt; '8724','centro_costos_id' =&gt; '107','estado' =&gt; 'Proceso de retiro'],</v>
      </c>
      <c r="G3" t="str">
        <f t="shared" si="0"/>
        <v>['cargo' =&gt; 'Coordinadora Operativa','usuario' =&gt; 'Carolina Rubiano','cedula' =&gt; 1019084754,'telefono' =&gt; '3017159493','gestionas_id' =&gt; 13,'contratos_id' =&gt; 5,'fecha_retiro' =&gt; '2022-09-30','ticket' =&gt; '8724','centro_costos_id' =&gt; '107','estado' =&gt; 'Proceso de retiro'],</v>
      </c>
    </row>
    <row r="4" spans="1:7" x14ac:dyDescent="0.25">
      <c r="A4">
        <f>_xlfn.IFNA(IF(empleados!F5="",gestiona!$B$17,VLOOKUP(TRIM(empleados!F5),gestiona!$A$1:$B$17,2,0)),17)</f>
        <v>11</v>
      </c>
      <c r="B4">
        <f>_xlfn.IFNA(IF(empleados!G5="",contratos_id!$B$5,VLOOKUP(empleados!G5,contratos_id!$A$1:$B$16,2,0)),5)</f>
        <v>3</v>
      </c>
      <c r="C4" t="str">
        <f>IF(empleados!H5="","null","'"&amp;YEAR(empleados!H5)&amp;"-"&amp;IF(VALUE(MONTH(empleados!H5))&lt;10,0&amp;VALUE(MONTH(empleados!H5)),VALUE(MONTH(empleados!H5)))&amp;"-"&amp;IF(VALUE(DAY(empleados!H5))&lt;10,0&amp;VALUE(DAY(empleados!H5)),VALUE(DAY(empleados!H5)))&amp;"'")</f>
        <v>null</v>
      </c>
      <c r="D4">
        <f>_xlfn.IFNA(VLOOKUP(empleados!J5,centro_costo_id_2!$A$2:$B$108,2,0),107)</f>
        <v>107</v>
      </c>
      <c r="E4" t="str">
        <f>"['cargo' =&gt; '"&amp;TRIM(empleados!B5)&amp;"','usuario' =&gt; '"&amp;TRIM(empleados!C5)&amp;"','cedula' =&gt; "&amp;IF(empleados!D5="","null",empleados!D5)&amp;",'telefono' =&gt; '"&amp;IF(empleados!E5="","N/A",empleados!E5)&amp;"','gestionas_id' =&gt; "&amp;A4&amp;","</f>
        <v>['cargo' =&gt; 'Coordinador de Marketing
','usuario' =&gt; 'Diana Katherine Abella Mahecha','cedula' =&gt; 1016078172,'telefono' =&gt; '313 4309872','gestionas_id' =&gt; 11,</v>
      </c>
      <c r="F4" t="str">
        <f>"'contratos_id' =&gt; "&amp;B4&amp;",'fecha_retiro' =&gt; "&amp;C4&amp;",'ticket' =&gt; '"&amp;IF(empleados!I5="","N/A",empleados!I5)&amp;"','centro_costos_id' =&gt; '107','estado' =&gt; 'Proceso de retiro'],"</f>
        <v>'contratos_id' =&gt; 3,'fecha_retiro' =&gt; null,'ticket' =&gt; '6686','centro_costos_id' =&gt; '107','estado' =&gt; 'Proceso de retiro'],</v>
      </c>
      <c r="G4" t="str">
        <f t="shared" si="0"/>
        <v>['cargo' =&gt; 'Coordinador de Marketing
','usuario' =&gt; 'Diana Katherine Abella Mahecha','cedula' =&gt; 1016078172,'telefono' =&gt; '313 4309872','gestionas_id' =&gt; 11,'contratos_id' =&gt; 3,'fecha_retiro' =&gt; null,'ticket' =&gt; '6686','centro_costos_id' =&gt; '107','estado' =&gt; 'Proceso de retiro'],</v>
      </c>
    </row>
    <row r="5" spans="1:7" x14ac:dyDescent="0.25">
      <c r="A5">
        <f>_xlfn.IFNA(IF(empleados!F6="",gestiona!$B$17,VLOOKUP(TRIM(empleados!F6),gestiona!$A$1:$B$17,2,0)),17)</f>
        <v>11</v>
      </c>
      <c r="B5">
        <f>_xlfn.IFNA(IF(empleados!G6="",contratos_id!$B$5,VLOOKUP(empleados!G6,contratos_id!$A$1:$B$16,2,0)),5)</f>
        <v>3</v>
      </c>
      <c r="C5" t="str">
        <f>IF(empleados!H6="","null","'"&amp;YEAR(empleados!H6)&amp;"-"&amp;IF(VALUE(MONTH(empleados!H6))&lt;10,0&amp;VALUE(MONTH(empleados!H6)),VALUE(MONTH(empleados!H6)))&amp;"-"&amp;IF(VALUE(DAY(empleados!H6))&lt;10,0&amp;VALUE(DAY(empleados!H6)),VALUE(DAY(empleados!H6)))&amp;"'")</f>
        <v>null</v>
      </c>
      <c r="D5">
        <f>_xlfn.IFNA(VLOOKUP(empleados!J6,centro_costo_id_2!$A$2:$B$108,2,0),107)</f>
        <v>107</v>
      </c>
      <c r="E5" t="str">
        <f>"['cargo' =&gt; '"&amp;TRIM(empleados!B6)&amp;"','usuario' =&gt; '"&amp;TRIM(empleados!C6)&amp;"','cedula' =&gt; "&amp;IF(empleados!D6="","null",empleados!D6)&amp;",'telefono' =&gt; '"&amp;IF(empleados!E6="","N/A",empleados!E6)&amp;"','gestionas_id' =&gt; "&amp;A5&amp;","</f>
        <v>['cargo' =&gt; 'Diseñador','usuario' =&gt; 'David Sebastian Cadena Escobar','cedula' =&gt; 1014246373,'telefono' =&gt; '320 8963976','gestionas_id' =&gt; 11,</v>
      </c>
      <c r="F5" t="str">
        <f>"'contratos_id' =&gt; "&amp;B5&amp;",'fecha_retiro' =&gt; "&amp;C5&amp;",'ticket' =&gt; '"&amp;IF(empleados!I6="","N/A",empleados!I6)&amp;"','centro_costos_id' =&gt; '107','estado' =&gt; 'Proceso de retiro'],"</f>
        <v>'contratos_id' =&gt; 3,'fecha_retiro' =&gt; null,'ticket' =&gt; '6075','centro_costos_id' =&gt; '107','estado' =&gt; 'Proceso de retiro'],</v>
      </c>
      <c r="G5" t="str">
        <f t="shared" si="0"/>
        <v>['cargo' =&gt; 'Diseñador','usuario' =&gt; 'David Sebastian Cadena Escobar','cedula' =&gt; 1014246373,'telefono' =&gt; '320 8963976','gestionas_id' =&gt; 11,'contratos_id' =&gt; 3,'fecha_retiro' =&gt; null,'ticket' =&gt; '6075','centro_costos_id' =&gt; '107','estado' =&gt; 'Proceso de retiro'],</v>
      </c>
    </row>
    <row r="6" spans="1:7" x14ac:dyDescent="0.25">
      <c r="A6">
        <f>_xlfn.IFNA(IF(empleados!F7="",gestiona!$B$17,VLOOKUP(TRIM(empleados!F7),gestiona!$A$1:$B$17,2,0)),17)</f>
        <v>4</v>
      </c>
      <c r="B6">
        <f>_xlfn.IFNA(IF(empleados!G7="",contratos_id!$B$5,VLOOKUP(empleados!G7,contratos_id!$A$1:$B$16,2,0)),5)</f>
        <v>5</v>
      </c>
      <c r="C6" t="str">
        <f>IF(empleados!H7="","null","'"&amp;YEAR(empleados!H7)&amp;"-"&amp;IF(VALUE(MONTH(empleados!H7))&lt;10,0&amp;VALUE(MONTH(empleados!H7)),VALUE(MONTH(empleados!H7)))&amp;"-"&amp;IF(VALUE(DAY(empleados!H7))&lt;10,0&amp;VALUE(DAY(empleados!H7)),VALUE(DAY(empleados!H7)))&amp;"'")</f>
        <v>null</v>
      </c>
      <c r="D6">
        <f>_xlfn.IFNA(VLOOKUP(empleados!J7,centro_costo_id_2!$A$2:$B$108,2,0),107)</f>
        <v>107</v>
      </c>
      <c r="E6" t="str">
        <f>"['cargo' =&gt; '"&amp;TRIM(empleados!B7)&amp;"','usuario' =&gt; '"&amp;TRIM(empleados!C7)&amp;"','cedula' =&gt; "&amp;IF(empleados!D7="","null",empleados!D7)&amp;",'telefono' =&gt; '"&amp;IF(empleados!E7="","N/A",empleados!E7)&amp;"','gestionas_id' =&gt; "&amp;A6&amp;","</f>
        <v>['cargo' =&gt; 'Revisora Fiscal','usuario' =&gt; 'Ana Milena Aguilera','cedula' =&gt; 22789650,'telefono' =&gt; '350 4258280','gestionas_id' =&gt; 4,</v>
      </c>
      <c r="F6" t="str">
        <f>"'contratos_id' =&gt; "&amp;B6&amp;",'fecha_retiro' =&gt; "&amp;C6&amp;",'ticket' =&gt; '"&amp;IF(empleados!I7="","N/A",empleados!I7)&amp;"','centro_costos_id' =&gt; '107','estado' =&gt; 'Proceso de retiro'],"</f>
        <v>'contratos_id' =&gt; 5,'fecha_retiro' =&gt; null,'ticket' =&gt; '4948','centro_costos_id' =&gt; '107','estado' =&gt; 'Proceso de retiro'],</v>
      </c>
      <c r="G6" t="str">
        <f t="shared" si="0"/>
        <v>['cargo' =&gt; 'Revisora Fiscal','usuario' =&gt; 'Ana Milena Aguilera','cedula' =&gt; 22789650,'telefono' =&gt; '350 4258280','gestionas_id' =&gt; 4,'contratos_id' =&gt; 5,'fecha_retiro' =&gt; null,'ticket' =&gt; '4948','centro_costos_id' =&gt; '107','estado' =&gt; 'Proceso de retiro'],</v>
      </c>
    </row>
    <row r="7" spans="1:7" x14ac:dyDescent="0.25">
      <c r="A7">
        <f>_xlfn.IFNA(IF(empleados!F8="",gestiona!$B$17,VLOOKUP(TRIM(empleados!F8),gestiona!$A$1:$B$17,2,0)),17)</f>
        <v>10</v>
      </c>
      <c r="B7">
        <f>_xlfn.IFNA(IF(empleados!G8="",contratos_id!$B$5,VLOOKUP(empleados!G8,contratos_id!$A$1:$B$16,2,0)),5)</f>
        <v>3</v>
      </c>
      <c r="C7" t="str">
        <f>IF(empleados!H8="","null","'"&amp;YEAR(empleados!H8)&amp;"-"&amp;IF(VALUE(MONTH(empleados!H8))&lt;10,0&amp;VALUE(MONTH(empleados!H8)),VALUE(MONTH(empleados!H8)))&amp;"-"&amp;IF(VALUE(DAY(empleados!H8))&lt;10,0&amp;VALUE(DAY(empleados!H8)),VALUE(DAY(empleados!H8)))&amp;"'")</f>
        <v>null</v>
      </c>
      <c r="D7">
        <f>_xlfn.IFNA(VLOOKUP(empleados!J8,centro_costo_id_2!$A$2:$B$108,2,0),107)</f>
        <v>107</v>
      </c>
      <c r="E7" t="str">
        <f>"['cargo' =&gt; '"&amp;TRIM(empleados!B8)&amp;"','usuario' =&gt; '"&amp;TRIM(empleados!C8)&amp;"','cedula' =&gt; "&amp;IF(empleados!D8="","null",empleados!D8)&amp;",'telefono' =&gt; '"&amp;IF(empleados!E8="","N/A",empleados!E8)&amp;"','gestionas_id' =&gt; "&amp;A7&amp;","</f>
        <v>['cargo' =&gt; 'Gerente de Operaciones','usuario' =&gt; 'Alejandro Posada Zuluaga','cedula' =&gt; 16076056,'telefono' =&gt; '3108328219','gestionas_id' =&gt; 10,</v>
      </c>
      <c r="F7" t="str">
        <f>"'contratos_id' =&gt; "&amp;B7&amp;",'fecha_retiro' =&gt; "&amp;C7&amp;",'ticket' =&gt; '"&amp;IF(empleados!I8="","N/A",empleados!I8)&amp;"','centro_costos_id' =&gt; '107','estado' =&gt; 'Proceso de retiro'],"</f>
        <v>'contratos_id' =&gt; 3,'fecha_retiro' =&gt; null,'ticket' =&gt; 'N/A','centro_costos_id' =&gt; '107','estado' =&gt; 'Proceso de retiro'],</v>
      </c>
      <c r="G7" t="str">
        <f t="shared" si="0"/>
        <v>['cargo' =&gt; 'Gerente de Operaciones','usuario' =&gt; 'Alejandro Posada Zuluaga','cedula' =&gt; 16076056,'telefono' =&gt; '3108328219','gestionas_id' =&gt; 10,'contratos_id' =&gt; 3,'fecha_retiro' =&gt; null,'ticket' =&gt; 'N/A','centro_costos_id' =&gt; '107','estado' =&gt; 'Proceso de retiro'],</v>
      </c>
    </row>
    <row r="8" spans="1:7" x14ac:dyDescent="0.25">
      <c r="A8">
        <f>_xlfn.IFNA(IF(empleados!F9="",gestiona!$B$17,VLOOKUP(TRIM(empleados!F9),gestiona!$A$1:$B$17,2,0)),17)</f>
        <v>4</v>
      </c>
      <c r="B8">
        <f>_xlfn.IFNA(IF(empleados!G9="",contratos_id!$B$5,VLOOKUP(empleados!G9,contratos_id!$A$1:$B$16,2,0)),5)</f>
        <v>5</v>
      </c>
      <c r="C8" t="str">
        <f>IF(empleados!H9="","null","'"&amp;YEAR(empleados!H9)&amp;"-"&amp;IF(VALUE(MONTH(empleados!H9))&lt;10,0&amp;VALUE(MONTH(empleados!H9)),VALUE(MONTH(empleados!H9)))&amp;"-"&amp;IF(VALUE(DAY(empleados!H9))&lt;10,0&amp;VALUE(DAY(empleados!H9)),VALUE(DAY(empleados!H9)))&amp;"'")</f>
        <v>null</v>
      </c>
      <c r="D8">
        <f>_xlfn.IFNA(VLOOKUP(empleados!J9,centro_costo_id_2!$A$2:$B$108,2,0),107)</f>
        <v>107</v>
      </c>
      <c r="E8" t="str">
        <f>"['cargo' =&gt; '"&amp;TRIM(empleados!B9)&amp;"','usuario' =&gt; '"&amp;TRIM(empleados!C9)&amp;"','cedula' =&gt; "&amp;IF(empleados!D9="","null",empleados!D9)&amp;",'telefono' =&gt; '"&amp;IF(empleados!E9="","N/A",empleados!E9)&amp;"','gestionas_id' =&gt; "&amp;A8&amp;","</f>
        <v>['cargo' =&gt; 'Asistente Financiera, tesorera
','usuario' =&gt; 'Angela Liliana Velasquez Rodriguez','cedula' =&gt; 52769223,'telefono' =&gt; '3193658714','gestionas_id' =&gt; 4,</v>
      </c>
      <c r="F8" t="str">
        <f>"'contratos_id' =&gt; "&amp;B8&amp;",'fecha_retiro' =&gt; "&amp;C8&amp;",'ticket' =&gt; '"&amp;IF(empleados!I9="","N/A",empleados!I9)&amp;"','centro_costos_id' =&gt; '107','estado' =&gt; 'Proceso de retiro'],"</f>
        <v>'contratos_id' =&gt; 5,'fecha_retiro' =&gt; null,'ticket' =&gt; '6466','centro_costos_id' =&gt; '107','estado' =&gt; 'Proceso de retiro'],</v>
      </c>
      <c r="G8" t="str">
        <f t="shared" si="0"/>
        <v>['cargo' =&gt; 'Asistente Financiera, tesorera
','usuario' =&gt; 'Angela Liliana Velasquez Rodriguez','cedula' =&gt; 52769223,'telefono' =&gt; '3193658714','gestionas_id' =&gt; 4,'contratos_id' =&gt; 5,'fecha_retiro' =&gt; null,'ticket' =&gt; '6466','centro_costos_id' =&gt; '107','estado' =&gt; 'Proceso de retiro'],</v>
      </c>
    </row>
    <row r="9" spans="1:7" x14ac:dyDescent="0.25">
      <c r="A9">
        <f>_xlfn.IFNA(IF(empleados!F10="",gestiona!$B$17,VLOOKUP(TRIM(empleados!F10),gestiona!$A$1:$B$17,2,0)),17)</f>
        <v>17</v>
      </c>
      <c r="B9">
        <f>_xlfn.IFNA(IF(empleados!G10="",contratos_id!$B$5,VLOOKUP(empleados!G10,contratos_id!$A$1:$B$16,2,0)),5)</f>
        <v>5</v>
      </c>
      <c r="C9" t="str">
        <f>IF(empleados!H10="","null","'"&amp;YEAR(empleados!H10)&amp;"-"&amp;IF(VALUE(MONTH(empleados!H10))&lt;10,0&amp;VALUE(MONTH(empleados!H10)),VALUE(MONTH(empleados!H10)))&amp;"-"&amp;IF(VALUE(DAY(empleados!H10))&lt;10,0&amp;VALUE(DAY(empleados!H10)),VALUE(DAY(empleados!H10)))&amp;"'")</f>
        <v>null</v>
      </c>
      <c r="D9">
        <f>_xlfn.IFNA(VLOOKUP(empleados!J10,centro_costo_id_2!$A$2:$B$108,2,0),107)</f>
        <v>107</v>
      </c>
      <c r="E9" t="str">
        <f>"['cargo' =&gt; '"&amp;TRIM(empleados!B10)&amp;"','usuario' =&gt; '"&amp;TRIM(empleados!C10)&amp;"','cedula' =&gt; "&amp;IF(empleados!D10="","null",empleados!D10)&amp;",'telefono' =&gt; '"&amp;IF(empleados!E10="","N/A",empleados!E10)&amp;"','gestionas_id' =&gt; "&amp;A9&amp;","</f>
        <v>['cargo' =&gt; 'Profesional de Contratacion Publica','usuario' =&gt; 'Angelica Maria Osorio Guataqui','cedula' =&gt; 1026262240,'telefono' =&gt; '3145863036','gestionas_id' =&gt; 17,</v>
      </c>
      <c r="F9" t="str">
        <f>"'contratos_id' =&gt; "&amp;B9&amp;",'fecha_retiro' =&gt; "&amp;C9&amp;",'ticket' =&gt; '"&amp;IF(empleados!I10="","N/A",empleados!I10)&amp;"','centro_costos_id' =&gt; '107','estado' =&gt; 'Proceso de retiro'],"</f>
        <v>'contratos_id' =&gt; 5,'fecha_retiro' =&gt; null,'ticket' =&gt; '4242','centro_costos_id' =&gt; '107','estado' =&gt; 'Proceso de retiro'],</v>
      </c>
      <c r="G9" t="str">
        <f t="shared" si="0"/>
        <v>['cargo' =&gt; 'Profesional de Contratacion Publica','usuario' =&gt; 'Angelica Maria Osorio Guataqui','cedula' =&gt; 1026262240,'telefono' =&gt; '3145863036','gestionas_id' =&gt; 17,'contratos_id' =&gt; 5,'fecha_retiro' =&gt; null,'ticket' =&gt; '4242','centro_costos_id' =&gt; '107','estado' =&gt; 'Proceso de retiro'],</v>
      </c>
    </row>
    <row r="10" spans="1:7" x14ac:dyDescent="0.25">
      <c r="A10">
        <f>_xlfn.IFNA(IF(empleados!F11="",gestiona!$B$17,VLOOKUP(TRIM(empleados!F11),gestiona!$A$1:$B$17,2,0)),17)</f>
        <v>17</v>
      </c>
      <c r="B10">
        <f>_xlfn.IFNA(IF(empleados!G11="",contratos_id!$B$5,VLOOKUP(empleados!G11,contratos_id!$A$1:$B$16,2,0)),5)</f>
        <v>3</v>
      </c>
      <c r="C10" t="str">
        <f>IF(empleados!H11="","null","'"&amp;YEAR(empleados!H11)&amp;"-"&amp;IF(VALUE(MONTH(empleados!H11))&lt;10,0&amp;VALUE(MONTH(empleados!H11)),VALUE(MONTH(empleados!H11)))&amp;"-"&amp;IF(VALUE(DAY(empleados!H11))&lt;10,0&amp;VALUE(DAY(empleados!H11)),VALUE(DAY(empleados!H11)))&amp;"'")</f>
        <v>null</v>
      </c>
      <c r="D10">
        <f>_xlfn.IFNA(VLOOKUP(empleados!J11,centro_costo_id_2!$A$2:$B$108,2,0),107)</f>
        <v>107</v>
      </c>
      <c r="E10" t="str">
        <f>"['cargo' =&gt; '"&amp;TRIM(empleados!B11)&amp;"','usuario' =&gt; '"&amp;TRIM(empleados!C11)&amp;"','cedula' =&gt; "&amp;IF(empleados!D11="","null",empleados!D11)&amp;",'telefono' =&gt; '"&amp;IF(empleados!E11="","N/A",empleados!E11)&amp;"','gestionas_id' =&gt; "&amp;A10&amp;","</f>
        <v>['cargo' =&gt; 'Asistente Talento Humano','usuario' =&gt; 'Carmen Maria Garcia Matos','cedula' =&gt; 757940,'telefono' =&gt; '3208439235','gestionas_id' =&gt; 17,</v>
      </c>
      <c r="F10" t="str">
        <f>"'contratos_id' =&gt; "&amp;B10&amp;",'fecha_retiro' =&gt; "&amp;C10&amp;",'ticket' =&gt; '"&amp;IF(empleados!I11="","N/A",empleados!I11)&amp;"','centro_costos_id' =&gt; '107','estado' =&gt; 'Proceso de retiro'],"</f>
        <v>'contratos_id' =&gt; 3,'fecha_retiro' =&gt; null,'ticket' =&gt; '7607','centro_costos_id' =&gt; '107','estado' =&gt; 'Proceso de retiro'],</v>
      </c>
      <c r="G10" t="str">
        <f t="shared" si="0"/>
        <v>['cargo' =&gt; 'Asistente Talento Humano','usuario' =&gt; 'Carmen Maria Garcia Matos','cedula' =&gt; 757940,'telefono' =&gt; '3208439235','gestionas_id' =&gt; 17,'contratos_id' =&gt; 3,'fecha_retiro' =&gt; null,'ticket' =&gt; '7607','centro_costos_id' =&gt; '107','estado' =&gt; 'Proceso de retiro'],</v>
      </c>
    </row>
    <row r="11" spans="1:7" x14ac:dyDescent="0.25">
      <c r="A11">
        <f>_xlfn.IFNA(IF(empleados!F12="",gestiona!$B$17,VLOOKUP(TRIM(empleados!F12),gestiona!$A$1:$B$17,2,0)),17)</f>
        <v>17</v>
      </c>
      <c r="B11">
        <f>_xlfn.IFNA(IF(empleados!G12="",contratos_id!$B$5,VLOOKUP(empleados!G12,contratos_id!$A$1:$B$16,2,0)),5)</f>
        <v>3</v>
      </c>
      <c r="C11" t="str">
        <f>IF(empleados!H12="","null","'"&amp;YEAR(empleados!H12)&amp;"-"&amp;IF(VALUE(MONTH(empleados!H12))&lt;10,0&amp;VALUE(MONTH(empleados!H12)),VALUE(MONTH(empleados!H12)))&amp;"-"&amp;IF(VALUE(DAY(empleados!H12))&lt;10,0&amp;VALUE(DAY(empleados!H12)),VALUE(DAY(empleados!H12)))&amp;"'")</f>
        <v>null</v>
      </c>
      <c r="D11">
        <f>_xlfn.IFNA(VLOOKUP(empleados!J12,centro_costo_id_2!$A$2:$B$108,2,0),107)</f>
        <v>107</v>
      </c>
      <c r="E11" t="str">
        <f>"['cargo' =&gt; '"&amp;TRIM(empleados!B12)&amp;"','usuario' =&gt; '"&amp;TRIM(empleados!C12)&amp;"','cedula' =&gt; "&amp;IF(empleados!D12="","null",empleados!D12)&amp;",'telefono' =&gt; '"&amp;IF(empleados!E12="","N/A",empleados!E12)&amp;"','gestionas_id' =&gt; "&amp;A11&amp;","</f>
        <v>['cargo' =&gt; 'Profesional Administrativo','usuario' =&gt; 'Daniel Felipe Salinas Blanco','cedula' =&gt; 1020787118,'telefono' =&gt; '3012259798','gestionas_id' =&gt; 17,</v>
      </c>
      <c r="F11" t="str">
        <f>"'contratos_id' =&gt; "&amp;B11&amp;",'fecha_retiro' =&gt; "&amp;C11&amp;",'ticket' =&gt; '"&amp;IF(empleados!I12="","N/A",empleados!I12)&amp;"','centro_costos_id' =&gt; '107','estado' =&gt; 'Proceso de retiro'],"</f>
        <v>'contratos_id' =&gt; 3,'fecha_retiro' =&gt; null,'ticket' =&gt; '5418','centro_costos_id' =&gt; '107','estado' =&gt; 'Proceso de retiro'],</v>
      </c>
      <c r="G11" t="str">
        <f t="shared" si="0"/>
        <v>['cargo' =&gt; 'Profesional Administrativo','usuario' =&gt; 'Daniel Felipe Salinas Blanco','cedula' =&gt; 1020787118,'telefono' =&gt; '3012259798','gestionas_id' =&gt; 17,'contratos_id' =&gt; 3,'fecha_retiro' =&gt; null,'ticket' =&gt; '5418','centro_costos_id' =&gt; '107','estado' =&gt; 'Proceso de retiro'],</v>
      </c>
    </row>
    <row r="12" spans="1:7" x14ac:dyDescent="0.25">
      <c r="A12">
        <f>_xlfn.IFNA(IF(empleados!F13="",gestiona!$B$17,VLOOKUP(TRIM(empleados!F13),gestiona!$A$1:$B$17,2,0)),17)</f>
        <v>11</v>
      </c>
      <c r="B12">
        <f>_xlfn.IFNA(IF(empleados!G13="",contratos_id!$B$5,VLOOKUP(empleados!G13,contratos_id!$A$1:$B$16,2,0)),5)</f>
        <v>3</v>
      </c>
      <c r="C12" t="str">
        <f>IF(empleados!H13="","null","'"&amp;YEAR(empleados!H13)&amp;"-"&amp;IF(VALUE(MONTH(empleados!H13))&lt;10,0&amp;VALUE(MONTH(empleados!H13)),VALUE(MONTH(empleados!H13)))&amp;"-"&amp;IF(VALUE(DAY(empleados!H13))&lt;10,0&amp;VALUE(DAY(empleados!H13)),VALUE(DAY(empleados!H13)))&amp;"'")</f>
        <v>null</v>
      </c>
      <c r="D12">
        <f>_xlfn.IFNA(VLOOKUP(empleados!J13,centro_costo_id_2!$A$2:$B$108,2,0),107)</f>
        <v>107</v>
      </c>
      <c r="E12" t="str">
        <f>"['cargo' =&gt; '"&amp;TRIM(empleados!B13)&amp;"','usuario' =&gt; '"&amp;TRIM(empleados!C13)&amp;"','cedula' =&gt; "&amp;IF(empleados!D13="","null",empleados!D13)&amp;",'telefono' =&gt; '"&amp;IF(empleados!E13="","N/A",empleados!E13)&amp;"','gestionas_id' =&gt; "&amp;A12&amp;","</f>
        <v>['cargo' =&gt; 'Profesional de marketing','usuario' =&gt; 'Dariana Katherine Rincon Ramirez','cedula' =&gt; 1127664649,'telefono' =&gt; '3114724470','gestionas_id' =&gt; 11,</v>
      </c>
      <c r="F12" t="str">
        <f>"'contratos_id' =&gt; "&amp;B12&amp;",'fecha_retiro' =&gt; "&amp;C12&amp;",'ticket' =&gt; '"&amp;IF(empleados!I13="","N/A",empleados!I13)&amp;"','centro_costos_id' =&gt; '107','estado' =&gt; 'Proceso de retiro'],"</f>
        <v>'contratos_id' =&gt; 3,'fecha_retiro' =&gt; null,'ticket' =&gt; '4713','centro_costos_id' =&gt; '107','estado' =&gt; 'Proceso de retiro'],</v>
      </c>
      <c r="G12" t="str">
        <f t="shared" si="0"/>
        <v>['cargo' =&gt; 'Profesional de marketing','usuario' =&gt; 'Dariana Katherine Rincon Ramirez','cedula' =&gt; 1127664649,'telefono' =&gt; '3114724470','gestionas_id' =&gt; 11,'contratos_id' =&gt; 3,'fecha_retiro' =&gt; null,'ticket' =&gt; '4713','centro_costos_id' =&gt; '107','estado' =&gt; 'Proceso de retiro'],</v>
      </c>
    </row>
    <row r="13" spans="1:7" x14ac:dyDescent="0.25">
      <c r="A13">
        <f>_xlfn.IFNA(IF(empleados!F14="",gestiona!$B$17,VLOOKUP(TRIM(empleados!F14),gestiona!$A$1:$B$17,2,0)),17)</f>
        <v>4</v>
      </c>
      <c r="B13">
        <f>_xlfn.IFNA(IF(empleados!G14="",contratos_id!$B$5,VLOOKUP(empleados!G14,contratos_id!$A$1:$B$16,2,0)),5)</f>
        <v>3</v>
      </c>
      <c r="C13" t="str">
        <f>IF(empleados!H14="","null","'"&amp;YEAR(empleados!H14)&amp;"-"&amp;IF(VALUE(MONTH(empleados!H14))&lt;10,0&amp;VALUE(MONTH(empleados!H14)),VALUE(MONTH(empleados!H14)))&amp;"-"&amp;IF(VALUE(DAY(empleados!H14))&lt;10,0&amp;VALUE(DAY(empleados!H14)),VALUE(DAY(empleados!H14)))&amp;"'")</f>
        <v>null</v>
      </c>
      <c r="D13">
        <f>_xlfn.IFNA(VLOOKUP(empleados!J14,centro_costo_id_2!$A$2:$B$108,2,0),107)</f>
        <v>107</v>
      </c>
      <c r="E13" t="str">
        <f>"['cargo' =&gt; '"&amp;TRIM(empleados!B14)&amp;"','usuario' =&gt; '"&amp;TRIM(empleados!C14)&amp;"','cedula' =&gt; "&amp;IF(empleados!D14="","null",empleados!D14)&amp;",'telefono' =&gt; '"&amp;IF(empleados!E14="","N/A",empleados!E14)&amp;"','gestionas_id' =&gt; "&amp;A13&amp;","</f>
        <v>['cargo' =&gt; 'Analista Contable
','usuario' =&gt; 'Dayana Alejandra Morales Castillo','cedula' =&gt; 1003519873,'telefono' =&gt; '3187409308','gestionas_id' =&gt; 4,</v>
      </c>
      <c r="F13" t="str">
        <f>"'contratos_id' =&gt; "&amp;B13&amp;",'fecha_retiro' =&gt; "&amp;C13&amp;",'ticket' =&gt; '"&amp;IF(empleados!I14="","N/A",empleados!I14)&amp;"','centro_costos_id' =&gt; '107','estado' =&gt; 'Proceso de retiro'],"</f>
        <v>'contratos_id' =&gt; 3,'fecha_retiro' =&gt; null,'ticket' =&gt; '5702','centro_costos_id' =&gt; '107','estado' =&gt; 'Proceso de retiro'],</v>
      </c>
      <c r="G13" t="str">
        <f t="shared" si="0"/>
        <v>['cargo' =&gt; 'Analista Contable
','usuario' =&gt; 'Dayana Alejandra Morales Castillo','cedula' =&gt; 1003519873,'telefono' =&gt; '3187409308','gestionas_id' =&gt; 4,'contratos_id' =&gt; 3,'fecha_retiro' =&gt; null,'ticket' =&gt; '5702','centro_costos_id' =&gt; '107','estado' =&gt; 'Proceso de retiro'],</v>
      </c>
    </row>
    <row r="14" spans="1:7" x14ac:dyDescent="0.25">
      <c r="A14">
        <f>_xlfn.IFNA(IF(empleados!F15="",gestiona!$B$17,VLOOKUP(TRIM(empleados!F15),gestiona!$A$1:$B$17,2,0)),17)</f>
        <v>13</v>
      </c>
      <c r="B14">
        <f>_xlfn.IFNA(IF(empleados!G15="",contratos_id!$B$5,VLOOKUP(empleados!G15,contratos_id!$A$1:$B$16,2,0)),5)</f>
        <v>3</v>
      </c>
      <c r="C14" t="str">
        <f>IF(empleados!H15="","null","'"&amp;YEAR(empleados!H15)&amp;"-"&amp;IF(VALUE(MONTH(empleados!H15))&lt;10,0&amp;VALUE(MONTH(empleados!H15)),VALUE(MONTH(empleados!H15)))&amp;"-"&amp;IF(VALUE(DAY(empleados!H15))&lt;10,0&amp;VALUE(DAY(empleados!H15)),VALUE(DAY(empleados!H15)))&amp;"'")</f>
        <v>null</v>
      </c>
      <c r="D14">
        <f>_xlfn.IFNA(VLOOKUP(empleados!J15,centro_costo_id_2!$A$2:$B$108,2,0),107)</f>
        <v>107</v>
      </c>
      <c r="E14" t="str">
        <f>"['cargo' =&gt; '"&amp;TRIM(empleados!B15)&amp;"','usuario' =&gt; '"&amp;TRIM(empleados!C15)&amp;"','cedula' =&gt; "&amp;IF(empleados!D15="","null",empleados!D15)&amp;",'telefono' =&gt; '"&amp;IF(empleados!E15="","N/A",empleados!E15)&amp;"','gestionas_id' =&gt; "&amp;A14&amp;","</f>
        <v>['cargo' =&gt; 'Gerente de la PMO','usuario' =&gt; 'Diana Caterine Bermudez Arias','cedula' =&gt; 40325272,'telefono' =&gt; '3203027166','gestionas_id' =&gt; 13,</v>
      </c>
      <c r="F14" t="str">
        <f>"'contratos_id' =&gt; "&amp;B14&amp;",'fecha_retiro' =&gt; "&amp;C14&amp;",'ticket' =&gt; '"&amp;IF(empleados!I15="","N/A",empleados!I15)&amp;"','centro_costos_id' =&gt; '107','estado' =&gt; 'Proceso de retiro'],"</f>
        <v>'contratos_id' =&gt; 3,'fecha_retiro' =&gt; null,'ticket' =&gt; '3166','centro_costos_id' =&gt; '107','estado' =&gt; 'Proceso de retiro'],</v>
      </c>
      <c r="G14" t="str">
        <f t="shared" si="0"/>
        <v>['cargo' =&gt; 'Gerente de la PMO','usuario' =&gt; 'Diana Caterine Bermudez Arias','cedula' =&gt; 40325272,'telefono' =&gt; '3203027166','gestionas_id' =&gt; 13,'contratos_id' =&gt; 3,'fecha_retiro' =&gt; null,'ticket' =&gt; '3166','centro_costos_id' =&gt; '107','estado' =&gt; 'Proceso de retiro'],</v>
      </c>
    </row>
    <row r="15" spans="1:7" x14ac:dyDescent="0.25">
      <c r="A15">
        <f>_xlfn.IFNA(IF(empleados!F16="",gestiona!$B$17,VLOOKUP(TRIM(empleados!F16),gestiona!$A$1:$B$17,2,0)),17)</f>
        <v>17</v>
      </c>
      <c r="B15">
        <f>_xlfn.IFNA(IF(empleados!G16="",contratos_id!$B$5,VLOOKUP(empleados!G16,contratos_id!$A$1:$B$16,2,0)),5)</f>
        <v>3</v>
      </c>
      <c r="C15" t="str">
        <f>IF(empleados!H16="","null","'"&amp;YEAR(empleados!H16)&amp;"-"&amp;IF(VALUE(MONTH(empleados!H16))&lt;10,0&amp;VALUE(MONTH(empleados!H16)),VALUE(MONTH(empleados!H16)))&amp;"-"&amp;IF(VALUE(DAY(empleados!H16))&lt;10,0&amp;VALUE(DAY(empleados!H16)),VALUE(DAY(empleados!H16)))&amp;"'")</f>
        <v>null</v>
      </c>
      <c r="D15">
        <f>_xlfn.IFNA(VLOOKUP(empleados!J16,centro_costo_id_2!$A$2:$B$108,2,0),107)</f>
        <v>107</v>
      </c>
      <c r="E15" t="str">
        <f>"['cargo' =&gt; '"&amp;TRIM(empleados!B16)&amp;"','usuario' =&gt; '"&amp;TRIM(empleados!C16)&amp;"','cedula' =&gt; "&amp;IF(empleados!D16="","null",empleados!D16)&amp;",'telefono' =&gt; '"&amp;IF(empleados!E16="","N/A",empleados!E16)&amp;"','gestionas_id' =&gt; "&amp;A15&amp;","</f>
        <v>['cargo' =&gt; 'Gerente General','usuario' =&gt; 'Fernan Ocampo Gonzalez','cedula' =&gt; 16073175,'telefono' =&gt; '3173007679','gestionas_id' =&gt; 17,</v>
      </c>
      <c r="F15" t="str">
        <f>"'contratos_id' =&gt; "&amp;B15&amp;",'fecha_retiro' =&gt; "&amp;C15&amp;",'ticket' =&gt; '"&amp;IF(empleados!I16="","N/A",empleados!I16)&amp;"','centro_costos_id' =&gt; '107','estado' =&gt; 'Proceso de retiro'],"</f>
        <v>'contratos_id' =&gt; 3,'fecha_retiro' =&gt; null,'ticket' =&gt; 'N/A','centro_costos_id' =&gt; '107','estado' =&gt; 'Proceso de retiro'],</v>
      </c>
      <c r="G15" t="str">
        <f t="shared" si="0"/>
        <v>['cargo' =&gt; 'Gerente General','usuario' =&gt; 'Fernan Ocampo Gonzalez','cedula' =&gt; 16073175,'telefono' =&gt; '3173007679','gestionas_id' =&gt; 17,'contratos_id' =&gt; 3,'fecha_retiro' =&gt; null,'ticket' =&gt; 'N/A','centro_costos_id' =&gt; '107','estado' =&gt; 'Proceso de retiro'],</v>
      </c>
    </row>
    <row r="16" spans="1:7" x14ac:dyDescent="0.25">
      <c r="A16">
        <f>_xlfn.IFNA(IF(empleados!F17="",gestiona!$B$17,VLOOKUP(TRIM(empleados!F17),gestiona!$A$1:$B$17,2,0)),17)</f>
        <v>17</v>
      </c>
      <c r="B16">
        <f>_xlfn.IFNA(IF(empleados!G17="",contratos_id!$B$5,VLOOKUP(empleados!G17,contratos_id!$A$1:$B$16,2,0)),5)</f>
        <v>3</v>
      </c>
      <c r="C16" t="str">
        <f>IF(empleados!H17="","null","'"&amp;YEAR(empleados!H17)&amp;"-"&amp;IF(VALUE(MONTH(empleados!H17))&lt;10,0&amp;VALUE(MONTH(empleados!H17)),VALUE(MONTH(empleados!H17)))&amp;"-"&amp;IF(VALUE(DAY(empleados!H17))&lt;10,0&amp;VALUE(DAY(empleados!H17)),VALUE(DAY(empleados!H17)))&amp;"'")</f>
        <v>null</v>
      </c>
      <c r="D16">
        <f>_xlfn.IFNA(VLOOKUP(empleados!J17,centro_costo_id_2!$A$2:$B$108,2,0),107)</f>
        <v>107</v>
      </c>
      <c r="E16" t="str">
        <f>"['cargo' =&gt; '"&amp;TRIM(empleados!B17)&amp;"','usuario' =&gt; '"&amp;TRIM(empleados!C17)&amp;"','cedula' =&gt; "&amp;IF(empleados!D17="","null",empleados!D17)&amp;",'telefono' =&gt; '"&amp;IF(empleados!E17="","N/A",empleados!E17)&amp;"','gestionas_id' =&gt; "&amp;A16&amp;","</f>
        <v>['cargo' =&gt; 'Lider de Tecnologia','usuario' =&gt; 'Gerswin German Pineda Garcia','cedula' =&gt; 900243010051986,'telefono' =&gt; '3057865991','gestionas_id' =&gt; 17,</v>
      </c>
      <c r="F16" t="str">
        <f>"'contratos_id' =&gt; "&amp;B16&amp;",'fecha_retiro' =&gt; "&amp;C16&amp;",'ticket' =&gt; '"&amp;IF(empleados!I17="","N/A",empleados!I17)&amp;"','centro_costos_id' =&gt; '107','estado' =&gt; 'Proceso de retiro'],"</f>
        <v>'contratos_id' =&gt; 3,'fecha_retiro' =&gt; null,'ticket' =&gt; '4712','centro_costos_id' =&gt; '107','estado' =&gt; 'Proceso de retiro'],</v>
      </c>
      <c r="G16" t="str">
        <f t="shared" si="0"/>
        <v>['cargo' =&gt; 'Lider de Tecnologia','usuario' =&gt; 'Gerswin German Pineda Garcia','cedula' =&gt; 900243010051986,'telefono' =&gt; '3057865991','gestionas_id' =&gt; 17,'contratos_id' =&gt; 3,'fecha_retiro' =&gt; null,'ticket' =&gt; '4712','centro_costos_id' =&gt; '107','estado' =&gt; 'Proceso de retiro'],</v>
      </c>
    </row>
    <row r="17" spans="1:7" x14ac:dyDescent="0.25">
      <c r="A17">
        <f>_xlfn.IFNA(IF(empleados!F18="",gestiona!$B$17,VLOOKUP(TRIM(empleados!F18),gestiona!$A$1:$B$17,2,0)),17)</f>
        <v>13</v>
      </c>
      <c r="B17">
        <f>_xlfn.IFNA(IF(empleados!G18="",contratos_id!$B$5,VLOOKUP(empleados!G18,contratos_id!$A$1:$B$16,2,0)),5)</f>
        <v>3</v>
      </c>
      <c r="C17" t="str">
        <f>IF(empleados!H18="","null","'"&amp;YEAR(empleados!H18)&amp;"-"&amp;IF(VALUE(MONTH(empleados!H18))&lt;10,0&amp;VALUE(MONTH(empleados!H18)),VALUE(MONTH(empleados!H18)))&amp;"-"&amp;IF(VALUE(DAY(empleados!H18))&lt;10,0&amp;VALUE(DAY(empleados!H18)),VALUE(DAY(empleados!H18)))&amp;"'")</f>
        <v>null</v>
      </c>
      <c r="D17">
        <f>_xlfn.IFNA(VLOOKUP(empleados!J18,centro_costo_id_2!$A$2:$B$108,2,0),107)</f>
        <v>107</v>
      </c>
      <c r="E17" t="str">
        <f>"['cargo' =&gt; '"&amp;TRIM(empleados!B18)&amp;"','usuario' =&gt; '"&amp;TRIM(empleados!C18)&amp;"','cedula' =&gt; "&amp;IF(empleados!D18="","null",empleados!D18)&amp;",'telefono' =&gt; '"&amp;IF(empleados!E18="","N/A",empleados!E18)&amp;"','gestionas_id' =&gt; "&amp;A17&amp;","</f>
        <v>['cargo' =&gt; 'Gerente de Proyectos','usuario' =&gt; 'Ivan Dario Pabon Mesa','cedula' =&gt; 1020754905,'telefono' =&gt; '3053968994','gestionas_id' =&gt; 13,</v>
      </c>
      <c r="F17" t="str">
        <f>"'contratos_id' =&gt; "&amp;B17&amp;",'fecha_retiro' =&gt; "&amp;C17&amp;",'ticket' =&gt; '"&amp;IF(empleados!I18="","N/A",empleados!I18)&amp;"','centro_costos_id' =&gt; '107','estado' =&gt; 'Proceso de retiro'],"</f>
        <v>'contratos_id' =&gt; 3,'fecha_retiro' =&gt; null,'ticket' =&gt; '3785-4794','centro_costos_id' =&gt; '107','estado' =&gt; 'Proceso de retiro'],</v>
      </c>
      <c r="G17" t="str">
        <f t="shared" si="0"/>
        <v>['cargo' =&gt; 'Gerente de Proyectos','usuario' =&gt; 'Ivan Dario Pabon Mesa','cedula' =&gt; 1020754905,'telefono' =&gt; '3053968994','gestionas_id' =&gt; 13,'contratos_id' =&gt; 3,'fecha_retiro' =&gt; null,'ticket' =&gt; '3785-4794','centro_costos_id' =&gt; '107','estado' =&gt; 'Proceso de retiro'],</v>
      </c>
    </row>
    <row r="18" spans="1:7" x14ac:dyDescent="0.25">
      <c r="A18">
        <f>_xlfn.IFNA(IF(empleados!F19="",gestiona!$B$17,VLOOKUP(TRIM(empleados!F19),gestiona!$A$1:$B$17,2,0)),17)</f>
        <v>4</v>
      </c>
      <c r="B18">
        <f>_xlfn.IFNA(IF(empleados!G19="",contratos_id!$B$5,VLOOKUP(empleados!G19,contratos_id!$A$1:$B$16,2,0)),5)</f>
        <v>6</v>
      </c>
      <c r="C18" t="str">
        <f>IF(empleados!H19="","null","'"&amp;YEAR(empleados!H19)&amp;"-"&amp;IF(VALUE(MONTH(empleados!H19))&lt;10,0&amp;VALUE(MONTH(empleados!H19)),VALUE(MONTH(empleados!H19)))&amp;"-"&amp;IF(VALUE(DAY(empleados!H19))&lt;10,0&amp;VALUE(DAY(empleados!H19)),VALUE(DAY(empleados!H19)))&amp;"'")</f>
        <v>null</v>
      </c>
      <c r="D18">
        <f>_xlfn.IFNA(VLOOKUP(empleados!J19,centro_costo_id_2!$A$2:$B$108,2,0),107)</f>
        <v>107</v>
      </c>
      <c r="E18" t="str">
        <f>"['cargo' =&gt; '"&amp;TRIM(empleados!B19)&amp;"','usuario' =&gt; '"&amp;TRIM(empleados!C19)&amp;"','cedula' =&gt; "&amp;IF(empleados!D19="","null",empleados!D19)&amp;",'telefono' =&gt; '"&amp;IF(empleados!E19="","N/A",empleados!E19)&amp;"','gestionas_id' =&gt; "&amp;A18&amp;","</f>
        <v>['cargo' =&gt; 'Asistente administrativo','usuario' =&gt; 'Cristina Margarita Martinez','cedula' =&gt; 907496206111989,'telefono' =&gt; '3006100166','gestionas_id' =&gt; 4,</v>
      </c>
      <c r="F18" t="str">
        <f>"'contratos_id' =&gt; "&amp;B18&amp;",'fecha_retiro' =&gt; "&amp;C18&amp;",'ticket' =&gt; '"&amp;IF(empleados!I19="","N/A",empleados!I19)&amp;"','centro_costos_id' =&gt; '107','estado' =&gt; 'Proceso de retiro'],"</f>
        <v>'contratos_id' =&gt; 6,'fecha_retiro' =&gt; null,'ticket' =&gt; '7010','centro_costos_id' =&gt; '107','estado' =&gt; 'Proceso de retiro'],</v>
      </c>
      <c r="G18" t="str">
        <f t="shared" si="0"/>
        <v>['cargo' =&gt; 'Asistente administrativo','usuario' =&gt; 'Cristina Margarita Martinez','cedula' =&gt; 907496206111989,'telefono' =&gt; '3006100166','gestionas_id' =&gt; 4,'contratos_id' =&gt; 6,'fecha_retiro' =&gt; null,'ticket' =&gt; '7010','centro_costos_id' =&gt; '107','estado' =&gt; 'Proceso de retiro'],</v>
      </c>
    </row>
    <row r="19" spans="1:7" x14ac:dyDescent="0.25">
      <c r="A19">
        <f>_xlfn.IFNA(IF(empleados!F20="",gestiona!$B$17,VLOOKUP(TRIM(empleados!F20),gestiona!$A$1:$B$17,2,0)),17)</f>
        <v>13</v>
      </c>
      <c r="B19">
        <f>_xlfn.IFNA(IF(empleados!G20="",contratos_id!$B$5,VLOOKUP(empleados!G20,contratos_id!$A$1:$B$16,2,0)),5)</f>
        <v>3</v>
      </c>
      <c r="C19" t="str">
        <f>IF(empleados!H20="","null","'"&amp;YEAR(empleados!H20)&amp;"-"&amp;IF(VALUE(MONTH(empleados!H20))&lt;10,0&amp;VALUE(MONTH(empleados!H20)),VALUE(MONTH(empleados!H20)))&amp;"-"&amp;IF(VALUE(DAY(empleados!H20))&lt;10,0&amp;VALUE(DAY(empleados!H20)),VALUE(DAY(empleados!H20)))&amp;"'")</f>
        <v>null</v>
      </c>
      <c r="D19">
        <f>_xlfn.IFNA(VLOOKUP(empleados!J20,centro_costo_id_2!$A$2:$B$108,2,0),107)</f>
        <v>107</v>
      </c>
      <c r="E19" t="str">
        <f>"['cargo' =&gt; '"&amp;TRIM(empleados!B20)&amp;"','usuario' =&gt; '"&amp;TRIM(empleados!C20)&amp;"','cedula' =&gt; "&amp;IF(empleados!D20="","null",empleados!D20)&amp;",'telefono' =&gt; '"&amp;IF(empleados!E20="","N/A",empleados!E20)&amp;"','gestionas_id' =&gt; "&amp;A19&amp;","</f>
        <v>['cargo' =&gt; 'Gerente de proyectos','usuario' =&gt; 'Jenny Katherine Daza Perez','cedula' =&gt; 1018437615,'telefono' =&gt; '3102152276','gestionas_id' =&gt; 13,</v>
      </c>
      <c r="F19" t="str">
        <f>"'contratos_id' =&gt; "&amp;B19&amp;",'fecha_retiro' =&gt; "&amp;C19&amp;",'ticket' =&gt; '"&amp;IF(empleados!I20="","N/A",empleados!I20)&amp;"','centro_costos_id' =&gt; '107','estado' =&gt; 'Proceso de retiro'],"</f>
        <v>'contratos_id' =&gt; 3,'fecha_retiro' =&gt; null,'ticket' =&gt; '4026','centro_costos_id' =&gt; '107','estado' =&gt; 'Proceso de retiro'],</v>
      </c>
      <c r="G19" t="str">
        <f t="shared" si="0"/>
        <v>['cargo' =&gt; 'Gerente de proyectos','usuario' =&gt; 'Jenny Katherine Daza Perez','cedula' =&gt; 1018437615,'telefono' =&gt; '3102152276','gestionas_id' =&gt; 13,'contratos_id' =&gt; 3,'fecha_retiro' =&gt; null,'ticket' =&gt; '4026','centro_costos_id' =&gt; '107','estado' =&gt; 'Proceso de retiro'],</v>
      </c>
    </row>
    <row r="20" spans="1:7" x14ac:dyDescent="0.25">
      <c r="A20">
        <f>_xlfn.IFNA(IF(empleados!F21="",gestiona!$B$17,VLOOKUP(TRIM(empleados!F21),gestiona!$A$1:$B$17,2,0)),17)</f>
        <v>11</v>
      </c>
      <c r="B20">
        <f>_xlfn.IFNA(IF(empleados!G21="",contratos_id!$B$5,VLOOKUP(empleados!G21,contratos_id!$A$1:$B$16,2,0)),5)</f>
        <v>3</v>
      </c>
      <c r="C20" t="str">
        <f>IF(empleados!H21="","null","'"&amp;YEAR(empleados!H21)&amp;"-"&amp;IF(VALUE(MONTH(empleados!H21))&lt;10,0&amp;VALUE(MONTH(empleados!H21)),VALUE(MONTH(empleados!H21)))&amp;"-"&amp;IF(VALUE(DAY(empleados!H21))&lt;10,0&amp;VALUE(DAY(empleados!H21)),VALUE(DAY(empleados!H21)))&amp;"'")</f>
        <v>null</v>
      </c>
      <c r="D20">
        <f>_xlfn.IFNA(VLOOKUP(empleados!J21,centro_costo_id_2!$A$2:$B$108,2,0),107)</f>
        <v>107</v>
      </c>
      <c r="E20" t="str">
        <f>"['cargo' =&gt; '"&amp;TRIM(empleados!B21)&amp;"','usuario' =&gt; '"&amp;TRIM(empleados!C21)&amp;"','cedula' =&gt; "&amp;IF(empleados!D21="","null",empleados!D21)&amp;",'telefono' =&gt; '"&amp;IF(empleados!E21="","N/A",empleados!E21)&amp;"','gestionas_id' =&gt; "&amp;A20&amp;","</f>
        <v>['cargo' =&gt; 'Lider de diseño','usuario' =&gt; 'Jorge Gabriel Zambrano Guillen','cedula' =&gt; 927595218091985,'telefono' =&gt; '3195525439','gestionas_id' =&gt; 11,</v>
      </c>
      <c r="F20" t="str">
        <f>"'contratos_id' =&gt; "&amp;B20&amp;",'fecha_retiro' =&gt; "&amp;C20&amp;",'ticket' =&gt; '"&amp;IF(empleados!I21="","N/A",empleados!I21)&amp;"','centro_costos_id' =&gt; '107','estado' =&gt; 'Proceso de retiro'],"</f>
        <v>'contratos_id' =&gt; 3,'fecha_retiro' =&gt; null,'ticket' =&gt; '5568','centro_costos_id' =&gt; '107','estado' =&gt; 'Proceso de retiro'],</v>
      </c>
      <c r="G20" t="str">
        <f t="shared" si="0"/>
        <v>['cargo' =&gt; 'Lider de diseño','usuario' =&gt; 'Jorge Gabriel Zambrano Guillen','cedula' =&gt; 927595218091985,'telefono' =&gt; '3195525439','gestionas_id' =&gt; 11,'contratos_id' =&gt; 3,'fecha_retiro' =&gt; null,'ticket' =&gt; '5568','centro_costos_id' =&gt; '107','estado' =&gt; 'Proceso de retiro'],</v>
      </c>
    </row>
    <row r="21" spans="1:7" x14ac:dyDescent="0.25">
      <c r="A21">
        <f>_xlfn.IFNA(IF(empleados!F22="",gestiona!$B$17,VLOOKUP(TRIM(empleados!F22),gestiona!$A$1:$B$17,2,0)),17)</f>
        <v>13</v>
      </c>
      <c r="B21">
        <f>_xlfn.IFNA(IF(empleados!G22="",contratos_id!$B$5,VLOOKUP(empleados!G22,contratos_id!$A$1:$B$16,2,0)),5)</f>
        <v>3</v>
      </c>
      <c r="C21" t="str">
        <f>IF(empleados!H22="","null","'"&amp;YEAR(empleados!H22)&amp;"-"&amp;IF(VALUE(MONTH(empleados!H22))&lt;10,0&amp;VALUE(MONTH(empleados!H22)),VALUE(MONTH(empleados!H22)))&amp;"-"&amp;IF(VALUE(DAY(empleados!H22))&lt;10,0&amp;VALUE(DAY(empleados!H22)),VALUE(DAY(empleados!H22)))&amp;"'")</f>
        <v>null</v>
      </c>
      <c r="D21">
        <f>_xlfn.IFNA(VLOOKUP(empleados!J22,centro_costo_id_2!$A$2:$B$108,2,0),107)</f>
        <v>107</v>
      </c>
      <c r="E21" t="str">
        <f>"['cargo' =&gt; '"&amp;TRIM(empleados!B22)&amp;"','usuario' =&gt; '"&amp;TRIM(empleados!C22)&amp;"','cedula' =&gt; "&amp;IF(empleados!D22="","null",empleados!D22)&amp;",'telefono' =&gt; '"&amp;IF(empleados!E22="","N/A",empleados!E22)&amp;"','gestionas_id' =&gt; "&amp;A21&amp;","</f>
        <v>['cargo' =&gt; 'Analista de Proyectos
','usuario' =&gt; 'Jose Joaquin Medina Diaz','cedula' =&gt; 1127958311,'telefono' =&gt; '3144589988','gestionas_id' =&gt; 13,</v>
      </c>
      <c r="F21" t="str">
        <f>"'contratos_id' =&gt; "&amp;B21&amp;",'fecha_retiro' =&gt; "&amp;C21&amp;",'ticket' =&gt; '"&amp;IF(empleados!I22="","N/A",empleados!I22)&amp;"','centro_costos_id' =&gt; '107','estado' =&gt; 'Proceso de retiro'],"</f>
        <v>'contratos_id' =&gt; 3,'fecha_retiro' =&gt; null,'ticket' =&gt; '4029','centro_costos_id' =&gt; '107','estado' =&gt; 'Proceso de retiro'],</v>
      </c>
      <c r="G21" t="str">
        <f t="shared" si="0"/>
        <v>['cargo' =&gt; 'Analista de Proyectos
','usuario' =&gt; 'Jose Joaquin Medina Diaz','cedula' =&gt; 1127958311,'telefono' =&gt; '3144589988','gestionas_id' =&gt; 13,'contratos_id' =&gt; 3,'fecha_retiro' =&gt; null,'ticket' =&gt; '4029','centro_costos_id' =&gt; '107','estado' =&gt; 'Proceso de retiro'],</v>
      </c>
    </row>
    <row r="22" spans="1:7" x14ac:dyDescent="0.25">
      <c r="A22">
        <f>_xlfn.IFNA(IF(empleados!F23="",gestiona!$B$17,VLOOKUP(TRIM(empleados!F23),gestiona!$A$1:$B$17,2,0)),17)</f>
        <v>12</v>
      </c>
      <c r="B22">
        <f>_xlfn.IFNA(IF(empleados!G23="",contratos_id!$B$5,VLOOKUP(empleados!G23,contratos_id!$A$1:$B$16,2,0)),5)</f>
        <v>3</v>
      </c>
      <c r="C22" t="str">
        <f>IF(empleados!H23="","null","'"&amp;YEAR(empleados!H23)&amp;"-"&amp;IF(VALUE(MONTH(empleados!H23))&lt;10,0&amp;VALUE(MONTH(empleados!H23)),VALUE(MONTH(empleados!H23)))&amp;"-"&amp;IF(VALUE(DAY(empleados!H23))&lt;10,0&amp;VALUE(DAY(empleados!H23)),VALUE(DAY(empleados!H23)))&amp;"'")</f>
        <v>null</v>
      </c>
      <c r="D22">
        <f>_xlfn.IFNA(VLOOKUP(empleados!J23,centro_costo_id_2!$A$2:$B$108,2,0),107)</f>
        <v>107</v>
      </c>
      <c r="E22" t="str">
        <f>"['cargo' =&gt; '"&amp;TRIM(empleados!B23)&amp;"','usuario' =&gt; '"&amp;TRIM(empleados!C23)&amp;"','cedula' =&gt; "&amp;IF(empleados!D23="","null",empleados!D23)&amp;",'telefono' =&gt; '"&amp;IF(empleados!E23="","N/A",empleados!E23)&amp;"','gestionas_id' =&gt; "&amp;A22&amp;","</f>
        <v>['cargo' =&gt; 'Gerente de Calidad','usuario' =&gt; 'Juan Carlos Guarin Garzon','cedula' =&gt; 1033718163,'telefono' =&gt; '3013724800','gestionas_id' =&gt; 12,</v>
      </c>
      <c r="F22" t="str">
        <f>"'contratos_id' =&gt; "&amp;B22&amp;",'fecha_retiro' =&gt; "&amp;C22&amp;",'ticket' =&gt; '"&amp;IF(empleados!I23="","N/A",empleados!I23)&amp;"','centro_costos_id' =&gt; '107','estado' =&gt; 'Proceso de retiro'],"</f>
        <v>'contratos_id' =&gt; 3,'fecha_retiro' =&gt; null,'ticket' =&gt; '5109','centro_costos_id' =&gt; '107','estado' =&gt; 'Proceso de retiro'],</v>
      </c>
      <c r="G22" t="str">
        <f t="shared" si="0"/>
        <v>['cargo' =&gt; 'Gerente de Calidad','usuario' =&gt; 'Juan Carlos Guarin Garzon','cedula' =&gt; 1033718163,'telefono' =&gt; '3013724800','gestionas_id' =&gt; 12,'contratos_id' =&gt; 3,'fecha_retiro' =&gt; null,'ticket' =&gt; '5109','centro_costos_id' =&gt; '107','estado' =&gt; 'Proceso de retiro'],</v>
      </c>
    </row>
    <row r="23" spans="1:7" x14ac:dyDescent="0.25">
      <c r="A23">
        <f>_xlfn.IFNA(IF(empleados!F24="",gestiona!$B$17,VLOOKUP(TRIM(empleados!F24),gestiona!$A$1:$B$17,2,0)),17)</f>
        <v>17</v>
      </c>
      <c r="B23">
        <f>_xlfn.IFNA(IF(empleados!G24="",contratos_id!$B$5,VLOOKUP(empleados!G24,contratos_id!$A$1:$B$16,2,0)),5)</f>
        <v>3</v>
      </c>
      <c r="C23" t="str">
        <f>IF(empleados!H24="","null","'"&amp;YEAR(empleados!H24)&amp;"-"&amp;IF(VALUE(MONTH(empleados!H24))&lt;10,0&amp;VALUE(MONTH(empleados!H24)),VALUE(MONTH(empleados!H24)))&amp;"-"&amp;IF(VALUE(DAY(empleados!H24))&lt;10,0&amp;VALUE(DAY(empleados!H24)),VALUE(DAY(empleados!H24)))&amp;"'")</f>
        <v>null</v>
      </c>
      <c r="D23">
        <f>_xlfn.IFNA(VLOOKUP(empleados!J24,centro_costo_id_2!$A$2:$B$108,2,0),107)</f>
        <v>107</v>
      </c>
      <c r="E23" t="str">
        <f>"['cargo' =&gt; '"&amp;TRIM(empleados!B24)&amp;"','usuario' =&gt; '"&amp;TRIM(empleados!C24)&amp;"','cedula' =&gt; "&amp;IF(empleados!D24="","null",empleados!D24)&amp;",'telefono' =&gt; '"&amp;IF(empleados!E24="","N/A",empleados!E24)&amp;"','gestionas_id' =&gt; "&amp;A23&amp;","</f>
        <v>['cargo' =&gt; 'Gerente de Contratación Pública','usuario' =&gt; 'Lina Maria Castillo Tafur','cedula' =&gt; 52996302,'telefono' =&gt; '3044975910','gestionas_id' =&gt; 17,</v>
      </c>
      <c r="F23" t="str">
        <f>"'contratos_id' =&gt; "&amp;B23&amp;",'fecha_retiro' =&gt; "&amp;C23&amp;",'ticket' =&gt; '"&amp;IF(empleados!I24="","N/A",empleados!I24)&amp;"','centro_costos_id' =&gt; '107','estado' =&gt; 'Proceso de retiro'],"</f>
        <v>'contratos_id' =&gt; 3,'fecha_retiro' =&gt; null,'ticket' =&gt; '5781-3600-5764-5098','centro_costos_id' =&gt; '107','estado' =&gt; 'Proceso de retiro'],</v>
      </c>
      <c r="G23" t="str">
        <f t="shared" si="0"/>
        <v>['cargo' =&gt; 'Gerente de Contratación Pública','usuario' =&gt; 'Lina Maria Castillo Tafur','cedula' =&gt; 52996302,'telefono' =&gt; '3044975910','gestionas_id' =&gt; 17,'contratos_id' =&gt; 3,'fecha_retiro' =&gt; null,'ticket' =&gt; '5781-3600-5764-5098','centro_costos_id' =&gt; '107','estado' =&gt; 'Proceso de retiro'],</v>
      </c>
    </row>
    <row r="24" spans="1:7" x14ac:dyDescent="0.25">
      <c r="A24">
        <f>_xlfn.IFNA(IF(empleados!F25="",gestiona!$B$17,VLOOKUP(TRIM(empleados!F25),gestiona!$A$1:$B$17,2,0)),17)</f>
        <v>11</v>
      </c>
      <c r="B24">
        <f>_xlfn.IFNA(IF(empleados!G25="",contratos_id!$B$5,VLOOKUP(empleados!G25,contratos_id!$A$1:$B$16,2,0)),5)</f>
        <v>3</v>
      </c>
      <c r="C24" t="str">
        <f>IF(empleados!H25="","null","'"&amp;YEAR(empleados!H25)&amp;"-"&amp;IF(VALUE(MONTH(empleados!H25))&lt;10,0&amp;VALUE(MONTH(empleados!H25)),VALUE(MONTH(empleados!H25)))&amp;"-"&amp;IF(VALUE(DAY(empleados!H25))&lt;10,0&amp;VALUE(DAY(empleados!H25)),VALUE(DAY(empleados!H25)))&amp;"'")</f>
        <v>null</v>
      </c>
      <c r="D24">
        <f>_xlfn.IFNA(VLOOKUP(empleados!J25,centro_costo_id_2!$A$2:$B$108,2,0),107)</f>
        <v>107</v>
      </c>
      <c r="E24" t="str">
        <f>"['cargo' =&gt; '"&amp;TRIM(empleados!B25)&amp;"','usuario' =&gt; '"&amp;TRIM(empleados!C25)&amp;"','cedula' =&gt; "&amp;IF(empleados!D25="","null",empleados!D25)&amp;",'telefono' =&gt; '"&amp;IF(empleados!E25="","N/A",empleados!E25)&amp;"','gestionas_id' =&gt; "&amp;A24&amp;","</f>
        <v>['cargo' =&gt; 'Gerente de Marketing.','usuario' =&gt; 'Miguel Alexander Gomez Rosales','cedula' =&gt; 1094664652,'telefono' =&gt; '3227720766','gestionas_id' =&gt; 11,</v>
      </c>
      <c r="F24" t="str">
        <f>"'contratos_id' =&gt; "&amp;B24&amp;",'fecha_retiro' =&gt; "&amp;C24&amp;",'ticket' =&gt; '"&amp;IF(empleados!I25="","N/A",empleados!I25)&amp;"','centro_costos_id' =&gt; '107','estado' =&gt; 'Proceso de retiro'],"</f>
        <v>'contratos_id' =&gt; 3,'fecha_retiro' =&gt; null,'ticket' =&gt; '4432','centro_costos_id' =&gt; '107','estado' =&gt; 'Proceso de retiro'],</v>
      </c>
      <c r="G24" t="str">
        <f t="shared" si="0"/>
        <v>['cargo' =&gt; 'Gerente de Marketing.','usuario' =&gt; 'Miguel Alexander Gomez Rosales','cedula' =&gt; 1094664652,'telefono' =&gt; '3227720766','gestionas_id' =&gt; 11,'contratos_id' =&gt; 3,'fecha_retiro' =&gt; null,'ticket' =&gt; '4432','centro_costos_id' =&gt; '107','estado' =&gt; 'Proceso de retiro'],</v>
      </c>
    </row>
    <row r="25" spans="1:7" x14ac:dyDescent="0.25">
      <c r="A25">
        <f>_xlfn.IFNA(IF(empleados!F26="",gestiona!$B$17,VLOOKUP(TRIM(empleados!F26),gestiona!$A$1:$B$17,2,0)),17)</f>
        <v>17</v>
      </c>
      <c r="B25">
        <f>_xlfn.IFNA(IF(empleados!G26="",contratos_id!$B$5,VLOOKUP(empleados!G26,contratos_id!$A$1:$B$16,2,0)),5)</f>
        <v>3</v>
      </c>
      <c r="C25" t="str">
        <f>IF(empleados!H26="","null","'"&amp;YEAR(empleados!H26)&amp;"-"&amp;IF(VALUE(MONTH(empleados!H26))&lt;10,0&amp;VALUE(MONTH(empleados!H26)),VALUE(MONTH(empleados!H26)))&amp;"-"&amp;IF(VALUE(DAY(empleados!H26))&lt;10,0&amp;VALUE(DAY(empleados!H26)),VALUE(DAY(empleados!H26)))&amp;"'")</f>
        <v>null</v>
      </c>
      <c r="D25">
        <f>_xlfn.IFNA(VLOOKUP(empleados!J26,centro_costo_id_2!$A$2:$B$108,2,0),107)</f>
        <v>107</v>
      </c>
      <c r="E25" t="str">
        <f>"['cargo' =&gt; '"&amp;TRIM(empleados!B26)&amp;"','usuario' =&gt; '"&amp;TRIM(empleados!C26)&amp;"','cedula' =&gt; "&amp;IF(empleados!D26="","null",empleados!D26)&amp;",'telefono' =&gt; '"&amp;IF(empleados!E26="","N/A",empleados!E26)&amp;"','gestionas_id' =&gt; "&amp;A25&amp;","</f>
        <v>['cargo' =&gt; 'Líder Talento Humano','usuario' =&gt; 'Paula Alejandra Moreno Andrade','cedula' =&gt; 1014258141,'telefono' =&gt; '3112145777','gestionas_id' =&gt; 17,</v>
      </c>
      <c r="F25" t="str">
        <f>"'contratos_id' =&gt; "&amp;B25&amp;",'fecha_retiro' =&gt; "&amp;C25&amp;",'ticket' =&gt; '"&amp;IF(empleados!I26="","N/A",empleados!I26)&amp;"','centro_costos_id' =&gt; '107','estado' =&gt; 'Proceso de retiro'],"</f>
        <v>'contratos_id' =&gt; 3,'fecha_retiro' =&gt; null,'ticket' =&gt; '5133','centro_costos_id' =&gt; '107','estado' =&gt; 'Proceso de retiro'],</v>
      </c>
      <c r="G25" t="str">
        <f t="shared" si="0"/>
        <v>['cargo' =&gt; 'Líder Talento Humano','usuario' =&gt; 'Paula Alejandra Moreno Andrade','cedula' =&gt; 1014258141,'telefono' =&gt; '3112145777','gestionas_id' =&gt; 17,'contratos_id' =&gt; 3,'fecha_retiro' =&gt; null,'ticket' =&gt; '5133','centro_costos_id' =&gt; '107','estado' =&gt; 'Proceso de retiro'],</v>
      </c>
    </row>
    <row r="26" spans="1:7" x14ac:dyDescent="0.25">
      <c r="A26">
        <f>_xlfn.IFNA(IF(empleados!F27="",gestiona!$B$17,VLOOKUP(TRIM(empleados!F27),gestiona!$A$1:$B$17,2,0)),17)</f>
        <v>4</v>
      </c>
      <c r="B26">
        <f>_xlfn.IFNA(IF(empleados!G27="",contratos_id!$B$5,VLOOKUP(empleados!G27,contratos_id!$A$1:$B$16,2,0)),5)</f>
        <v>3</v>
      </c>
      <c r="C26" t="str">
        <f>IF(empleados!H27="","null","'"&amp;YEAR(empleados!H27)&amp;"-"&amp;IF(VALUE(MONTH(empleados!H27))&lt;10,0&amp;VALUE(MONTH(empleados!H27)),VALUE(MONTH(empleados!H27)))&amp;"-"&amp;IF(VALUE(DAY(empleados!H27))&lt;10,0&amp;VALUE(DAY(empleados!H27)),VALUE(DAY(empleados!H27)))&amp;"'")</f>
        <v>null</v>
      </c>
      <c r="D26">
        <f>_xlfn.IFNA(VLOOKUP(empleados!J27,centro_costo_id_2!$A$2:$B$108,2,0),107)</f>
        <v>107</v>
      </c>
      <c r="E26" t="str">
        <f>"['cargo' =&gt; '"&amp;TRIM(empleados!B27)&amp;"','usuario' =&gt; '"&amp;TRIM(empleados!C27)&amp;"','cedula' =&gt; "&amp;IF(empleados!D27="","null",empleados!D27)&amp;",'telefono' =&gt; '"&amp;IF(empleados!E27="","N/A",empleados!E27)&amp;"','gestionas_id' =&gt; "&amp;A26&amp;","</f>
        <v>['cargo' =&gt; 'Directora Administrativa y Financiera','usuario' =&gt; 'Sandra Muñoz Rodriguez','cedula' =&gt; 52021142,'telefono' =&gt; '3188043373','gestionas_id' =&gt; 4,</v>
      </c>
      <c r="F26" t="str">
        <f>"'contratos_id' =&gt; "&amp;B26&amp;",'fecha_retiro' =&gt; "&amp;C26&amp;",'ticket' =&gt; '"&amp;IF(empleados!I27="","N/A",empleados!I27)&amp;"','centro_costos_id' =&gt; '107','estado' =&gt; 'Proceso de retiro'],"</f>
        <v>'contratos_id' =&gt; 3,'fecha_retiro' =&gt; null,'ticket' =&gt; '5028','centro_costos_id' =&gt; '107','estado' =&gt; 'Proceso de retiro'],</v>
      </c>
      <c r="G26" t="str">
        <f t="shared" si="0"/>
        <v>['cargo' =&gt; 'Directora Administrativa y Financiera','usuario' =&gt; 'Sandra Muñoz Rodriguez','cedula' =&gt; 52021142,'telefono' =&gt; '3188043373','gestionas_id' =&gt; 4,'contratos_id' =&gt; 3,'fecha_retiro' =&gt; null,'ticket' =&gt; '5028','centro_costos_id' =&gt; '107','estado' =&gt; 'Proceso de retiro'],</v>
      </c>
    </row>
    <row r="27" spans="1:7" x14ac:dyDescent="0.25">
      <c r="A27">
        <f>_xlfn.IFNA(IF(empleados!F28="",gestiona!$B$17,VLOOKUP(TRIM(empleados!F28),gestiona!$A$1:$B$17,2,0)),17)</f>
        <v>17</v>
      </c>
      <c r="B27">
        <f>_xlfn.IFNA(IF(empleados!G28="",contratos_id!$B$5,VLOOKUP(empleados!G28,contratos_id!$A$1:$B$16,2,0)),5)</f>
        <v>3</v>
      </c>
      <c r="C27" t="str">
        <f>IF(empleados!H28="","null","'"&amp;YEAR(empleados!H28)&amp;"-"&amp;IF(VALUE(MONTH(empleados!H28))&lt;10,0&amp;VALUE(MONTH(empleados!H28)),VALUE(MONTH(empleados!H28)))&amp;"-"&amp;IF(VALUE(DAY(empleados!H28))&lt;10,0&amp;VALUE(DAY(empleados!H28)),VALUE(DAY(empleados!H28)))&amp;"'")</f>
        <v>null</v>
      </c>
      <c r="D27">
        <f>_xlfn.IFNA(VLOOKUP(empleados!J28,centro_costo_id_2!$A$2:$B$108,2,0),107)</f>
        <v>107</v>
      </c>
      <c r="E27" t="str">
        <f>"['cargo' =&gt; '"&amp;TRIM(empleados!B28)&amp;"','usuario' =&gt; '"&amp;TRIM(empleados!C28)&amp;"','cedula' =&gt; "&amp;IF(empleados!D28="","null",empleados!D28)&amp;",'telefono' =&gt; '"&amp;IF(empleados!E28="","N/A",empleados!E28)&amp;"','gestionas_id' =&gt; "&amp;A27&amp;","</f>
        <v>['cargo' =&gt; 'Analista de contratacion publica','usuario' =&gt; 'Onis Johana Estrada Ruiz','cedula' =&gt; 1069944515,'telefono' =&gt; '3142506332','gestionas_id' =&gt; 17,</v>
      </c>
      <c r="F27" t="str">
        <f>"'contratos_id' =&gt; "&amp;B27&amp;",'fecha_retiro' =&gt; "&amp;C27&amp;",'ticket' =&gt; '"&amp;IF(empleados!I28="","N/A",empleados!I28)&amp;"','centro_costos_id' =&gt; '107','estado' =&gt; 'Proceso de retiro'],"</f>
        <v>'contratos_id' =&gt; 3,'fecha_retiro' =&gt; null,'ticket' =&gt; '7772','centro_costos_id' =&gt; '107','estado' =&gt; 'Proceso de retiro'],</v>
      </c>
      <c r="G27" t="str">
        <f t="shared" si="0"/>
        <v>['cargo' =&gt; 'Analista de contratacion publica','usuario' =&gt; 'Onis Johana Estrada Ruiz','cedula' =&gt; 1069944515,'telefono' =&gt; '3142506332','gestionas_id' =&gt; 17,'contratos_id' =&gt; 3,'fecha_retiro' =&gt; null,'ticket' =&gt; '7772','centro_costos_id' =&gt; '107','estado' =&gt; 'Proceso de retiro'],</v>
      </c>
    </row>
    <row r="28" spans="1:7" x14ac:dyDescent="0.25">
      <c r="A28">
        <f>_xlfn.IFNA(IF(empleados!F29="",gestiona!$B$17,VLOOKUP(TRIM(empleados!F29),gestiona!$A$1:$B$17,2,0)),17)</f>
        <v>16</v>
      </c>
      <c r="B28">
        <f>_xlfn.IFNA(IF(empleados!G29="",contratos_id!$B$5,VLOOKUP(empleados!G29,contratos_id!$A$1:$B$16,2,0)),5)</f>
        <v>3</v>
      </c>
      <c r="C28" t="str">
        <f>IF(empleados!H29="","null","'"&amp;YEAR(empleados!H29)&amp;"-"&amp;IF(VALUE(MONTH(empleados!H29))&lt;10,0&amp;VALUE(MONTH(empleados!H29)),VALUE(MONTH(empleados!H29)))&amp;"-"&amp;IF(VALUE(DAY(empleados!H29))&lt;10,0&amp;VALUE(DAY(empleados!H29)),VALUE(DAY(empleados!H29)))&amp;"'")</f>
        <v>null</v>
      </c>
      <c r="D28">
        <f>_xlfn.IFNA(VLOOKUP(empleados!J29,centro_costo_id_2!$A$2:$B$108,2,0),107)</f>
        <v>107</v>
      </c>
      <c r="E28" t="str">
        <f>"['cargo' =&gt; '"&amp;TRIM(empleados!B29)&amp;"','usuario' =&gt; '"&amp;TRIM(empleados!C29)&amp;"','cedula' =&gt; "&amp;IF(empleados!D29="","null",empleados!D29)&amp;",'telefono' =&gt; '"&amp;IF(empleados!E29="","N/A",empleados!E29)&amp;"','gestionas_id' =&gt; "&amp;A28&amp;","</f>
        <v>['cargo' =&gt; 'Analista de proyectos','usuario' =&gt; 'Wilmar Felipe Rincon Castañeda','cedula' =&gt; 1057608845,'telefono' =&gt; '3004590220','gestionas_id' =&gt; 16,</v>
      </c>
      <c r="F28" t="str">
        <f>"'contratos_id' =&gt; "&amp;B28&amp;",'fecha_retiro' =&gt; "&amp;C28&amp;",'ticket' =&gt; '"&amp;IF(empleados!I29="","N/A",empleados!I29)&amp;"','centro_costos_id' =&gt; '107','estado' =&gt; 'Proceso de retiro'],"</f>
        <v>'contratos_id' =&gt; 3,'fecha_retiro' =&gt; null,'ticket' =&gt; '3436-4690-5554','centro_costos_id' =&gt; '107','estado' =&gt; 'Proceso de retiro'],</v>
      </c>
      <c r="G28" t="str">
        <f t="shared" si="0"/>
        <v>['cargo' =&gt; 'Analista de proyectos','usuario' =&gt; 'Wilmar Felipe Rincon Castañeda','cedula' =&gt; 1057608845,'telefono' =&gt; '3004590220','gestionas_id' =&gt; 16,'contratos_id' =&gt; 3,'fecha_retiro' =&gt; null,'ticket' =&gt; '3436-4690-5554','centro_costos_id' =&gt; '107','estado' =&gt; 'Proceso de retiro'],</v>
      </c>
    </row>
    <row r="29" spans="1:7" x14ac:dyDescent="0.25">
      <c r="A29">
        <f>_xlfn.IFNA(IF(empleados!F30="",gestiona!$B$17,VLOOKUP(TRIM(empleados!F30),gestiona!$A$1:$B$17,2,0)),17)</f>
        <v>14</v>
      </c>
      <c r="B29">
        <f>_xlfn.IFNA(IF(empleados!G30="",contratos_id!$B$5,VLOOKUP(empleados!G30,contratos_id!$A$1:$B$16,2,0)),5)</f>
        <v>3</v>
      </c>
      <c r="C29" t="str">
        <f>IF(empleados!H30="","null","'"&amp;YEAR(empleados!H30)&amp;"-"&amp;IF(VALUE(MONTH(empleados!H30))&lt;10,0&amp;VALUE(MONTH(empleados!H30)),VALUE(MONTH(empleados!H30)))&amp;"-"&amp;IF(VALUE(DAY(empleados!H30))&lt;10,0&amp;VALUE(DAY(empleados!H30)),VALUE(DAY(empleados!H30)))&amp;"'")</f>
        <v>null</v>
      </c>
      <c r="D29">
        <f>_xlfn.IFNA(VLOOKUP(empleados!J30,centro_costo_id_2!$A$2:$B$108,2,0),107)</f>
        <v>107</v>
      </c>
      <c r="E29" t="str">
        <f>"['cargo' =&gt; '"&amp;TRIM(empleados!B30)&amp;"','usuario' =&gt; '"&amp;TRIM(empleados!C30)&amp;"','cedula' =&gt; "&amp;IF(empleados!D30="","null",empleados!D30)&amp;",'telefono' =&gt; '"&amp;IF(empleados!E30="","N/A",empleados!E30)&amp;"','gestionas_id' =&gt; "&amp;A29&amp;","</f>
        <v>['cargo' =&gt; 'Lider de Soporte','usuario' =&gt; 'Zully Vanesa Perdomo Garzon','cedula' =&gt; 1001270827,'telefono' =&gt; '3212787768','gestionas_id' =&gt; 14,</v>
      </c>
      <c r="F29" t="str">
        <f>"'contratos_id' =&gt; "&amp;B29&amp;",'fecha_retiro' =&gt; "&amp;C29&amp;",'ticket' =&gt; '"&amp;IF(empleados!I30="","N/A",empleados!I30)&amp;"','centro_costos_id' =&gt; '107','estado' =&gt; 'Proceso de retiro'],"</f>
        <v>'contratos_id' =&gt; 3,'fecha_retiro' =&gt; null,'ticket' =&gt; '6331','centro_costos_id' =&gt; '107','estado' =&gt; 'Proceso de retiro'],</v>
      </c>
      <c r="G29" t="str">
        <f t="shared" si="0"/>
        <v>['cargo' =&gt; 'Lider de Soporte','usuario' =&gt; 'Zully Vanesa Perdomo Garzon','cedula' =&gt; 1001270827,'telefono' =&gt; '3212787768','gestionas_id' =&gt; 14,'contratos_id' =&gt; 3,'fecha_retiro' =&gt; null,'ticket' =&gt; '6331','centro_costos_id' =&gt; '107','estado' =&gt; 'Proceso de retiro'],</v>
      </c>
    </row>
    <row r="30" spans="1:7" x14ac:dyDescent="0.25">
      <c r="A30">
        <f>_xlfn.IFNA(IF(empleados!F31="",gestiona!$B$17,VLOOKUP(TRIM(empleados!F31),gestiona!$A$1:$B$17,2,0)),17)</f>
        <v>12</v>
      </c>
      <c r="B30">
        <f>_xlfn.IFNA(IF(empleados!G31="",contratos_id!$B$5,VLOOKUP(empleados!G31,contratos_id!$A$1:$B$16,2,0)),5)</f>
        <v>3</v>
      </c>
      <c r="C30" t="str">
        <f>IF(empleados!H31="","null","'"&amp;YEAR(empleados!H31)&amp;"-"&amp;IF(VALUE(MONTH(empleados!H31))&lt;10,0&amp;VALUE(MONTH(empleados!H31)),VALUE(MONTH(empleados!H31)))&amp;"-"&amp;IF(VALUE(DAY(empleados!H31))&lt;10,0&amp;VALUE(DAY(empleados!H31)),VALUE(DAY(empleados!H31)))&amp;"'")</f>
        <v>null</v>
      </c>
      <c r="D30">
        <f>_xlfn.IFNA(VLOOKUP(empleados!J31,centro_costo_id_2!$A$2:$B$108,2,0),107)</f>
        <v>107</v>
      </c>
      <c r="E30" t="str">
        <f>"['cargo' =&gt; '"&amp;TRIM(empleados!B31)&amp;"','usuario' =&gt; '"&amp;TRIM(empleados!C31)&amp;"','cedula' =&gt; "&amp;IF(empleados!D31="","null",empleados!D31)&amp;",'telefono' =&gt; '"&amp;IF(empleados!E31="","N/A",empleados!E31)&amp;"','gestionas_id' =&gt; "&amp;A30&amp;","</f>
        <v>['cargo' =&gt; 'Analista de Calidad
','usuario' =&gt; 'Hilary Julieth Farfan Parra','cedula' =&gt; 1022437913,'telefono' =&gt; '3112620077','gestionas_id' =&gt; 12,</v>
      </c>
      <c r="F30" t="str">
        <f>"'contratos_id' =&gt; "&amp;B30&amp;",'fecha_retiro' =&gt; "&amp;C30&amp;",'ticket' =&gt; '"&amp;IF(empleados!I31="","N/A",empleados!I31)&amp;"','centro_costos_id' =&gt; '107','estado' =&gt; 'Proceso de retiro'],"</f>
        <v>'contratos_id' =&gt; 3,'fecha_retiro' =&gt; null,'ticket' =&gt; '3698','centro_costos_id' =&gt; '107','estado' =&gt; 'Proceso de retiro'],</v>
      </c>
      <c r="G30" t="str">
        <f t="shared" si="0"/>
        <v>['cargo' =&gt; 'Analista de Calidad
','usuario' =&gt; 'Hilary Julieth Farfan Parra','cedula' =&gt; 1022437913,'telefono' =&gt; '3112620077','gestionas_id' =&gt; 12,'contratos_id' =&gt; 3,'fecha_retiro' =&gt; null,'ticket' =&gt; '3698','centro_costos_id' =&gt; '107','estado' =&gt; 'Proceso de retiro'],</v>
      </c>
    </row>
    <row r="31" spans="1:7" x14ac:dyDescent="0.25">
      <c r="A31">
        <f>_xlfn.IFNA(IF(empleados!F32="",gestiona!$B$17,VLOOKUP(TRIM(empleados!F32),gestiona!$A$1:$B$17,2,0)),17)</f>
        <v>17</v>
      </c>
      <c r="B31">
        <f>_xlfn.IFNA(IF(empleados!G32="",contratos_id!$B$5,VLOOKUP(empleados!G32,contratos_id!$A$1:$B$16,2,0)),5)</f>
        <v>3</v>
      </c>
      <c r="C31" t="str">
        <f>IF(empleados!H32="","null","'"&amp;YEAR(empleados!H32)&amp;"-"&amp;IF(VALUE(MONTH(empleados!H32))&lt;10,0&amp;VALUE(MONTH(empleados!H32)),VALUE(MONTH(empleados!H32)))&amp;"-"&amp;IF(VALUE(DAY(empleados!H32))&lt;10,0&amp;VALUE(DAY(empleados!H32)),VALUE(DAY(empleados!H32)))&amp;"'")</f>
        <v>null</v>
      </c>
      <c r="D31">
        <f>_xlfn.IFNA(VLOOKUP(empleados!J32,centro_costo_id_2!$A$2:$B$108,2,0),107)</f>
        <v>107</v>
      </c>
      <c r="E31" t="str">
        <f>"['cargo' =&gt; '"&amp;TRIM(empleados!B32)&amp;"','usuario' =&gt; '"&amp;TRIM(empleados!C32)&amp;"','cedula' =&gt; "&amp;IF(empleados!D32="","null",empleados!D32)&amp;",'telefono' =&gt; '"&amp;IF(empleados!E32="","N/A",empleados!E32)&amp;"','gestionas_id' =&gt; "&amp;A31&amp;","</f>
        <v>['cargo' =&gt; 'Analista de pruebas','usuario' =&gt; 'Majili Merari Labrador Rojas','cedula' =&gt; 950533630041992,'telefono' =&gt; '3058825308','gestionas_id' =&gt; 17,</v>
      </c>
      <c r="F31" t="str">
        <f>"'contratos_id' =&gt; "&amp;B31&amp;",'fecha_retiro' =&gt; "&amp;C31&amp;",'ticket' =&gt; '"&amp;IF(empleados!I32="","N/A",empleados!I32)&amp;"','centro_costos_id' =&gt; '107','estado' =&gt; 'Proceso de retiro'],"</f>
        <v>'contratos_id' =&gt; 3,'fecha_retiro' =&gt; null,'ticket' =&gt; '4029-H','centro_costos_id' =&gt; '107','estado' =&gt; 'Proceso de retiro'],</v>
      </c>
      <c r="G31" t="str">
        <f t="shared" si="0"/>
        <v>['cargo' =&gt; 'Analista de pruebas','usuario' =&gt; 'Majili Merari Labrador Rojas','cedula' =&gt; 950533630041992,'telefono' =&gt; '3058825308','gestionas_id' =&gt; 17,'contratos_id' =&gt; 3,'fecha_retiro' =&gt; null,'ticket' =&gt; '4029-H','centro_costos_id' =&gt; '107','estado' =&gt; 'Proceso de retiro'],</v>
      </c>
    </row>
    <row r="32" spans="1:7" x14ac:dyDescent="0.25">
      <c r="A32">
        <f>_xlfn.IFNA(IF(empleados!F33="",gestiona!$B$17,VLOOKUP(TRIM(empleados!F33),gestiona!$A$1:$B$17,2,0)),17)</f>
        <v>11</v>
      </c>
      <c r="B32">
        <f>_xlfn.IFNA(IF(empleados!G33="",contratos_id!$B$5,VLOOKUP(empleados!G33,contratos_id!$A$1:$B$16,2,0)),5)</f>
        <v>3</v>
      </c>
      <c r="C32" t="str">
        <f>IF(empleados!H33="","null","'"&amp;YEAR(empleados!H33)&amp;"-"&amp;IF(VALUE(MONTH(empleados!H33))&lt;10,0&amp;VALUE(MONTH(empleados!H33)),VALUE(MONTH(empleados!H33)))&amp;"-"&amp;IF(VALUE(DAY(empleados!H33))&lt;10,0&amp;VALUE(DAY(empleados!H33)),VALUE(DAY(empleados!H33)))&amp;"'")</f>
        <v>null</v>
      </c>
      <c r="D32">
        <f>_xlfn.IFNA(VLOOKUP(empleados!J33,centro_costo_id_2!$A$2:$B$108,2,0),107)</f>
        <v>107</v>
      </c>
      <c r="E32" t="str">
        <f>"['cargo' =&gt; '"&amp;TRIM(empleados!B33)&amp;"','usuario' =&gt; '"&amp;TRIM(empleados!C33)&amp;"','cedula' =&gt; "&amp;IF(empleados!D33="","null",empleados!D33)&amp;",'telefono' =&gt; '"&amp;IF(empleados!E33="","N/A",empleados!E33)&amp;"','gestionas_id' =&gt; "&amp;A32&amp;","</f>
        <v>['cargo' =&gt; 'Realizador Audiovisual','usuario' =&gt; 'Lucciani Andreas bossa Brieva','cedula' =&gt; 1020780640,'telefono' =&gt; '3502265146','gestionas_id' =&gt; 11,</v>
      </c>
      <c r="F32" t="str">
        <f>"'contratos_id' =&gt; "&amp;B32&amp;",'fecha_retiro' =&gt; "&amp;C32&amp;",'ticket' =&gt; '"&amp;IF(empleados!I33="","N/A",empleados!I33)&amp;"','centro_costos_id' =&gt; '107','estado' =&gt; 'Proceso de retiro'],"</f>
        <v>'contratos_id' =&gt; 3,'fecha_retiro' =&gt; null,'ticket' =&gt; '8340','centro_costos_id' =&gt; '107','estado' =&gt; 'Proceso de retiro'],</v>
      </c>
      <c r="G32" t="str">
        <f t="shared" si="0"/>
        <v>['cargo' =&gt; 'Realizador Audiovisual','usuario' =&gt; 'Lucciani Andreas bossa Brieva','cedula' =&gt; 1020780640,'telefono' =&gt; '3502265146','gestionas_id' =&gt; 11,'contratos_id' =&gt; 3,'fecha_retiro' =&gt; null,'ticket' =&gt; '8340','centro_costos_id' =&gt; '107','estado' =&gt; 'Proceso de retiro'],</v>
      </c>
    </row>
    <row r="33" spans="1:7" x14ac:dyDescent="0.25">
      <c r="A33">
        <f>_xlfn.IFNA(IF(empleados!F34="",gestiona!$B$17,VLOOKUP(TRIM(empleados!F34),gestiona!$A$1:$B$17,2,0)),17)</f>
        <v>13</v>
      </c>
      <c r="B33">
        <f>_xlfn.IFNA(IF(empleados!G34="",contratos_id!$B$5,VLOOKUP(empleados!G34,contratos_id!$A$1:$B$16,2,0)),5)</f>
        <v>5</v>
      </c>
      <c r="C33" t="str">
        <f>IF(empleados!H34="","null","'"&amp;YEAR(empleados!H34)&amp;"-"&amp;IF(VALUE(MONTH(empleados!H34))&lt;10,0&amp;VALUE(MONTH(empleados!H34)),VALUE(MONTH(empleados!H34)))&amp;"-"&amp;IF(VALUE(DAY(empleados!H34))&lt;10,0&amp;VALUE(DAY(empleados!H34)),VALUE(DAY(empleados!H34)))&amp;"'")</f>
        <v>'2022-09-30'</v>
      </c>
      <c r="D33">
        <f>_xlfn.IFNA(VLOOKUP(empleados!J34,centro_costo_id_2!$A$2:$B$108,2,0),107)</f>
        <v>107</v>
      </c>
      <c r="E33" t="str">
        <f>"['cargo' =&gt; '"&amp;TRIM(empleados!B34)&amp;"','usuario' =&gt; '"&amp;TRIM(empleados!C34)&amp;"','cedula' =&gt; "&amp;IF(empleados!D34="","null",empleados!D34)&amp;",'telefono' =&gt; '"&amp;IF(empleados!E34="","N/A",empleados!E34)&amp;"','gestionas_id' =&gt; "&amp;A33&amp;","</f>
        <v>['cargo' =&gt; 'Gerente de proyecto','usuario' =&gt; 'Ana Maria Guerra Ortiz','cedula' =&gt; 1014248244,'telefono' =&gt; '3213619569','gestionas_id' =&gt; 13,</v>
      </c>
      <c r="F33" t="str">
        <f>"'contratos_id' =&gt; "&amp;B33&amp;",'fecha_retiro' =&gt; "&amp;C33&amp;",'ticket' =&gt; '"&amp;IF(empleados!I34="","N/A",empleados!I34)&amp;"','centro_costos_id' =&gt; '107','estado' =&gt; 'Proceso de retiro'],"</f>
        <v>'contratos_id' =&gt; 5,'fecha_retiro' =&gt; '2022-09-30','ticket' =&gt; '6767','centro_costos_id' =&gt; '107','estado' =&gt; 'Proceso de retiro'],</v>
      </c>
      <c r="G33" t="str">
        <f t="shared" si="0"/>
        <v>['cargo' =&gt; 'Gerente de proyecto','usuario' =&gt; 'Ana Maria Guerra Ortiz','cedula' =&gt; 1014248244,'telefono' =&gt; '3213619569','gestionas_id' =&gt; 13,'contratos_id' =&gt; 5,'fecha_retiro' =&gt; '2022-09-30','ticket' =&gt; '6767','centro_costos_id' =&gt; '107','estado' =&gt; 'Proceso de retiro'],</v>
      </c>
    </row>
    <row r="34" spans="1:7" x14ac:dyDescent="0.25">
      <c r="A34">
        <f>_xlfn.IFNA(IF(empleados!F35="",gestiona!$B$17,VLOOKUP(TRIM(empleados!F35),gestiona!$A$1:$B$17,2,0)),17)</f>
        <v>11</v>
      </c>
      <c r="B34">
        <f>_xlfn.IFNA(IF(empleados!G35="",contratos_id!$B$5,VLOOKUP(empleados!G35,contratos_id!$A$1:$B$16,2,0)),5)</f>
        <v>3</v>
      </c>
      <c r="C34" t="str">
        <f>IF(empleados!H35="","null","'"&amp;YEAR(empleados!H35)&amp;"-"&amp;IF(VALUE(MONTH(empleados!H35))&lt;10,0&amp;VALUE(MONTH(empleados!H35)),VALUE(MONTH(empleados!H35)))&amp;"-"&amp;IF(VALUE(DAY(empleados!H35))&lt;10,0&amp;VALUE(DAY(empleados!H35)),VALUE(DAY(empleados!H35)))&amp;"'")</f>
        <v>null</v>
      </c>
      <c r="D34">
        <f>_xlfn.IFNA(VLOOKUP(empleados!J35,centro_costo_id_2!$A$2:$B$108,2,0),107)</f>
        <v>107</v>
      </c>
      <c r="E34" t="str">
        <f>"['cargo' =&gt; '"&amp;TRIM(empleados!B35)&amp;"','usuario' =&gt; '"&amp;TRIM(empleados!C35)&amp;"','cedula' =&gt; "&amp;IF(empleados!D35="","null",empleados!D35)&amp;",'telefono' =&gt; '"&amp;IF(empleados!E35="","N/A",empleados!E35)&amp;"','gestionas_id' =&gt; "&amp;A34&amp;","</f>
        <v>['cargo' =&gt; 'Traffic Manager','usuario' =&gt; 'Esteban Loaiza Carvajal','cedula' =&gt; 1143861941,'telefono' =&gt; '3172972049','gestionas_id' =&gt; 11,</v>
      </c>
      <c r="F34" t="str">
        <f>"'contratos_id' =&gt; "&amp;B34&amp;",'fecha_retiro' =&gt; "&amp;C34&amp;",'ticket' =&gt; '"&amp;IF(empleados!I35="","N/A",empleados!I35)&amp;"','centro_costos_id' =&gt; '107','estado' =&gt; 'Proceso de retiro'],"</f>
        <v>'contratos_id' =&gt; 3,'fecha_retiro' =&gt; null,'ticket' =&gt; '6711','centro_costos_id' =&gt; '107','estado' =&gt; 'Proceso de retiro'],</v>
      </c>
      <c r="G34" t="str">
        <f t="shared" si="0"/>
        <v>['cargo' =&gt; 'Traffic Manager','usuario' =&gt; 'Esteban Loaiza Carvajal','cedula' =&gt; 1143861941,'telefono' =&gt; '3172972049','gestionas_id' =&gt; 11,'contratos_id' =&gt; 3,'fecha_retiro' =&gt; null,'ticket' =&gt; '6711','centro_costos_id' =&gt; '107','estado' =&gt; 'Proceso de retiro'],</v>
      </c>
    </row>
    <row r="35" spans="1:7" x14ac:dyDescent="0.25">
      <c r="A35">
        <f>_xlfn.IFNA(IF(empleados!F36="",gestiona!$B$17,VLOOKUP(TRIM(empleados!F36),gestiona!$A$1:$B$17,2,0)),17)</f>
        <v>13</v>
      </c>
      <c r="B35">
        <f>_xlfn.IFNA(IF(empleados!G36="",contratos_id!$B$5,VLOOKUP(empleados!G36,contratos_id!$A$1:$B$16,2,0)),5)</f>
        <v>5</v>
      </c>
      <c r="C35" t="str">
        <f>IF(empleados!H36="","null","'"&amp;YEAR(empleados!H36)&amp;"-"&amp;IF(VALUE(MONTH(empleados!H36))&lt;10,0&amp;VALUE(MONTH(empleados!H36)),VALUE(MONTH(empleados!H36)))&amp;"-"&amp;IF(VALUE(DAY(empleados!H36))&lt;10,0&amp;VALUE(DAY(empleados!H36)),VALUE(DAY(empleados!H36)))&amp;"'")</f>
        <v>'2022-09-30'</v>
      </c>
      <c r="D35">
        <f>_xlfn.IFNA(VLOOKUP(empleados!J36,centro_costo_id_2!$A$2:$B$108,2,0),107)</f>
        <v>107</v>
      </c>
      <c r="E35" t="str">
        <f>"['cargo' =&gt; '"&amp;TRIM(empleados!B36)&amp;"','usuario' =&gt; '"&amp;TRIM(empleados!C36)&amp;"','cedula' =&gt; "&amp;IF(empleados!D36="","null",empleados!D36)&amp;",'telefono' =&gt; '"&amp;IF(empleados!E36="","N/A",empleados!E36)&amp;"','gestionas_id' =&gt; "&amp;A35&amp;","</f>
        <v>['cargo' =&gt; 'Gerente de Proyectos','usuario' =&gt; 'Fabian Leonardo Echeverria Ortiz','cedula' =&gt; 1032402908,'telefono' =&gt; '3168226807','gestionas_id' =&gt; 13,</v>
      </c>
      <c r="F35" t="str">
        <f>"'contratos_id' =&gt; "&amp;B35&amp;",'fecha_retiro' =&gt; "&amp;C35&amp;",'ticket' =&gt; '"&amp;IF(empleados!I36="","N/A",empleados!I36)&amp;"','centro_costos_id' =&gt; '107','estado' =&gt; 'Proceso de retiro'],"</f>
        <v>'contratos_id' =&gt; 5,'fecha_retiro' =&gt; '2022-09-30','ticket' =&gt; '6722','centro_costos_id' =&gt; '107','estado' =&gt; 'Proceso de retiro'],</v>
      </c>
      <c r="G35" t="str">
        <f t="shared" si="0"/>
        <v>['cargo' =&gt; 'Gerente de Proyectos','usuario' =&gt; 'Fabian Leonardo Echeverria Ortiz','cedula' =&gt; 1032402908,'telefono' =&gt; '3168226807','gestionas_id' =&gt; 13,'contratos_id' =&gt; 5,'fecha_retiro' =&gt; '2022-09-30','ticket' =&gt; '6722','centro_costos_id' =&gt; '107','estado' =&gt; 'Proceso de retiro'],</v>
      </c>
    </row>
    <row r="36" spans="1:7" x14ac:dyDescent="0.25">
      <c r="A36">
        <f>_xlfn.IFNA(IF(empleados!F37="",gestiona!$B$17,VLOOKUP(TRIM(empleados!F37),gestiona!$A$1:$B$17,2,0)),17)</f>
        <v>17</v>
      </c>
      <c r="B36">
        <f>_xlfn.IFNA(IF(empleados!G37="",contratos_id!$B$5,VLOOKUP(empleados!G37,contratos_id!$A$1:$B$16,2,0)),5)</f>
        <v>5</v>
      </c>
      <c r="C36" t="str">
        <f>IF(empleados!H37="","null","'"&amp;YEAR(empleados!H37)&amp;"-"&amp;IF(VALUE(MONTH(empleados!H37))&lt;10,0&amp;VALUE(MONTH(empleados!H37)),VALUE(MONTH(empleados!H37)))&amp;"-"&amp;IF(VALUE(DAY(empleados!H37))&lt;10,0&amp;VALUE(DAY(empleados!H37)),VALUE(DAY(empleados!H37)))&amp;"'")</f>
        <v>'2022-08-30'</v>
      </c>
      <c r="D36">
        <f>_xlfn.IFNA(VLOOKUP(empleados!J37,centro_costo_id_2!$A$2:$B$108,2,0),107)</f>
        <v>52</v>
      </c>
      <c r="E36" t="str">
        <f>"['cargo' =&gt; '"&amp;TRIM(empleados!B37)&amp;"','usuario' =&gt; '"&amp;TRIM(empleados!C37)&amp;"','cedula' =&gt; "&amp;IF(empleados!D37="","null",empleados!D37)&amp;",'telefono' =&gt; '"&amp;IF(empleados!E37="","N/A",empleados!E37)&amp;"','gestionas_id' =&gt; "&amp;A36&amp;","</f>
        <v>['cargo' =&gt; 'Ingeniero de requerimientos','usuario' =&gt; 'Juan Camilo Jimenez Escobar','cedula' =&gt; 1151934575,'telefono' =&gt; '3214360359','gestionas_id' =&gt; 17,</v>
      </c>
      <c r="F36" t="str">
        <f>"'contratos_id' =&gt; "&amp;B36&amp;",'fecha_retiro' =&gt; "&amp;C36&amp;",'ticket' =&gt; '"&amp;IF(empleados!I37="","N/A",empleados!I37)&amp;"','centro_costos_id' =&gt; '107','estado' =&gt; 'Proceso de retiro'],"</f>
        <v>'contratos_id' =&gt; 5,'fecha_retiro' =&gt; '2022-08-30','ticket' =&gt; '6567','centro_costos_id' =&gt; '107','estado' =&gt; 'Proceso de retiro'],</v>
      </c>
      <c r="G36" t="str">
        <f t="shared" si="0"/>
        <v>['cargo' =&gt; 'Ingeniero de requerimientos','usuario' =&gt; 'Juan Camilo Jimenez Escobar','cedula' =&gt; 1151934575,'telefono' =&gt; '3214360359','gestionas_id' =&gt; 17,'contratos_id' =&gt; 5,'fecha_retiro' =&gt; '2022-08-30','ticket' =&gt; '6567','centro_costos_id' =&gt; '107','estado' =&gt; 'Proceso de retiro'],</v>
      </c>
    </row>
    <row r="37" spans="1:7" x14ac:dyDescent="0.25">
      <c r="A37">
        <f>_xlfn.IFNA(IF(empleados!F38="",gestiona!$B$17,VLOOKUP(TRIM(empleados!F38),gestiona!$A$1:$B$17,2,0)),17)</f>
        <v>11</v>
      </c>
      <c r="B37">
        <f>_xlfn.IFNA(IF(empleados!G38="",contratos_id!$B$5,VLOOKUP(empleados!G38,contratos_id!$A$1:$B$16,2,0)),5)</f>
        <v>3</v>
      </c>
      <c r="C37" t="str">
        <f>IF(empleados!H38="","null","'"&amp;YEAR(empleados!H38)&amp;"-"&amp;IF(VALUE(MONTH(empleados!H38))&lt;10,0&amp;VALUE(MONTH(empleados!H38)),VALUE(MONTH(empleados!H38)))&amp;"-"&amp;IF(VALUE(DAY(empleados!H38))&lt;10,0&amp;VALUE(DAY(empleados!H38)),VALUE(DAY(empleados!H38)))&amp;"'")</f>
        <v>null</v>
      </c>
      <c r="D37">
        <f>_xlfn.IFNA(VLOOKUP(empleados!J38,centro_costo_id_2!$A$2:$B$108,2,0),107)</f>
        <v>107</v>
      </c>
      <c r="E37" t="str">
        <f>"['cargo' =&gt; '"&amp;TRIM(empleados!B38)&amp;"','usuario' =&gt; '"&amp;TRIM(empleados!C38)&amp;"','cedula' =&gt; "&amp;IF(empleados!D38="","null",empleados!D38)&amp;",'telefono' =&gt; '"&amp;IF(empleados!E38="","N/A",empleados!E38)&amp;"','gestionas_id' =&gt; "&amp;A37&amp;","</f>
        <v>['cargo' =&gt; 'Planner estrategico
','usuario' =&gt; 'Andrea Rios Villamil','cedula' =&gt; 1013651340,'telefono' =&gt; '3102082969','gestionas_id' =&gt; 11,</v>
      </c>
      <c r="F37" t="str">
        <f>"'contratos_id' =&gt; "&amp;B37&amp;",'fecha_retiro' =&gt; "&amp;C37&amp;",'ticket' =&gt; '"&amp;IF(empleados!I38="","N/A",empleados!I38)&amp;"','centro_costos_id' =&gt; '107','estado' =&gt; 'Proceso de retiro'],"</f>
        <v>'contratos_id' =&gt; 3,'fecha_retiro' =&gt; null,'ticket' =&gt; '6687','centro_costos_id' =&gt; '107','estado' =&gt; 'Proceso de retiro'],</v>
      </c>
      <c r="G37" t="str">
        <f t="shared" si="0"/>
        <v>['cargo' =&gt; 'Planner estrategico
','usuario' =&gt; 'Andrea Rios Villamil','cedula' =&gt; 1013651340,'telefono' =&gt; '3102082969','gestionas_id' =&gt; 11,'contratos_id' =&gt; 3,'fecha_retiro' =&gt; null,'ticket' =&gt; '6687','centro_costos_id' =&gt; '107','estado' =&gt; 'Proceso de retiro'],</v>
      </c>
    </row>
    <row r="38" spans="1:7" x14ac:dyDescent="0.25">
      <c r="A38">
        <f>_xlfn.IFNA(IF(empleados!F39="",gestiona!$B$17,VLOOKUP(TRIM(empleados!F39),gestiona!$A$1:$B$17,2,0)),17)</f>
        <v>11</v>
      </c>
      <c r="B38">
        <f>_xlfn.IFNA(IF(empleados!G39="",contratos_id!$B$5,VLOOKUP(empleados!G39,contratos_id!$A$1:$B$16,2,0)),5)</f>
        <v>3</v>
      </c>
      <c r="C38" t="str">
        <f>IF(empleados!H39="","null","'"&amp;YEAR(empleados!H39)&amp;"-"&amp;IF(VALUE(MONTH(empleados!H39))&lt;10,0&amp;VALUE(MONTH(empleados!H39)),VALUE(MONTH(empleados!H39)))&amp;"-"&amp;IF(VALUE(DAY(empleados!H39))&lt;10,0&amp;VALUE(DAY(empleados!H39)),VALUE(DAY(empleados!H39)))&amp;"'")</f>
        <v>null</v>
      </c>
      <c r="D38">
        <f>_xlfn.IFNA(VLOOKUP(empleados!J39,centro_costo_id_2!$A$2:$B$108,2,0),107)</f>
        <v>107</v>
      </c>
      <c r="E38" t="str">
        <f>"['cargo' =&gt; '"&amp;TRIM(empleados!B39)&amp;"','usuario' =&gt; '"&amp;TRIM(empleados!C39)&amp;"','cedula' =&gt; "&amp;IF(empleados!D39="","null",empleados!D39)&amp;",'telefono' =&gt; '"&amp;IF(empleados!E39="","N/A",empleados!E39)&amp;"','gestionas_id' =&gt; "&amp;A38&amp;","</f>
        <v>['cargo' =&gt; 'analista de automatización de marketing','usuario' =&gt; 'Jesus Miguel Correa Gomez','cedula' =&gt; 95838393209031992,'telefono' =&gt; '3202869883','gestionas_id' =&gt; 11,</v>
      </c>
      <c r="F38" t="str">
        <f>"'contratos_id' =&gt; "&amp;B38&amp;",'fecha_retiro' =&gt; "&amp;C38&amp;",'ticket' =&gt; '"&amp;IF(empleados!I39="","N/A",empleados!I39)&amp;"','centro_costos_id' =&gt; '107','estado' =&gt; 'Proceso de retiro'],"</f>
        <v>'contratos_id' =&gt; 3,'fecha_retiro' =&gt; null,'ticket' =&gt; '6635','centro_costos_id' =&gt; '107','estado' =&gt; 'Proceso de retiro'],</v>
      </c>
      <c r="G38" t="str">
        <f t="shared" si="0"/>
        <v>['cargo' =&gt; 'analista de automatización de marketing','usuario' =&gt; 'Jesus Miguel Correa Gomez','cedula' =&gt; 95838393209031992,'telefono' =&gt; '3202869883','gestionas_id' =&gt; 11,'contratos_id' =&gt; 3,'fecha_retiro' =&gt; null,'ticket' =&gt; '6635','centro_costos_id' =&gt; '107','estado' =&gt; 'Proceso de retiro'],</v>
      </c>
    </row>
    <row r="39" spans="1:7" x14ac:dyDescent="0.25">
      <c r="A39">
        <f>_xlfn.IFNA(IF(empleados!F40="",gestiona!$B$17,VLOOKUP(TRIM(empleados!F40),gestiona!$A$1:$B$17,2,0)),17)</f>
        <v>11</v>
      </c>
      <c r="B39">
        <f>_xlfn.IFNA(IF(empleados!G40="",contratos_id!$B$5,VLOOKUP(empleados!G40,contratos_id!$A$1:$B$16,2,0)),5)</f>
        <v>3</v>
      </c>
      <c r="C39" t="str">
        <f>IF(empleados!H40="","null","'"&amp;YEAR(empleados!H40)&amp;"-"&amp;IF(VALUE(MONTH(empleados!H40))&lt;10,0&amp;VALUE(MONTH(empleados!H40)),VALUE(MONTH(empleados!H40)))&amp;"-"&amp;IF(VALUE(DAY(empleados!H40))&lt;10,0&amp;VALUE(DAY(empleados!H40)),VALUE(DAY(empleados!H40)))&amp;"'")</f>
        <v>null</v>
      </c>
      <c r="D39">
        <f>_xlfn.IFNA(VLOOKUP(empleados!J40,centro_costo_id_2!$A$2:$B$108,2,0),107)</f>
        <v>107</v>
      </c>
      <c r="E39" t="str">
        <f>"['cargo' =&gt; '"&amp;TRIM(empleados!B40)&amp;"','usuario' =&gt; '"&amp;TRIM(empleados!C40)&amp;"','cedula' =&gt; "&amp;IF(empleados!D40="","null",empleados!D40)&amp;",'telefono' =&gt; '"&amp;IF(empleados!E40="","N/A",empleados!E40)&amp;"','gestionas_id' =&gt; "&amp;A39&amp;","</f>
        <v>['cargo' =&gt; 'Analista de Marketing','usuario' =&gt; 'Jairo Ignacio Obando Obando','cedula' =&gt; 1019045116,'telefono' =&gt; '3138307363','gestionas_id' =&gt; 11,</v>
      </c>
      <c r="F39" t="str">
        <f>"'contratos_id' =&gt; "&amp;B39&amp;",'fecha_retiro' =&gt; "&amp;C39&amp;",'ticket' =&gt; '"&amp;IF(empleados!I40="","N/A",empleados!I40)&amp;"','centro_costos_id' =&gt; '107','estado' =&gt; 'Proceso de retiro'],"</f>
        <v>'contratos_id' =&gt; 3,'fecha_retiro' =&gt; null,'ticket' =&gt; '6529','centro_costos_id' =&gt; '107','estado' =&gt; 'Proceso de retiro'],</v>
      </c>
      <c r="G39" t="str">
        <f t="shared" si="0"/>
        <v>['cargo' =&gt; 'Analista de Marketing','usuario' =&gt; 'Jairo Ignacio Obando Obando','cedula' =&gt; 1019045116,'telefono' =&gt; '3138307363','gestionas_id' =&gt; 11,'contratos_id' =&gt; 3,'fecha_retiro' =&gt; null,'ticket' =&gt; '6529','centro_costos_id' =&gt; '107','estado' =&gt; 'Proceso de retiro'],</v>
      </c>
    </row>
    <row r="40" spans="1:7" x14ac:dyDescent="0.25">
      <c r="A40">
        <f>_xlfn.IFNA(IF(empleados!F41="",gestiona!$B$17,VLOOKUP(TRIM(empleados!F41),gestiona!$A$1:$B$17,2,0)),17)</f>
        <v>17</v>
      </c>
      <c r="B40">
        <f>_xlfn.IFNA(IF(empleados!G41="",contratos_id!$B$5,VLOOKUP(empleados!G41,contratos_id!$A$1:$B$16,2,0)),5)</f>
        <v>5</v>
      </c>
      <c r="C40" t="str">
        <f>IF(empleados!H41="","null","'"&amp;YEAR(empleados!H41)&amp;"-"&amp;IF(VALUE(MONTH(empleados!H41))&lt;10,0&amp;VALUE(MONTH(empleados!H41)),VALUE(MONTH(empleados!H41)))&amp;"-"&amp;IF(VALUE(DAY(empleados!H41))&lt;10,0&amp;VALUE(DAY(empleados!H41)),VALUE(DAY(empleados!H41)))&amp;"'")</f>
        <v>'2022-11-10'</v>
      </c>
      <c r="D40">
        <f>_xlfn.IFNA(VLOOKUP(empleados!J41,centro_costo_id_2!$A$2:$B$108,2,0),107)</f>
        <v>28</v>
      </c>
      <c r="E40" t="str">
        <f>"['cargo' =&gt; '"&amp;TRIM(empleados!B41)&amp;"','usuario' =&gt; '"&amp;TRIM(empleados!C41)&amp;"','cedula' =&gt; "&amp;IF(empleados!D41="","null",empleados!D41)&amp;",'telefono' =&gt; '"&amp;IF(empleados!E41="","N/A",empleados!E41)&amp;"','gestionas_id' =&gt; "&amp;A40&amp;","</f>
        <v>['cargo' =&gt; 'Desarrollador Junior','usuario' =&gt; 'Diego Gerardo Cabulo','cedula' =&gt; 1032453089,'telefono' =&gt; '3112280915','gestionas_id' =&gt; 17,</v>
      </c>
      <c r="F40" t="str">
        <f>"'contratos_id' =&gt; "&amp;B40&amp;",'fecha_retiro' =&gt; "&amp;C40&amp;",'ticket' =&gt; '"&amp;IF(empleados!I41="","N/A",empleados!I41)&amp;"','centro_costos_id' =&gt; '107','estado' =&gt; 'Proceso de retiro'],"</f>
        <v>'contratos_id' =&gt; 5,'fecha_retiro' =&gt; '2022-11-10','ticket' =&gt; '6811','centro_costos_id' =&gt; '107','estado' =&gt; 'Proceso de retiro'],</v>
      </c>
      <c r="G40" t="str">
        <f t="shared" si="0"/>
        <v>['cargo' =&gt; 'Desarrollador Junior','usuario' =&gt; 'Diego Gerardo Cabulo','cedula' =&gt; 1032453089,'telefono' =&gt; '3112280915','gestionas_id' =&gt; 17,'contratos_id' =&gt; 5,'fecha_retiro' =&gt; '2022-11-10','ticket' =&gt; '6811','centro_costos_id' =&gt; '107','estado' =&gt; 'Proceso de retiro'],</v>
      </c>
    </row>
    <row r="41" spans="1:7" x14ac:dyDescent="0.25">
      <c r="A41">
        <f>_xlfn.IFNA(IF(empleados!F42="",gestiona!$B$17,VLOOKUP(TRIM(empleados!F42),gestiona!$A$1:$B$17,2,0)),17)</f>
        <v>11</v>
      </c>
      <c r="B41">
        <f>_xlfn.IFNA(IF(empleados!G42="",contratos_id!$B$5,VLOOKUP(empleados!G42,contratos_id!$A$1:$B$16,2,0)),5)</f>
        <v>3</v>
      </c>
      <c r="C41" t="str">
        <f>IF(empleados!H42="","null","'"&amp;YEAR(empleados!H42)&amp;"-"&amp;IF(VALUE(MONTH(empleados!H42))&lt;10,0&amp;VALUE(MONTH(empleados!H42)),VALUE(MONTH(empleados!H42)))&amp;"-"&amp;IF(VALUE(DAY(empleados!H42))&lt;10,0&amp;VALUE(DAY(empleados!H42)),VALUE(DAY(empleados!H42)))&amp;"'")</f>
        <v>null</v>
      </c>
      <c r="D41">
        <f>_xlfn.IFNA(VLOOKUP(empleados!J42,centro_costo_id_2!$A$2:$B$108,2,0),107)</f>
        <v>107</v>
      </c>
      <c r="E41" t="str">
        <f>"['cargo' =&gt; '"&amp;TRIM(empleados!B42)&amp;"','usuario' =&gt; '"&amp;TRIM(empleados!C42)&amp;"','cedula' =&gt; "&amp;IF(empleados!D42="","null",empleados!D42)&amp;",'telefono' =&gt; '"&amp;IF(empleados!E42="","N/A",empleados!E42)&amp;"','gestionas_id' =&gt; "&amp;A41&amp;","</f>
        <v>['cargo' =&gt; 'Diseñador grafico','usuario' =&gt; 'Edwin Alexander Gomez Santamaria','cedula' =&gt; 1022982601,'telefono' =&gt; '3105685690','gestionas_id' =&gt; 11,</v>
      </c>
      <c r="F41" t="str">
        <f>"'contratos_id' =&gt; "&amp;B41&amp;",'fecha_retiro' =&gt; "&amp;C41&amp;",'ticket' =&gt; '"&amp;IF(empleados!I42="","N/A",empleados!I42)&amp;"','centro_costos_id' =&gt; '107','estado' =&gt; 'Proceso de retiro'],"</f>
        <v>'contratos_id' =&gt; 3,'fecha_retiro' =&gt; null,'ticket' =&gt; '6983','centro_costos_id' =&gt; '107','estado' =&gt; 'Proceso de retiro'],</v>
      </c>
      <c r="G41" t="str">
        <f t="shared" si="0"/>
        <v>['cargo' =&gt; 'Diseñador grafico','usuario' =&gt; 'Edwin Alexander Gomez Santamaria','cedula' =&gt; 1022982601,'telefono' =&gt; '3105685690','gestionas_id' =&gt; 11,'contratos_id' =&gt; 3,'fecha_retiro' =&gt; null,'ticket' =&gt; '6983','centro_costos_id' =&gt; '107','estado' =&gt; 'Proceso de retiro'],</v>
      </c>
    </row>
    <row r="42" spans="1:7" x14ac:dyDescent="0.25">
      <c r="A42">
        <f>_xlfn.IFNA(IF(empleados!F43="",gestiona!$B$17,VLOOKUP(TRIM(empleados!F43),gestiona!$A$1:$B$17,2,0)),17)</f>
        <v>11</v>
      </c>
      <c r="B42">
        <f>_xlfn.IFNA(IF(empleados!G43="",contratos_id!$B$5,VLOOKUP(empleados!G43,contratos_id!$A$1:$B$16,2,0)),5)</f>
        <v>6</v>
      </c>
      <c r="C42" t="str">
        <f>IF(empleados!H43="","null","'"&amp;YEAR(empleados!H43)&amp;"-"&amp;IF(VALUE(MONTH(empleados!H43))&lt;10,0&amp;VALUE(MONTH(empleados!H43)),VALUE(MONTH(empleados!H43)))&amp;"-"&amp;IF(VALUE(DAY(empleados!H43))&lt;10,0&amp;VALUE(DAY(empleados!H43)),VALUE(DAY(empleados!H43)))&amp;"'")</f>
        <v>null</v>
      </c>
      <c r="D42">
        <f>_xlfn.IFNA(VLOOKUP(empleados!J43,centro_costo_id_2!$A$2:$B$108,2,0),107)</f>
        <v>107</v>
      </c>
      <c r="E42" t="str">
        <f>"['cargo' =&gt; '"&amp;TRIM(empleados!B43)&amp;"','usuario' =&gt; '"&amp;TRIM(empleados!C43)&amp;"','cedula' =&gt; "&amp;IF(empleados!D43="","null",empleados!D43)&amp;",'telefono' =&gt; '"&amp;IF(empleados!E43="","N/A",empleados!E43)&amp;"','gestionas_id' =&gt; "&amp;A42&amp;","</f>
        <v>['cargo' =&gt; 'Diseñadora grafica
','usuario' =&gt; 'Luisa Fernanda Alfonso Ocampo','cedula' =&gt; 1022426751,'telefono' =&gt; '3134845862','gestionas_id' =&gt; 11,</v>
      </c>
      <c r="F42" t="str">
        <f>"'contratos_id' =&gt; "&amp;B42&amp;",'fecha_retiro' =&gt; "&amp;C42&amp;",'ticket' =&gt; '"&amp;IF(empleados!I43="","N/A",empleados!I43)&amp;"','centro_costos_id' =&gt; '107','estado' =&gt; 'Proceso de retiro'],"</f>
        <v>'contratos_id' =&gt; 6,'fecha_retiro' =&gt; null,'ticket' =&gt; '7073','centro_costos_id' =&gt; '107','estado' =&gt; 'Proceso de retiro'],</v>
      </c>
      <c r="G42" t="str">
        <f t="shared" si="0"/>
        <v>['cargo' =&gt; 'Diseñadora grafica
','usuario' =&gt; 'Luisa Fernanda Alfonso Ocampo','cedula' =&gt; 1022426751,'telefono' =&gt; '3134845862','gestionas_id' =&gt; 11,'contratos_id' =&gt; 6,'fecha_retiro' =&gt; null,'ticket' =&gt; '7073','centro_costos_id' =&gt; '107','estado' =&gt; 'Proceso de retiro'],</v>
      </c>
    </row>
    <row r="43" spans="1:7" x14ac:dyDescent="0.25">
      <c r="A43">
        <f>_xlfn.IFNA(IF(empleados!F44="",gestiona!$B$17,VLOOKUP(TRIM(empleados!F44),gestiona!$A$1:$B$17,2,0)),17)</f>
        <v>11</v>
      </c>
      <c r="B43">
        <f>_xlfn.IFNA(IF(empleados!G44="",contratos_id!$B$5,VLOOKUP(empleados!G44,contratos_id!$A$1:$B$16,2,0)),5)</f>
        <v>3</v>
      </c>
      <c r="C43" t="str">
        <f>IF(empleados!H44="","null","'"&amp;YEAR(empleados!H44)&amp;"-"&amp;IF(VALUE(MONTH(empleados!H44))&lt;10,0&amp;VALUE(MONTH(empleados!H44)),VALUE(MONTH(empleados!H44)))&amp;"-"&amp;IF(VALUE(DAY(empleados!H44))&lt;10,0&amp;VALUE(DAY(empleados!H44)),VALUE(DAY(empleados!H44)))&amp;"'")</f>
        <v>null</v>
      </c>
      <c r="D43">
        <f>_xlfn.IFNA(VLOOKUP(empleados!J44,centro_costo_id_2!$A$2:$B$108,2,0),107)</f>
        <v>107</v>
      </c>
      <c r="E43" t="str">
        <f>"['cargo' =&gt; '"&amp;TRIM(empleados!B44)&amp;"','usuario' =&gt; '"&amp;TRIM(empleados!C44)&amp;"','cedula' =&gt; "&amp;IF(empleados!D44="","null",empleados!D44)&amp;",'telefono' =&gt; '"&amp;IF(empleados!E44="","N/A",empleados!E44)&amp;"','gestionas_id' =&gt; "&amp;A43&amp;","</f>
        <v>['cargo' =&gt; 'Desarrollador wordpress','usuario' =&gt; 'Michael Steven Garcia Santa','cedula' =&gt; 1007379346,'telefono' =&gt; '3156110567','gestionas_id' =&gt; 11,</v>
      </c>
      <c r="F43" t="str">
        <f>"'contratos_id' =&gt; "&amp;B43&amp;",'fecha_retiro' =&gt; "&amp;C43&amp;",'ticket' =&gt; '"&amp;IF(empleados!I44="","N/A",empleados!I44)&amp;"','centro_costos_id' =&gt; '107','estado' =&gt; 'Proceso de retiro'],"</f>
        <v>'contratos_id' =&gt; 3,'fecha_retiro' =&gt; null,'ticket' =&gt; '7005','centro_costos_id' =&gt; '107','estado' =&gt; 'Proceso de retiro'],</v>
      </c>
      <c r="G43" t="str">
        <f t="shared" si="0"/>
        <v>['cargo' =&gt; 'Desarrollador wordpress','usuario' =&gt; 'Michael Steven Garcia Santa','cedula' =&gt; 1007379346,'telefono' =&gt; '3156110567','gestionas_id' =&gt; 11,'contratos_id' =&gt; 3,'fecha_retiro' =&gt; null,'ticket' =&gt; '7005','centro_costos_id' =&gt; '107','estado' =&gt; 'Proceso de retiro'],</v>
      </c>
    </row>
    <row r="44" spans="1:7" x14ac:dyDescent="0.25">
      <c r="A44">
        <f>_xlfn.IFNA(IF(empleados!F45="",gestiona!$B$17,VLOOKUP(TRIM(empleados!F45),gestiona!$A$1:$B$17,2,0)),17)</f>
        <v>17</v>
      </c>
      <c r="B44">
        <f>_xlfn.IFNA(IF(empleados!G45="",contratos_id!$B$5,VLOOKUP(empleados!G45,contratos_id!$A$1:$B$16,2,0)),5)</f>
        <v>3</v>
      </c>
      <c r="C44" t="str">
        <f>IF(empleados!H45="","null","'"&amp;YEAR(empleados!H45)&amp;"-"&amp;IF(VALUE(MONTH(empleados!H45))&lt;10,0&amp;VALUE(MONTH(empleados!H45)),VALUE(MONTH(empleados!H45)))&amp;"-"&amp;IF(VALUE(DAY(empleados!H45))&lt;10,0&amp;VALUE(DAY(empleados!H45)),VALUE(DAY(empleados!H45)))&amp;"'")</f>
        <v>null</v>
      </c>
      <c r="D44">
        <f>_xlfn.IFNA(VLOOKUP(empleados!J45,centro_costo_id_2!$A$2:$B$108,2,0),107)</f>
        <v>107</v>
      </c>
      <c r="E44" t="str">
        <f>"['cargo' =&gt; '"&amp;TRIM(empleados!B45)&amp;"','usuario' =&gt; '"&amp;TRIM(empleados!C45)&amp;"','cedula' =&gt; "&amp;IF(empleados!D45="","null",empleados!D45)&amp;",'telefono' =&gt; '"&amp;IF(empleados!E45="","N/A",empleados!E45)&amp;"','gestionas_id' =&gt; "&amp;A44&amp;","</f>
        <v>['cargo' =&gt; 'Profesional especializado en cominicaciones.','usuario' =&gt; 'Yeny Veronica Gonzalez Gomez','cedula' =&gt; 1024488123,'telefono' =&gt; '3204210554','gestionas_id' =&gt; 17,</v>
      </c>
      <c r="F44" t="str">
        <f>"'contratos_id' =&gt; "&amp;B44&amp;",'fecha_retiro' =&gt; "&amp;C44&amp;",'ticket' =&gt; '"&amp;IF(empleados!I45="","N/A",empleados!I45)&amp;"','centro_costos_id' =&gt; '107','estado' =&gt; 'Proceso de retiro'],"</f>
        <v>'contratos_id' =&gt; 3,'fecha_retiro' =&gt; null,'ticket' =&gt; '7931','centro_costos_id' =&gt; '107','estado' =&gt; 'Proceso de retiro'],</v>
      </c>
      <c r="G44" t="str">
        <f t="shared" si="0"/>
        <v>['cargo' =&gt; 'Profesional especializado en cominicaciones.','usuario' =&gt; 'Yeny Veronica Gonzalez Gomez','cedula' =&gt; 1024488123,'telefono' =&gt; '3204210554','gestionas_id' =&gt; 17,'contratos_id' =&gt; 3,'fecha_retiro' =&gt; null,'ticket' =&gt; '7931','centro_costos_id' =&gt; '107','estado' =&gt; 'Proceso de retiro'],</v>
      </c>
    </row>
    <row r="45" spans="1:7" x14ac:dyDescent="0.25">
      <c r="A45">
        <f>_xlfn.IFNA(IF(empleados!F46="",gestiona!$B$17,VLOOKUP(TRIM(empleados!F46),gestiona!$A$1:$B$17,2,0)),17)</f>
        <v>13</v>
      </c>
      <c r="B45">
        <f>_xlfn.IFNA(IF(empleados!G46="",contratos_id!$B$5,VLOOKUP(empleados!G46,contratos_id!$A$1:$B$16,2,0)),5)</f>
        <v>3</v>
      </c>
      <c r="C45" t="str">
        <f>IF(empleados!H46="","null","'"&amp;YEAR(empleados!H46)&amp;"-"&amp;IF(VALUE(MONTH(empleados!H46))&lt;10,0&amp;VALUE(MONTH(empleados!H46)),VALUE(MONTH(empleados!H46)))&amp;"-"&amp;IF(VALUE(DAY(empleados!H46))&lt;10,0&amp;VALUE(DAY(empleados!H46)),VALUE(DAY(empleados!H46)))&amp;"'")</f>
        <v>null</v>
      </c>
      <c r="D45">
        <f>_xlfn.IFNA(VLOOKUP(empleados!J46,centro_costo_id_2!$A$2:$B$108,2,0),107)</f>
        <v>107</v>
      </c>
      <c r="E45" t="str">
        <f>"['cargo' =&gt; '"&amp;TRIM(empleados!B46)&amp;"','usuario' =&gt; '"&amp;TRIM(empleados!C46)&amp;"','cedula' =&gt; "&amp;IF(empleados!D46="","null",empleados!D46)&amp;",'telefono' =&gt; '"&amp;IF(empleados!E46="","N/A",empleados!E46)&amp;"','gestionas_id' =&gt; "&amp;A45&amp;","</f>
        <v>['cargo' =&gt; 'Gerente de Proyectos','usuario' =&gt; 'Victor Hugo Quintero Marin','cedula' =&gt; 80423284,'telefono' =&gt; '3163054219','gestionas_id' =&gt; 13,</v>
      </c>
      <c r="F45" t="str">
        <f>"'contratos_id' =&gt; "&amp;B45&amp;",'fecha_retiro' =&gt; "&amp;C45&amp;",'ticket' =&gt; '"&amp;IF(empleados!I46="","N/A",empleados!I46)&amp;"','centro_costos_id' =&gt; '107','estado' =&gt; 'Proceso de retiro'],"</f>
        <v>'contratos_id' =&gt; 3,'fecha_retiro' =&gt; null,'ticket' =&gt; '7503','centro_costos_id' =&gt; '107','estado' =&gt; 'Proceso de retiro'],</v>
      </c>
      <c r="G45" t="str">
        <f t="shared" si="0"/>
        <v>['cargo' =&gt; 'Gerente de Proyectos','usuario' =&gt; 'Victor Hugo Quintero Marin','cedula' =&gt; 80423284,'telefono' =&gt; '3163054219','gestionas_id' =&gt; 13,'contratos_id' =&gt; 3,'fecha_retiro' =&gt; null,'ticket' =&gt; '7503','centro_costos_id' =&gt; '107','estado' =&gt; 'Proceso de retiro'],</v>
      </c>
    </row>
    <row r="46" spans="1:7" x14ac:dyDescent="0.25">
      <c r="A46">
        <f>_xlfn.IFNA(IF(empleados!F47="",gestiona!$B$17,VLOOKUP(TRIM(empleados!F47),gestiona!$A$1:$B$17,2,0)),17)</f>
        <v>17</v>
      </c>
      <c r="B46">
        <f>_xlfn.IFNA(IF(empleados!G47="",contratos_id!$B$5,VLOOKUP(empleados!G47,contratos_id!$A$1:$B$16,2,0)),5)</f>
        <v>3</v>
      </c>
      <c r="C46" t="str">
        <f>IF(empleados!H47="","null","'"&amp;YEAR(empleados!H47)&amp;"-"&amp;IF(VALUE(MONTH(empleados!H47))&lt;10,0&amp;VALUE(MONTH(empleados!H47)),VALUE(MONTH(empleados!H47)))&amp;"-"&amp;IF(VALUE(DAY(empleados!H47))&lt;10,0&amp;VALUE(DAY(empleados!H47)),VALUE(DAY(empleados!H47)))&amp;"'")</f>
        <v>null</v>
      </c>
      <c r="D46">
        <f>_xlfn.IFNA(VLOOKUP(empleados!J47,centro_costo_id_2!$A$2:$B$108,2,0),107)</f>
        <v>107</v>
      </c>
      <c r="E46" t="str">
        <f>"['cargo' =&gt; '"&amp;TRIM(empleados!B47)&amp;"','usuario' =&gt; '"&amp;TRIM(empleados!C47)&amp;"','cedula' =&gt; "&amp;IF(empleados!D47="","null",empleados!D47)&amp;",'telefono' =&gt; '"&amp;IF(empleados!E47="","N/A",empleados!E47)&amp;"','gestionas_id' =&gt; "&amp;A46&amp;","</f>
        <v>['cargo' =&gt; 'Asistente de gerencia','usuario' =&gt; 'Laura Melisa Gomez Lozada
','cedula' =&gt; 1014274885,'telefono' =&gt; '3005447984','gestionas_id' =&gt; 17,</v>
      </c>
      <c r="F46" t="str">
        <f>"'contratos_id' =&gt; "&amp;B46&amp;",'fecha_retiro' =&gt; "&amp;C46&amp;",'ticket' =&gt; '"&amp;IF(empleados!I47="","N/A",empleados!I47)&amp;"','centro_costos_id' =&gt; '107','estado' =&gt; 'Proceso de retiro'],"</f>
        <v>'contratos_id' =&gt; 3,'fecha_retiro' =&gt; null,'ticket' =&gt; '7610','centro_costos_id' =&gt; '107','estado' =&gt; 'Proceso de retiro'],</v>
      </c>
      <c r="G46" t="str">
        <f t="shared" si="0"/>
        <v>['cargo' =&gt; 'Asistente de gerencia','usuario' =&gt; 'Laura Melisa Gomez Lozada
','cedula' =&gt; 1014274885,'telefono' =&gt; '3005447984','gestionas_id' =&gt; 17,'contratos_id' =&gt; 3,'fecha_retiro' =&gt; null,'ticket' =&gt; '7610','centro_costos_id' =&gt; '107','estado' =&gt; 'Proceso de retiro'],</v>
      </c>
    </row>
    <row r="47" spans="1:7" x14ac:dyDescent="0.25">
      <c r="A47">
        <f>_xlfn.IFNA(IF(empleados!F48="",gestiona!$B$17,VLOOKUP(TRIM(empleados!F48),gestiona!$A$1:$B$17,2,0)),17)</f>
        <v>17</v>
      </c>
      <c r="B47">
        <f>_xlfn.IFNA(IF(empleados!G48="",contratos_id!$B$5,VLOOKUP(empleados!G48,contratos_id!$A$1:$B$16,2,0)),5)</f>
        <v>3</v>
      </c>
      <c r="C47" t="str">
        <f>IF(empleados!H48="","null","'"&amp;YEAR(empleados!H48)&amp;"-"&amp;IF(VALUE(MONTH(empleados!H48))&lt;10,0&amp;VALUE(MONTH(empleados!H48)),VALUE(MONTH(empleados!H48)))&amp;"-"&amp;IF(VALUE(DAY(empleados!H48))&lt;10,0&amp;VALUE(DAY(empleados!H48)),VALUE(DAY(empleados!H48)))&amp;"'")</f>
        <v>null</v>
      </c>
      <c r="D47">
        <f>_xlfn.IFNA(VLOOKUP(empleados!J48,centro_costo_id_2!$A$2:$B$108,2,0),107)</f>
        <v>107</v>
      </c>
      <c r="E47" t="str">
        <f>"['cargo' =&gt; '"&amp;TRIM(empleados!B48)&amp;"','usuario' =&gt; '"&amp;TRIM(empleados!C48)&amp;"','cedula' =&gt; "&amp;IF(empleados!D48="","null",empleados!D48)&amp;",'telefono' =&gt; '"&amp;IF(empleados!E48="","N/A",empleados!E48)&amp;"','gestionas_id' =&gt; "&amp;A47&amp;","</f>
        <v>['cargo' =&gt; 'Lider preventa','usuario' =&gt; 'Luis Miguel Correa Martinez','cedula' =&gt; 1018445729,'telefono' =&gt; '3102231123','gestionas_id' =&gt; 17,</v>
      </c>
      <c r="F47" t="str">
        <f>"'contratos_id' =&gt; "&amp;B47&amp;",'fecha_retiro' =&gt; "&amp;C47&amp;",'ticket' =&gt; '"&amp;IF(empleados!I48="","N/A",empleados!I48)&amp;"','centro_costos_id' =&gt; '107','estado' =&gt; 'Proceso de retiro'],"</f>
        <v>'contratos_id' =&gt; 3,'fecha_retiro' =&gt; null,'ticket' =&gt; '7710','centro_costos_id' =&gt; '107','estado' =&gt; 'Proceso de retiro'],</v>
      </c>
      <c r="G47" t="str">
        <f t="shared" si="0"/>
        <v>['cargo' =&gt; 'Lider preventa','usuario' =&gt; 'Luis Miguel Correa Martinez','cedula' =&gt; 1018445729,'telefono' =&gt; '3102231123','gestionas_id' =&gt; 17,'contratos_id' =&gt; 3,'fecha_retiro' =&gt; null,'ticket' =&gt; '7710','centro_costos_id' =&gt; '107','estado' =&gt; 'Proceso de retiro'],</v>
      </c>
    </row>
    <row r="48" spans="1:7" x14ac:dyDescent="0.25">
      <c r="A48">
        <f>_xlfn.IFNA(IF(empleados!F49="",gestiona!$B$17,VLOOKUP(TRIM(empleados!F49),gestiona!$A$1:$B$17,2,0)),17)</f>
        <v>17</v>
      </c>
      <c r="B48">
        <f>_xlfn.IFNA(IF(empleados!G49="",contratos_id!$B$5,VLOOKUP(empleados!G49,contratos_id!$A$1:$B$16,2,0)),5)</f>
        <v>5</v>
      </c>
      <c r="C48" t="str">
        <f>IF(empleados!H49="","null","'"&amp;YEAR(empleados!H49)&amp;"-"&amp;IF(VALUE(MONTH(empleados!H49))&lt;10,0&amp;VALUE(MONTH(empleados!H49)),VALUE(MONTH(empleados!H49)))&amp;"-"&amp;IF(VALUE(DAY(empleados!H49))&lt;10,0&amp;VALUE(DAY(empleados!H49)),VALUE(DAY(empleados!H49)))&amp;"'")</f>
        <v>null</v>
      </c>
      <c r="D48">
        <f>_xlfn.IFNA(VLOOKUP(empleados!J49,centro_costo_id_2!$A$2:$B$108,2,0),107)</f>
        <v>107</v>
      </c>
      <c r="E48" t="str">
        <f>"['cargo' =&gt; '"&amp;TRIM(empleados!B49)&amp;"','usuario' =&gt; '"&amp;TRIM(empleados!C49)&amp;"','cedula' =&gt; "&amp;IF(empleados!D49="","null",empleados!D49)&amp;",'telefono' =&gt; '"&amp;IF(empleados!E49="","N/A",empleados!E49)&amp;"','gestionas_id' =&gt; "&amp;A48&amp;","</f>
        <v>['cargo' =&gt; 'Gerente Fabrica de Software','usuario' =&gt; 'Andres Amaya','cedula' =&gt; null,'telefono' =&gt; 'N/A','gestionas_id' =&gt; 17,</v>
      </c>
      <c r="F48" t="str">
        <f>"'contratos_id' =&gt; "&amp;B48&amp;",'fecha_retiro' =&gt; "&amp;C48&amp;",'ticket' =&gt; '"&amp;IF(empleados!I49="","N/A",empleados!I49)&amp;"','centro_costos_id' =&gt; '107','estado' =&gt; 'Proceso de retiro'],"</f>
        <v>'contratos_id' =&gt; 5,'fecha_retiro' =&gt; null,'ticket' =&gt; '7678','centro_costos_id' =&gt; '107','estado' =&gt; 'Proceso de retiro'],</v>
      </c>
      <c r="G48" t="str">
        <f t="shared" si="0"/>
        <v>['cargo' =&gt; 'Gerente Fabrica de Software','usuario' =&gt; 'Andres Amaya','cedula' =&gt; null,'telefono' =&gt; 'N/A','gestionas_id' =&gt; 17,'contratos_id' =&gt; 5,'fecha_retiro' =&gt; null,'ticket' =&gt; '7678','centro_costos_id' =&gt; '107','estado' =&gt; 'Proceso de retiro'],</v>
      </c>
    </row>
    <row r="49" spans="1:7" x14ac:dyDescent="0.25">
      <c r="A49">
        <f>_xlfn.IFNA(IF(empleados!F50="",gestiona!$B$17,VLOOKUP(TRIM(empleados!F50),gestiona!$A$1:$B$17,2,0)),17)</f>
        <v>17</v>
      </c>
      <c r="B49">
        <f>_xlfn.IFNA(IF(empleados!G50="",contratos_id!$B$5,VLOOKUP(empleados!G50,contratos_id!$A$1:$B$16,2,0)),5)</f>
        <v>5</v>
      </c>
      <c r="C49" t="str">
        <f>IF(empleados!H50="","null","'"&amp;YEAR(empleados!H50)&amp;"-"&amp;IF(VALUE(MONTH(empleados!H50))&lt;10,0&amp;VALUE(MONTH(empleados!H50)),VALUE(MONTH(empleados!H50)))&amp;"-"&amp;IF(VALUE(DAY(empleados!H50))&lt;10,0&amp;VALUE(DAY(empleados!H50)),VALUE(DAY(empleados!H50)))&amp;"'")</f>
        <v>null</v>
      </c>
      <c r="D49">
        <f>_xlfn.IFNA(VLOOKUP(empleados!J50,centro_costo_id_2!$A$2:$B$108,2,0),107)</f>
        <v>107</v>
      </c>
      <c r="E49" t="str">
        <f>"['cargo' =&gt; '"&amp;TRIM(empleados!B50)&amp;"','usuario' =&gt; '"&amp;TRIM(empleados!C50)&amp;"','cedula' =&gt; "&amp;IF(empleados!D50="","null",empleados!D50)&amp;",'telefono' =&gt; '"&amp;IF(empleados!E50="","N/A",empleados!E50)&amp;"','gestionas_id' =&gt; "&amp;A49&amp;","</f>
        <v>['cargo' =&gt; 'Líder de pruebas
','usuario' =&gt; 'Angelica Rueda','cedula' =&gt; 52093796,'telefono' =&gt; '3102682996','gestionas_id' =&gt; 17,</v>
      </c>
      <c r="F49" t="str">
        <f>"'contratos_id' =&gt; "&amp;B49&amp;",'fecha_retiro' =&gt; "&amp;C49&amp;",'ticket' =&gt; '"&amp;IF(empleados!I50="","N/A",empleados!I50)&amp;"','centro_costos_id' =&gt; '107','estado' =&gt; 'Proceso de retiro'],"</f>
        <v>'contratos_id' =&gt; 5,'fecha_retiro' =&gt; null,'ticket' =&gt; '7765','centro_costos_id' =&gt; '107','estado' =&gt; 'Proceso de retiro'],</v>
      </c>
      <c r="G49" t="str">
        <f t="shared" si="0"/>
        <v>['cargo' =&gt; 'Líder de pruebas
','usuario' =&gt; 'Angelica Rueda','cedula' =&gt; 52093796,'telefono' =&gt; '3102682996','gestionas_id' =&gt; 17,'contratos_id' =&gt; 5,'fecha_retiro' =&gt; null,'ticket' =&gt; '7765','centro_costos_id' =&gt; '107','estado' =&gt; 'Proceso de retiro'],</v>
      </c>
    </row>
    <row r="50" spans="1:7" x14ac:dyDescent="0.25">
      <c r="A50">
        <f>_xlfn.IFNA(IF(empleados!F51="",gestiona!$B$17,VLOOKUP(TRIM(empleados!F51),gestiona!$A$1:$B$17,2,0)),17)</f>
        <v>13</v>
      </c>
      <c r="B50">
        <f>_xlfn.IFNA(IF(empleados!G51="",contratos_id!$B$5,VLOOKUP(empleados!G51,contratos_id!$A$1:$B$16,2,0)),5)</f>
        <v>3</v>
      </c>
      <c r="C50" t="str">
        <f>IF(empleados!H51="","null","'"&amp;YEAR(empleados!H51)&amp;"-"&amp;IF(VALUE(MONTH(empleados!H51))&lt;10,0&amp;VALUE(MONTH(empleados!H51)),VALUE(MONTH(empleados!H51)))&amp;"-"&amp;IF(VALUE(DAY(empleados!H51))&lt;10,0&amp;VALUE(DAY(empleados!H51)),VALUE(DAY(empleados!H51)))&amp;"'")</f>
        <v>null</v>
      </c>
      <c r="D50">
        <f>_xlfn.IFNA(VLOOKUP(empleados!J51,centro_costo_id_2!$A$2:$B$108,2,0),107)</f>
        <v>107</v>
      </c>
      <c r="E50" t="str">
        <f>"['cargo' =&gt; '"&amp;TRIM(empleados!B51)&amp;"','usuario' =&gt; '"&amp;TRIM(empleados!C51)&amp;"','cedula' =&gt; "&amp;IF(empleados!D51="","null",empleados!D51)&amp;",'telefono' =&gt; '"&amp;IF(empleados!E51="","N/A",empleados!E51)&amp;"','gestionas_id' =&gt; "&amp;A50&amp;","</f>
        <v>['cargo' =&gt; 'Especialista en gestión documental
','usuario' =&gt; 'Carlos Mario Serna Bonilla','cedula' =&gt; 91542275,'telefono' =&gt; '3194030460','gestionas_id' =&gt; 13,</v>
      </c>
      <c r="F50" t="str">
        <f>"'contratos_id' =&gt; "&amp;B50&amp;",'fecha_retiro' =&gt; "&amp;C50&amp;",'ticket' =&gt; '"&amp;IF(empleados!I51="","N/A",empleados!I51)&amp;"','centro_costos_id' =&gt; '107','estado' =&gt; 'Proceso de retiro'],"</f>
        <v>'contratos_id' =&gt; 3,'fecha_retiro' =&gt; null,'ticket' =&gt; '7671','centro_costos_id' =&gt; '107','estado' =&gt; 'Proceso de retiro'],</v>
      </c>
      <c r="G50" t="str">
        <f t="shared" si="0"/>
        <v>['cargo' =&gt; 'Especialista en gestión documental
','usuario' =&gt; 'Carlos Mario Serna Bonilla','cedula' =&gt; 91542275,'telefono' =&gt; '3194030460','gestionas_id' =&gt; 13,'contratos_id' =&gt; 3,'fecha_retiro' =&gt; null,'ticket' =&gt; '7671','centro_costos_id' =&gt; '107','estado' =&gt; 'Proceso de retiro'],</v>
      </c>
    </row>
    <row r="51" spans="1:7" x14ac:dyDescent="0.25">
      <c r="A51">
        <f>_xlfn.IFNA(IF(empleados!F52="",gestiona!$B$17,VLOOKUP(TRIM(empleados!F52),gestiona!$A$1:$B$17,2,0)),17)</f>
        <v>13</v>
      </c>
      <c r="B51">
        <f>_xlfn.IFNA(IF(empleados!G52="",contratos_id!$B$5,VLOOKUP(empleados!G52,contratos_id!$A$1:$B$16,2,0)),5)</f>
        <v>3</v>
      </c>
      <c r="C51" t="str">
        <f>IF(empleados!H52="","null","'"&amp;YEAR(empleados!H52)&amp;"-"&amp;IF(VALUE(MONTH(empleados!H52))&lt;10,0&amp;VALUE(MONTH(empleados!H52)),VALUE(MONTH(empleados!H52)))&amp;"-"&amp;IF(VALUE(DAY(empleados!H52))&lt;10,0&amp;VALUE(DAY(empleados!H52)),VALUE(DAY(empleados!H52)))&amp;"'")</f>
        <v>null</v>
      </c>
      <c r="D51">
        <f>_xlfn.IFNA(VLOOKUP(empleados!J52,centro_costo_id_2!$A$2:$B$108,2,0),107)</f>
        <v>107</v>
      </c>
      <c r="E51" t="str">
        <f>"['cargo' =&gt; '"&amp;TRIM(empleados!B52)&amp;"','usuario' =&gt; '"&amp;TRIM(empleados!C52)&amp;"','cedula' =&gt; "&amp;IF(empleados!D52="","null",empleados!D52)&amp;",'telefono' =&gt; '"&amp;IF(empleados!E52="","N/A",empleados!E52)&amp;"','gestionas_id' =&gt; "&amp;A51&amp;","</f>
        <v>['cargo' =&gt; 'Asesor Jurídico - Esp. Administrativa','usuario' =&gt; 'Diana Marcela Cardozo León','cedula' =&gt; 52540426,'telefono' =&gt; '3002183186','gestionas_id' =&gt; 13,</v>
      </c>
      <c r="F51" t="str">
        <f>"'contratos_id' =&gt; "&amp;B51&amp;",'fecha_retiro' =&gt; "&amp;C51&amp;",'ticket' =&gt; '"&amp;IF(empleados!I52="","N/A",empleados!I52)&amp;"','centro_costos_id' =&gt; '107','estado' =&gt; 'Proceso de retiro'],"</f>
        <v>'contratos_id' =&gt; 3,'fecha_retiro' =&gt; null,'ticket' =&gt; '7680','centro_costos_id' =&gt; '107','estado' =&gt; 'Proceso de retiro'],</v>
      </c>
      <c r="G51" t="str">
        <f t="shared" si="0"/>
        <v>['cargo' =&gt; 'Asesor Jurídico - Esp. Administrativa','usuario' =&gt; 'Diana Marcela Cardozo León','cedula' =&gt; 52540426,'telefono' =&gt; '3002183186','gestionas_id' =&gt; 13,'contratos_id' =&gt; 3,'fecha_retiro' =&gt; null,'ticket' =&gt; '7680','centro_costos_id' =&gt; '107','estado' =&gt; 'Proceso de retiro'],</v>
      </c>
    </row>
    <row r="52" spans="1:7" x14ac:dyDescent="0.25">
      <c r="A52">
        <f>_xlfn.IFNA(IF(empleados!F53="",gestiona!$B$17,VLOOKUP(TRIM(empleados!F53),gestiona!$A$1:$B$17,2,0)),17)</f>
        <v>17</v>
      </c>
      <c r="B52">
        <f>_xlfn.IFNA(IF(empleados!G53="",contratos_id!$B$5,VLOOKUP(empleados!G53,contratos_id!$A$1:$B$16,2,0)),5)</f>
        <v>5</v>
      </c>
      <c r="C52" t="str">
        <f>IF(empleados!H53="","null","'"&amp;YEAR(empleados!H53)&amp;"-"&amp;IF(VALUE(MONTH(empleados!H53))&lt;10,0&amp;VALUE(MONTH(empleados!H53)),VALUE(MONTH(empleados!H53)))&amp;"-"&amp;IF(VALUE(DAY(empleados!H53))&lt;10,0&amp;VALUE(DAY(empleados!H53)),VALUE(DAY(empleados!H53)))&amp;"'")</f>
        <v>'2022-11-30'</v>
      </c>
      <c r="D52">
        <f>_xlfn.IFNA(VLOOKUP(empleados!J53,centro_costo_id_2!$A$2:$B$108,2,0),107)</f>
        <v>107</v>
      </c>
      <c r="E52" t="str">
        <f>"['cargo' =&gt; '"&amp;TRIM(empleados!B53)&amp;"','usuario' =&gt; '"&amp;TRIM(empleados!C53)&amp;"','cedula' =&gt; "&amp;IF(empleados!D53="","null",empleados!D53)&amp;",'telefono' =&gt; '"&amp;IF(empleados!E53="","N/A",empleados!E53)&amp;"','gestionas_id' =&gt; "&amp;A52&amp;","</f>
        <v>['cargo' =&gt; 'Gestor de requerimientos
','usuario' =&gt; 'Liliana Urueña','cedula' =&gt; 65553760,'telefono' =&gt; '3168220790','gestionas_id' =&gt; 17,</v>
      </c>
      <c r="F52" t="str">
        <f>"'contratos_id' =&gt; "&amp;B52&amp;",'fecha_retiro' =&gt; "&amp;C52&amp;",'ticket' =&gt; '"&amp;IF(empleados!I53="","N/A",empleados!I53)&amp;"','centro_costos_id' =&gt; '107','estado' =&gt; 'Proceso de retiro'],"</f>
        <v>'contratos_id' =&gt; 5,'fecha_retiro' =&gt; '2022-11-30','ticket' =&gt; '7705','centro_costos_id' =&gt; '107','estado' =&gt; 'Proceso de retiro'],</v>
      </c>
      <c r="G52" t="str">
        <f t="shared" si="0"/>
        <v>['cargo' =&gt; 'Gestor de requerimientos
','usuario' =&gt; 'Liliana Urueña','cedula' =&gt; 65553760,'telefono' =&gt; '3168220790','gestionas_id' =&gt; 17,'contratos_id' =&gt; 5,'fecha_retiro' =&gt; '2022-11-30','ticket' =&gt; '7705','centro_costos_id' =&gt; '107','estado' =&gt; 'Proceso de retiro'],</v>
      </c>
    </row>
    <row r="53" spans="1:7" x14ac:dyDescent="0.25">
      <c r="A53">
        <f>_xlfn.IFNA(IF(empleados!F54="",gestiona!$B$17,VLOOKUP(TRIM(empleados!F54),gestiona!$A$1:$B$17,2,0)),17)</f>
        <v>17</v>
      </c>
      <c r="B53">
        <f>_xlfn.IFNA(IF(empleados!G54="",contratos_id!$B$5,VLOOKUP(empleados!G54,contratos_id!$A$1:$B$16,2,0)),5)</f>
        <v>12</v>
      </c>
      <c r="C53" t="str">
        <f>IF(empleados!H54="","null","'"&amp;YEAR(empleados!H54)&amp;"-"&amp;IF(VALUE(MONTH(empleados!H54))&lt;10,0&amp;VALUE(MONTH(empleados!H54)),VALUE(MONTH(empleados!H54)))&amp;"-"&amp;IF(VALUE(DAY(empleados!H54))&lt;10,0&amp;VALUE(DAY(empleados!H54)),VALUE(DAY(empleados!H54)))&amp;"'")</f>
        <v>null</v>
      </c>
      <c r="D53">
        <f>_xlfn.IFNA(VLOOKUP(empleados!J54,centro_costo_id_2!$A$2:$B$108,2,0),107)</f>
        <v>107</v>
      </c>
      <c r="E53" t="str">
        <f>"['cargo' =&gt; '"&amp;TRIM(empleados!B54)&amp;"','usuario' =&gt; '"&amp;TRIM(empleados!C54)&amp;"','cedula' =&gt; "&amp;IF(empleados!D54="","null",empleados!D54)&amp;",'telefono' =&gt; '"&amp;IF(empleados!E54="","N/A",empleados!E54)&amp;"','gestionas_id' =&gt; "&amp;A53&amp;","</f>
        <v>['cargo' =&gt; 'Consultor de producto
','usuario' =&gt; 'Mario Gutierrez','cedula' =&gt; null,'telefono' =&gt; 'N/A','gestionas_id' =&gt; 17,</v>
      </c>
      <c r="F53" t="str">
        <f>"'contratos_id' =&gt; "&amp;B53&amp;",'fecha_retiro' =&gt; "&amp;C53&amp;",'ticket' =&gt; '"&amp;IF(empleados!I54="","N/A",empleados!I54)&amp;"','centro_costos_id' =&gt; '107','estado' =&gt; 'Proceso de retiro'],"</f>
        <v>'contratos_id' =&gt; 12,'fecha_retiro' =&gt; null,'ticket' =&gt; 'N/A','centro_costos_id' =&gt; '107','estado' =&gt; 'Proceso de retiro'],</v>
      </c>
      <c r="G53" t="str">
        <f t="shared" si="0"/>
        <v>['cargo' =&gt; 'Consultor de producto
','usuario' =&gt; 'Mario Gutierrez','cedula' =&gt; null,'telefono' =&gt; 'N/A','gestionas_id' =&gt; 17,'contratos_id' =&gt; 12,'fecha_retiro' =&gt; null,'ticket' =&gt; 'N/A','centro_costos_id' =&gt; '107','estado' =&gt; 'Proceso de retiro'],</v>
      </c>
    </row>
    <row r="54" spans="1:7" x14ac:dyDescent="0.25">
      <c r="A54">
        <f>_xlfn.IFNA(IF(empleados!F55="",gestiona!$B$17,VLOOKUP(TRIM(empleados!F55),gestiona!$A$1:$B$17,2,0)),17)</f>
        <v>13</v>
      </c>
      <c r="B54">
        <f>_xlfn.IFNA(IF(empleados!G55="",contratos_id!$B$5,VLOOKUP(empleados!G55,contratos_id!$A$1:$B$16,2,0)),5)</f>
        <v>5</v>
      </c>
      <c r="C54" t="str">
        <f>IF(empleados!H55="","null","'"&amp;YEAR(empleados!H55)&amp;"-"&amp;IF(VALUE(MONTH(empleados!H55))&lt;10,0&amp;VALUE(MONTH(empleados!H55)),VALUE(MONTH(empleados!H55)))&amp;"-"&amp;IF(VALUE(DAY(empleados!H55))&lt;10,0&amp;VALUE(DAY(empleados!H55)),VALUE(DAY(empleados!H55)))&amp;"'")</f>
        <v>'2022-11-30'</v>
      </c>
      <c r="D54">
        <f>_xlfn.IFNA(VLOOKUP(empleados!J55,centro_costo_id_2!$A$2:$B$108,2,0),107)</f>
        <v>37</v>
      </c>
      <c r="E54" t="str">
        <f>"['cargo' =&gt; '"&amp;TRIM(empleados!B55)&amp;"','usuario' =&gt; '"&amp;TRIM(empleados!C55)&amp;"','cedula' =&gt; "&amp;IF(empleados!D55="","null",empleados!D55)&amp;",'telefono' =&gt; '"&amp;IF(empleados!E55="","N/A",empleados!E55)&amp;"','gestionas_id' =&gt; "&amp;A54&amp;","</f>
        <v>['cargo' =&gt; 'abogada','usuario' =&gt; 'Nenny Alejandra Saénz Gomez','cedula' =&gt; 53068521,'telefono' =&gt; '3133779600','gestionas_id' =&gt; 13,</v>
      </c>
      <c r="F54" t="str">
        <f>"'contratos_id' =&gt; "&amp;B54&amp;",'fecha_retiro' =&gt; "&amp;C54&amp;",'ticket' =&gt; '"&amp;IF(empleados!I55="","N/A",empleados!I55)&amp;"','centro_costos_id' =&gt; '107','estado' =&gt; 'Proceso de retiro'],"</f>
        <v>'contratos_id' =&gt; 5,'fecha_retiro' =&gt; '2022-11-30','ticket' =&gt; '7675','centro_costos_id' =&gt; '107','estado' =&gt; 'Proceso de retiro'],</v>
      </c>
      <c r="G54" t="str">
        <f t="shared" si="0"/>
        <v>['cargo' =&gt; 'abogada','usuario' =&gt; 'Nenny Alejandra Saénz Gomez','cedula' =&gt; 53068521,'telefono' =&gt; '3133779600','gestionas_id' =&gt; 13,'contratos_id' =&gt; 5,'fecha_retiro' =&gt; '2022-11-30','ticket' =&gt; '7675','centro_costos_id' =&gt; '107','estado' =&gt; 'Proceso de retiro'],</v>
      </c>
    </row>
    <row r="55" spans="1:7" x14ac:dyDescent="0.25">
      <c r="A55">
        <f>_xlfn.IFNA(IF(empleados!F56="",gestiona!$B$17,VLOOKUP(TRIM(empleados!F56),gestiona!$A$1:$B$17,2,0)),17)</f>
        <v>13</v>
      </c>
      <c r="B55">
        <f>_xlfn.IFNA(IF(empleados!G56="",contratos_id!$B$5,VLOOKUP(empleados!G56,contratos_id!$A$1:$B$16,2,0)),5)</f>
        <v>6</v>
      </c>
      <c r="C55" t="str">
        <f>IF(empleados!H56="","null","'"&amp;YEAR(empleados!H56)&amp;"-"&amp;IF(VALUE(MONTH(empleados!H56))&lt;10,0&amp;VALUE(MONTH(empleados!H56)),VALUE(MONTH(empleados!H56)))&amp;"-"&amp;IF(VALUE(DAY(empleados!H56))&lt;10,0&amp;VALUE(DAY(empleados!H56)),VALUE(DAY(empleados!H56)))&amp;"'")</f>
        <v>null</v>
      </c>
      <c r="D55">
        <f>_xlfn.IFNA(VLOOKUP(empleados!J56,centro_costo_id_2!$A$2:$B$108,2,0),107)</f>
        <v>107</v>
      </c>
      <c r="E55" t="str">
        <f>"['cargo' =&gt; '"&amp;TRIM(empleados!B56)&amp;"','usuario' =&gt; '"&amp;TRIM(empleados!C56)&amp;"','cedula' =&gt; "&amp;IF(empleados!D56="","null",empleados!D56)&amp;",'telefono' =&gt; '"&amp;IF(empleados!E56="","N/A",empleados!E56)&amp;"','gestionas_id' =&gt; "&amp;A55&amp;","</f>
        <v>['cargo' =&gt; 'Gerente de Proyecto','usuario' =&gt; 'Edna Marcela Beltran Guzmán','cedula' =&gt; 52168897,'telefono' =&gt; '3042378454','gestionas_id' =&gt; 13,</v>
      </c>
      <c r="F55" t="str">
        <f>"'contratos_id' =&gt; "&amp;B55&amp;",'fecha_retiro' =&gt; "&amp;C55&amp;",'ticket' =&gt; '"&amp;IF(empleados!I56="","N/A",empleados!I56)&amp;"','centro_costos_id' =&gt; '107','estado' =&gt; 'Proceso de retiro'],"</f>
        <v>'contratos_id' =&gt; 6,'fecha_retiro' =&gt; null,'ticket' =&gt; '7764','centro_costos_id' =&gt; '107','estado' =&gt; 'Proceso de retiro'],</v>
      </c>
      <c r="G55" t="str">
        <f t="shared" si="0"/>
        <v>['cargo' =&gt; 'Gerente de Proyecto','usuario' =&gt; 'Edna Marcela Beltran Guzmán','cedula' =&gt; 52168897,'telefono' =&gt; '3042378454','gestionas_id' =&gt; 13,'contratos_id' =&gt; 6,'fecha_retiro' =&gt; null,'ticket' =&gt; '7764','centro_costos_id' =&gt; '107','estado' =&gt; 'Proceso de retiro'],</v>
      </c>
    </row>
    <row r="56" spans="1:7" x14ac:dyDescent="0.25">
      <c r="A56">
        <f>_xlfn.IFNA(IF(empleados!F57="",gestiona!$B$17,VLOOKUP(TRIM(empleados!F57),gestiona!$A$1:$B$17,2,0)),17)</f>
        <v>17</v>
      </c>
      <c r="B56">
        <f>_xlfn.IFNA(IF(empleados!G57="",contratos_id!$B$5,VLOOKUP(empleados!G57,contratos_id!$A$1:$B$16,2,0)),5)</f>
        <v>3</v>
      </c>
      <c r="C56" t="str">
        <f>IF(empleados!H57="","null","'"&amp;YEAR(empleados!H57)&amp;"-"&amp;IF(VALUE(MONTH(empleados!H57))&lt;10,0&amp;VALUE(MONTH(empleados!H57)),VALUE(MONTH(empleados!H57)))&amp;"-"&amp;IF(VALUE(DAY(empleados!H57))&lt;10,0&amp;VALUE(DAY(empleados!H57)),VALUE(DAY(empleados!H57)))&amp;"'")</f>
        <v>null</v>
      </c>
      <c r="D56">
        <f>_xlfn.IFNA(VLOOKUP(empleados!J57,centro_costo_id_2!$A$2:$B$108,2,0),107)</f>
        <v>107</v>
      </c>
      <c r="E56" t="str">
        <f>"['cargo' =&gt; '"&amp;TRIM(empleados!B57)&amp;"','usuario' =&gt; '"&amp;TRIM(empleados!C57)&amp;"','cedula' =&gt; "&amp;IF(empleados!D57="","null",empleados!D57)&amp;",'telefono' =&gt; '"&amp;IF(empleados!E57="","N/A",empleados!E57)&amp;"','gestionas_id' =&gt; "&amp;A56&amp;","</f>
        <v>['cargo' =&gt; 'Profesional en seleccion','usuario' =&gt; 'Yuly Daniela Jimenez Rivera','cedula' =&gt; 1073242811,'telefono' =&gt; '3152941892','gestionas_id' =&gt; 17,</v>
      </c>
      <c r="F56" t="str">
        <f>"'contratos_id' =&gt; "&amp;B56&amp;",'fecha_retiro' =&gt; "&amp;C56&amp;",'ticket' =&gt; '"&amp;IF(empleados!I57="","N/A",empleados!I57)&amp;"','centro_costos_id' =&gt; '107','estado' =&gt; 'Proceso de retiro'],"</f>
        <v>'contratos_id' =&gt; 3,'fecha_retiro' =&gt; null,'ticket' =&gt; '7734','centro_costos_id' =&gt; '107','estado' =&gt; 'Proceso de retiro'],</v>
      </c>
      <c r="G56" t="str">
        <f t="shared" si="0"/>
        <v>['cargo' =&gt; 'Profesional en seleccion','usuario' =&gt; 'Yuly Daniela Jimenez Rivera','cedula' =&gt; 1073242811,'telefono' =&gt; '3152941892','gestionas_id' =&gt; 17,'contratos_id' =&gt; 3,'fecha_retiro' =&gt; null,'ticket' =&gt; '7734','centro_costos_id' =&gt; '107','estado' =&gt; 'Proceso de retiro'],</v>
      </c>
    </row>
    <row r="57" spans="1:7" x14ac:dyDescent="0.25">
      <c r="A57">
        <f>_xlfn.IFNA(IF(empleados!F58="",gestiona!$B$17,VLOOKUP(TRIM(empleados!F58),gestiona!$A$1:$B$17,2,0)),17)</f>
        <v>13</v>
      </c>
      <c r="B57">
        <f>_xlfn.IFNA(IF(empleados!G58="",contratos_id!$B$5,VLOOKUP(empleados!G58,contratos_id!$A$1:$B$16,2,0)),5)</f>
        <v>3</v>
      </c>
      <c r="C57" t="str">
        <f>IF(empleados!H58="","null","'"&amp;YEAR(empleados!H58)&amp;"-"&amp;IF(VALUE(MONTH(empleados!H58))&lt;10,0&amp;VALUE(MONTH(empleados!H58)),VALUE(MONTH(empleados!H58)))&amp;"-"&amp;IF(VALUE(DAY(empleados!H58))&lt;10,0&amp;VALUE(DAY(empleados!H58)),VALUE(DAY(empleados!H58)))&amp;"'")</f>
        <v>null</v>
      </c>
      <c r="D57">
        <f>_xlfn.IFNA(VLOOKUP(empleados!J58,centro_costo_id_2!$A$2:$B$108,2,0),107)</f>
        <v>107</v>
      </c>
      <c r="E57" t="str">
        <f>"['cargo' =&gt; '"&amp;TRIM(empleados!B58)&amp;"','usuario' =&gt; '"&amp;TRIM(empleados!C58)&amp;"','cedula' =&gt; "&amp;IF(empleados!D58="","null",empleados!D58)&amp;",'telefono' =&gt; '"&amp;IF(empleados!E58="","N/A",empleados!E58)&amp;"','gestionas_id' =&gt; "&amp;A57&amp;","</f>
        <v>['cargo' =&gt; 'Coordinador de Calidad','usuario' =&gt; 'Nicol Valeria Franco Guzman','cedula' =&gt; 1022980219,'telefono' =&gt; '3196762682','gestionas_id' =&gt; 13,</v>
      </c>
      <c r="F57" t="str">
        <f>"'contratos_id' =&gt; "&amp;B57&amp;",'fecha_retiro' =&gt; "&amp;C57&amp;",'ticket' =&gt; '"&amp;IF(empleados!I58="","N/A",empleados!I58)&amp;"','centro_costos_id' =&gt; '107','estado' =&gt; 'Proceso de retiro'],"</f>
        <v>'contratos_id' =&gt; 3,'fecha_retiro' =&gt; null,'ticket' =&gt; '7544','centro_costos_id' =&gt; '107','estado' =&gt; 'Proceso de retiro'],</v>
      </c>
      <c r="G57" t="str">
        <f t="shared" si="0"/>
        <v>['cargo' =&gt; 'Coordinador de Calidad','usuario' =&gt; 'Nicol Valeria Franco Guzman','cedula' =&gt; 1022980219,'telefono' =&gt; '3196762682','gestionas_id' =&gt; 13,'contratos_id' =&gt; 3,'fecha_retiro' =&gt; null,'ticket' =&gt; '7544','centro_costos_id' =&gt; '107','estado' =&gt; 'Proceso de retiro'],</v>
      </c>
    </row>
    <row r="58" spans="1:7" x14ac:dyDescent="0.25">
      <c r="A58">
        <f>_xlfn.IFNA(IF(empleados!F59="",gestiona!$B$17,VLOOKUP(TRIM(empleados!F59),gestiona!$A$1:$B$17,2,0)),17)</f>
        <v>13</v>
      </c>
      <c r="B58">
        <f>_xlfn.IFNA(IF(empleados!G59="",contratos_id!$B$5,VLOOKUP(empleados!G59,contratos_id!$A$1:$B$16,2,0)),5)</f>
        <v>5</v>
      </c>
      <c r="C58" t="str">
        <f>IF(empleados!H59="","null","'"&amp;YEAR(empleados!H59)&amp;"-"&amp;IF(VALUE(MONTH(empleados!H59))&lt;10,0&amp;VALUE(MONTH(empleados!H59)),VALUE(MONTH(empleados!H59)))&amp;"-"&amp;IF(VALUE(DAY(empleados!H59))&lt;10,0&amp;VALUE(DAY(empleados!H59)),VALUE(DAY(empleados!H59)))&amp;"'")</f>
        <v>null</v>
      </c>
      <c r="D58">
        <f>_xlfn.IFNA(VLOOKUP(empleados!J59,centro_costo_id_2!$A$2:$B$108,2,0),107)</f>
        <v>107</v>
      </c>
      <c r="E58" t="str">
        <f>"['cargo' =&gt; '"&amp;TRIM(empleados!B59)&amp;"','usuario' =&gt; '"&amp;TRIM(empleados!C59)&amp;"','cedula' =&gt; "&amp;IF(empleados!D59="","null",empleados!D59)&amp;",'telefono' =&gt; '"&amp;IF(empleados!E59="","N/A",empleados!E59)&amp;"','gestionas_id' =&gt; "&amp;A58&amp;","</f>
        <v>['cargo' =&gt; 'Jefe de Operaciones Call Center','usuario' =&gt; 'Oscar Eduardo Infante Segura','cedula' =&gt; 1032397815,'telefono' =&gt; '3227617209','gestionas_id' =&gt; 13,</v>
      </c>
      <c r="F58" t="str">
        <f>"'contratos_id' =&gt; "&amp;B58&amp;",'fecha_retiro' =&gt; "&amp;C58&amp;",'ticket' =&gt; '"&amp;IF(empleados!I59="","N/A",empleados!I59)&amp;"','centro_costos_id' =&gt; '107','estado' =&gt; 'Proceso de retiro'],"</f>
        <v>'contratos_id' =&gt; 5,'fecha_retiro' =&gt; null,'ticket' =&gt; '7291','centro_costos_id' =&gt; '107','estado' =&gt; 'Proceso de retiro'],</v>
      </c>
      <c r="G58" t="str">
        <f t="shared" si="0"/>
        <v>['cargo' =&gt; 'Jefe de Operaciones Call Center','usuario' =&gt; 'Oscar Eduardo Infante Segura','cedula' =&gt; 1032397815,'telefono' =&gt; '3227617209','gestionas_id' =&gt; 13,'contratos_id' =&gt; 5,'fecha_retiro' =&gt; null,'ticket' =&gt; '7291','centro_costos_id' =&gt; '107','estado' =&gt; 'Proceso de retiro'],</v>
      </c>
    </row>
    <row r="59" spans="1:7" x14ac:dyDescent="0.25">
      <c r="A59">
        <f>_xlfn.IFNA(IF(empleados!F60="",gestiona!$B$17,VLOOKUP(TRIM(empleados!F60),gestiona!$A$1:$B$17,2,0)),17)</f>
        <v>17</v>
      </c>
      <c r="B59">
        <f>_xlfn.IFNA(IF(empleados!G60="",contratos_id!$B$5,VLOOKUP(empleados!G60,contratos_id!$A$1:$B$16,2,0)),5)</f>
        <v>3</v>
      </c>
      <c r="C59" t="str">
        <f>IF(empleados!H60="","null","'"&amp;YEAR(empleados!H60)&amp;"-"&amp;IF(VALUE(MONTH(empleados!H60))&lt;10,0&amp;VALUE(MONTH(empleados!H60)),VALUE(MONTH(empleados!H60)))&amp;"-"&amp;IF(VALUE(DAY(empleados!H60))&lt;10,0&amp;VALUE(DAY(empleados!H60)),VALUE(DAY(empleados!H60)))&amp;"'")</f>
        <v>null</v>
      </c>
      <c r="D59">
        <f>_xlfn.IFNA(VLOOKUP(empleados!J60,centro_costo_id_2!$A$2:$B$108,2,0),107)</f>
        <v>107</v>
      </c>
      <c r="E59" t="str">
        <f>"['cargo' =&gt; '"&amp;TRIM(empleados!B60)&amp;"','usuario' =&gt; '"&amp;TRIM(empleados!C60)&amp;"','cedula' =&gt; "&amp;IF(empleados!D60="","null",empleados!D60)&amp;",'telefono' =&gt; '"&amp;IF(empleados!E60="","N/A",empleados!E60)&amp;"','gestionas_id' =&gt; "&amp;A59&amp;","</f>
        <v>['cargo' =&gt; 'Analista de Soporte','usuario' =&gt; 'Jose Manuel Garcia Matos','cedula' =&gt; 4954969,'telefono' =&gt; '3508597135','gestionas_id' =&gt; 17,</v>
      </c>
      <c r="F59" t="str">
        <f>"'contratos_id' =&gt; "&amp;B59&amp;",'fecha_retiro' =&gt; "&amp;C59&amp;",'ticket' =&gt; '"&amp;IF(empleados!I60="","N/A",empleados!I60)&amp;"','centro_costos_id' =&gt; '107','estado' =&gt; 'Proceso de retiro'],"</f>
        <v>'contratos_id' =&gt; 3,'fecha_retiro' =&gt; null,'ticket' =&gt; '6795','centro_costos_id' =&gt; '107','estado' =&gt; 'Proceso de retiro'],</v>
      </c>
      <c r="G59" t="str">
        <f t="shared" si="0"/>
        <v>['cargo' =&gt; 'Analista de Soporte','usuario' =&gt; 'Jose Manuel Garcia Matos','cedula' =&gt; 4954969,'telefono' =&gt; '3508597135','gestionas_id' =&gt; 17,'contratos_id' =&gt; 3,'fecha_retiro' =&gt; null,'ticket' =&gt; '6795','centro_costos_id' =&gt; '107','estado' =&gt; 'Proceso de retiro'],</v>
      </c>
    </row>
    <row r="60" spans="1:7" x14ac:dyDescent="0.25">
      <c r="A60">
        <f>_xlfn.IFNA(IF(empleados!F61="",gestiona!$B$17,VLOOKUP(TRIM(empleados!F61),gestiona!$A$1:$B$17,2,0)),17)</f>
        <v>13</v>
      </c>
      <c r="B60">
        <f>_xlfn.IFNA(IF(empleados!G61="",contratos_id!$B$5,VLOOKUP(empleados!G61,contratos_id!$A$1:$B$16,2,0)),5)</f>
        <v>6</v>
      </c>
      <c r="C60" t="str">
        <f>IF(empleados!H61="","null","'"&amp;YEAR(empleados!H61)&amp;"-"&amp;IF(VALUE(MONTH(empleados!H61))&lt;10,0&amp;VALUE(MONTH(empleados!H61)),VALUE(MONTH(empleados!H61)))&amp;"-"&amp;IF(VALUE(DAY(empleados!H61))&lt;10,0&amp;VALUE(DAY(empleados!H61)),VALUE(DAY(empleados!H61)))&amp;"'")</f>
        <v>null</v>
      </c>
      <c r="D60">
        <f>_xlfn.IFNA(VLOOKUP(empleados!J61,centro_costo_id_2!$A$2:$B$108,2,0),107)</f>
        <v>107</v>
      </c>
      <c r="E60" t="str">
        <f>"['cargo' =&gt; '"&amp;TRIM(empleados!B61)&amp;"','usuario' =&gt; '"&amp;TRIM(empleados!C61)&amp;"','cedula' =&gt; "&amp;IF(empleados!D61="","null",empleados!D61)&amp;",'telefono' =&gt; '"&amp;IF(empleados!E61="","N/A",empleados!E61)&amp;"','gestionas_id' =&gt; "&amp;A60&amp;","</f>
        <v>['cargo' =&gt; 'Agente de BackOffice','usuario' =&gt; 'Jessica Katherin Basallo Muñoz','cedula' =&gt; 1026584001,'telefono' =&gt; '3007588384','gestionas_id' =&gt; 13,</v>
      </c>
      <c r="F60" t="str">
        <f>"'contratos_id' =&gt; "&amp;B60&amp;",'fecha_retiro' =&gt; "&amp;C60&amp;",'ticket' =&gt; '"&amp;IF(empleados!I61="","N/A",empleados!I61)&amp;"','centro_costos_id' =&gt; '107','estado' =&gt; 'Proceso de retiro'],"</f>
        <v>'contratos_id' =&gt; 6,'fecha_retiro' =&gt; null,'ticket' =&gt; '6793','centro_costos_id' =&gt; '107','estado' =&gt; 'Proceso de retiro'],</v>
      </c>
      <c r="G60" t="str">
        <f t="shared" si="0"/>
        <v>['cargo' =&gt; 'Agente de BackOffice','usuario' =&gt; 'Jessica Katherin Basallo Muñoz','cedula' =&gt; 1026584001,'telefono' =&gt; '3007588384','gestionas_id' =&gt; 13,'contratos_id' =&gt; 6,'fecha_retiro' =&gt; null,'ticket' =&gt; '6793','centro_costos_id' =&gt; '107','estado' =&gt; 'Proceso de retiro'],</v>
      </c>
    </row>
    <row r="61" spans="1:7" x14ac:dyDescent="0.25">
      <c r="A61">
        <f>_xlfn.IFNA(IF(empleados!F62="",gestiona!$B$17,VLOOKUP(TRIM(empleados!F62),gestiona!$A$1:$B$17,2,0)),17)</f>
        <v>17</v>
      </c>
      <c r="B61">
        <f>_xlfn.IFNA(IF(empleados!G62="",contratos_id!$B$5,VLOOKUP(empleados!G62,contratos_id!$A$1:$B$16,2,0)),5)</f>
        <v>7</v>
      </c>
      <c r="C61" t="str">
        <f>IF(empleados!H62="","null","'"&amp;YEAR(empleados!H62)&amp;"-"&amp;IF(VALUE(MONTH(empleados!H62))&lt;10,0&amp;VALUE(MONTH(empleados!H62)),VALUE(MONTH(empleados!H62)))&amp;"-"&amp;IF(VALUE(DAY(empleados!H62))&lt;10,0&amp;VALUE(DAY(empleados!H62)),VALUE(DAY(empleados!H62)))&amp;"'")</f>
        <v>'2022-02-27'</v>
      </c>
      <c r="D61">
        <f>_xlfn.IFNA(VLOOKUP(empleados!J62,centro_costo_id_2!$A$2:$B$108,2,0),107)</f>
        <v>107</v>
      </c>
      <c r="E61" t="str">
        <f>"['cargo' =&gt; '"&amp;TRIM(empleados!B62)&amp;"','usuario' =&gt; '"&amp;TRIM(empleados!C62)&amp;"','cedula' =&gt; "&amp;IF(empleados!D62="","null",empleados!D62)&amp;",'telefono' =&gt; '"&amp;IF(empleados!E62="","N/A",empleados!E62)&amp;"','gestionas_id' =&gt; "&amp;A61&amp;","</f>
        <v>['cargo' =&gt; 'Asistente de Talento Humano','usuario' =&gt; 'Giselle Valeria Garcia Garcia','cedula' =&gt; 1000714071,'telefono' =&gt; '3043625337','gestionas_id' =&gt; 17,</v>
      </c>
      <c r="F61" t="str">
        <f>"'contratos_id' =&gt; "&amp;B61&amp;",'fecha_retiro' =&gt; "&amp;C61&amp;",'ticket' =&gt; '"&amp;IF(empleados!I62="","N/A",empleados!I62)&amp;"','centro_costos_id' =&gt; '107','estado' =&gt; 'Proceso de retiro'],"</f>
        <v>'contratos_id' =&gt; 7,'fecha_retiro' =&gt; '2022-02-27','ticket' =&gt; '7138','centro_costos_id' =&gt; '107','estado' =&gt; 'Proceso de retiro'],</v>
      </c>
      <c r="G61" t="str">
        <f t="shared" si="0"/>
        <v>['cargo' =&gt; 'Asistente de Talento Humano','usuario' =&gt; 'Giselle Valeria Garcia Garcia','cedula' =&gt; 1000714071,'telefono' =&gt; '3043625337','gestionas_id' =&gt; 17,'contratos_id' =&gt; 7,'fecha_retiro' =&gt; '2022-02-27','ticket' =&gt; '7138','centro_costos_id' =&gt; '107','estado' =&gt; 'Proceso de retiro'],</v>
      </c>
    </row>
    <row r="62" spans="1:7" x14ac:dyDescent="0.25">
      <c r="A62">
        <f>_xlfn.IFNA(IF(empleados!F63="",gestiona!$B$17,VLOOKUP(TRIM(empleados!F63),gestiona!$A$1:$B$17,2,0)),17)</f>
        <v>13</v>
      </c>
      <c r="B62">
        <f>_xlfn.IFNA(IF(empleados!G63="",contratos_id!$B$5,VLOOKUP(empleados!G63,contratos_id!$A$1:$B$16,2,0)),5)</f>
        <v>7</v>
      </c>
      <c r="C62" t="str">
        <f>IF(empleados!H63="","null","'"&amp;YEAR(empleados!H63)&amp;"-"&amp;IF(VALUE(MONTH(empleados!H63))&lt;10,0&amp;VALUE(MONTH(empleados!H63)),VALUE(MONTH(empleados!H63)))&amp;"-"&amp;IF(VALUE(DAY(empleados!H63))&lt;10,0&amp;VALUE(DAY(empleados!H63)),VALUE(DAY(empleados!H63)))&amp;"'")</f>
        <v>null</v>
      </c>
      <c r="D62">
        <f>_xlfn.IFNA(VLOOKUP(empleados!J63,centro_costo_id_2!$A$2:$B$108,2,0),107)</f>
        <v>107</v>
      </c>
      <c r="E62" t="str">
        <f>"['cargo' =&gt; '"&amp;TRIM(empleados!B63)&amp;"','usuario' =&gt; '"&amp;TRIM(empleados!C63)&amp;"','cedula' =&gt; "&amp;IF(empleados!D63="","null",empleados!D63)&amp;",'telefono' =&gt; '"&amp;IF(empleados!E63="","N/A",empleados!E63)&amp;"','gestionas_id' =&gt; "&amp;A62&amp;","</f>
        <v>['cargo' =&gt; 'Agente backoffice calidad','usuario' =&gt; 'Karin Ramona Fuenmayor Vilchez','cedula' =&gt; 831933502031,'telefono' =&gt; '3003750369','gestionas_id' =&gt; 13,</v>
      </c>
      <c r="F62" t="str">
        <f>"'contratos_id' =&gt; "&amp;B62&amp;",'fecha_retiro' =&gt; "&amp;C62&amp;",'ticket' =&gt; '"&amp;IF(empleados!I63="","N/A",empleados!I63)&amp;"','centro_costos_id' =&gt; '107','estado' =&gt; 'Proceso de retiro'],"</f>
        <v>'contratos_id' =&gt; 7,'fecha_retiro' =&gt; null,'ticket' =&gt; '7472','centro_costos_id' =&gt; '107','estado' =&gt; 'Proceso de retiro'],</v>
      </c>
      <c r="G62" t="str">
        <f t="shared" si="0"/>
        <v>['cargo' =&gt; 'Agente backoffice calidad','usuario' =&gt; 'Karin Ramona Fuenmayor Vilchez','cedula' =&gt; 831933502031,'telefono' =&gt; '3003750369','gestionas_id' =&gt; 13,'contratos_id' =&gt; 7,'fecha_retiro' =&gt; null,'ticket' =&gt; '7472','centro_costos_id' =&gt; '107','estado' =&gt; 'Proceso de retiro'],</v>
      </c>
    </row>
    <row r="63" spans="1:7" x14ac:dyDescent="0.25">
      <c r="A63">
        <f>_xlfn.IFNA(IF(empleados!F64="",gestiona!$B$17,VLOOKUP(TRIM(empleados!F64),gestiona!$A$1:$B$17,2,0)),17)</f>
        <v>17</v>
      </c>
      <c r="B63">
        <f>_xlfn.IFNA(IF(empleados!G64="",contratos_id!$B$5,VLOOKUP(empleados!G64,contratos_id!$A$1:$B$16,2,0)),5)</f>
        <v>5</v>
      </c>
      <c r="C63" t="str">
        <f>IF(empleados!H64="","null","'"&amp;YEAR(empleados!H64)&amp;"-"&amp;IF(VALUE(MONTH(empleados!H64))&lt;10,0&amp;VALUE(MONTH(empleados!H64)),VALUE(MONTH(empleados!H64)))&amp;"-"&amp;IF(VALUE(DAY(empleados!H64))&lt;10,0&amp;VALUE(DAY(empleados!H64)),VALUE(DAY(empleados!H64)))&amp;"'")</f>
        <v>null</v>
      </c>
      <c r="D63">
        <f>_xlfn.IFNA(VLOOKUP(empleados!J64,centro_costo_id_2!$A$2:$B$108,2,0),107)</f>
        <v>107</v>
      </c>
      <c r="E63" t="str">
        <f>"['cargo' =&gt; '"&amp;TRIM(empleados!B64)&amp;"','usuario' =&gt; '"&amp;TRIM(empleados!C64)&amp;"','cedula' =&gt; "&amp;IF(empleados!D64="","null",empleados!D64)&amp;",'telefono' =&gt; '"&amp;IF(empleados!E64="","N/A",empleados!E64)&amp;"','gestionas_id' =&gt; "&amp;A63&amp;","</f>
        <v>['cargo' =&gt; 'Analista de seleccion','usuario' =&gt; 'Astrid Dayana Rodriguez Vera','cedula' =&gt; 1010229122,'telefono' =&gt; '3223918579','gestionas_id' =&gt; 17,</v>
      </c>
      <c r="F63" t="str">
        <f>"'contratos_id' =&gt; "&amp;B63&amp;",'fecha_retiro' =&gt; "&amp;C63&amp;",'ticket' =&gt; '"&amp;IF(empleados!I64="","N/A",empleados!I64)&amp;"','centro_costos_id' =&gt; '107','estado' =&gt; 'Proceso de retiro'],"</f>
        <v>'contratos_id' =&gt; 5,'fecha_retiro' =&gt; null,'ticket' =&gt; '9064','centro_costos_id' =&gt; '107','estado' =&gt; 'Proceso de retiro'],</v>
      </c>
      <c r="G63" t="str">
        <f t="shared" si="0"/>
        <v>['cargo' =&gt; 'Analista de seleccion','usuario' =&gt; 'Astrid Dayana Rodriguez Vera','cedula' =&gt; 1010229122,'telefono' =&gt; '3223918579','gestionas_id' =&gt; 17,'contratos_id' =&gt; 5,'fecha_retiro' =&gt; null,'ticket' =&gt; '9064','centro_costos_id' =&gt; '107','estado' =&gt; 'Proceso de retiro'],</v>
      </c>
    </row>
    <row r="64" spans="1:7" x14ac:dyDescent="0.25">
      <c r="A64">
        <f>_xlfn.IFNA(IF(empleados!F65="",gestiona!$B$17,VLOOKUP(TRIM(empleados!F65),gestiona!$A$1:$B$17,2,0)),17)</f>
        <v>13</v>
      </c>
      <c r="B64">
        <f>_xlfn.IFNA(IF(empleados!G65="",contratos_id!$B$5,VLOOKUP(empleados!G65,contratos_id!$A$1:$B$16,2,0)),5)</f>
        <v>5</v>
      </c>
      <c r="C64" t="str">
        <f>IF(empleados!H65="","null","'"&amp;YEAR(empleados!H65)&amp;"-"&amp;IF(VALUE(MONTH(empleados!H65))&lt;10,0&amp;VALUE(MONTH(empleados!H65)),VALUE(MONTH(empleados!H65)))&amp;"-"&amp;IF(VALUE(DAY(empleados!H65))&lt;10,0&amp;VALUE(DAY(empleados!H65)),VALUE(DAY(empleados!H65)))&amp;"'")</f>
        <v>null</v>
      </c>
      <c r="D64">
        <f>_xlfn.IFNA(VLOOKUP(empleados!J65,centro_costo_id_2!$A$2:$B$108,2,0),107)</f>
        <v>107</v>
      </c>
      <c r="E64" t="str">
        <f>"['cargo' =&gt; '"&amp;TRIM(empleados!B65)&amp;"','usuario' =&gt; '"&amp;TRIM(empleados!C65)&amp;"','cedula' =&gt; "&amp;IF(empleados!D65="","null",empleados!D65)&amp;",'telefono' =&gt; '"&amp;IF(empleados!E65="","N/A",empleados!E65)&amp;"','gestionas_id' =&gt; "&amp;A64&amp;","</f>
        <v>['cargo' =&gt; 'Lider de Formación','usuario' =&gt; 'Nair Johana Russi','cedula' =&gt; 1032411002,'telefono' =&gt; '3204080995','gestionas_id' =&gt; 13,</v>
      </c>
      <c r="F64" t="str">
        <f>"'contratos_id' =&gt; "&amp;B64&amp;",'fecha_retiro' =&gt; "&amp;C64&amp;",'ticket' =&gt; '"&amp;IF(empleados!I65="","N/A",empleados!I65)&amp;"','centro_costos_id' =&gt; '107','estado' =&gt; 'Proceso de retiro'],"</f>
        <v>'contratos_id' =&gt; 5,'fecha_retiro' =&gt; null,'ticket' =&gt; '7290','centro_costos_id' =&gt; '107','estado' =&gt; 'Proceso de retiro'],</v>
      </c>
      <c r="G64" t="str">
        <f t="shared" si="0"/>
        <v>['cargo' =&gt; 'Lider de Formación','usuario' =&gt; 'Nair Johana Russi','cedula' =&gt; 1032411002,'telefono' =&gt; '3204080995','gestionas_id' =&gt; 13,'contratos_id' =&gt; 5,'fecha_retiro' =&gt; null,'ticket' =&gt; '7290','centro_costos_id' =&gt; '107','estado' =&gt; 'Proceso de retiro'],</v>
      </c>
    </row>
    <row r="65" spans="1:7" x14ac:dyDescent="0.25">
      <c r="A65">
        <f>_xlfn.IFNA(IF(empleados!F66="",gestiona!$B$17,VLOOKUP(TRIM(empleados!F66),gestiona!$A$1:$B$17,2,0)),17)</f>
        <v>17</v>
      </c>
      <c r="B65">
        <f>_xlfn.IFNA(IF(empleados!G66="",contratos_id!$B$5,VLOOKUP(empleados!G66,contratos_id!$A$1:$B$16,2,0)),5)</f>
        <v>12</v>
      </c>
      <c r="C65" t="str">
        <f>IF(empleados!H66="","null","'"&amp;YEAR(empleados!H66)&amp;"-"&amp;IF(VALUE(MONTH(empleados!H66))&lt;10,0&amp;VALUE(MONTH(empleados!H66)),VALUE(MONTH(empleados!H66)))&amp;"-"&amp;IF(VALUE(DAY(empleados!H66))&lt;10,0&amp;VALUE(DAY(empleados!H66)),VALUE(DAY(empleados!H66)))&amp;"'")</f>
        <v>null</v>
      </c>
      <c r="D65">
        <f>_xlfn.IFNA(VLOOKUP(empleados!J66,centro_costo_id_2!$A$2:$B$108,2,0),107)</f>
        <v>107</v>
      </c>
      <c r="E65" t="str">
        <f>"['cargo' =&gt; '"&amp;TRIM(empleados!B66)&amp;"','usuario' =&gt; '"&amp;TRIM(empleados!C66)&amp;"','cedula' =&gt; "&amp;IF(empleados!D66="","null",empleados!D66)&amp;",'telefono' =&gt; '"&amp;IF(empleados!E66="","N/A",empleados!E66)&amp;"','gestionas_id' =&gt; "&amp;A65&amp;","</f>
        <v>['cargo' =&gt; 'Consultor de producto','usuario' =&gt; 'Marco Magaña','cedula' =&gt; null,'telefono' =&gt; 'N/A','gestionas_id' =&gt; 17,</v>
      </c>
      <c r="F65" t="str">
        <f>"'contratos_id' =&gt; "&amp;B65&amp;",'fecha_retiro' =&gt; "&amp;C65&amp;",'ticket' =&gt; '"&amp;IF(empleados!I66="","N/A",empleados!I66)&amp;"','centro_costos_id' =&gt; '107','estado' =&gt; 'Proceso de retiro'],"</f>
        <v>'contratos_id' =&gt; 12,'fecha_retiro' =&gt; null,'ticket' =&gt; 'N/A','centro_costos_id' =&gt; '107','estado' =&gt; 'Proceso de retiro'],</v>
      </c>
      <c r="G65" t="str">
        <f t="shared" si="0"/>
        <v>['cargo' =&gt; 'Consultor de producto','usuario' =&gt; 'Marco Magaña','cedula' =&gt; null,'telefono' =&gt; 'N/A','gestionas_id' =&gt; 17,'contratos_id' =&gt; 12,'fecha_retiro' =&gt; null,'ticket' =&gt; 'N/A','centro_costos_id' =&gt; '107','estado' =&gt; 'Proceso de retiro'],</v>
      </c>
    </row>
    <row r="66" spans="1:7" x14ac:dyDescent="0.25">
      <c r="A66">
        <f>_xlfn.IFNA(IF(empleados!F67="",gestiona!$B$17,VLOOKUP(TRIM(empleados!F67),gestiona!$A$1:$B$17,2,0)),17)</f>
        <v>17</v>
      </c>
      <c r="B66">
        <f>_xlfn.IFNA(IF(empleados!G67="",contratos_id!$B$5,VLOOKUP(empleados!G67,contratos_id!$A$1:$B$16,2,0)),5)</f>
        <v>14</v>
      </c>
      <c r="C66" t="str">
        <f>IF(empleados!H67="","null","'"&amp;YEAR(empleados!H67)&amp;"-"&amp;IF(VALUE(MONTH(empleados!H67))&lt;10,0&amp;VALUE(MONTH(empleados!H67)),VALUE(MONTH(empleados!H67)))&amp;"-"&amp;IF(VALUE(DAY(empleados!H67))&lt;10,0&amp;VALUE(DAY(empleados!H67)),VALUE(DAY(empleados!H67)))&amp;"'")</f>
        <v>'2022-08-30'</v>
      </c>
      <c r="D66">
        <f>_xlfn.IFNA(VLOOKUP(empleados!J67,centro_costo_id_2!$A$2:$B$108,2,0),107)</f>
        <v>107</v>
      </c>
      <c r="E66" t="str">
        <f>"['cargo' =&gt; '"&amp;TRIM(empleados!B67)&amp;"','usuario' =&gt; '"&amp;TRIM(empleados!C67)&amp;"','cedula' =&gt; "&amp;IF(empleados!D67="","null",empleados!D67)&amp;",'telefono' =&gt; '"&amp;IF(empleados!E67="","N/A",empleados!E67)&amp;"','gestionas_id' =&gt; "&amp;A66&amp;","</f>
        <v>['cargo' =&gt; 'Analista de requerimientos','usuario' =&gt; 'Jhorfana Rosalba Bonilla Celis','cedula' =&gt; 1130244241,'telefono' =&gt; '3504928656','gestionas_id' =&gt; 17,</v>
      </c>
      <c r="F66" t="str">
        <f>"'contratos_id' =&gt; "&amp;B66&amp;",'fecha_retiro' =&gt; "&amp;C66&amp;",'ticket' =&gt; '"&amp;IF(empleados!I67="","N/A",empleados!I67)&amp;"','centro_costos_id' =&gt; '107','estado' =&gt; 'Proceso de retiro'],"</f>
        <v>'contratos_id' =&gt; 14,'fecha_retiro' =&gt; '2022-08-30','ticket' =&gt; '7824','centro_costos_id' =&gt; '107','estado' =&gt; 'Proceso de retiro'],</v>
      </c>
      <c r="G66" t="str">
        <f t="shared" ref="G66:G129" si="1">E66&amp;F66</f>
        <v>['cargo' =&gt; 'Analista de requerimientos','usuario' =&gt; 'Jhorfana Rosalba Bonilla Celis','cedula' =&gt; 1130244241,'telefono' =&gt; '3504928656','gestionas_id' =&gt; 17,'contratos_id' =&gt; 14,'fecha_retiro' =&gt; '2022-08-30','ticket' =&gt; '7824','centro_costos_id' =&gt; '107','estado' =&gt; 'Proceso de retiro'],</v>
      </c>
    </row>
    <row r="67" spans="1:7" x14ac:dyDescent="0.25">
      <c r="A67">
        <f>_xlfn.IFNA(IF(empleados!F68="",gestiona!$B$17,VLOOKUP(TRIM(empleados!F68),gestiona!$A$1:$B$17,2,0)),17)</f>
        <v>17</v>
      </c>
      <c r="B67">
        <f>_xlfn.IFNA(IF(empleados!G68="",contratos_id!$B$5,VLOOKUP(empleados!G68,contratos_id!$A$1:$B$16,2,0)),5)</f>
        <v>5</v>
      </c>
      <c r="C67" t="str">
        <f>IF(empleados!H68="","null","'"&amp;YEAR(empleados!H68)&amp;"-"&amp;IF(VALUE(MONTH(empleados!H68))&lt;10,0&amp;VALUE(MONTH(empleados!H68)),VALUE(MONTH(empleados!H68)))&amp;"-"&amp;IF(VALUE(DAY(empleados!H68))&lt;10,0&amp;VALUE(DAY(empleados!H68)),VALUE(DAY(empleados!H68)))&amp;"'")</f>
        <v>null</v>
      </c>
      <c r="D67">
        <f>_xlfn.IFNA(VLOOKUP(empleados!J68,centro_costo_id_2!$A$2:$B$108,2,0),107)</f>
        <v>107</v>
      </c>
      <c r="E67" t="str">
        <f>"['cargo' =&gt; '"&amp;TRIM(empleados!B68)&amp;"','usuario' =&gt; '"&amp;TRIM(empleados!C68)&amp;"','cedula' =&gt; "&amp;IF(empleados!D68="","null",empleados!D68)&amp;",'telefono' =&gt; '"&amp;IF(empleados!E68="","N/A",empleados!E68)&amp;"','gestionas_id' =&gt; "&amp;A67&amp;","</f>
        <v>['cargo' =&gt; 'Desarrollador','usuario' =&gt; 'Tilson Fernandez Navarro','cedula' =&gt; 1143369667,'telefono' =&gt; '3017916746','gestionas_id' =&gt; 17,</v>
      </c>
      <c r="F67" t="str">
        <f>"'contratos_id' =&gt; "&amp;B67&amp;",'fecha_retiro' =&gt; "&amp;C67&amp;",'ticket' =&gt; '"&amp;IF(empleados!I68="","N/A",empleados!I68)&amp;"','centro_costos_id' =&gt; '107','estado' =&gt; 'Proceso de retiro'],"</f>
        <v>'contratos_id' =&gt; 5,'fecha_retiro' =&gt; null,'ticket' =&gt; '7748','centro_costos_id' =&gt; '107','estado' =&gt; 'Proceso de retiro'],</v>
      </c>
      <c r="G67" t="str">
        <f t="shared" si="1"/>
        <v>['cargo' =&gt; 'Desarrollador','usuario' =&gt; 'Tilson Fernandez Navarro','cedula' =&gt; 1143369667,'telefono' =&gt; '3017916746','gestionas_id' =&gt; 17,'contratos_id' =&gt; 5,'fecha_retiro' =&gt; null,'ticket' =&gt; '7748','centro_costos_id' =&gt; '107','estado' =&gt; 'Proceso de retiro'],</v>
      </c>
    </row>
    <row r="68" spans="1:7" x14ac:dyDescent="0.25">
      <c r="A68">
        <f>_xlfn.IFNA(IF(empleados!F69="",gestiona!$B$17,VLOOKUP(TRIM(empleados!F69),gestiona!$A$1:$B$17,2,0)),17)</f>
        <v>17</v>
      </c>
      <c r="B68">
        <f>_xlfn.IFNA(IF(empleados!G69="",contratos_id!$B$5,VLOOKUP(empleados!G69,contratos_id!$A$1:$B$16,2,0)),5)</f>
        <v>5</v>
      </c>
      <c r="C68" t="str">
        <f>IF(empleados!H69="","null","'"&amp;YEAR(empleados!H69)&amp;"-"&amp;IF(VALUE(MONTH(empleados!H69))&lt;10,0&amp;VALUE(MONTH(empleados!H69)),VALUE(MONTH(empleados!H69)))&amp;"-"&amp;IF(VALUE(DAY(empleados!H69))&lt;10,0&amp;VALUE(DAY(empleados!H69)),VALUE(DAY(empleados!H69)))&amp;"'")</f>
        <v>null</v>
      </c>
      <c r="D68">
        <f>_xlfn.IFNA(VLOOKUP(empleados!J69,centro_costo_id_2!$A$2:$B$108,2,0),107)</f>
        <v>107</v>
      </c>
      <c r="E68" t="str">
        <f>"['cargo' =&gt; '"&amp;TRIM(empleados!B69)&amp;"','usuario' =&gt; '"&amp;TRIM(empleados!C69)&amp;"','cedula' =&gt; "&amp;IF(empleados!D69="","null",empleados!D69)&amp;",'telefono' =&gt; '"&amp;IF(empleados!E69="","N/A",empleados!E69)&amp;"','gestionas_id' =&gt; "&amp;A68&amp;","</f>
        <v>['cargo' =&gt; 'Líder de Migración y apoyo en analítica de datos','usuario' =&gt; 'Alfonso Borre Sarmiento','cedula' =&gt; 72229967,'telefono' =&gt; '3135024857','gestionas_id' =&gt; 17,</v>
      </c>
      <c r="F68" t="str">
        <f>"'contratos_id' =&gt; "&amp;B68&amp;",'fecha_retiro' =&gt; "&amp;C68&amp;",'ticket' =&gt; '"&amp;IF(empleados!I69="","N/A",empleados!I69)&amp;"','centro_costos_id' =&gt; '107','estado' =&gt; 'Proceso de retiro'],"</f>
        <v>'contratos_id' =&gt; 5,'fecha_retiro' =&gt; null,'ticket' =&gt; '7826','centro_costos_id' =&gt; '107','estado' =&gt; 'Proceso de retiro'],</v>
      </c>
      <c r="G68" t="str">
        <f t="shared" si="1"/>
        <v>['cargo' =&gt; 'Líder de Migración y apoyo en analítica de datos','usuario' =&gt; 'Alfonso Borre Sarmiento','cedula' =&gt; 72229967,'telefono' =&gt; '3135024857','gestionas_id' =&gt; 17,'contratos_id' =&gt; 5,'fecha_retiro' =&gt; null,'ticket' =&gt; '7826','centro_costos_id' =&gt; '107','estado' =&gt; 'Proceso de retiro'],</v>
      </c>
    </row>
    <row r="69" spans="1:7" x14ac:dyDescent="0.25">
      <c r="A69">
        <f>_xlfn.IFNA(IF(empleados!F70="",gestiona!$B$17,VLOOKUP(TRIM(empleados!F70),gestiona!$A$1:$B$17,2,0)),17)</f>
        <v>17</v>
      </c>
      <c r="B69">
        <f>_xlfn.IFNA(IF(empleados!G70="",contratos_id!$B$5,VLOOKUP(empleados!G70,contratos_id!$A$1:$B$16,2,0)),5)</f>
        <v>3</v>
      </c>
      <c r="C69" t="str">
        <f>IF(empleados!H70="","null","'"&amp;YEAR(empleados!H70)&amp;"-"&amp;IF(VALUE(MONTH(empleados!H70))&lt;10,0&amp;VALUE(MONTH(empleados!H70)),VALUE(MONTH(empleados!H70)))&amp;"-"&amp;IF(VALUE(DAY(empleados!H70))&lt;10,0&amp;VALUE(DAY(empleados!H70)),VALUE(DAY(empleados!H70)))&amp;"'")</f>
        <v>null</v>
      </c>
      <c r="D69">
        <f>_xlfn.IFNA(VLOOKUP(empleados!J70,centro_costo_id_2!$A$2:$B$108,2,0),107)</f>
        <v>107</v>
      </c>
      <c r="E69" t="str">
        <f>"['cargo' =&gt; '"&amp;TRIM(empleados!B70)&amp;"','usuario' =&gt; '"&amp;TRIM(empleados!C70)&amp;"','cedula' =&gt; "&amp;IF(empleados!D70="","null",empleados!D70)&amp;",'telefono' =&gt; '"&amp;IF(empleados!E70="","N/A",empleados!E70)&amp;"','gestionas_id' =&gt; "&amp;A69&amp;","</f>
        <v>['cargo' =&gt; 'Analista de Requerimientos','usuario' =&gt; 'Viviana Vanegas Vargas','cedula' =&gt; 1077940700,'telefono' =&gt; '3162372291','gestionas_id' =&gt; 17,</v>
      </c>
      <c r="F69" t="str">
        <f>"'contratos_id' =&gt; "&amp;B69&amp;",'fecha_retiro' =&gt; "&amp;C69&amp;",'ticket' =&gt; '"&amp;IF(empleados!I70="","N/A",empleados!I70)&amp;"','centro_costos_id' =&gt; '107','estado' =&gt; 'Proceso de retiro'],"</f>
        <v>'contratos_id' =&gt; 3,'fecha_retiro' =&gt; null,'ticket' =&gt; '7825','centro_costos_id' =&gt; '107','estado' =&gt; 'Proceso de retiro'],</v>
      </c>
      <c r="G69" t="str">
        <f t="shared" si="1"/>
        <v>['cargo' =&gt; 'Analista de Requerimientos','usuario' =&gt; 'Viviana Vanegas Vargas','cedula' =&gt; 1077940700,'telefono' =&gt; '3162372291','gestionas_id' =&gt; 17,'contratos_id' =&gt; 3,'fecha_retiro' =&gt; null,'ticket' =&gt; '7825','centro_costos_id' =&gt; '107','estado' =&gt; 'Proceso de retiro'],</v>
      </c>
    </row>
    <row r="70" spans="1:7" x14ac:dyDescent="0.25">
      <c r="A70">
        <f>_xlfn.IFNA(IF(empleados!F71="",gestiona!$B$17,VLOOKUP(TRIM(empleados!F71),gestiona!$A$1:$B$17,2,0)),17)</f>
        <v>13</v>
      </c>
      <c r="B70">
        <f>_xlfn.IFNA(IF(empleados!G71="",contratos_id!$B$5,VLOOKUP(empleados!G71,contratos_id!$A$1:$B$16,2,0)),5)</f>
        <v>5</v>
      </c>
      <c r="C70" t="str">
        <f>IF(empleados!H71="","null","'"&amp;YEAR(empleados!H71)&amp;"-"&amp;IF(VALUE(MONTH(empleados!H71))&lt;10,0&amp;VALUE(MONTH(empleados!H71)),VALUE(MONTH(empleados!H71)))&amp;"-"&amp;IF(VALUE(DAY(empleados!H71))&lt;10,0&amp;VALUE(DAY(empleados!H71)),VALUE(DAY(empleados!H71)))&amp;"'")</f>
        <v>'2022-11-30'</v>
      </c>
      <c r="D70">
        <f>_xlfn.IFNA(VLOOKUP(empleados!J71,centro_costo_id_2!$A$2:$B$108,2,0),107)</f>
        <v>107</v>
      </c>
      <c r="E70" t="str">
        <f>"['cargo' =&gt; '"&amp;TRIM(empleados!B71)&amp;"','usuario' =&gt; '"&amp;TRIM(empleados!C71)&amp;"','cedula' =&gt; "&amp;IF(empleados!D71="","null",empleados!D71)&amp;",'telefono' =&gt; '"&amp;IF(empleados!E71="","N/A",empleados!E71)&amp;"','gestionas_id' =&gt; "&amp;A70&amp;","</f>
        <v>['cargo' =&gt; 'Lider de Gestión Documental
','usuario' =&gt; 'Victor Isaac Mariño Delgado','cedula' =&gt; 289063,'telefono' =&gt; '3125117808','gestionas_id' =&gt; 13,</v>
      </c>
      <c r="F70" t="str">
        <f>"'contratos_id' =&gt; "&amp;B70&amp;",'fecha_retiro' =&gt; "&amp;C70&amp;",'ticket' =&gt; '"&amp;IF(empleados!I71="","N/A",empleados!I71)&amp;"','centro_costos_id' =&gt; '107','estado' =&gt; 'Proceso de retiro'],"</f>
        <v>'contratos_id' =&gt; 5,'fecha_retiro' =&gt; '2022-11-30','ticket' =&gt; '7860','centro_costos_id' =&gt; '107','estado' =&gt; 'Proceso de retiro'],</v>
      </c>
      <c r="G70" t="str">
        <f t="shared" si="1"/>
        <v>['cargo' =&gt; 'Lider de Gestión Documental
','usuario' =&gt; 'Victor Isaac Mariño Delgado','cedula' =&gt; 289063,'telefono' =&gt; '3125117808','gestionas_id' =&gt; 13,'contratos_id' =&gt; 5,'fecha_retiro' =&gt; '2022-11-30','ticket' =&gt; '7860','centro_costos_id' =&gt; '107','estado' =&gt; 'Proceso de retiro'],</v>
      </c>
    </row>
    <row r="71" spans="1:7" x14ac:dyDescent="0.25">
      <c r="A71">
        <f>_xlfn.IFNA(IF(empleados!F72="",gestiona!$B$17,VLOOKUP(TRIM(empleados!F72),gestiona!$A$1:$B$17,2,0)),17)</f>
        <v>17</v>
      </c>
      <c r="B71">
        <f>_xlfn.IFNA(IF(empleados!G72="",contratos_id!$B$5,VLOOKUP(empleados!G72,contratos_id!$A$1:$B$16,2,0)),5)</f>
        <v>5</v>
      </c>
      <c r="C71" t="str">
        <f>IF(empleados!H72="","null","'"&amp;YEAR(empleados!H72)&amp;"-"&amp;IF(VALUE(MONTH(empleados!H72))&lt;10,0&amp;VALUE(MONTH(empleados!H72)),VALUE(MONTH(empleados!H72)))&amp;"-"&amp;IF(VALUE(DAY(empleados!H72))&lt;10,0&amp;VALUE(DAY(empleados!H72)),VALUE(DAY(empleados!H72)))&amp;"'")</f>
        <v>null</v>
      </c>
      <c r="D71">
        <f>_xlfn.IFNA(VLOOKUP(empleados!J72,centro_costo_id_2!$A$2:$B$108,2,0),107)</f>
        <v>107</v>
      </c>
      <c r="E71" t="str">
        <f>"['cargo' =&gt; '"&amp;TRIM(empleados!B72)&amp;"','usuario' =&gt; '"&amp;TRIM(empleados!C72)&amp;"','cedula' =&gt; "&amp;IF(empleados!D72="","null",empleados!D72)&amp;",'telefono' =&gt; '"&amp;IF(empleados!E72="","N/A",empleados!E72)&amp;"','gestionas_id' =&gt; "&amp;A71&amp;","</f>
        <v>['cargo' =&gt; 'líder técnico','usuario' =&gt; 'Diego Mauricio Gonzalez Camero','cedula' =&gt; 80871780,'telefono' =&gt; '3002863022','gestionas_id' =&gt; 17,</v>
      </c>
      <c r="F71" t="str">
        <f>"'contratos_id' =&gt; "&amp;B71&amp;",'fecha_retiro' =&gt; "&amp;C71&amp;",'ticket' =&gt; '"&amp;IF(empleados!I72="","N/A",empleados!I72)&amp;"','centro_costos_id' =&gt; '107','estado' =&gt; 'Proceso de retiro'],"</f>
        <v>'contratos_id' =&gt; 5,'fecha_retiro' =&gt; null,'ticket' =&gt; '7896','centro_costos_id' =&gt; '107','estado' =&gt; 'Proceso de retiro'],</v>
      </c>
      <c r="G71" t="str">
        <f t="shared" si="1"/>
        <v>['cargo' =&gt; 'líder técnico','usuario' =&gt; 'Diego Mauricio Gonzalez Camero','cedula' =&gt; 80871780,'telefono' =&gt; '3002863022','gestionas_id' =&gt; 17,'contratos_id' =&gt; 5,'fecha_retiro' =&gt; null,'ticket' =&gt; '7896','centro_costos_id' =&gt; '107','estado' =&gt; 'Proceso de retiro'],</v>
      </c>
    </row>
    <row r="72" spans="1:7" x14ac:dyDescent="0.25">
      <c r="A72">
        <f>_xlfn.IFNA(IF(empleados!F73="",gestiona!$B$17,VLOOKUP(TRIM(empleados!F73),gestiona!$A$1:$B$17,2,0)),17)</f>
        <v>17</v>
      </c>
      <c r="B72">
        <f>_xlfn.IFNA(IF(empleados!G73="",contratos_id!$B$5,VLOOKUP(empleados!G73,contratos_id!$A$1:$B$16,2,0)),5)</f>
        <v>5</v>
      </c>
      <c r="C72" t="str">
        <f>IF(empleados!H73="","null","'"&amp;YEAR(empleados!H73)&amp;"-"&amp;IF(VALUE(MONTH(empleados!H73))&lt;10,0&amp;VALUE(MONTH(empleados!H73)),VALUE(MONTH(empleados!H73)))&amp;"-"&amp;IF(VALUE(DAY(empleados!H73))&lt;10,0&amp;VALUE(DAY(empleados!H73)),VALUE(DAY(empleados!H73)))&amp;"'")</f>
        <v>null</v>
      </c>
      <c r="D72">
        <f>_xlfn.IFNA(VLOOKUP(empleados!J73,centro_costo_id_2!$A$2:$B$108,2,0),107)</f>
        <v>107</v>
      </c>
      <c r="E72" t="str">
        <f>"['cargo' =&gt; '"&amp;TRIM(empleados!B73)&amp;"','usuario' =&gt; '"&amp;TRIM(empleados!C73)&amp;"','cedula' =&gt; "&amp;IF(empleados!D73="","null",empleados!D73)&amp;",'telefono' =&gt; '"&amp;IF(empleados!E73="","N/A",empleados!E73)&amp;"','gestionas_id' =&gt; "&amp;A72&amp;","</f>
        <v>['cargo' =&gt; 'Desarrolladora .net','usuario' =&gt; 'Adriana Cecilia Vallejo Obando','cedula' =&gt; 59395352,'telefono' =&gt; '3104288032','gestionas_id' =&gt; 17,</v>
      </c>
      <c r="F72" t="str">
        <f>"'contratos_id' =&gt; "&amp;B72&amp;",'fecha_retiro' =&gt; "&amp;C72&amp;",'ticket' =&gt; '"&amp;IF(empleados!I73="","N/A",empleados!I73)&amp;"','centro_costos_id' =&gt; '107','estado' =&gt; 'Proceso de retiro'],"</f>
        <v>'contratos_id' =&gt; 5,'fecha_retiro' =&gt; null,'ticket' =&gt; '7930','centro_costos_id' =&gt; '107','estado' =&gt; 'Proceso de retiro'],</v>
      </c>
      <c r="G72" t="str">
        <f t="shared" si="1"/>
        <v>['cargo' =&gt; 'Desarrolladora .net','usuario' =&gt; 'Adriana Cecilia Vallejo Obando','cedula' =&gt; 59395352,'telefono' =&gt; '3104288032','gestionas_id' =&gt; 17,'contratos_id' =&gt; 5,'fecha_retiro' =&gt; null,'ticket' =&gt; '7930','centro_costos_id' =&gt; '107','estado' =&gt; 'Proceso de retiro'],</v>
      </c>
    </row>
    <row r="73" spans="1:7" x14ac:dyDescent="0.25">
      <c r="A73">
        <f>_xlfn.IFNA(IF(empleados!F74="",gestiona!$B$17,VLOOKUP(TRIM(empleados!F74),gestiona!$A$1:$B$17,2,0)),17)</f>
        <v>17</v>
      </c>
      <c r="B73">
        <f>_xlfn.IFNA(IF(empleados!G74="",contratos_id!$B$5,VLOOKUP(empleados!G74,contratos_id!$A$1:$B$16,2,0)),5)</f>
        <v>11</v>
      </c>
      <c r="C73" t="str">
        <f>IF(empleados!H74="","null","'"&amp;YEAR(empleados!H74)&amp;"-"&amp;IF(VALUE(MONTH(empleados!H74))&lt;10,0&amp;VALUE(MONTH(empleados!H74)),VALUE(MONTH(empleados!H74)))&amp;"-"&amp;IF(VALUE(DAY(empleados!H74))&lt;10,0&amp;VALUE(DAY(empleados!H74)),VALUE(DAY(empleados!H74)))&amp;"'")</f>
        <v>null</v>
      </c>
      <c r="D73">
        <f>_xlfn.IFNA(VLOOKUP(empleados!J74,centro_costo_id_2!$A$2:$B$108,2,0),107)</f>
        <v>107</v>
      </c>
      <c r="E73" t="str">
        <f>"['cargo' =&gt; '"&amp;TRIM(empleados!B74)&amp;"','usuario' =&gt; '"&amp;TRIM(empleados!C74)&amp;"','cedula' =&gt; "&amp;IF(empleados!D74="","null",empleados!D74)&amp;",'telefono' =&gt; '"&amp;IF(empleados!E74="","N/A",empleados!E74)&amp;"','gestionas_id' =&gt; "&amp;A73&amp;","</f>
        <v>['cargo' =&gt; 'Consultor','usuario' =&gt; 'Gustavo Lozano','cedula' =&gt; 79342952,'telefono' =&gt; '3005053617','gestionas_id' =&gt; 17,</v>
      </c>
      <c r="F73" t="str">
        <f>"'contratos_id' =&gt; "&amp;B73&amp;",'fecha_retiro' =&gt; "&amp;C73&amp;",'ticket' =&gt; '"&amp;IF(empleados!I74="","N/A",empleados!I74)&amp;"','centro_costos_id' =&gt; '107','estado' =&gt; 'Proceso de retiro'],"</f>
        <v>'contratos_id' =&gt; 11,'fecha_retiro' =&gt; null,'ticket' =&gt; 'N/A','centro_costos_id' =&gt; '107','estado' =&gt; 'Proceso de retiro'],</v>
      </c>
      <c r="G73" t="str">
        <f t="shared" si="1"/>
        <v>['cargo' =&gt; 'Consultor','usuario' =&gt; 'Gustavo Lozano','cedula' =&gt; 79342952,'telefono' =&gt; '3005053617','gestionas_id' =&gt; 17,'contratos_id' =&gt; 11,'fecha_retiro' =&gt; null,'ticket' =&gt; 'N/A','centro_costos_id' =&gt; '107','estado' =&gt; 'Proceso de retiro'],</v>
      </c>
    </row>
    <row r="74" spans="1:7" x14ac:dyDescent="0.25">
      <c r="A74">
        <f>_xlfn.IFNA(IF(empleados!F75="",gestiona!$B$17,VLOOKUP(TRIM(empleados!F75),gestiona!$A$1:$B$17,2,0)),17)</f>
        <v>17</v>
      </c>
      <c r="B74">
        <f>_xlfn.IFNA(IF(empleados!G75="",contratos_id!$B$5,VLOOKUP(empleados!G75,contratos_id!$A$1:$B$16,2,0)),5)</f>
        <v>5</v>
      </c>
      <c r="C74" t="str">
        <f>IF(empleados!H75="","null","'"&amp;YEAR(empleados!H75)&amp;"-"&amp;IF(VALUE(MONTH(empleados!H75))&lt;10,0&amp;VALUE(MONTH(empleados!H75)),VALUE(MONTH(empleados!H75)))&amp;"-"&amp;IF(VALUE(DAY(empleados!H75))&lt;10,0&amp;VALUE(DAY(empleados!H75)),VALUE(DAY(empleados!H75)))&amp;"'")</f>
        <v>'2023-04-26'</v>
      </c>
      <c r="D74">
        <f>_xlfn.IFNA(VLOOKUP(empleados!J75,centro_costo_id_2!$A$2:$B$108,2,0),107)</f>
        <v>107</v>
      </c>
      <c r="E74" t="str">
        <f>"['cargo' =&gt; '"&amp;TRIM(empleados!B75)&amp;"','usuario' =&gt; '"&amp;TRIM(empleados!C75)&amp;"','cedula' =&gt; "&amp;IF(empleados!D75="","null",empleados!D75)&amp;",'telefono' =&gt; '"&amp;IF(empleados!E75="","N/A",empleados!E75)&amp;"','gestionas_id' =&gt; "&amp;A74&amp;","</f>
        <v>['cargo' =&gt; 'Ingeniero de Requerimientos','usuario' =&gt; 'Oscar Humberto Parra Orduz','cedula' =&gt; 91521086,'telefono' =&gt; '3108526767','gestionas_id' =&gt; 17,</v>
      </c>
      <c r="F74" t="str">
        <f>"'contratos_id' =&gt; "&amp;B74&amp;",'fecha_retiro' =&gt; "&amp;C74&amp;",'ticket' =&gt; '"&amp;IF(empleados!I75="","N/A",empleados!I75)&amp;"','centro_costos_id' =&gt; '107','estado' =&gt; 'Proceso de retiro'],"</f>
        <v>'contratos_id' =&gt; 5,'fecha_retiro' =&gt; '2023-04-26','ticket' =&gt; '7192','centro_costos_id' =&gt; '107','estado' =&gt; 'Proceso de retiro'],</v>
      </c>
      <c r="G74" t="str">
        <f t="shared" si="1"/>
        <v>['cargo' =&gt; 'Ingeniero de Requerimientos','usuario' =&gt; 'Oscar Humberto Parra Orduz','cedula' =&gt; 91521086,'telefono' =&gt; '3108526767','gestionas_id' =&gt; 17,'contratos_id' =&gt; 5,'fecha_retiro' =&gt; '2023-04-26','ticket' =&gt; '7192','centro_costos_id' =&gt; '107','estado' =&gt; 'Proceso de retiro'],</v>
      </c>
    </row>
    <row r="75" spans="1:7" x14ac:dyDescent="0.25">
      <c r="A75">
        <f>_xlfn.IFNA(IF(empleados!F76="",gestiona!$B$17,VLOOKUP(TRIM(empleados!F76),gestiona!$A$1:$B$17,2,0)),17)</f>
        <v>13</v>
      </c>
      <c r="B75">
        <f>_xlfn.IFNA(IF(empleados!G76="",contratos_id!$B$5,VLOOKUP(empleados!G76,contratos_id!$A$1:$B$16,2,0)),5)</f>
        <v>5</v>
      </c>
      <c r="C75" t="str">
        <f>IF(empleados!H76="","null","'"&amp;YEAR(empleados!H76)&amp;"-"&amp;IF(VALUE(MONTH(empleados!H76))&lt;10,0&amp;VALUE(MONTH(empleados!H76)),VALUE(MONTH(empleados!H76)))&amp;"-"&amp;IF(VALUE(DAY(empleados!H76))&lt;10,0&amp;VALUE(DAY(empleados!H76)),VALUE(DAY(empleados!H76)))&amp;"'")</f>
        <v>'2022-10-30'</v>
      </c>
      <c r="D75">
        <f>_xlfn.IFNA(VLOOKUP(empleados!J76,centro_costo_id_2!$A$2:$B$108,2,0),107)</f>
        <v>107</v>
      </c>
      <c r="E75" t="str">
        <f>"['cargo' =&gt; '"&amp;TRIM(empleados!B76)&amp;"','usuario' =&gt; '"&amp;TRIM(empleados!C76)&amp;"','cedula' =&gt; "&amp;IF(empleados!D76="","null",empleados!D76)&amp;",'telefono' =&gt; '"&amp;IF(empleados!E76="","N/A",empleados!E76)&amp;"','gestionas_id' =&gt; "&amp;A75&amp;","</f>
        <v>['cargo' =&gt; 'servicios de comunicacion y temas legales','usuario' =&gt; 'Marcela Ramirez Rincón','cedula' =&gt; 52415886,'telefono' =&gt; '3158049168','gestionas_id' =&gt; 13,</v>
      </c>
      <c r="F75" t="str">
        <f>"'contratos_id' =&gt; "&amp;B75&amp;",'fecha_retiro' =&gt; "&amp;C75&amp;",'ticket' =&gt; '"&amp;IF(empleados!I76="","N/A",empleados!I76)&amp;"','centro_costos_id' =&gt; '107','estado' =&gt; 'Proceso de retiro'],"</f>
        <v>'contratos_id' =&gt; 5,'fecha_retiro' =&gt; '2022-10-30','ticket' =&gt; '7574','centro_costos_id' =&gt; '107','estado' =&gt; 'Proceso de retiro'],</v>
      </c>
      <c r="G75" t="str">
        <f t="shared" si="1"/>
        <v>['cargo' =&gt; 'servicios de comunicacion y temas legales','usuario' =&gt; 'Marcela Ramirez Rincón','cedula' =&gt; 52415886,'telefono' =&gt; '3158049168','gestionas_id' =&gt; 13,'contratos_id' =&gt; 5,'fecha_retiro' =&gt; '2022-10-30','ticket' =&gt; '7574','centro_costos_id' =&gt; '107','estado' =&gt; 'Proceso de retiro'],</v>
      </c>
    </row>
    <row r="76" spans="1:7" x14ac:dyDescent="0.25">
      <c r="A76">
        <f>_xlfn.IFNA(IF(empleados!F77="",gestiona!$B$17,VLOOKUP(TRIM(empleados!F77),gestiona!$A$1:$B$17,2,0)),17)</f>
        <v>11</v>
      </c>
      <c r="B76">
        <f>_xlfn.IFNA(IF(empleados!G77="",contratos_id!$B$5,VLOOKUP(empleados!G77,contratos_id!$A$1:$B$16,2,0)),5)</f>
        <v>3</v>
      </c>
      <c r="C76" t="str">
        <f>IF(empleados!H77="","null","'"&amp;YEAR(empleados!H77)&amp;"-"&amp;IF(VALUE(MONTH(empleados!H77))&lt;10,0&amp;VALUE(MONTH(empleados!H77)),VALUE(MONTH(empleados!H77)))&amp;"-"&amp;IF(VALUE(DAY(empleados!H77))&lt;10,0&amp;VALUE(DAY(empleados!H77)),VALUE(DAY(empleados!H77)))&amp;"'")</f>
        <v>null</v>
      </c>
      <c r="D76">
        <f>_xlfn.IFNA(VLOOKUP(empleados!J77,centro_costo_id_2!$A$2:$B$108,2,0),107)</f>
        <v>107</v>
      </c>
      <c r="E76" t="str">
        <f>"['cargo' =&gt; '"&amp;TRIM(empleados!B77)&amp;"','usuario' =&gt; '"&amp;TRIM(empleados!C77)&amp;"','cedula' =&gt; "&amp;IF(empleados!D77="","null",empleados!D77)&amp;",'telefono' =&gt; '"&amp;IF(empleados!E77="","N/A",empleados!E77)&amp;"','gestionas_id' =&gt; "&amp;A76&amp;","</f>
        <v>['cargo' =&gt; 'Diseñadora de interfaces','usuario' =&gt; 'Yusseli Orleany Pernia Tovar','cedula' =&gt; 1020848612,'telefono' =&gt; '3104630280','gestionas_id' =&gt; 11,</v>
      </c>
      <c r="F76" t="str">
        <f>"'contratos_id' =&gt; "&amp;B76&amp;",'fecha_retiro' =&gt; "&amp;C76&amp;",'ticket' =&gt; '"&amp;IF(empleados!I77="","N/A",empleados!I77)&amp;"','centro_costos_id' =&gt; '107','estado' =&gt; 'Proceso de retiro'],"</f>
        <v>'contratos_id' =&gt; 3,'fecha_retiro' =&gt; null,'ticket' =&gt; '7958','centro_costos_id' =&gt; '107','estado' =&gt; 'Proceso de retiro'],</v>
      </c>
      <c r="G76" t="str">
        <f t="shared" si="1"/>
        <v>['cargo' =&gt; 'Diseñadora de interfaces','usuario' =&gt; 'Yusseli Orleany Pernia Tovar','cedula' =&gt; 1020848612,'telefono' =&gt; '3104630280','gestionas_id' =&gt; 11,'contratos_id' =&gt; 3,'fecha_retiro' =&gt; null,'ticket' =&gt; '7958','centro_costos_id' =&gt; '107','estado' =&gt; 'Proceso de retiro'],</v>
      </c>
    </row>
    <row r="77" spans="1:7" x14ac:dyDescent="0.25">
      <c r="A77">
        <f>_xlfn.IFNA(IF(empleados!F78="",gestiona!$B$17,VLOOKUP(TRIM(empleados!F78),gestiona!$A$1:$B$17,2,0)),17)</f>
        <v>17</v>
      </c>
      <c r="B77">
        <f>_xlfn.IFNA(IF(empleados!G78="",contratos_id!$B$5,VLOOKUP(empleados!G78,contratos_id!$A$1:$B$16,2,0)),5)</f>
        <v>5</v>
      </c>
      <c r="C77" t="str">
        <f>IF(empleados!H78="","null","'"&amp;YEAR(empleados!H78)&amp;"-"&amp;IF(VALUE(MONTH(empleados!H78))&lt;10,0&amp;VALUE(MONTH(empleados!H78)),VALUE(MONTH(empleados!H78)))&amp;"-"&amp;IF(VALUE(DAY(empleados!H78))&lt;10,0&amp;VALUE(DAY(empleados!H78)),VALUE(DAY(empleados!H78)))&amp;"'")</f>
        <v>'2022-11-30'</v>
      </c>
      <c r="D77">
        <f>_xlfn.IFNA(VLOOKUP(empleados!J78,centro_costo_id_2!$A$2:$B$108,2,0),107)</f>
        <v>107</v>
      </c>
      <c r="E77" t="str">
        <f>"['cargo' =&gt; '"&amp;TRIM(empleados!B78)&amp;"','usuario' =&gt; '"&amp;TRIM(empleados!C78)&amp;"','cedula' =&gt; "&amp;IF(empleados!D78="","null",empleados!D78)&amp;",'telefono' =&gt; '"&amp;IF(empleados!E78="","N/A",empleados!E78)&amp;"','gestionas_id' =&gt; "&amp;A77&amp;","</f>
        <v>['cargo' =&gt; 'Arquitecto de soluciones','usuario' =&gt; 'James Lotero Bedoya','cedula' =&gt; 94323551,'telefono' =&gt; '3134777247','gestionas_id' =&gt; 17,</v>
      </c>
      <c r="F77" t="str">
        <f>"'contratos_id' =&gt; "&amp;B77&amp;",'fecha_retiro' =&gt; "&amp;C77&amp;",'ticket' =&gt; '"&amp;IF(empleados!I78="","N/A",empleados!I78)&amp;"','centro_costos_id' =&gt; '107','estado' =&gt; 'Proceso de retiro'],"</f>
        <v>'contratos_id' =&gt; 5,'fecha_retiro' =&gt; '2022-11-30','ticket' =&gt; '7990','centro_costos_id' =&gt; '107','estado' =&gt; 'Proceso de retiro'],</v>
      </c>
      <c r="G77" t="str">
        <f t="shared" si="1"/>
        <v>['cargo' =&gt; 'Arquitecto de soluciones','usuario' =&gt; 'James Lotero Bedoya','cedula' =&gt; 94323551,'telefono' =&gt; '3134777247','gestionas_id' =&gt; 17,'contratos_id' =&gt; 5,'fecha_retiro' =&gt; '2022-11-30','ticket' =&gt; '7990','centro_costos_id' =&gt; '107','estado' =&gt; 'Proceso de retiro'],</v>
      </c>
    </row>
    <row r="78" spans="1:7" x14ac:dyDescent="0.25">
      <c r="A78">
        <f>_xlfn.IFNA(IF(empleados!F79="",gestiona!$B$17,VLOOKUP(TRIM(empleados!F79),gestiona!$A$1:$B$17,2,0)),17)</f>
        <v>17</v>
      </c>
      <c r="B78">
        <f>_xlfn.IFNA(IF(empleados!G79="",contratos_id!$B$5,VLOOKUP(empleados!G79,contratos_id!$A$1:$B$16,2,0)),5)</f>
        <v>3</v>
      </c>
      <c r="C78" t="str">
        <f>IF(empleados!H79="","null","'"&amp;YEAR(empleados!H79)&amp;"-"&amp;IF(VALUE(MONTH(empleados!H79))&lt;10,0&amp;VALUE(MONTH(empleados!H79)),VALUE(MONTH(empleados!H79)))&amp;"-"&amp;IF(VALUE(DAY(empleados!H79))&lt;10,0&amp;VALUE(DAY(empleados!H79)),VALUE(DAY(empleados!H79)))&amp;"'")</f>
        <v>null</v>
      </c>
      <c r="D78">
        <f>_xlfn.IFNA(VLOOKUP(empleados!J79,centro_costo_id_2!$A$2:$B$108,2,0),107)</f>
        <v>107</v>
      </c>
      <c r="E78" t="str">
        <f>"['cargo' =&gt; '"&amp;TRIM(empleados!B79)&amp;"','usuario' =&gt; '"&amp;TRIM(empleados!C79)&amp;"','cedula' =&gt; "&amp;IF(empleados!D79="","null",empleados!D79)&amp;",'telefono' =&gt; '"&amp;IF(empleados!E79="","N/A",empleados!E79)&amp;"','gestionas_id' =&gt; "&amp;A78&amp;","</f>
        <v>['cargo' =&gt; 'Lider de pruebas','usuario' =&gt; 'Jairo Andres Rodriguez Alvis','cedula' =&gt; 80171462,'telefono' =&gt; '3103163366','gestionas_id' =&gt; 17,</v>
      </c>
      <c r="F78" t="str">
        <f>"'contratos_id' =&gt; "&amp;B78&amp;",'fecha_retiro' =&gt; "&amp;C78&amp;",'ticket' =&gt; '"&amp;IF(empleados!I79="","N/A",empleados!I79)&amp;"','centro_costos_id' =&gt; '107','estado' =&gt; 'Proceso de retiro'],"</f>
        <v>'contratos_id' =&gt; 3,'fecha_retiro' =&gt; null,'ticket' =&gt; '7913','centro_costos_id' =&gt; '107','estado' =&gt; 'Proceso de retiro'],</v>
      </c>
      <c r="G78" t="str">
        <f t="shared" si="1"/>
        <v>['cargo' =&gt; 'Lider de pruebas','usuario' =&gt; 'Jairo Andres Rodriguez Alvis','cedula' =&gt; 80171462,'telefono' =&gt; '3103163366','gestionas_id' =&gt; 17,'contratos_id' =&gt; 3,'fecha_retiro' =&gt; null,'ticket' =&gt; '7913','centro_costos_id' =&gt; '107','estado' =&gt; 'Proceso de retiro'],</v>
      </c>
    </row>
    <row r="79" spans="1:7" x14ac:dyDescent="0.25">
      <c r="A79">
        <f>_xlfn.IFNA(IF(empleados!F80="",gestiona!$B$17,VLOOKUP(TRIM(empleados!F80),gestiona!$A$1:$B$17,2,0)),17)</f>
        <v>13</v>
      </c>
      <c r="B79">
        <f>_xlfn.IFNA(IF(empleados!G80="",contratos_id!$B$5,VLOOKUP(empleados!G80,contratos_id!$A$1:$B$16,2,0)),5)</f>
        <v>6</v>
      </c>
      <c r="C79" t="str">
        <f>IF(empleados!H80="","null","'"&amp;YEAR(empleados!H80)&amp;"-"&amp;IF(VALUE(MONTH(empleados!H80))&lt;10,0&amp;VALUE(MONTH(empleados!H80)),VALUE(MONTH(empleados!H80)))&amp;"-"&amp;IF(VALUE(DAY(empleados!H80))&lt;10,0&amp;VALUE(DAY(empleados!H80)),VALUE(DAY(empleados!H80)))&amp;"'")</f>
        <v>'2022-08-31'</v>
      </c>
      <c r="D79">
        <f>_xlfn.IFNA(VLOOKUP(empleados!J80,centro_costo_id_2!$A$2:$B$108,2,0),107)</f>
        <v>43</v>
      </c>
      <c r="E79" t="str">
        <f>"['cargo' =&gt; '"&amp;TRIM(empleados!B80)&amp;"','usuario' =&gt; '"&amp;TRIM(empleados!C80)&amp;"','cedula' =&gt; "&amp;IF(empleados!D80="","null",empleados!D80)&amp;",'telefono' =&gt; '"&amp;IF(empleados!E80="","N/A",empleados!E80)&amp;"','gestionas_id' =&gt; "&amp;A79&amp;","</f>
        <v>['cargo' =&gt; 'Tecnólogo en análisis y desarrollo de sistemas de información','usuario' =&gt; 'Camilo Andres Bornachera Amazo','cedula' =&gt; 1000455502,'telefono' =&gt; '3014932408','gestionas_id' =&gt; 13,</v>
      </c>
      <c r="F79" t="str">
        <f>"'contratos_id' =&gt; "&amp;B79&amp;",'fecha_retiro' =&gt; "&amp;C79&amp;",'ticket' =&gt; '"&amp;IF(empleados!I80="","N/A",empleados!I80)&amp;"','centro_costos_id' =&gt; '107','estado' =&gt; 'Proceso de retiro'],"</f>
        <v>'contratos_id' =&gt; 6,'fecha_retiro' =&gt; '2022-08-31','ticket' =&gt; '7970','centro_costos_id' =&gt; '107','estado' =&gt; 'Proceso de retiro'],</v>
      </c>
      <c r="G79" t="str">
        <f t="shared" si="1"/>
        <v>['cargo' =&gt; 'Tecnólogo en análisis y desarrollo de sistemas de información','usuario' =&gt; 'Camilo Andres Bornachera Amazo','cedula' =&gt; 1000455502,'telefono' =&gt; '3014932408','gestionas_id' =&gt; 13,'contratos_id' =&gt; 6,'fecha_retiro' =&gt; '2022-08-31','ticket' =&gt; '7970','centro_costos_id' =&gt; '107','estado' =&gt; 'Proceso de retiro'],</v>
      </c>
    </row>
    <row r="80" spans="1:7" x14ac:dyDescent="0.25">
      <c r="A80">
        <f>_xlfn.IFNA(IF(empleados!F81="",gestiona!$B$17,VLOOKUP(TRIM(empleados!F81),gestiona!$A$1:$B$17,2,0)),17)</f>
        <v>17</v>
      </c>
      <c r="B80">
        <f>_xlfn.IFNA(IF(empleados!G81="",contratos_id!$B$5,VLOOKUP(empleados!G81,contratos_id!$A$1:$B$16,2,0)),5)</f>
        <v>5</v>
      </c>
      <c r="C80" t="str">
        <f>IF(empleados!H81="","null","'"&amp;YEAR(empleados!H81)&amp;"-"&amp;IF(VALUE(MONTH(empleados!H81))&lt;10,0&amp;VALUE(MONTH(empleados!H81)),VALUE(MONTH(empleados!H81)))&amp;"-"&amp;IF(VALUE(DAY(empleados!H81))&lt;10,0&amp;VALUE(DAY(empleados!H81)),VALUE(DAY(empleados!H81)))&amp;"'")</f>
        <v>null</v>
      </c>
      <c r="D80">
        <f>_xlfn.IFNA(VLOOKUP(empleados!J81,centro_costo_id_2!$A$2:$B$108,2,0),107)</f>
        <v>107</v>
      </c>
      <c r="E80" t="str">
        <f>"['cargo' =&gt; '"&amp;TRIM(empleados!B81)&amp;"','usuario' =&gt; '"&amp;TRIM(empleados!C81)&amp;"','cedula' =&gt; "&amp;IF(empleados!D81="","null",empleados!D81)&amp;",'telefono' =&gt; '"&amp;IF(empleados!E81="","N/A",empleados!E81)&amp;"','gestionas_id' =&gt; "&amp;A80&amp;","</f>
        <v>['cargo' =&gt; 'Asistente de contratación','usuario' =&gt; 'Anyi Juliet Rojas Estrada','cedula' =&gt; 1073509958,'telefono' =&gt; '3204665186','gestionas_id' =&gt; 17,</v>
      </c>
      <c r="F80" t="str">
        <f>"'contratos_id' =&gt; "&amp;B80&amp;",'fecha_retiro' =&gt; "&amp;C80&amp;",'ticket' =&gt; '"&amp;IF(empleados!I81="","N/A",empleados!I81)&amp;"','centro_costos_id' =&gt; '107','estado' =&gt; 'Proceso de retiro'],"</f>
        <v>'contratos_id' =&gt; 5,'fecha_retiro' =&gt; null,'ticket' =&gt; '8018','centro_costos_id' =&gt; '107','estado' =&gt; 'Proceso de retiro'],</v>
      </c>
      <c r="G80" t="str">
        <f t="shared" si="1"/>
        <v>['cargo' =&gt; 'Asistente de contratación','usuario' =&gt; 'Anyi Juliet Rojas Estrada','cedula' =&gt; 1073509958,'telefono' =&gt; '3204665186','gestionas_id' =&gt; 17,'contratos_id' =&gt; 5,'fecha_retiro' =&gt; null,'ticket' =&gt; '8018','centro_costos_id' =&gt; '107','estado' =&gt; 'Proceso de retiro'],</v>
      </c>
    </row>
    <row r="81" spans="1:7" x14ac:dyDescent="0.25">
      <c r="A81">
        <f>_xlfn.IFNA(IF(empleados!F82="",gestiona!$B$17,VLOOKUP(TRIM(empleados!F82),gestiona!$A$1:$B$17,2,0)),17)</f>
        <v>17</v>
      </c>
      <c r="B81">
        <f>_xlfn.IFNA(IF(empleados!G82="",contratos_id!$B$5,VLOOKUP(empleados!G82,contratos_id!$A$1:$B$16,2,0)),5)</f>
        <v>3</v>
      </c>
      <c r="C81" t="str">
        <f>IF(empleados!H82="","null","'"&amp;YEAR(empleados!H82)&amp;"-"&amp;IF(VALUE(MONTH(empleados!H82))&lt;10,0&amp;VALUE(MONTH(empleados!H82)),VALUE(MONTH(empleados!H82)))&amp;"-"&amp;IF(VALUE(DAY(empleados!H82))&lt;10,0&amp;VALUE(DAY(empleados!H82)),VALUE(DAY(empleados!H82)))&amp;"'")</f>
        <v>null</v>
      </c>
      <c r="D81">
        <f>_xlfn.IFNA(VLOOKUP(empleados!J82,centro_costo_id_2!$A$2:$B$108,2,0),107)</f>
        <v>107</v>
      </c>
      <c r="E81" t="str">
        <f>"['cargo' =&gt; '"&amp;TRIM(empleados!B82)&amp;"','usuario' =&gt; '"&amp;TRIM(empleados!C82)&amp;"','cedula' =&gt; "&amp;IF(empleados!D82="","null",empleados!D82)&amp;",'telefono' =&gt; '"&amp;IF(empleados!E82="","N/A",empleados!E82)&amp;"','gestionas_id' =&gt; "&amp;A81&amp;","</f>
        <v>['cargo' =&gt; 'Desarrollador intermedio','usuario' =&gt; 'Jose Jorge Sepulveda Velez','cedula' =&gt; 3830267,'telefono' =&gt; '3113898614','gestionas_id' =&gt; 17,</v>
      </c>
      <c r="F81" t="str">
        <f>"'contratos_id' =&gt; "&amp;B81&amp;",'fecha_retiro' =&gt; "&amp;C81&amp;",'ticket' =&gt; '"&amp;IF(empleados!I82="","N/A",empleados!I82)&amp;"','centro_costos_id' =&gt; '107','estado' =&gt; 'Proceso de retiro'],"</f>
        <v>'contratos_id' =&gt; 3,'fecha_retiro' =&gt; null,'ticket' =&gt; '7907','centro_costos_id' =&gt; '107','estado' =&gt; 'Proceso de retiro'],</v>
      </c>
      <c r="G81" t="str">
        <f t="shared" si="1"/>
        <v>['cargo' =&gt; 'Desarrollador intermedio','usuario' =&gt; 'Jose Jorge Sepulveda Velez','cedula' =&gt; 3830267,'telefono' =&gt; '3113898614','gestionas_id' =&gt; 17,'contratos_id' =&gt; 3,'fecha_retiro' =&gt; null,'ticket' =&gt; '7907','centro_costos_id' =&gt; '107','estado' =&gt; 'Proceso de retiro'],</v>
      </c>
    </row>
    <row r="82" spans="1:7" x14ac:dyDescent="0.25">
      <c r="A82">
        <f>_xlfn.IFNA(IF(empleados!F83="",gestiona!$B$17,VLOOKUP(TRIM(empleados!F83),gestiona!$A$1:$B$17,2,0)),17)</f>
        <v>17</v>
      </c>
      <c r="B82">
        <f>_xlfn.IFNA(IF(empleados!G83="",contratos_id!$B$5,VLOOKUP(empleados!G83,contratos_id!$A$1:$B$16,2,0)),5)</f>
        <v>3</v>
      </c>
      <c r="C82" t="str">
        <f>IF(empleados!H83="","null","'"&amp;YEAR(empleados!H83)&amp;"-"&amp;IF(VALUE(MONTH(empleados!H83))&lt;10,0&amp;VALUE(MONTH(empleados!H83)),VALUE(MONTH(empleados!H83)))&amp;"-"&amp;IF(VALUE(DAY(empleados!H83))&lt;10,0&amp;VALUE(DAY(empleados!H83)),VALUE(DAY(empleados!H83)))&amp;"'")</f>
        <v>null</v>
      </c>
      <c r="D82">
        <f>_xlfn.IFNA(VLOOKUP(empleados!J83,centro_costo_id_2!$A$2:$B$108,2,0),107)</f>
        <v>107</v>
      </c>
      <c r="E82" t="str">
        <f>"['cargo' =&gt; '"&amp;TRIM(empleados!B83)&amp;"','usuario' =&gt; '"&amp;TRIM(empleados!C83)&amp;"','cedula' =&gt; "&amp;IF(empleados!D83="","null",empleados!D83)&amp;",'telefono' =&gt; '"&amp;IF(empleados!E83="","N/A",empleados!E83)&amp;"','gestionas_id' =&gt; "&amp;A82&amp;","</f>
        <v>['cargo' =&gt; 'Ingeniero desarrollo intermedio','usuario' =&gt; 'Servio Tulio Lemos Chica','cedula' =&gt; 1061023452,'telefono' =&gt; '3183926465','gestionas_id' =&gt; 17,</v>
      </c>
      <c r="F82" t="str">
        <f>"'contratos_id' =&gt; "&amp;B82&amp;",'fecha_retiro' =&gt; "&amp;C82&amp;",'ticket' =&gt; '"&amp;IF(empleados!I83="","N/A",empleados!I83)&amp;"','centro_costos_id' =&gt; '107','estado' =&gt; 'Proceso de retiro'],"</f>
        <v>'contratos_id' =&gt; 3,'fecha_retiro' =&gt; null,'ticket' =&gt; '7909','centro_costos_id' =&gt; '107','estado' =&gt; 'Proceso de retiro'],</v>
      </c>
      <c r="G82" t="str">
        <f t="shared" si="1"/>
        <v>['cargo' =&gt; 'Ingeniero desarrollo intermedio','usuario' =&gt; 'Servio Tulio Lemos Chica','cedula' =&gt; 1061023452,'telefono' =&gt; '3183926465','gestionas_id' =&gt; 17,'contratos_id' =&gt; 3,'fecha_retiro' =&gt; null,'ticket' =&gt; '7909','centro_costos_id' =&gt; '107','estado' =&gt; 'Proceso de retiro'],</v>
      </c>
    </row>
    <row r="83" spans="1:7" x14ac:dyDescent="0.25">
      <c r="A83">
        <f>_xlfn.IFNA(IF(empleados!F84="",gestiona!$B$17,VLOOKUP(TRIM(empleados!F84),gestiona!$A$1:$B$17,2,0)),17)</f>
        <v>11</v>
      </c>
      <c r="B83">
        <f>_xlfn.IFNA(IF(empleados!G84="",contratos_id!$B$5,VLOOKUP(empleados!G84,contratos_id!$A$1:$B$16,2,0)),5)</f>
        <v>3</v>
      </c>
      <c r="C83" t="str">
        <f>IF(empleados!H84="","null","'"&amp;YEAR(empleados!H84)&amp;"-"&amp;IF(VALUE(MONTH(empleados!H84))&lt;10,0&amp;VALUE(MONTH(empleados!H84)),VALUE(MONTH(empleados!H84)))&amp;"-"&amp;IF(VALUE(DAY(empleados!H84))&lt;10,0&amp;VALUE(DAY(empleados!H84)),VALUE(DAY(empleados!H84)))&amp;"'")</f>
        <v>null</v>
      </c>
      <c r="D83">
        <f>_xlfn.IFNA(VLOOKUP(empleados!J84,centro_costo_id_2!$A$2:$B$108,2,0),107)</f>
        <v>107</v>
      </c>
      <c r="E83" t="str">
        <f>"['cargo' =&gt; '"&amp;TRIM(empleados!B84)&amp;"','usuario' =&gt; '"&amp;TRIM(empleados!C84)&amp;"','cedula' =&gt; "&amp;IF(empleados!D84="","null",empleados!D84)&amp;",'telefono' =&gt; '"&amp;IF(empleados!E84="","N/A",empleados!E84)&amp;"','gestionas_id' =&gt; "&amp;A83&amp;","</f>
        <v>['cargo' =&gt; 'Diseñador grafico','usuario' =&gt; 'Laura Tatiana Sanchez Pinzón','cedula' =&gt; 1010229029,'telefono' =&gt; '3102338190','gestionas_id' =&gt; 11,</v>
      </c>
      <c r="F83" t="str">
        <f>"'contratos_id' =&gt; "&amp;B83&amp;",'fecha_retiro' =&gt; "&amp;C83&amp;",'ticket' =&gt; '"&amp;IF(empleados!I84="","N/A",empleados!I84)&amp;"','centro_costos_id' =&gt; '107','estado' =&gt; 'Proceso de retiro'],"</f>
        <v>'contratos_id' =&gt; 3,'fecha_retiro' =&gt; null,'ticket' =&gt; '8106','centro_costos_id' =&gt; '107','estado' =&gt; 'Proceso de retiro'],</v>
      </c>
      <c r="G83" t="str">
        <f t="shared" si="1"/>
        <v>['cargo' =&gt; 'Diseñador grafico','usuario' =&gt; 'Laura Tatiana Sanchez Pinzón','cedula' =&gt; 1010229029,'telefono' =&gt; '3102338190','gestionas_id' =&gt; 11,'contratos_id' =&gt; 3,'fecha_retiro' =&gt; null,'ticket' =&gt; '8106','centro_costos_id' =&gt; '107','estado' =&gt; 'Proceso de retiro'],</v>
      </c>
    </row>
    <row r="84" spans="1:7" x14ac:dyDescent="0.25">
      <c r="A84">
        <f>_xlfn.IFNA(IF(empleados!F85="",gestiona!$B$17,VLOOKUP(TRIM(empleados!F85),gestiona!$A$1:$B$17,2,0)),17)</f>
        <v>17</v>
      </c>
      <c r="B84">
        <f>_xlfn.IFNA(IF(empleados!G85="",contratos_id!$B$5,VLOOKUP(empleados!G85,contratos_id!$A$1:$B$16,2,0)),5)</f>
        <v>3</v>
      </c>
      <c r="C84" t="str">
        <f>IF(empleados!H85="","null","'"&amp;YEAR(empleados!H85)&amp;"-"&amp;IF(VALUE(MONTH(empleados!H85))&lt;10,0&amp;VALUE(MONTH(empleados!H85)),VALUE(MONTH(empleados!H85)))&amp;"-"&amp;IF(VALUE(DAY(empleados!H85))&lt;10,0&amp;VALUE(DAY(empleados!H85)),VALUE(DAY(empleados!H85)))&amp;"'")</f>
        <v>null</v>
      </c>
      <c r="D84">
        <f>_xlfn.IFNA(VLOOKUP(empleados!J85,centro_costo_id_2!$A$2:$B$108,2,0),107)</f>
        <v>107</v>
      </c>
      <c r="E84" t="str">
        <f>"['cargo' =&gt; '"&amp;TRIM(empleados!B85)&amp;"','usuario' =&gt; '"&amp;TRIM(empleados!C85)&amp;"','cedula' =&gt; "&amp;IF(empleados!D85="","null",empleados!D85)&amp;",'telefono' =&gt; '"&amp;IF(empleados!E85="","N/A",empleados!E85)&amp;"','gestionas_id' =&gt; "&amp;A84&amp;","</f>
        <v>['cargo' =&gt; 'Analista de pruebas','usuario' =&gt; 'John Jairo Garzon Albarracin','cedula' =&gt; 80091104,'telefono' =&gt; '3114765345','gestionas_id' =&gt; 17,</v>
      </c>
      <c r="F84" t="str">
        <f>"'contratos_id' =&gt; "&amp;B84&amp;",'fecha_retiro' =&gt; "&amp;C84&amp;",'ticket' =&gt; '"&amp;IF(empleados!I85="","N/A",empleados!I85)&amp;"','centro_costos_id' =&gt; '107','estado' =&gt; 'Proceso de retiro'],"</f>
        <v>'contratos_id' =&gt; 3,'fecha_retiro' =&gt; null,'ticket' =&gt; '8065','centro_costos_id' =&gt; '107','estado' =&gt; 'Proceso de retiro'],</v>
      </c>
      <c r="G84" t="str">
        <f t="shared" si="1"/>
        <v>['cargo' =&gt; 'Analista de pruebas','usuario' =&gt; 'John Jairo Garzon Albarracin','cedula' =&gt; 80091104,'telefono' =&gt; '3114765345','gestionas_id' =&gt; 17,'contratos_id' =&gt; 3,'fecha_retiro' =&gt; null,'ticket' =&gt; '8065','centro_costos_id' =&gt; '107','estado' =&gt; 'Proceso de retiro'],</v>
      </c>
    </row>
    <row r="85" spans="1:7" x14ac:dyDescent="0.25">
      <c r="A85">
        <f>_xlfn.IFNA(IF(empleados!F86="",gestiona!$B$17,VLOOKUP(TRIM(empleados!F86),gestiona!$A$1:$B$17,2,0)),17)</f>
        <v>17</v>
      </c>
      <c r="B85">
        <f>_xlfn.IFNA(IF(empleados!G86="",contratos_id!$B$5,VLOOKUP(empleados!G86,contratos_id!$A$1:$B$16,2,0)),5)</f>
        <v>3</v>
      </c>
      <c r="C85" t="str">
        <f>IF(empleados!H86="","null","'"&amp;YEAR(empleados!H86)&amp;"-"&amp;IF(VALUE(MONTH(empleados!H86))&lt;10,0&amp;VALUE(MONTH(empleados!H86)),VALUE(MONTH(empleados!H86)))&amp;"-"&amp;IF(VALUE(DAY(empleados!H86))&lt;10,0&amp;VALUE(DAY(empleados!H86)),VALUE(DAY(empleados!H86)))&amp;"'")</f>
        <v>null</v>
      </c>
      <c r="D85">
        <f>_xlfn.IFNA(VLOOKUP(empleados!J86,centro_costo_id_2!$A$2:$B$108,2,0),107)</f>
        <v>107</v>
      </c>
      <c r="E85" t="str">
        <f>"['cargo' =&gt; '"&amp;TRIM(empleados!B86)&amp;"','usuario' =&gt; '"&amp;TRIM(empleados!C86)&amp;"','cedula' =&gt; "&amp;IF(empleados!D86="","null",empleados!D86)&amp;",'telefono' =&gt; '"&amp;IF(empleados!E86="","N/A",empleados!E86)&amp;"','gestionas_id' =&gt; "&amp;A85&amp;","</f>
        <v>['cargo' =&gt; 'Analista de pruebas','usuario' =&gt; 'Joel Alberto Acuña Bon','cedula' =&gt; 1140827882,'telefono' =&gt; '3002477312','gestionas_id' =&gt; 17,</v>
      </c>
      <c r="F85" t="str">
        <f>"'contratos_id' =&gt; "&amp;B85&amp;",'fecha_retiro' =&gt; "&amp;C85&amp;",'ticket' =&gt; '"&amp;IF(empleados!I86="","N/A",empleados!I86)&amp;"','centro_costos_id' =&gt; '107','estado' =&gt; 'Proceso de retiro'],"</f>
        <v>'contratos_id' =&gt; 3,'fecha_retiro' =&gt; null,'ticket' =&gt; '8067','centro_costos_id' =&gt; '107','estado' =&gt; 'Proceso de retiro'],</v>
      </c>
      <c r="G85" t="str">
        <f t="shared" si="1"/>
        <v>['cargo' =&gt; 'Analista de pruebas','usuario' =&gt; 'Joel Alberto Acuña Bon','cedula' =&gt; 1140827882,'telefono' =&gt; '3002477312','gestionas_id' =&gt; 17,'contratos_id' =&gt; 3,'fecha_retiro' =&gt; null,'ticket' =&gt; '8067','centro_costos_id' =&gt; '107','estado' =&gt; 'Proceso de retiro'],</v>
      </c>
    </row>
    <row r="86" spans="1:7" x14ac:dyDescent="0.25">
      <c r="A86">
        <f>_xlfn.IFNA(IF(empleados!F87="",gestiona!$B$17,VLOOKUP(TRIM(empleados!F87),gestiona!$A$1:$B$17,2,0)),17)</f>
        <v>17</v>
      </c>
      <c r="B86">
        <f>_xlfn.IFNA(IF(empleados!G87="",contratos_id!$B$5,VLOOKUP(empleados!G87,contratos_id!$A$1:$B$16,2,0)),5)</f>
        <v>3</v>
      </c>
      <c r="C86" t="str">
        <f>IF(empleados!H87="","null","'"&amp;YEAR(empleados!H87)&amp;"-"&amp;IF(VALUE(MONTH(empleados!H87))&lt;10,0&amp;VALUE(MONTH(empleados!H87)),VALUE(MONTH(empleados!H87)))&amp;"-"&amp;IF(VALUE(DAY(empleados!H87))&lt;10,0&amp;VALUE(DAY(empleados!H87)),VALUE(DAY(empleados!H87)))&amp;"'")</f>
        <v>null</v>
      </c>
      <c r="D86">
        <f>_xlfn.IFNA(VLOOKUP(empleados!J87,centro_costo_id_2!$A$2:$B$108,2,0),107)</f>
        <v>107</v>
      </c>
      <c r="E86" t="str">
        <f>"['cargo' =&gt; '"&amp;TRIM(empleados!B87)&amp;"','usuario' =&gt; '"&amp;TRIM(empleados!C87)&amp;"','cedula' =&gt; "&amp;IF(empleados!D87="","null",empleados!D87)&amp;",'telefono' =&gt; '"&amp;IF(empleados!E87="","N/A",empleados!E87)&amp;"','gestionas_id' =&gt; "&amp;A86&amp;","</f>
        <v>['cargo' =&gt; 'Analista de pruebas','usuario' =&gt; 'Joham Andrey Bejarano','cedula' =&gt; 1018432277,'telefono' =&gt; '3057063575','gestionas_id' =&gt; 17,</v>
      </c>
      <c r="F86" t="str">
        <f>"'contratos_id' =&gt; "&amp;B86&amp;",'fecha_retiro' =&gt; "&amp;C86&amp;",'ticket' =&gt; '"&amp;IF(empleados!I87="","N/A",empleados!I87)&amp;"','centro_costos_id' =&gt; '107','estado' =&gt; 'Proceso de retiro'],"</f>
        <v>'contratos_id' =&gt; 3,'fecha_retiro' =&gt; null,'ticket' =&gt; '8236','centro_costos_id' =&gt; '107','estado' =&gt; 'Proceso de retiro'],</v>
      </c>
      <c r="G86" t="str">
        <f t="shared" si="1"/>
        <v>['cargo' =&gt; 'Analista de pruebas','usuario' =&gt; 'Joham Andrey Bejarano','cedula' =&gt; 1018432277,'telefono' =&gt; '3057063575','gestionas_id' =&gt; 17,'contratos_id' =&gt; 3,'fecha_retiro' =&gt; null,'ticket' =&gt; '8236','centro_costos_id' =&gt; '107','estado' =&gt; 'Proceso de retiro'],</v>
      </c>
    </row>
    <row r="87" spans="1:7" x14ac:dyDescent="0.25">
      <c r="A87">
        <f>_xlfn.IFNA(IF(empleados!F88="",gestiona!$B$17,VLOOKUP(TRIM(empleados!F88),gestiona!$A$1:$B$17,2,0)),17)</f>
        <v>17</v>
      </c>
      <c r="B87">
        <f>_xlfn.IFNA(IF(empleados!G88="",contratos_id!$B$5,VLOOKUP(empleados!G88,contratos_id!$A$1:$B$16,2,0)),5)</f>
        <v>3</v>
      </c>
      <c r="C87" t="str">
        <f>IF(empleados!H88="","null","'"&amp;YEAR(empleados!H88)&amp;"-"&amp;IF(VALUE(MONTH(empleados!H88))&lt;10,0&amp;VALUE(MONTH(empleados!H88)),VALUE(MONTH(empleados!H88)))&amp;"-"&amp;IF(VALUE(DAY(empleados!H88))&lt;10,0&amp;VALUE(DAY(empleados!H88)),VALUE(DAY(empleados!H88)))&amp;"'")</f>
        <v>null</v>
      </c>
      <c r="D87">
        <f>_xlfn.IFNA(VLOOKUP(empleados!J88,centro_costo_id_2!$A$2:$B$108,2,0),107)</f>
        <v>107</v>
      </c>
      <c r="E87" t="str">
        <f>"['cargo' =&gt; '"&amp;TRIM(empleados!B88)&amp;"','usuario' =&gt; '"&amp;TRIM(empleados!C88)&amp;"','cedula' =&gt; "&amp;IF(empleados!D88="","null",empleados!D88)&amp;",'telefono' =&gt; '"&amp;IF(empleados!E88="","N/A",empleados!E88)&amp;"','gestionas_id' =&gt; "&amp;A87&amp;","</f>
        <v>['cargo' =&gt; 'Desarrollador senior','usuario' =&gt; 'Eillenth Paola Peña Moreno','cedula' =&gt; 53910937,'telefono' =&gt; '3046492366','gestionas_id' =&gt; 17,</v>
      </c>
      <c r="F87" t="str">
        <f>"'contratos_id' =&gt; "&amp;B87&amp;",'fecha_retiro' =&gt; "&amp;C87&amp;",'ticket' =&gt; '"&amp;IF(empleados!I88="","N/A",empleados!I88)&amp;"','centro_costos_id' =&gt; '107','estado' =&gt; 'Proceso de retiro'],"</f>
        <v>'contratos_id' =&gt; 3,'fecha_retiro' =&gt; null,'ticket' =&gt; '7999','centro_costos_id' =&gt; '107','estado' =&gt; 'Proceso de retiro'],</v>
      </c>
      <c r="G87" t="str">
        <f t="shared" si="1"/>
        <v>['cargo' =&gt; 'Desarrollador senior','usuario' =&gt; 'Eillenth Paola Peña Moreno','cedula' =&gt; 53910937,'telefono' =&gt; '3046492366','gestionas_id' =&gt; 17,'contratos_id' =&gt; 3,'fecha_retiro' =&gt; null,'ticket' =&gt; '7999','centro_costos_id' =&gt; '107','estado' =&gt; 'Proceso de retiro'],</v>
      </c>
    </row>
    <row r="88" spans="1:7" x14ac:dyDescent="0.25">
      <c r="A88">
        <f>_xlfn.IFNA(IF(empleados!F89="",gestiona!$B$17,VLOOKUP(TRIM(empleados!F89),gestiona!$A$1:$B$17,2,0)),17)</f>
        <v>11</v>
      </c>
      <c r="B88">
        <f>_xlfn.IFNA(IF(empleados!G89="",contratos_id!$B$5,VLOOKUP(empleados!G89,contratos_id!$A$1:$B$16,2,0)),5)</f>
        <v>5</v>
      </c>
      <c r="C88" t="str">
        <f>IF(empleados!H89="","null","'"&amp;YEAR(empleados!H89)&amp;"-"&amp;IF(VALUE(MONTH(empleados!H89))&lt;10,0&amp;VALUE(MONTH(empleados!H89)),VALUE(MONTH(empleados!H89)))&amp;"-"&amp;IF(VALUE(DAY(empleados!H89))&lt;10,0&amp;VALUE(DAY(empleados!H89)),VALUE(DAY(empleados!H89)))&amp;"'")</f>
        <v>'2022-10-20'</v>
      </c>
      <c r="D88">
        <f>_xlfn.IFNA(VLOOKUP(empleados!J89,centro_costo_id_2!$A$2:$B$108,2,0),107)</f>
        <v>39</v>
      </c>
      <c r="E88" t="str">
        <f>"['cargo' =&gt; '"&amp;TRIM(empleados!B89)&amp;"','usuario' =&gt; '"&amp;TRIM(empleados!C89)&amp;"','cedula' =&gt; "&amp;IF(empleados!D89="","null",empleados!D89)&amp;",'telefono' =&gt; '"&amp;IF(empleados!E89="","N/A",empleados!E89)&amp;"','gestionas_id' =&gt; "&amp;A88&amp;","</f>
        <v>['cargo' =&gt; 'Diseñadora Grafica','usuario' =&gt; 'Luz Dayana Muñoz Holguin','cedula' =&gt; 1012460818,'telefono' =&gt; '3057208314','gestionas_id' =&gt; 11,</v>
      </c>
      <c r="F88" t="str">
        <f>"'contratos_id' =&gt; "&amp;B88&amp;",'fecha_retiro' =&gt; "&amp;C88&amp;",'ticket' =&gt; '"&amp;IF(empleados!I89="","N/A",empleados!I89)&amp;"','centro_costos_id' =&gt; '107','estado' =&gt; 'Proceso de retiro'],"</f>
        <v>'contratos_id' =&gt; 5,'fecha_retiro' =&gt; '2022-10-20','ticket' =&gt; '8291','centro_costos_id' =&gt; '107','estado' =&gt; 'Proceso de retiro'],</v>
      </c>
      <c r="G88" t="str">
        <f t="shared" si="1"/>
        <v>['cargo' =&gt; 'Diseñadora Grafica','usuario' =&gt; 'Luz Dayana Muñoz Holguin','cedula' =&gt; 1012460818,'telefono' =&gt; '3057208314','gestionas_id' =&gt; 11,'contratos_id' =&gt; 5,'fecha_retiro' =&gt; '2022-10-20','ticket' =&gt; '8291','centro_costos_id' =&gt; '107','estado' =&gt; 'Proceso de retiro'],</v>
      </c>
    </row>
    <row r="89" spans="1:7" x14ac:dyDescent="0.25">
      <c r="A89">
        <f>_xlfn.IFNA(IF(empleados!F90="",gestiona!$B$17,VLOOKUP(TRIM(empleados!F90),gestiona!$A$1:$B$17,2,0)),17)</f>
        <v>17</v>
      </c>
      <c r="B89">
        <f>_xlfn.IFNA(IF(empleados!G90="",contratos_id!$B$5,VLOOKUP(empleados!G90,contratos_id!$A$1:$B$16,2,0)),5)</f>
        <v>5</v>
      </c>
      <c r="C89" t="str">
        <f>IF(empleados!H90="","null","'"&amp;YEAR(empleados!H90)&amp;"-"&amp;IF(VALUE(MONTH(empleados!H90))&lt;10,0&amp;VALUE(MONTH(empleados!H90)),VALUE(MONTH(empleados!H90)))&amp;"-"&amp;IF(VALUE(DAY(empleados!H90))&lt;10,0&amp;VALUE(DAY(empleados!H90)),VALUE(DAY(empleados!H90)))&amp;"'")</f>
        <v>'2022-11-02'</v>
      </c>
      <c r="D89">
        <f>_xlfn.IFNA(VLOOKUP(empleados!J90,centro_costo_id_2!$A$2:$B$108,2,0),107)</f>
        <v>107</v>
      </c>
      <c r="E89" t="str">
        <f>"['cargo' =&gt; '"&amp;TRIM(empleados!B90)&amp;"','usuario' =&gt; '"&amp;TRIM(empleados!C90)&amp;"','cedula' =&gt; "&amp;IF(empleados!D90="","null",empleados!D90)&amp;",'telefono' =&gt; '"&amp;IF(empleados!E90="","N/A",empleados!E90)&amp;"','gestionas_id' =&gt; "&amp;A89&amp;","</f>
        <v>['cargo' =&gt; 'Diseñador Grafico','usuario' =&gt; 'Nicolas Vargas Galindo','cedula' =&gt; 1143873719,'telefono' =&gt; '3156483490','gestionas_id' =&gt; 17,</v>
      </c>
      <c r="F89" t="str">
        <f>"'contratos_id' =&gt; "&amp;B89&amp;",'fecha_retiro' =&gt; "&amp;C89&amp;",'ticket' =&gt; '"&amp;IF(empleados!I90="","N/A",empleados!I90)&amp;"','centro_costos_id' =&gt; '107','estado' =&gt; 'Proceso de retiro'],"</f>
        <v>'contratos_id' =&gt; 5,'fecha_retiro' =&gt; '2022-11-02','ticket' =&gt; '8305','centro_costos_id' =&gt; '107','estado' =&gt; 'Proceso de retiro'],</v>
      </c>
      <c r="G89" t="str">
        <f t="shared" si="1"/>
        <v>['cargo' =&gt; 'Diseñador Grafico','usuario' =&gt; 'Nicolas Vargas Galindo','cedula' =&gt; 1143873719,'telefono' =&gt; '3156483490','gestionas_id' =&gt; 17,'contratos_id' =&gt; 5,'fecha_retiro' =&gt; '2022-11-02','ticket' =&gt; '8305','centro_costos_id' =&gt; '107','estado' =&gt; 'Proceso de retiro'],</v>
      </c>
    </row>
    <row r="90" spans="1:7" x14ac:dyDescent="0.25">
      <c r="A90">
        <f>_xlfn.IFNA(IF(empleados!F91="",gestiona!$B$17,VLOOKUP(TRIM(empleados!F91),gestiona!$A$1:$B$17,2,0)),17)</f>
        <v>17</v>
      </c>
      <c r="B90">
        <f>_xlfn.IFNA(IF(empleados!G91="",contratos_id!$B$5,VLOOKUP(empleados!G91,contratos_id!$A$1:$B$16,2,0)),5)</f>
        <v>5</v>
      </c>
      <c r="C90" t="str">
        <f>IF(empleados!H91="","null","'"&amp;YEAR(empleados!H91)&amp;"-"&amp;IF(VALUE(MONTH(empleados!H91))&lt;10,0&amp;VALUE(MONTH(empleados!H91)),VALUE(MONTH(empleados!H91)))&amp;"-"&amp;IF(VALUE(DAY(empleados!H91))&lt;10,0&amp;VALUE(DAY(empleados!H91)),VALUE(DAY(empleados!H91)))&amp;"'")</f>
        <v>null</v>
      </c>
      <c r="D90">
        <f>_xlfn.IFNA(VLOOKUP(empleados!J91,centro_costo_id_2!$A$2:$B$108,2,0),107)</f>
        <v>107</v>
      </c>
      <c r="E90" t="str">
        <f>"['cargo' =&gt; '"&amp;TRIM(empleados!B91)&amp;"','usuario' =&gt; '"&amp;TRIM(empleados!C91)&amp;"','cedula' =&gt; "&amp;IF(empleados!D91="","null",empleados!D91)&amp;",'telefono' =&gt; '"&amp;IF(empleados!E91="","N/A",empleados!E91)&amp;"','gestionas_id' =&gt; "&amp;A90&amp;","</f>
        <v>['cargo' =&gt; 'Desarrollador BI intermedio','usuario' =&gt; 'Yolanda Jose Gomez Fagundez','cedula' =&gt; 691837,'telefono' =&gt; '3232166724','gestionas_id' =&gt; 17,</v>
      </c>
      <c r="F90" t="str">
        <f>"'contratos_id' =&gt; "&amp;B90&amp;",'fecha_retiro' =&gt; "&amp;C90&amp;",'ticket' =&gt; '"&amp;IF(empleados!I91="","N/A",empleados!I91)&amp;"','centro_costos_id' =&gt; '107','estado' =&gt; 'Proceso de retiro'],"</f>
        <v>'contratos_id' =&gt; 5,'fecha_retiro' =&gt; null,'ticket' =&gt; '8279','centro_costos_id' =&gt; '107','estado' =&gt; 'Proceso de retiro'],</v>
      </c>
      <c r="G90" t="str">
        <f t="shared" si="1"/>
        <v>['cargo' =&gt; 'Desarrollador BI intermedio','usuario' =&gt; 'Yolanda Jose Gomez Fagundez','cedula' =&gt; 691837,'telefono' =&gt; '3232166724','gestionas_id' =&gt; 17,'contratos_id' =&gt; 5,'fecha_retiro' =&gt; null,'ticket' =&gt; '8279','centro_costos_id' =&gt; '107','estado' =&gt; 'Proceso de retiro'],</v>
      </c>
    </row>
    <row r="91" spans="1:7" x14ac:dyDescent="0.25">
      <c r="A91">
        <f>_xlfn.IFNA(IF(empleados!F92="",gestiona!$B$17,VLOOKUP(TRIM(empleados!F92),gestiona!$A$1:$B$17,2,0)),17)</f>
        <v>11</v>
      </c>
      <c r="B91">
        <f>_xlfn.IFNA(IF(empleados!G92="",contratos_id!$B$5,VLOOKUP(empleados!G92,contratos_id!$A$1:$B$16,2,0)),5)</f>
        <v>5</v>
      </c>
      <c r="C91" t="str">
        <f>IF(empleados!H92="","null","'"&amp;YEAR(empleados!H92)&amp;"-"&amp;IF(VALUE(MONTH(empleados!H92))&lt;10,0&amp;VALUE(MONTH(empleados!H92)),VALUE(MONTH(empleados!H92)))&amp;"-"&amp;IF(VALUE(DAY(empleados!H92))&lt;10,0&amp;VALUE(DAY(empleados!H92)),VALUE(DAY(empleados!H92)))&amp;"'")</f>
        <v>'2022-11-18'</v>
      </c>
      <c r="D91">
        <f>_xlfn.IFNA(VLOOKUP(empleados!J92,centro_costo_id_2!$A$2:$B$108,2,0),107)</f>
        <v>107</v>
      </c>
      <c r="E91" t="str">
        <f>"['cargo' =&gt; '"&amp;TRIM(empleados!B92)&amp;"','usuario' =&gt; '"&amp;TRIM(empleados!C92)&amp;"','cedula' =&gt; "&amp;IF(empleados!D92="","null",empleados!D92)&amp;",'telefono' =&gt; '"&amp;IF(empleados!E92="","N/A",empleados!E92)&amp;"','gestionas_id' =&gt; "&amp;A91&amp;","</f>
        <v>['cargo' =&gt; 'Diseñadora Grafica','usuario' =&gt; 'Angie Paola Cruz Motivar','cedula' =&gt; 1016097322,'telefono' =&gt; '3224319187','gestionas_id' =&gt; 11,</v>
      </c>
      <c r="F91" t="str">
        <f>"'contratos_id' =&gt; "&amp;B91&amp;",'fecha_retiro' =&gt; "&amp;C91&amp;",'ticket' =&gt; '"&amp;IF(empleados!I92="","N/A",empleados!I92)&amp;"','centro_costos_id' =&gt; '107','estado' =&gt; 'Proceso de retiro'],"</f>
        <v>'contratos_id' =&gt; 5,'fecha_retiro' =&gt; '2022-11-18','ticket' =&gt; '8443','centro_costos_id' =&gt; '107','estado' =&gt; 'Proceso de retiro'],</v>
      </c>
      <c r="G91" t="str">
        <f t="shared" si="1"/>
        <v>['cargo' =&gt; 'Diseñadora Grafica','usuario' =&gt; 'Angie Paola Cruz Motivar','cedula' =&gt; 1016097322,'telefono' =&gt; '3224319187','gestionas_id' =&gt; 11,'contratos_id' =&gt; 5,'fecha_retiro' =&gt; '2022-11-18','ticket' =&gt; '8443','centro_costos_id' =&gt; '107','estado' =&gt; 'Proceso de retiro'],</v>
      </c>
    </row>
    <row r="92" spans="1:7" x14ac:dyDescent="0.25">
      <c r="A92">
        <f>_xlfn.IFNA(IF(empleados!F93="",gestiona!$B$17,VLOOKUP(TRIM(empleados!F93),gestiona!$A$1:$B$17,2,0)),17)</f>
        <v>17</v>
      </c>
      <c r="B92">
        <f>_xlfn.IFNA(IF(empleados!G93="",contratos_id!$B$5,VLOOKUP(empleados!G93,contratos_id!$A$1:$B$16,2,0)),5)</f>
        <v>3</v>
      </c>
      <c r="C92" t="str">
        <f>IF(empleados!H93="","null","'"&amp;YEAR(empleados!H93)&amp;"-"&amp;IF(VALUE(MONTH(empleados!H93))&lt;10,0&amp;VALUE(MONTH(empleados!H93)),VALUE(MONTH(empleados!H93)))&amp;"-"&amp;IF(VALUE(DAY(empleados!H93))&lt;10,0&amp;VALUE(DAY(empleados!H93)),VALUE(DAY(empleados!H93)))&amp;"'")</f>
        <v>null</v>
      </c>
      <c r="D92">
        <f>_xlfn.IFNA(VLOOKUP(empleados!J93,centro_costo_id_2!$A$2:$B$108,2,0),107)</f>
        <v>107</v>
      </c>
      <c r="E92" t="str">
        <f>"['cargo' =&gt; '"&amp;TRIM(empleados!B93)&amp;"','usuario' =&gt; '"&amp;TRIM(empleados!C93)&amp;"','cedula' =&gt; "&amp;IF(empleados!D93="","null",empleados!D93)&amp;",'telefono' =&gt; '"&amp;IF(empleados!E93="","N/A",empleados!E93)&amp;"','gestionas_id' =&gt; "&amp;A92&amp;","</f>
        <v>['cargo' =&gt; 'Analista de pruebas Senior','usuario' =&gt; 'Darwin Alexander Acosta Manzano','cedula' =&gt; 1064838650,'telefono' =&gt; '3185386524','gestionas_id' =&gt; 17,</v>
      </c>
      <c r="F92" t="str">
        <f>"'contratos_id' =&gt; "&amp;B92&amp;",'fecha_retiro' =&gt; "&amp;C92&amp;",'ticket' =&gt; '"&amp;IF(empleados!I93="","N/A",empleados!I93)&amp;"','centro_costos_id' =&gt; '107','estado' =&gt; 'Proceso de retiro'],"</f>
        <v>'contratos_id' =&gt; 3,'fecha_retiro' =&gt; null,'ticket' =&gt; '8343','centro_costos_id' =&gt; '107','estado' =&gt; 'Proceso de retiro'],</v>
      </c>
      <c r="G92" t="str">
        <f t="shared" si="1"/>
        <v>['cargo' =&gt; 'Analista de pruebas Senior','usuario' =&gt; 'Darwin Alexander Acosta Manzano','cedula' =&gt; 1064838650,'telefono' =&gt; '3185386524','gestionas_id' =&gt; 17,'contratos_id' =&gt; 3,'fecha_retiro' =&gt; null,'ticket' =&gt; '8343','centro_costos_id' =&gt; '107','estado' =&gt; 'Proceso de retiro'],</v>
      </c>
    </row>
    <row r="93" spans="1:7" x14ac:dyDescent="0.25">
      <c r="A93">
        <f>_xlfn.IFNA(IF(empleados!F94="",gestiona!$B$17,VLOOKUP(TRIM(empleados!F94),gestiona!$A$1:$B$17,2,0)),17)</f>
        <v>11</v>
      </c>
      <c r="B93">
        <f>_xlfn.IFNA(IF(empleados!G94="",contratos_id!$B$5,VLOOKUP(empleados!G94,contratos_id!$A$1:$B$16,2,0)),5)</f>
        <v>5</v>
      </c>
      <c r="C93" t="str">
        <f>IF(empleados!H94="","null","'"&amp;YEAR(empleados!H94)&amp;"-"&amp;IF(VALUE(MONTH(empleados!H94))&lt;10,0&amp;VALUE(MONTH(empleados!H94)),VALUE(MONTH(empleados!H94)))&amp;"-"&amp;IF(VALUE(DAY(empleados!H94))&lt;10,0&amp;VALUE(DAY(empleados!H94)),VALUE(DAY(empleados!H94)))&amp;"'")</f>
        <v>'2022-11-23'</v>
      </c>
      <c r="D93">
        <f>_xlfn.IFNA(VLOOKUP(empleados!J94,centro_costo_id_2!$A$2:$B$108,2,0),107)</f>
        <v>107</v>
      </c>
      <c r="E93" t="str">
        <f>"['cargo' =&gt; '"&amp;TRIM(empleados!B94)&amp;"','usuario' =&gt; '"&amp;TRIM(empleados!C94)&amp;"','cedula' =&gt; "&amp;IF(empleados!D94="","null",empleados!D94)&amp;",'telefono' =&gt; '"&amp;IF(empleados!E94="","N/A",empleados!E94)&amp;"','gestionas_id' =&gt; "&amp;A93&amp;","</f>
        <v>['cargo' =&gt; 'Analista de Marketing','usuario' =&gt; 'Hector Briceno','cedula' =&gt; 17392222,'telefono' =&gt; '3102012457','gestionas_id' =&gt; 11,</v>
      </c>
      <c r="F93" t="str">
        <f>"'contratos_id' =&gt; "&amp;B93&amp;",'fecha_retiro' =&gt; "&amp;C93&amp;",'ticket' =&gt; '"&amp;IF(empleados!I94="","N/A",empleados!I94)&amp;"','centro_costos_id' =&gt; '107','estado' =&gt; 'Proceso de retiro'],"</f>
        <v>'contratos_id' =&gt; 5,'fecha_retiro' =&gt; '2022-11-23','ticket' =&gt; '8452','centro_costos_id' =&gt; '107','estado' =&gt; 'Proceso de retiro'],</v>
      </c>
      <c r="G93" t="str">
        <f t="shared" si="1"/>
        <v>['cargo' =&gt; 'Analista de Marketing','usuario' =&gt; 'Hector Briceno','cedula' =&gt; 17392222,'telefono' =&gt; '3102012457','gestionas_id' =&gt; 11,'contratos_id' =&gt; 5,'fecha_retiro' =&gt; '2022-11-23','ticket' =&gt; '8452','centro_costos_id' =&gt; '107','estado' =&gt; 'Proceso de retiro'],</v>
      </c>
    </row>
    <row r="94" spans="1:7" x14ac:dyDescent="0.25">
      <c r="A94">
        <f>_xlfn.IFNA(IF(empleados!F95="",gestiona!$B$17,VLOOKUP(TRIM(empleados!F95),gestiona!$A$1:$B$17,2,0)),17)</f>
        <v>16</v>
      </c>
      <c r="B94">
        <f>_xlfn.IFNA(IF(empleados!G95="",contratos_id!$B$5,VLOOKUP(empleados!G95,contratos_id!$A$1:$B$16,2,0)),5)</f>
        <v>5</v>
      </c>
      <c r="C94" t="str">
        <f>IF(empleados!H95="","null","'"&amp;YEAR(empleados!H95)&amp;"-"&amp;IF(VALUE(MONTH(empleados!H95))&lt;10,0&amp;VALUE(MONTH(empleados!H95)),VALUE(MONTH(empleados!H95)))&amp;"-"&amp;IF(VALUE(DAY(empleados!H95))&lt;10,0&amp;VALUE(DAY(empleados!H95)),VALUE(DAY(empleados!H95)))&amp;"'")</f>
        <v>null</v>
      </c>
      <c r="D94">
        <f>_xlfn.IFNA(VLOOKUP(empleados!J95,centro_costo_id_2!$A$2:$B$108,2,0),107)</f>
        <v>27</v>
      </c>
      <c r="E94" t="str">
        <f>"['cargo' =&gt; '"&amp;TRIM(empleados!B95)&amp;"','usuario' =&gt; '"&amp;TRIM(empleados!C95)&amp;"','cedula' =&gt; "&amp;IF(empleados!D95="","null",empleados!D95)&amp;",'telefono' =&gt; '"&amp;IF(empleados!E95="","N/A",empleados!E95)&amp;"','gestionas_id' =&gt; "&amp;A94&amp;","</f>
        <v>['cargo' =&gt; 'Analista Financiero','usuario' =&gt; 'Dairo Alberto Grisales Portela','cedula' =&gt; 1022323408,'telefono' =&gt; '3188216629','gestionas_id' =&gt; 16,</v>
      </c>
      <c r="F94" t="str">
        <f>"'contratos_id' =&gt; "&amp;B94&amp;",'fecha_retiro' =&gt; "&amp;C94&amp;",'ticket' =&gt; '"&amp;IF(empleados!I95="","N/A",empleados!I95)&amp;"','centro_costos_id' =&gt; '107','estado' =&gt; 'Proceso de retiro'],"</f>
        <v>'contratos_id' =&gt; 5,'fecha_retiro' =&gt; null,'ticket' =&gt; '8463','centro_costos_id' =&gt; '107','estado' =&gt; 'Proceso de retiro'],</v>
      </c>
      <c r="G94" t="str">
        <f t="shared" si="1"/>
        <v>['cargo' =&gt; 'Analista Financiero','usuario' =&gt; 'Dairo Alberto Grisales Portela','cedula' =&gt; 1022323408,'telefono' =&gt; '3188216629','gestionas_id' =&gt; 16,'contratos_id' =&gt; 5,'fecha_retiro' =&gt; null,'ticket' =&gt; '8463','centro_costos_id' =&gt; '107','estado' =&gt; 'Proceso de retiro'],</v>
      </c>
    </row>
    <row r="95" spans="1:7" x14ac:dyDescent="0.25">
      <c r="A95">
        <f>_xlfn.IFNA(IF(empleados!F96="",gestiona!$B$17,VLOOKUP(TRIM(empleados!F96),gestiona!$A$1:$B$17,2,0)),17)</f>
        <v>17</v>
      </c>
      <c r="B95">
        <f>_xlfn.IFNA(IF(empleados!G96="",contratos_id!$B$5,VLOOKUP(empleados!G96,contratos_id!$A$1:$B$16,2,0)),5)</f>
        <v>12</v>
      </c>
      <c r="C95" t="str">
        <f>IF(empleados!H96="","null","'"&amp;YEAR(empleados!H96)&amp;"-"&amp;IF(VALUE(MONTH(empleados!H96))&lt;10,0&amp;VALUE(MONTH(empleados!H96)),VALUE(MONTH(empleados!H96)))&amp;"-"&amp;IF(VALUE(DAY(empleados!H96))&lt;10,0&amp;VALUE(DAY(empleados!H96)),VALUE(DAY(empleados!H96)))&amp;"'")</f>
        <v>null</v>
      </c>
      <c r="D95">
        <f>_xlfn.IFNA(VLOOKUP(empleados!J96,centro_costo_id_2!$A$2:$B$108,2,0),107)</f>
        <v>37</v>
      </c>
      <c r="E95" t="str">
        <f>"['cargo' =&gt; '"&amp;TRIM(empleados!B96)&amp;"','usuario' =&gt; '"&amp;TRIM(empleados!C96)&amp;"','cedula' =&gt; "&amp;IF(empleados!D96="","null",empleados!D96)&amp;",'telefono' =&gt; '"&amp;IF(empleados!E96="","N/A",empleados!E96)&amp;"','gestionas_id' =&gt; "&amp;A95&amp;","</f>
        <v>['cargo' =&gt; 'Consultor de producto','usuario' =&gt; 'Jatziry Barrera','cedula' =&gt; null,'telefono' =&gt; 'N/A','gestionas_id' =&gt; 17,</v>
      </c>
      <c r="F95" t="str">
        <f>"'contratos_id' =&gt; "&amp;B95&amp;",'fecha_retiro' =&gt; "&amp;C95&amp;",'ticket' =&gt; '"&amp;IF(empleados!I96="","N/A",empleados!I96)&amp;"','centro_costos_id' =&gt; '107','estado' =&gt; 'Proceso de retiro'],"</f>
        <v>'contratos_id' =&gt; 12,'fecha_retiro' =&gt; null,'ticket' =&gt; '8475','centro_costos_id' =&gt; '107','estado' =&gt; 'Proceso de retiro'],</v>
      </c>
      <c r="G95" t="str">
        <f t="shared" si="1"/>
        <v>['cargo' =&gt; 'Consultor de producto','usuario' =&gt; 'Jatziry Barrera','cedula' =&gt; null,'telefono' =&gt; 'N/A','gestionas_id' =&gt; 17,'contratos_id' =&gt; 12,'fecha_retiro' =&gt; null,'ticket' =&gt; '8475','centro_costos_id' =&gt; '107','estado' =&gt; 'Proceso de retiro'],</v>
      </c>
    </row>
    <row r="96" spans="1:7" x14ac:dyDescent="0.25">
      <c r="A96">
        <f>_xlfn.IFNA(IF(empleados!F97="",gestiona!$B$17,VLOOKUP(TRIM(empleados!F97),gestiona!$A$1:$B$17,2,0)),17)</f>
        <v>17</v>
      </c>
      <c r="B96">
        <f>_xlfn.IFNA(IF(empleados!G97="",contratos_id!$B$5,VLOOKUP(empleados!G97,contratos_id!$A$1:$B$16,2,0)),5)</f>
        <v>12</v>
      </c>
      <c r="C96" t="str">
        <f>IF(empleados!H97="","null","'"&amp;YEAR(empleados!H97)&amp;"-"&amp;IF(VALUE(MONTH(empleados!H97))&lt;10,0&amp;VALUE(MONTH(empleados!H97)),VALUE(MONTH(empleados!H97)))&amp;"-"&amp;IF(VALUE(DAY(empleados!H97))&lt;10,0&amp;VALUE(DAY(empleados!H97)),VALUE(DAY(empleados!H97)))&amp;"'")</f>
        <v>null</v>
      </c>
      <c r="D96">
        <f>_xlfn.IFNA(VLOOKUP(empleados!J97,centro_costo_id_2!$A$2:$B$108,2,0),107)</f>
        <v>37</v>
      </c>
      <c r="E96" t="str">
        <f>"['cargo' =&gt; '"&amp;TRIM(empleados!B97)&amp;"','usuario' =&gt; '"&amp;TRIM(empleados!C97)&amp;"','cedula' =&gt; "&amp;IF(empleados!D97="","null",empleados!D97)&amp;",'telefono' =&gt; '"&amp;IF(empleados!E97="","N/A",empleados!E97)&amp;"','gestionas_id' =&gt; "&amp;A96&amp;","</f>
        <v>['cargo' =&gt; 'Consulto de producto','usuario' =&gt; 'Janet Castro','cedula' =&gt; null,'telefono' =&gt; 'N/A','gestionas_id' =&gt; 17,</v>
      </c>
      <c r="F96" t="str">
        <f>"'contratos_id' =&gt; "&amp;B96&amp;",'fecha_retiro' =&gt; "&amp;C96&amp;",'ticket' =&gt; '"&amp;IF(empleados!I97="","N/A",empleados!I97)&amp;"','centro_costos_id' =&gt; '107','estado' =&gt; 'Proceso de retiro'],"</f>
        <v>'contratos_id' =&gt; 12,'fecha_retiro' =&gt; null,'ticket' =&gt; '8475','centro_costos_id' =&gt; '107','estado' =&gt; 'Proceso de retiro'],</v>
      </c>
      <c r="G96" t="str">
        <f t="shared" si="1"/>
        <v>['cargo' =&gt; 'Consulto de producto','usuario' =&gt; 'Janet Castro','cedula' =&gt; null,'telefono' =&gt; 'N/A','gestionas_id' =&gt; 17,'contratos_id' =&gt; 12,'fecha_retiro' =&gt; null,'ticket' =&gt; '8475','centro_costos_id' =&gt; '107','estado' =&gt; 'Proceso de retiro'],</v>
      </c>
    </row>
    <row r="97" spans="1:7" x14ac:dyDescent="0.25">
      <c r="A97">
        <f>_xlfn.IFNA(IF(empleados!F98="",gestiona!$B$17,VLOOKUP(TRIM(empleados!F98),gestiona!$A$1:$B$17,2,0)),17)</f>
        <v>17</v>
      </c>
      <c r="B97">
        <f>_xlfn.IFNA(IF(empleados!G98="",contratos_id!$B$5,VLOOKUP(empleados!G98,contratos_id!$A$1:$B$16,2,0)),5)</f>
        <v>5</v>
      </c>
      <c r="C97" t="str">
        <f>IF(empleados!H98="","null","'"&amp;YEAR(empleados!H98)&amp;"-"&amp;IF(VALUE(MONTH(empleados!H98))&lt;10,0&amp;VALUE(MONTH(empleados!H98)),VALUE(MONTH(empleados!H98)))&amp;"-"&amp;IF(VALUE(DAY(empleados!H98))&lt;10,0&amp;VALUE(DAY(empleados!H98)),VALUE(DAY(empleados!H98)))&amp;"'")</f>
        <v>'2022-09-30'</v>
      </c>
      <c r="D97">
        <f>_xlfn.IFNA(VLOOKUP(empleados!J98,centro_costo_id_2!$A$2:$B$108,2,0),107)</f>
        <v>107</v>
      </c>
      <c r="E97" t="str">
        <f>"['cargo' =&gt; '"&amp;TRIM(empleados!B98)&amp;"','usuario' =&gt; '"&amp;TRIM(empleados!C98)&amp;"','cedula' =&gt; "&amp;IF(empleados!D98="","null",empleados!D98)&amp;",'telefono' =&gt; '"&amp;IF(empleados!E98="","N/A",empleados!E98)&amp;"','gestionas_id' =&gt; "&amp;A97&amp;","</f>
        <v>['cargo' =&gt; 'Analista Migración','usuario' =&gt; 'Vilmary Esther Lopez','cedula' =&gt; 22735920,'telefono' =&gt; '3014315114','gestionas_id' =&gt; 17,</v>
      </c>
      <c r="F97" t="str">
        <f>"'contratos_id' =&gt; "&amp;B97&amp;",'fecha_retiro' =&gt; "&amp;C97&amp;",'ticket' =&gt; '"&amp;IF(empleados!I98="","N/A",empleados!I98)&amp;"','centro_costos_id' =&gt; '107','estado' =&gt; 'Proceso de retiro'],"</f>
        <v>'contratos_id' =&gt; 5,'fecha_retiro' =&gt; '2022-09-30','ticket' =&gt; '8068','centro_costos_id' =&gt; '107','estado' =&gt; 'Proceso de retiro'],</v>
      </c>
      <c r="G97" t="str">
        <f t="shared" si="1"/>
        <v>['cargo' =&gt; 'Analista Migración','usuario' =&gt; 'Vilmary Esther Lopez','cedula' =&gt; 22735920,'telefono' =&gt; '3014315114','gestionas_id' =&gt; 17,'contratos_id' =&gt; 5,'fecha_retiro' =&gt; '2022-09-30','ticket' =&gt; '8068','centro_costos_id' =&gt; '107','estado' =&gt; 'Proceso de retiro'],</v>
      </c>
    </row>
    <row r="98" spans="1:7" x14ac:dyDescent="0.25">
      <c r="A98">
        <f>_xlfn.IFNA(IF(empleados!F99="",gestiona!$B$17,VLOOKUP(TRIM(empleados!F99),gestiona!$A$1:$B$17,2,0)),17)</f>
        <v>11</v>
      </c>
      <c r="B98">
        <f>_xlfn.IFNA(IF(empleados!G99="",contratos_id!$B$5,VLOOKUP(empleados!G99,contratos_id!$A$1:$B$16,2,0)),5)</f>
        <v>3</v>
      </c>
      <c r="C98" t="str">
        <f>IF(empleados!H99="","null","'"&amp;YEAR(empleados!H99)&amp;"-"&amp;IF(VALUE(MONTH(empleados!H99))&lt;10,0&amp;VALUE(MONTH(empleados!H99)),VALUE(MONTH(empleados!H99)))&amp;"-"&amp;IF(VALUE(DAY(empleados!H99))&lt;10,0&amp;VALUE(DAY(empleados!H99)),VALUE(DAY(empleados!H99)))&amp;"'")</f>
        <v>null</v>
      </c>
      <c r="D98">
        <f>_xlfn.IFNA(VLOOKUP(empleados!J99,centro_costo_id_2!$A$2:$B$108,2,0),107)</f>
        <v>107</v>
      </c>
      <c r="E98" t="str">
        <f>"['cargo' =&gt; '"&amp;TRIM(empleados!B99)&amp;"','usuario' =&gt; '"&amp;TRIM(empleados!C99)&amp;"','cedula' =&gt; "&amp;IF(empleados!D99="","null",empleados!D99)&amp;",'telefono' =&gt; '"&amp;IF(empleados!E99="","N/A",empleados!E99)&amp;"','gestionas_id' =&gt; "&amp;A98&amp;","</f>
        <v>['cargo' =&gt; 'Copywriter','usuario' =&gt; 'Natalia Idarraga','cedula' =&gt; 1073519815,'telefono' =&gt; '3203279761','gestionas_id' =&gt; 11,</v>
      </c>
      <c r="F98" t="str">
        <f>"'contratos_id' =&gt; "&amp;B98&amp;",'fecha_retiro' =&gt; "&amp;C98&amp;",'ticket' =&gt; '"&amp;IF(empleados!I99="","N/A",empleados!I99)&amp;"','centro_costos_id' =&gt; '107','estado' =&gt; 'Proceso de retiro'],"</f>
        <v>'contratos_id' =&gt; 3,'fecha_retiro' =&gt; null,'ticket' =&gt; '8523','centro_costos_id' =&gt; '107','estado' =&gt; 'Proceso de retiro'],</v>
      </c>
      <c r="G98" t="str">
        <f t="shared" si="1"/>
        <v>['cargo' =&gt; 'Copywriter','usuario' =&gt; 'Natalia Idarraga','cedula' =&gt; 1073519815,'telefono' =&gt; '3203279761','gestionas_id' =&gt; 11,'contratos_id' =&gt; 3,'fecha_retiro' =&gt; null,'ticket' =&gt; '8523','centro_costos_id' =&gt; '107','estado' =&gt; 'Proceso de retiro'],</v>
      </c>
    </row>
    <row r="99" spans="1:7" x14ac:dyDescent="0.25">
      <c r="A99">
        <f>_xlfn.IFNA(IF(empleados!F100="",gestiona!$B$17,VLOOKUP(TRIM(empleados!F100),gestiona!$A$1:$B$17,2,0)),17)</f>
        <v>11</v>
      </c>
      <c r="B99">
        <f>_xlfn.IFNA(IF(empleados!G100="",contratos_id!$B$5,VLOOKUP(empleados!G100,contratos_id!$A$1:$B$16,2,0)),5)</f>
        <v>5</v>
      </c>
      <c r="C99" t="str">
        <f>IF(empleados!H100="","null","'"&amp;YEAR(empleados!H100)&amp;"-"&amp;IF(VALUE(MONTH(empleados!H100))&lt;10,0&amp;VALUE(MONTH(empleados!H100)),VALUE(MONTH(empleados!H100)))&amp;"-"&amp;IF(VALUE(DAY(empleados!H100))&lt;10,0&amp;VALUE(DAY(empleados!H100)),VALUE(DAY(empleados!H100)))&amp;"'")</f>
        <v>'2022-09-08'</v>
      </c>
      <c r="D99">
        <f>_xlfn.IFNA(VLOOKUP(empleados!J100,centro_costo_id_2!$A$2:$B$108,2,0),107)</f>
        <v>60</v>
      </c>
      <c r="E99" t="str">
        <f>"['cargo' =&gt; '"&amp;TRIM(empleados!B100)&amp;"','usuario' =&gt; '"&amp;TRIM(empleados!C100)&amp;"','cedula' =&gt; "&amp;IF(empleados!D100="","null",empleados!D100)&amp;",'telefono' =&gt; '"&amp;IF(empleados!E100="","N/A",empleados!E100)&amp;"','gestionas_id' =&gt; "&amp;A99&amp;","</f>
        <v>['cargo' =&gt; 'Community Manager','usuario' =&gt; 'Esneider Enrique Cortes Hurtado','cedula' =&gt; 1070329621,'telefono' =&gt; '3195458866','gestionas_id' =&gt; 11,</v>
      </c>
      <c r="F99" t="str">
        <f>"'contratos_id' =&gt; "&amp;B99&amp;",'fecha_retiro' =&gt; "&amp;C99&amp;",'ticket' =&gt; '"&amp;IF(empleados!I100="","N/A",empleados!I100)&amp;"','centro_costos_id' =&gt; '107','estado' =&gt; 'Proceso de retiro'],"</f>
        <v>'contratos_id' =&gt; 5,'fecha_retiro' =&gt; '2022-09-08','ticket' =&gt; '8580','centro_costos_id' =&gt; '107','estado' =&gt; 'Proceso de retiro'],</v>
      </c>
      <c r="G99" t="str">
        <f t="shared" si="1"/>
        <v>['cargo' =&gt; 'Community Manager','usuario' =&gt; 'Esneider Enrique Cortes Hurtado','cedula' =&gt; 1070329621,'telefono' =&gt; '3195458866','gestionas_id' =&gt; 11,'contratos_id' =&gt; 5,'fecha_retiro' =&gt; '2022-09-08','ticket' =&gt; '8580','centro_costos_id' =&gt; '107','estado' =&gt; 'Proceso de retiro'],</v>
      </c>
    </row>
    <row r="100" spans="1:7" x14ac:dyDescent="0.25">
      <c r="A100">
        <f>_xlfn.IFNA(IF(empleados!F101="",gestiona!$B$17,VLOOKUP(TRIM(empleados!F101),gestiona!$A$1:$B$17,2,0)),17)</f>
        <v>17</v>
      </c>
      <c r="B100">
        <f>_xlfn.IFNA(IF(empleados!G101="",contratos_id!$B$5,VLOOKUP(empleados!G101,contratos_id!$A$1:$B$16,2,0)),5)</f>
        <v>3</v>
      </c>
      <c r="C100" t="str">
        <f>IF(empleados!H101="","null","'"&amp;YEAR(empleados!H101)&amp;"-"&amp;IF(VALUE(MONTH(empleados!H101))&lt;10,0&amp;VALUE(MONTH(empleados!H101)),VALUE(MONTH(empleados!H101)))&amp;"-"&amp;IF(VALUE(DAY(empleados!H101))&lt;10,0&amp;VALUE(DAY(empleados!H101)),VALUE(DAY(empleados!H101)))&amp;"'")</f>
        <v>null</v>
      </c>
      <c r="D100">
        <f>_xlfn.IFNA(VLOOKUP(empleados!J101,centro_costo_id_2!$A$2:$B$108,2,0),107)</f>
        <v>107</v>
      </c>
      <c r="E100" t="str">
        <f>"['cargo' =&gt; '"&amp;TRIM(empleados!B101)&amp;"','usuario' =&gt; '"&amp;TRIM(empleados!C101)&amp;"','cedula' =&gt; "&amp;IF(empleados!D101="","null",empleados!D101)&amp;",'telefono' =&gt; '"&amp;IF(empleados!E101="","N/A",empleados!E101)&amp;"','gestionas_id' =&gt; "&amp;A100&amp;","</f>
        <v>['cargo' =&gt; 'Profesional Especializado en Comunicaciones','usuario' =&gt; 'Stefany Caceres Duarte','cedula' =&gt; 1014197742,'telefono' =&gt; '3154182432','gestionas_id' =&gt; 17,</v>
      </c>
      <c r="F100" t="str">
        <f>"'contratos_id' =&gt; "&amp;B100&amp;",'fecha_retiro' =&gt; "&amp;C100&amp;",'ticket' =&gt; '"&amp;IF(empleados!I101="","N/A",empleados!I101)&amp;"','centro_costos_id' =&gt; '107','estado' =&gt; 'Proceso de retiro'],"</f>
        <v>'contratos_id' =&gt; 3,'fecha_retiro' =&gt; null,'ticket' =&gt; '8633','centro_costos_id' =&gt; '107','estado' =&gt; 'Proceso de retiro'],</v>
      </c>
      <c r="G100" t="str">
        <f t="shared" si="1"/>
        <v>['cargo' =&gt; 'Profesional Especializado en Comunicaciones','usuario' =&gt; 'Stefany Caceres Duarte','cedula' =&gt; 1014197742,'telefono' =&gt; '3154182432','gestionas_id' =&gt; 17,'contratos_id' =&gt; 3,'fecha_retiro' =&gt; null,'ticket' =&gt; '8633','centro_costos_id' =&gt; '107','estado' =&gt; 'Proceso de retiro'],</v>
      </c>
    </row>
    <row r="101" spans="1:7" x14ac:dyDescent="0.25">
      <c r="A101">
        <f>_xlfn.IFNA(IF(empleados!F102="",gestiona!$B$17,VLOOKUP(TRIM(empleados!F102),gestiona!$A$1:$B$17,2,0)),17)</f>
        <v>13</v>
      </c>
      <c r="B101">
        <f>_xlfn.IFNA(IF(empleados!G102="",contratos_id!$B$5,VLOOKUP(empleados!G102,contratos_id!$A$1:$B$16,2,0)),5)</f>
        <v>5</v>
      </c>
      <c r="C101" t="str">
        <f>IF(empleados!H102="","null","'"&amp;YEAR(empleados!H102)&amp;"-"&amp;IF(VALUE(MONTH(empleados!H102))&lt;10,0&amp;VALUE(MONTH(empleados!H102)),VALUE(MONTH(empleados!H102)))&amp;"-"&amp;IF(VALUE(DAY(empleados!H102))&lt;10,0&amp;VALUE(DAY(empleados!H102)),VALUE(DAY(empleados!H102)))&amp;"'")</f>
        <v>'2022-11-30'</v>
      </c>
      <c r="D101">
        <f>_xlfn.IFNA(VLOOKUP(empleados!J102,centro_costo_id_2!$A$2:$B$108,2,0),107)</f>
        <v>37</v>
      </c>
      <c r="E101" t="str">
        <f>"['cargo' =&gt; '"&amp;TRIM(empleados!B102)&amp;"','usuario' =&gt; '"&amp;TRIM(empleados!C102)&amp;"','cedula' =&gt; "&amp;IF(empleados!D102="","null",empleados!D102)&amp;",'telefono' =&gt; '"&amp;IF(empleados!E102="","N/A",empleados!E102)&amp;"','gestionas_id' =&gt; "&amp;A101&amp;","</f>
        <v>['cargo' =&gt; 'Desarrolladora y apoyo en construcción de contenidos Capacitación','usuario' =&gt; 'Vivian Arias Vallejo','cedula' =&gt; 40780954,'telefono' =&gt; '3043774103','gestionas_id' =&gt; 13,</v>
      </c>
      <c r="F101" t="str">
        <f>"'contratos_id' =&gt; "&amp;B101&amp;",'fecha_retiro' =&gt; "&amp;C101&amp;",'ticket' =&gt; '"&amp;IF(empleados!I102="","N/A",empleados!I102)&amp;"','centro_costos_id' =&gt; '107','estado' =&gt; 'Proceso de retiro'],"</f>
        <v>'contratos_id' =&gt; 5,'fecha_retiro' =&gt; '2022-11-30','ticket' =&gt; '8574','centro_costos_id' =&gt; '107','estado' =&gt; 'Proceso de retiro'],</v>
      </c>
      <c r="G101" t="str">
        <f t="shared" si="1"/>
        <v>['cargo' =&gt; 'Desarrolladora y apoyo en construcción de contenidos Capacitación','usuario' =&gt; 'Vivian Arias Vallejo','cedula' =&gt; 40780954,'telefono' =&gt; '3043774103','gestionas_id' =&gt; 13,'contratos_id' =&gt; 5,'fecha_retiro' =&gt; '2022-11-30','ticket' =&gt; '8574','centro_costos_id' =&gt; '107','estado' =&gt; 'Proceso de retiro'],</v>
      </c>
    </row>
    <row r="102" spans="1:7" x14ac:dyDescent="0.25">
      <c r="A102">
        <f>_xlfn.IFNA(IF(empleados!F103="",gestiona!$B$17,VLOOKUP(TRIM(empleados!F103),gestiona!$A$1:$B$17,2,0)),17)</f>
        <v>11</v>
      </c>
      <c r="B102">
        <f>_xlfn.IFNA(IF(empleados!G103="",contratos_id!$B$5,VLOOKUP(empleados!G103,contratos_id!$A$1:$B$16,2,0)),5)</f>
        <v>5</v>
      </c>
      <c r="C102" t="str">
        <f>IF(empleados!H103="","null","'"&amp;YEAR(empleados!H103)&amp;"-"&amp;IF(VALUE(MONTH(empleados!H103))&lt;10,0&amp;VALUE(MONTH(empleados!H103)),VALUE(MONTH(empleados!H103)))&amp;"-"&amp;IF(VALUE(DAY(empleados!H103))&lt;10,0&amp;VALUE(DAY(empleados!H103)),VALUE(DAY(empleados!H103)))&amp;"'")</f>
        <v>'2022-09-01'</v>
      </c>
      <c r="D102">
        <f>_xlfn.IFNA(VLOOKUP(empleados!J103,centro_costo_id_2!$A$2:$B$108,2,0),107)</f>
        <v>107</v>
      </c>
      <c r="E102" t="str">
        <f>"['cargo' =&gt; '"&amp;TRIM(empleados!B103)&amp;"','usuario' =&gt; '"&amp;TRIM(empleados!C103)&amp;"','cedula' =&gt; "&amp;IF(empleados!D103="","null",empleados!D103)&amp;",'telefono' =&gt; '"&amp;IF(empleados!E103="","N/A",empleados!E103)&amp;"','gestionas_id' =&gt; "&amp;A102&amp;","</f>
        <v>['cargo' =&gt; 'Community Manager','usuario' =&gt; 'Carlos Felipe Monroy Piraban','cedula' =&gt; 1026583015,'telefono' =&gt; '3204412489','gestionas_id' =&gt; 11,</v>
      </c>
      <c r="F102" t="str">
        <f>"'contratos_id' =&gt; "&amp;B102&amp;",'fecha_retiro' =&gt; "&amp;C102&amp;",'ticket' =&gt; '"&amp;IF(empleados!I103="","N/A",empleados!I103)&amp;"','centro_costos_id' =&gt; '107','estado' =&gt; 'Proceso de retiro'],"</f>
        <v>'contratos_id' =&gt; 5,'fecha_retiro' =&gt; '2022-09-01','ticket' =&gt; '8700','centro_costos_id' =&gt; '107','estado' =&gt; 'Proceso de retiro'],</v>
      </c>
      <c r="G102" t="str">
        <f t="shared" si="1"/>
        <v>['cargo' =&gt; 'Community Manager','usuario' =&gt; 'Carlos Felipe Monroy Piraban','cedula' =&gt; 1026583015,'telefono' =&gt; '3204412489','gestionas_id' =&gt; 11,'contratos_id' =&gt; 5,'fecha_retiro' =&gt; '2022-09-01','ticket' =&gt; '8700','centro_costos_id' =&gt; '107','estado' =&gt; 'Proceso de retiro'],</v>
      </c>
    </row>
    <row r="103" spans="1:7" x14ac:dyDescent="0.25">
      <c r="A103">
        <f>_xlfn.IFNA(IF(empleados!F104="",gestiona!$B$17,VLOOKUP(TRIM(empleados!F104),gestiona!$A$1:$B$17,2,0)),17)</f>
        <v>17</v>
      </c>
      <c r="B103">
        <f>_xlfn.IFNA(IF(empleados!G104="",contratos_id!$B$5,VLOOKUP(empleados!G104,contratos_id!$A$1:$B$16,2,0)),5)</f>
        <v>5</v>
      </c>
      <c r="C103" t="str">
        <f>IF(empleados!H104="","null","'"&amp;YEAR(empleados!H104)&amp;"-"&amp;IF(VALUE(MONTH(empleados!H104))&lt;10,0&amp;VALUE(MONTH(empleados!H104)),VALUE(MONTH(empleados!H104)))&amp;"-"&amp;IF(VALUE(DAY(empleados!H104))&lt;10,0&amp;VALUE(DAY(empleados!H104)),VALUE(DAY(empleados!H104)))&amp;"'")</f>
        <v>'2022-09-24'</v>
      </c>
      <c r="D103">
        <f>_xlfn.IFNA(VLOOKUP(empleados!J104,centro_costo_id_2!$A$2:$B$108,2,0),107)</f>
        <v>107</v>
      </c>
      <c r="E103" t="str">
        <f>"['cargo' =&gt; '"&amp;TRIM(empleados!B104)&amp;"','usuario' =&gt; '"&amp;TRIM(empleados!C104)&amp;"','cedula' =&gt; "&amp;IF(empleados!D104="","null",empleados!D104)&amp;",'telefono' =&gt; '"&amp;IF(empleados!E104="","N/A",empleados!E104)&amp;"','gestionas_id' =&gt; "&amp;A103&amp;","</f>
        <v>['cargo' =&gt; 'Community Manager','usuario' =&gt; 'Leidy Carolina Leon Fonseca','cedula' =&gt; 1013677791,'telefono' =&gt; '3107663035','gestionas_id' =&gt; 17,</v>
      </c>
      <c r="F103" t="str">
        <f>"'contratos_id' =&gt; "&amp;B103&amp;",'fecha_retiro' =&gt; "&amp;C103&amp;",'ticket' =&gt; '"&amp;IF(empleados!I104="","N/A",empleados!I104)&amp;"','centro_costos_id' =&gt; '107','estado' =&gt; 'Proceso de retiro'],"</f>
        <v>'contratos_id' =&gt; 5,'fecha_retiro' =&gt; '2022-09-24','ticket' =&gt; '8670','centro_costos_id' =&gt; '107','estado' =&gt; 'Proceso de retiro'],</v>
      </c>
      <c r="G103" t="str">
        <f t="shared" si="1"/>
        <v>['cargo' =&gt; 'Community Manager','usuario' =&gt; 'Leidy Carolina Leon Fonseca','cedula' =&gt; 1013677791,'telefono' =&gt; '3107663035','gestionas_id' =&gt; 17,'contratos_id' =&gt; 5,'fecha_retiro' =&gt; '2022-09-24','ticket' =&gt; '8670','centro_costos_id' =&gt; '107','estado' =&gt; 'Proceso de retiro'],</v>
      </c>
    </row>
    <row r="104" spans="1:7" x14ac:dyDescent="0.25">
      <c r="A104">
        <f>_xlfn.IFNA(IF(empleados!F105="",gestiona!$B$17,VLOOKUP(TRIM(empleados!F105),gestiona!$A$1:$B$17,2,0)),17)</f>
        <v>13</v>
      </c>
      <c r="B104">
        <f>_xlfn.IFNA(IF(empleados!G105="",contratos_id!$B$5,VLOOKUP(empleados!G105,contratos_id!$A$1:$B$16,2,0)),5)</f>
        <v>6</v>
      </c>
      <c r="C104" t="str">
        <f>IF(empleados!H105="","null","'"&amp;YEAR(empleados!H105)&amp;"-"&amp;IF(VALUE(MONTH(empleados!H105))&lt;10,0&amp;VALUE(MONTH(empleados!H105)),VALUE(MONTH(empleados!H105)))&amp;"-"&amp;IF(VALUE(DAY(empleados!H105))&lt;10,0&amp;VALUE(DAY(empleados!H105)),VALUE(DAY(empleados!H105)))&amp;"'")</f>
        <v>'2022-08-31'</v>
      </c>
      <c r="D104">
        <f>_xlfn.IFNA(VLOOKUP(empleados!J105,centro_costo_id_2!$A$2:$B$108,2,0),107)</f>
        <v>43</v>
      </c>
      <c r="E104" t="str">
        <f>"['cargo' =&gt; '"&amp;TRIM(empleados!B105)&amp;"','usuario' =&gt; '"&amp;TRIM(empleados!C105)&amp;"','cedula' =&gt; "&amp;IF(empleados!D105="","null",empleados!D105)&amp;",'telefono' =&gt; '"&amp;IF(empleados!E105="","N/A",empleados!E105)&amp;"','gestionas_id' =&gt; "&amp;A104&amp;","</f>
        <v>['cargo' =&gt; 'Analista en Gestión Documental','usuario' =&gt; 'Jonathan Martinez Amaya','cedula' =&gt; 11511404,'telefono' =&gt; '3185831958','gestionas_id' =&gt; 13,</v>
      </c>
      <c r="F104" t="str">
        <f>"'contratos_id' =&gt; "&amp;B104&amp;",'fecha_retiro' =&gt; "&amp;C104&amp;",'ticket' =&gt; '"&amp;IF(empleados!I105="","N/A",empleados!I105)&amp;"','centro_costos_id' =&gt; '107','estado' =&gt; 'Proceso de retiro'],"</f>
        <v>'contratos_id' =&gt; 6,'fecha_retiro' =&gt; '2022-08-31','ticket' =&gt; '8743','centro_costos_id' =&gt; '107','estado' =&gt; 'Proceso de retiro'],</v>
      </c>
      <c r="G104" t="str">
        <f t="shared" si="1"/>
        <v>['cargo' =&gt; 'Analista en Gestión Documental','usuario' =&gt; 'Jonathan Martinez Amaya','cedula' =&gt; 11511404,'telefono' =&gt; '3185831958','gestionas_id' =&gt; 13,'contratos_id' =&gt; 6,'fecha_retiro' =&gt; '2022-08-31','ticket' =&gt; '8743','centro_costos_id' =&gt; '107','estado' =&gt; 'Proceso de retiro'],</v>
      </c>
    </row>
    <row r="105" spans="1:7" x14ac:dyDescent="0.25">
      <c r="A105">
        <f>_xlfn.IFNA(IF(empleados!F106="",gestiona!$B$17,VLOOKUP(TRIM(empleados!F106),gestiona!$A$1:$B$17,2,0)),17)</f>
        <v>11</v>
      </c>
      <c r="B105">
        <f>_xlfn.IFNA(IF(empleados!G106="",contratos_id!$B$5,VLOOKUP(empleados!G106,contratos_id!$A$1:$B$16,2,0)),5)</f>
        <v>5</v>
      </c>
      <c r="C105" t="str">
        <f>IF(empleados!H106="","null","'"&amp;YEAR(empleados!H106)&amp;"-"&amp;IF(VALUE(MONTH(empleados!H106))&lt;10,0&amp;VALUE(MONTH(empleados!H106)),VALUE(MONTH(empleados!H106)))&amp;"-"&amp;IF(VALUE(DAY(empleados!H106))&lt;10,0&amp;VALUE(DAY(empleados!H106)),VALUE(DAY(empleados!H106)))&amp;"'")</f>
        <v>'2022-08-30'</v>
      </c>
      <c r="D105">
        <f>_xlfn.IFNA(VLOOKUP(empleados!J106,centro_costo_id_2!$A$2:$B$108,2,0),107)</f>
        <v>44</v>
      </c>
      <c r="E105" t="str">
        <f>"['cargo' =&gt; '"&amp;TRIM(empleados!B106)&amp;"','usuario' =&gt; '"&amp;TRIM(empleados!C106)&amp;"','cedula' =&gt; "&amp;IF(empleados!D106="","null",empleados!D106)&amp;",'telefono' =&gt; '"&amp;IF(empleados!E106="","N/A",empleados!E106)&amp;"','gestionas_id' =&gt; "&amp;A105&amp;","</f>
        <v>['cargo' =&gt; 'Community Manager','usuario' =&gt; 'Emmanuel Osorio','cedula' =&gt; 1007370920,'telefono' =&gt; '3206349466','gestionas_id' =&gt; 11,</v>
      </c>
      <c r="F105" t="str">
        <f>"'contratos_id' =&gt; "&amp;B105&amp;",'fecha_retiro' =&gt; "&amp;C105&amp;",'ticket' =&gt; '"&amp;IF(empleados!I106="","N/A",empleados!I106)&amp;"','centro_costos_id' =&gt; '107','estado' =&gt; 'Proceso de retiro'],"</f>
        <v>'contratos_id' =&gt; 5,'fecha_retiro' =&gt; '2022-08-30','ticket' =&gt; '8698','centro_costos_id' =&gt; '107','estado' =&gt; 'Proceso de retiro'],</v>
      </c>
      <c r="G105" t="str">
        <f t="shared" si="1"/>
        <v>['cargo' =&gt; 'Community Manager','usuario' =&gt; 'Emmanuel Osorio','cedula' =&gt; 1007370920,'telefono' =&gt; '3206349466','gestionas_id' =&gt; 11,'contratos_id' =&gt; 5,'fecha_retiro' =&gt; '2022-08-30','ticket' =&gt; '8698','centro_costos_id' =&gt; '107','estado' =&gt; 'Proceso de retiro'],</v>
      </c>
    </row>
    <row r="106" spans="1:7" x14ac:dyDescent="0.25">
      <c r="A106">
        <f>_xlfn.IFNA(IF(empleados!F107="",gestiona!$B$17,VLOOKUP(TRIM(empleados!F107),gestiona!$A$1:$B$17,2,0)),17)</f>
        <v>13</v>
      </c>
      <c r="B106">
        <f>_xlfn.IFNA(IF(empleados!G107="",contratos_id!$B$5,VLOOKUP(empleados!G107,contratos_id!$A$1:$B$16,2,0)),5)</f>
        <v>3</v>
      </c>
      <c r="C106" t="str">
        <f>IF(empleados!H107="","null","'"&amp;YEAR(empleados!H107)&amp;"-"&amp;IF(VALUE(MONTH(empleados!H107))&lt;10,0&amp;VALUE(MONTH(empleados!H107)),VALUE(MONTH(empleados!H107)))&amp;"-"&amp;IF(VALUE(DAY(empleados!H107))&lt;10,0&amp;VALUE(DAY(empleados!H107)),VALUE(DAY(empleados!H107)))&amp;"'")</f>
        <v>null</v>
      </c>
      <c r="D106">
        <f>_xlfn.IFNA(VLOOKUP(empleados!J107,centro_costo_id_2!$A$2:$B$108,2,0),107)</f>
        <v>37</v>
      </c>
      <c r="E106" t="str">
        <f>"['cargo' =&gt; '"&amp;TRIM(empleados!B107)&amp;"','usuario' =&gt; '"&amp;TRIM(empleados!C107)&amp;"','cedula' =&gt; "&amp;IF(empleados!D107="","null",empleados!D107)&amp;",'telefono' =&gt; '"&amp;IF(empleados!E107="","N/A",empleados!E107)&amp;"','gestionas_id' =&gt; "&amp;A106&amp;","</f>
        <v>['cargo' =&gt; 'Gerente de proyectos','usuario' =&gt; 'Oscar Mauricio Salazar Pulido','cedula' =&gt; 79898518,'telefono' =&gt; '3212093787','gestionas_id' =&gt; 13,</v>
      </c>
      <c r="F106" t="str">
        <f>"'contratos_id' =&gt; "&amp;B106&amp;",'fecha_retiro' =&gt; "&amp;C106&amp;",'ticket' =&gt; '"&amp;IF(empleados!I107="","N/A",empleados!I107)&amp;"','centro_costos_id' =&gt; '107','estado' =&gt; 'Proceso de retiro'],"</f>
        <v>'contratos_id' =&gt; 3,'fecha_retiro' =&gt; null,'ticket' =&gt; '8868','centro_costos_id' =&gt; '107','estado' =&gt; 'Proceso de retiro'],</v>
      </c>
      <c r="G106" t="str">
        <f t="shared" si="1"/>
        <v>['cargo' =&gt; 'Gerente de proyectos','usuario' =&gt; 'Oscar Mauricio Salazar Pulido','cedula' =&gt; 79898518,'telefono' =&gt; '3212093787','gestionas_id' =&gt; 13,'contratos_id' =&gt; 3,'fecha_retiro' =&gt; null,'ticket' =&gt; '8868','centro_costos_id' =&gt; '107','estado' =&gt; 'Proceso de retiro'],</v>
      </c>
    </row>
    <row r="107" spans="1:7" x14ac:dyDescent="0.25">
      <c r="A107">
        <f>_xlfn.IFNA(IF(empleados!F108="",gestiona!$B$17,VLOOKUP(TRIM(empleados!F108),gestiona!$A$1:$B$17,2,0)),17)</f>
        <v>14</v>
      </c>
      <c r="B107">
        <f>_xlfn.IFNA(IF(empleados!G108="",contratos_id!$B$5,VLOOKUP(empleados!G108,contratos_id!$A$1:$B$16,2,0)),5)</f>
        <v>3</v>
      </c>
      <c r="C107" t="str">
        <f>IF(empleados!H108="","null","'"&amp;YEAR(empleados!H108)&amp;"-"&amp;IF(VALUE(MONTH(empleados!H108))&lt;10,0&amp;VALUE(MONTH(empleados!H108)),VALUE(MONTH(empleados!H108)))&amp;"-"&amp;IF(VALUE(DAY(empleados!H108))&lt;10,0&amp;VALUE(DAY(empleados!H108)),VALUE(DAY(empleados!H108)))&amp;"'")</f>
        <v>null</v>
      </c>
      <c r="D107">
        <f>_xlfn.IFNA(VLOOKUP(empleados!J108,centro_costo_id_2!$A$2:$B$108,2,0),107)</f>
        <v>107</v>
      </c>
      <c r="E107" t="str">
        <f>"['cargo' =&gt; '"&amp;TRIM(empleados!B108)&amp;"','usuario' =&gt; '"&amp;TRIM(empleados!C108)&amp;"','cedula' =&gt; "&amp;IF(empleados!D108="","null",empleados!D108)&amp;",'telefono' =&gt; '"&amp;IF(empleados!E108="","N/A",empleados!E108)&amp;"','gestionas_id' =&gt; "&amp;A107&amp;","</f>
        <v>['cargo' =&gt; 'Analista NOC/SOC','usuario' =&gt; 'Brayan Alexander Villota Amaya','cedula' =&gt; 1024600269,'telefono' =&gt; '3212474852','gestionas_id' =&gt; 14,</v>
      </c>
      <c r="F107" t="str">
        <f>"'contratos_id' =&gt; "&amp;B107&amp;",'fecha_retiro' =&gt; "&amp;C107&amp;",'ticket' =&gt; '"&amp;IF(empleados!I108="","N/A",empleados!I108)&amp;"','centro_costos_id' =&gt; '107','estado' =&gt; 'Proceso de retiro'],"</f>
        <v>'contratos_id' =&gt; 3,'fecha_retiro' =&gt; null,'ticket' =&gt; '8892','centro_costos_id' =&gt; '107','estado' =&gt; 'Proceso de retiro'],</v>
      </c>
      <c r="G107" t="str">
        <f t="shared" si="1"/>
        <v>['cargo' =&gt; 'Analista NOC/SOC','usuario' =&gt; 'Brayan Alexander Villota Amaya','cedula' =&gt; 1024600269,'telefono' =&gt; '3212474852','gestionas_id' =&gt; 14,'contratos_id' =&gt; 3,'fecha_retiro' =&gt; null,'ticket' =&gt; '8892','centro_costos_id' =&gt; '107','estado' =&gt; 'Proceso de retiro'],</v>
      </c>
    </row>
    <row r="108" spans="1:7" x14ac:dyDescent="0.25">
      <c r="A108">
        <f>_xlfn.IFNA(IF(empleados!F109="",gestiona!$B$17,VLOOKUP(TRIM(empleados!F109),gestiona!$A$1:$B$17,2,0)),17)</f>
        <v>17</v>
      </c>
      <c r="B108">
        <f>_xlfn.IFNA(IF(empleados!G109="",contratos_id!$B$5,VLOOKUP(empleados!G109,contratos_id!$A$1:$B$16,2,0)),5)</f>
        <v>12</v>
      </c>
      <c r="C108" t="str">
        <f>IF(empleados!H109="","null","'"&amp;YEAR(empleados!H109)&amp;"-"&amp;IF(VALUE(MONTH(empleados!H109))&lt;10,0&amp;VALUE(MONTH(empleados!H109)),VALUE(MONTH(empleados!H109)))&amp;"-"&amp;IF(VALUE(DAY(empleados!H109))&lt;10,0&amp;VALUE(DAY(empleados!H109)),VALUE(DAY(empleados!H109)))&amp;"'")</f>
        <v>null</v>
      </c>
      <c r="D108">
        <f>_xlfn.IFNA(VLOOKUP(empleados!J109,centro_costo_id_2!$A$2:$B$108,2,0),107)</f>
        <v>37</v>
      </c>
      <c r="E108" t="str">
        <f>"['cargo' =&gt; '"&amp;TRIM(empleados!B109)&amp;"','usuario' =&gt; '"&amp;TRIM(empleados!C109)&amp;"','cedula' =&gt; "&amp;IF(empleados!D109="","null",empleados!D109)&amp;",'telefono' =&gt; '"&amp;IF(empleados!E109="","N/A",empleados!E109)&amp;"','gestionas_id' =&gt; "&amp;A108&amp;","</f>
        <v>['cargo' =&gt; 'Consultor de producto','usuario' =&gt; 'Ricardo Dominguez','cedula' =&gt; null,'telefono' =&gt; 'N/A','gestionas_id' =&gt; 17,</v>
      </c>
      <c r="F108" t="str">
        <f>"'contratos_id' =&gt; "&amp;B108&amp;",'fecha_retiro' =&gt; "&amp;C108&amp;",'ticket' =&gt; '"&amp;IF(empleados!I109="","N/A",empleados!I109)&amp;"','centro_costos_id' =&gt; '107','estado' =&gt; 'Proceso de retiro'],"</f>
        <v>'contratos_id' =&gt; 12,'fecha_retiro' =&gt; null,'ticket' =&gt; 'N/A','centro_costos_id' =&gt; '107','estado' =&gt; 'Proceso de retiro'],</v>
      </c>
      <c r="G108" t="str">
        <f t="shared" si="1"/>
        <v>['cargo' =&gt; 'Consultor de producto','usuario' =&gt; 'Ricardo Dominguez','cedula' =&gt; null,'telefono' =&gt; 'N/A','gestionas_id' =&gt; 17,'contratos_id' =&gt; 12,'fecha_retiro' =&gt; null,'ticket' =&gt; 'N/A','centro_costos_id' =&gt; '107','estado' =&gt; 'Proceso de retiro'],</v>
      </c>
    </row>
    <row r="109" spans="1:7" x14ac:dyDescent="0.25">
      <c r="A109">
        <f>_xlfn.IFNA(IF(empleados!F110="",gestiona!$B$17,VLOOKUP(TRIM(empleados!F110),gestiona!$A$1:$B$17,2,0)),17)</f>
        <v>13</v>
      </c>
      <c r="B109">
        <f>_xlfn.IFNA(IF(empleados!G110="",contratos_id!$B$5,VLOOKUP(empleados!G110,contratos_id!$A$1:$B$16,2,0)),5)</f>
        <v>5</v>
      </c>
      <c r="C109" t="str">
        <f>IF(empleados!H110="","null","'"&amp;YEAR(empleados!H110)&amp;"-"&amp;IF(VALUE(MONTH(empleados!H110))&lt;10,0&amp;VALUE(MONTH(empleados!H110)),VALUE(MONTH(empleados!H110)))&amp;"-"&amp;IF(VALUE(DAY(empleados!H110))&lt;10,0&amp;VALUE(DAY(empleados!H110)),VALUE(DAY(empleados!H110)))&amp;"'")</f>
        <v>'2022-11-30'</v>
      </c>
      <c r="D109">
        <f>_xlfn.IFNA(VLOOKUP(empleados!J110,centro_costo_id_2!$A$2:$B$108,2,0),107)</f>
        <v>37</v>
      </c>
      <c r="E109" t="str">
        <f>"['cargo' =&gt; '"&amp;TRIM(empleados!B110)&amp;"','usuario' =&gt; '"&amp;TRIM(empleados!C110)&amp;"','cedula' =&gt; "&amp;IF(empleados!D110="","null",empleados!D110)&amp;",'telefono' =&gt; '"&amp;IF(empleados!E110="","N/A",empleados!E110)&amp;"','gestionas_id' =&gt; "&amp;A109&amp;","</f>
        <v>['cargo' =&gt; 'Profesional Juridico','usuario' =&gt; 'July Gordillo Rodas','cedula' =&gt; 1130585035,'telefono' =&gt; '3203711071','gestionas_id' =&gt; 13,</v>
      </c>
      <c r="F109" t="str">
        <f>"'contratos_id' =&gt; "&amp;B109&amp;",'fecha_retiro' =&gt; "&amp;C109&amp;",'ticket' =&gt; '"&amp;IF(empleados!I110="","N/A",empleados!I110)&amp;"','centro_costos_id' =&gt; '107','estado' =&gt; 'Proceso de retiro'],"</f>
        <v>'contratos_id' =&gt; 5,'fecha_retiro' =&gt; '2022-11-30','ticket' =&gt; '8946','centro_costos_id' =&gt; '107','estado' =&gt; 'Proceso de retiro'],</v>
      </c>
      <c r="G109" t="str">
        <f t="shared" si="1"/>
        <v>['cargo' =&gt; 'Profesional Juridico','usuario' =&gt; 'July Gordillo Rodas','cedula' =&gt; 1130585035,'telefono' =&gt; '3203711071','gestionas_id' =&gt; 13,'contratos_id' =&gt; 5,'fecha_retiro' =&gt; '2022-11-30','ticket' =&gt; '8946','centro_costos_id' =&gt; '107','estado' =&gt; 'Proceso de retiro'],</v>
      </c>
    </row>
    <row r="110" spans="1:7" x14ac:dyDescent="0.25">
      <c r="A110">
        <f>_xlfn.IFNA(IF(empleados!F111="",gestiona!$B$17,VLOOKUP(TRIM(empleados!F111),gestiona!$A$1:$B$17,2,0)),17)</f>
        <v>17</v>
      </c>
      <c r="B110">
        <f>_xlfn.IFNA(IF(empleados!G111="",contratos_id!$B$5,VLOOKUP(empleados!G111,contratos_id!$A$1:$B$16,2,0)),5)</f>
        <v>5</v>
      </c>
      <c r="C110" t="str">
        <f>IF(empleados!H111="","null","'"&amp;YEAR(empleados!H111)&amp;"-"&amp;IF(VALUE(MONTH(empleados!H111))&lt;10,0&amp;VALUE(MONTH(empleados!H111)),VALUE(MONTH(empleados!H111)))&amp;"-"&amp;IF(VALUE(DAY(empleados!H111))&lt;10,0&amp;VALUE(DAY(empleados!H111)),VALUE(DAY(empleados!H111)))&amp;"'")</f>
        <v>null</v>
      </c>
      <c r="D110">
        <f>_xlfn.IFNA(VLOOKUP(empleados!J111,centro_costo_id_2!$A$2:$B$108,2,0),107)</f>
        <v>107</v>
      </c>
      <c r="E110" t="str">
        <f>"['cargo' =&gt; '"&amp;TRIM(empleados!B111)&amp;"','usuario' =&gt; '"&amp;TRIM(empleados!C111)&amp;"','cedula' =&gt; "&amp;IF(empleados!D111="","null",empleados!D111)&amp;",'telefono' =&gt; '"&amp;IF(empleados!E111="","N/A",empleados!E111)&amp;"','gestionas_id' =&gt; "&amp;A110&amp;","</f>
        <v>['cargo' =&gt; 'Gerente de operaciones','usuario' =&gt; 'Andres Javier Solorzano Ulloa','cedula' =&gt; null,'telefono' =&gt; 'N/A','gestionas_id' =&gt; 17,</v>
      </c>
      <c r="F110" t="str">
        <f>"'contratos_id' =&gt; "&amp;B110&amp;",'fecha_retiro' =&gt; "&amp;C110&amp;",'ticket' =&gt; '"&amp;IF(empleados!I111="","N/A",empleados!I111)&amp;"','centro_costos_id' =&gt; '107','estado' =&gt; 'Proceso de retiro'],"</f>
        <v>'contratos_id' =&gt; 5,'fecha_retiro' =&gt; null,'ticket' =&gt; '8957','centro_costos_id' =&gt; '107','estado' =&gt; 'Proceso de retiro'],</v>
      </c>
      <c r="G110" t="str">
        <f t="shared" si="1"/>
        <v>['cargo' =&gt; 'Gerente de operaciones','usuario' =&gt; 'Andres Javier Solorzano Ulloa','cedula' =&gt; null,'telefono' =&gt; 'N/A','gestionas_id' =&gt; 17,'contratos_id' =&gt; 5,'fecha_retiro' =&gt; null,'ticket' =&gt; '8957','centro_costos_id' =&gt; '107','estado' =&gt; 'Proceso de retiro'],</v>
      </c>
    </row>
    <row r="111" spans="1:7" x14ac:dyDescent="0.25">
      <c r="A111">
        <f>_xlfn.IFNA(IF(empleados!F112="",gestiona!$B$17,VLOOKUP(TRIM(empleados!F112),gestiona!$A$1:$B$17,2,0)),17)</f>
        <v>11</v>
      </c>
      <c r="B111">
        <f>_xlfn.IFNA(IF(empleados!G112="",contratos_id!$B$5,VLOOKUP(empleados!G112,contratos_id!$A$1:$B$16,2,0)),5)</f>
        <v>5</v>
      </c>
      <c r="C111" t="str">
        <f>IF(empleados!H112="","null","'"&amp;YEAR(empleados!H112)&amp;"-"&amp;IF(VALUE(MONTH(empleados!H112))&lt;10,0&amp;VALUE(MONTH(empleados!H112)),VALUE(MONTH(empleados!H112)))&amp;"-"&amp;IF(VALUE(DAY(empleados!H112))&lt;10,0&amp;VALUE(DAY(empleados!H112)),VALUE(DAY(empleados!H112)))&amp;"'")</f>
        <v>null</v>
      </c>
      <c r="D111">
        <f>_xlfn.IFNA(VLOOKUP(empleados!J112,centro_costo_id_2!$A$2:$B$108,2,0),107)</f>
        <v>107</v>
      </c>
      <c r="E111" t="str">
        <f>"['cargo' =&gt; '"&amp;TRIM(empleados!B112)&amp;"','usuario' =&gt; '"&amp;TRIM(empleados!C112)&amp;"','cedula' =&gt; "&amp;IF(empleados!D112="","null",empleados!D112)&amp;",'telefono' =&gt; '"&amp;IF(empleados!E112="","N/A",empleados!E112)&amp;"','gestionas_id' =&gt; "&amp;A111&amp;","</f>
        <v>['cargo' =&gt; 'Diseñadora Grafica','usuario' =&gt; 'Lorena Alejandra Roa Aponte','cedula' =&gt; 1014248138,'telefono' =&gt; '3202847019','gestionas_id' =&gt; 11,</v>
      </c>
      <c r="F111" t="str">
        <f>"'contratos_id' =&gt; "&amp;B111&amp;",'fecha_retiro' =&gt; "&amp;C111&amp;",'ticket' =&gt; '"&amp;IF(empleados!I112="","N/A",empleados!I112)&amp;"','centro_costos_id' =&gt; '107','estado' =&gt; 'Proceso de retiro'],"</f>
        <v>'contratos_id' =&gt; 5,'fecha_retiro' =&gt; null,'ticket' =&gt; '8979','centro_costos_id' =&gt; '107','estado' =&gt; 'Proceso de retiro'],</v>
      </c>
      <c r="G111" t="str">
        <f t="shared" si="1"/>
        <v>['cargo' =&gt; 'Diseñadora Grafica','usuario' =&gt; 'Lorena Alejandra Roa Aponte','cedula' =&gt; 1014248138,'telefono' =&gt; '3202847019','gestionas_id' =&gt; 11,'contratos_id' =&gt; 5,'fecha_retiro' =&gt; null,'ticket' =&gt; '8979','centro_costos_id' =&gt; '107','estado' =&gt; 'Proceso de retiro'],</v>
      </c>
    </row>
    <row r="112" spans="1:7" x14ac:dyDescent="0.25">
      <c r="A112">
        <f>_xlfn.IFNA(IF(empleados!F113="",gestiona!$B$17,VLOOKUP(TRIM(empleados!F113),gestiona!$A$1:$B$17,2,0)),17)</f>
        <v>17</v>
      </c>
      <c r="B112">
        <f>_xlfn.IFNA(IF(empleados!G113="",contratos_id!$B$5,VLOOKUP(empleados!G113,contratos_id!$A$1:$B$16,2,0)),5)</f>
        <v>3</v>
      </c>
      <c r="C112" t="str">
        <f>IF(empleados!H113="","null","'"&amp;YEAR(empleados!H113)&amp;"-"&amp;IF(VALUE(MONTH(empleados!H113))&lt;10,0&amp;VALUE(MONTH(empleados!H113)),VALUE(MONTH(empleados!H113)))&amp;"-"&amp;IF(VALUE(DAY(empleados!H113))&lt;10,0&amp;VALUE(DAY(empleados!H113)),VALUE(DAY(empleados!H113)))&amp;"'")</f>
        <v>null</v>
      </c>
      <c r="D112">
        <f>_xlfn.IFNA(VLOOKUP(empleados!J113,centro_costo_id_2!$A$2:$B$108,2,0),107)</f>
        <v>37</v>
      </c>
      <c r="E112" t="str">
        <f>"['cargo' =&gt; '"&amp;TRIM(empleados!B113)&amp;"','usuario' =&gt; '"&amp;TRIM(empleados!C113)&amp;"','cedula' =&gt; "&amp;IF(empleados!D113="","null",empleados!D113)&amp;",'telefono' =&gt; '"&amp;IF(empleados!E113="","N/A",empleados!E113)&amp;"','gestionas_id' =&gt; "&amp;A112&amp;","</f>
        <v>['cargo' =&gt; 'Analista de requerimientos','usuario' =&gt; 'Daniela Camila Jiménez Valderrama','cedula' =&gt; 1082980978,'telefono' =&gt; '3208228124','gestionas_id' =&gt; 17,</v>
      </c>
      <c r="F112" t="str">
        <f>"'contratos_id' =&gt; "&amp;B112&amp;",'fecha_retiro' =&gt; "&amp;C112&amp;",'ticket' =&gt; '"&amp;IF(empleados!I113="","N/A",empleados!I113)&amp;"','centro_costos_id' =&gt; '107','estado' =&gt; 'Proceso de retiro'],"</f>
        <v>'contratos_id' =&gt; 3,'fecha_retiro' =&gt; null,'ticket' =&gt; '8942','centro_costos_id' =&gt; '107','estado' =&gt; 'Proceso de retiro'],</v>
      </c>
      <c r="G112" t="str">
        <f t="shared" si="1"/>
        <v>['cargo' =&gt; 'Analista de requerimientos','usuario' =&gt; 'Daniela Camila Jiménez Valderrama','cedula' =&gt; 1082980978,'telefono' =&gt; '3208228124','gestionas_id' =&gt; 17,'contratos_id' =&gt; 3,'fecha_retiro' =&gt; null,'ticket' =&gt; '8942','centro_costos_id' =&gt; '107','estado' =&gt; 'Proceso de retiro'],</v>
      </c>
    </row>
    <row r="113" spans="1:7" x14ac:dyDescent="0.25">
      <c r="A113">
        <f>_xlfn.IFNA(IF(empleados!F114="",gestiona!$B$17,VLOOKUP(TRIM(empleados!F114),gestiona!$A$1:$B$17,2,0)),17)</f>
        <v>17</v>
      </c>
      <c r="B113">
        <f>_xlfn.IFNA(IF(empleados!G114="",contratos_id!$B$5,VLOOKUP(empleados!G114,contratos_id!$A$1:$B$16,2,0)),5)</f>
        <v>3</v>
      </c>
      <c r="C113" t="str">
        <f>IF(empleados!H114="","null","'"&amp;YEAR(empleados!H114)&amp;"-"&amp;IF(VALUE(MONTH(empleados!H114))&lt;10,0&amp;VALUE(MONTH(empleados!H114)),VALUE(MONTH(empleados!H114)))&amp;"-"&amp;IF(VALUE(DAY(empleados!H114))&lt;10,0&amp;VALUE(DAY(empleados!H114)),VALUE(DAY(empleados!H114)))&amp;"'")</f>
        <v>null</v>
      </c>
      <c r="D113">
        <f>_xlfn.IFNA(VLOOKUP(empleados!J114,centro_costo_id_2!$A$2:$B$108,2,0),107)</f>
        <v>107</v>
      </c>
      <c r="E113" t="str">
        <f>"['cargo' =&gt; '"&amp;TRIM(empleados!B114)&amp;"','usuario' =&gt; '"&amp;TRIM(empleados!C114)&amp;"','cedula' =&gt; "&amp;IF(empleados!D114="","null",empleados!D114)&amp;",'telefono' =&gt; '"&amp;IF(empleados!E114="","N/A",empleados!E114)&amp;"','gestionas_id' =&gt; "&amp;A113&amp;","</f>
        <v>['cargo' =&gt; 'Lider de soporte','usuario' =&gt; 'Nicolas Arias Espinosa','cedula' =&gt; 1127350508,'telefono' =&gt; '3194748393','gestionas_id' =&gt; 17,</v>
      </c>
      <c r="F113" t="str">
        <f>"'contratos_id' =&gt; "&amp;B113&amp;",'fecha_retiro' =&gt; "&amp;C113&amp;",'ticket' =&gt; '"&amp;IF(empleados!I114="","N/A",empleados!I114)&amp;"','centro_costos_id' =&gt; '107','estado' =&gt; 'Proceso de retiro'],"</f>
        <v>'contratos_id' =&gt; 3,'fecha_retiro' =&gt; null,'ticket' =&gt; '8973-9267','centro_costos_id' =&gt; '107','estado' =&gt; 'Proceso de retiro'],</v>
      </c>
      <c r="G113" t="str">
        <f t="shared" si="1"/>
        <v>['cargo' =&gt; 'Lider de soporte','usuario' =&gt; 'Nicolas Arias Espinosa','cedula' =&gt; 1127350508,'telefono' =&gt; '3194748393','gestionas_id' =&gt; 17,'contratos_id' =&gt; 3,'fecha_retiro' =&gt; null,'ticket' =&gt; '8973-9267','centro_costos_id' =&gt; '107','estado' =&gt; 'Proceso de retiro'],</v>
      </c>
    </row>
    <row r="114" spans="1:7" x14ac:dyDescent="0.25">
      <c r="A114">
        <f>_xlfn.IFNA(IF(empleados!F115="",gestiona!$B$17,VLOOKUP(TRIM(empleados!F115),gestiona!$A$1:$B$17,2,0)),17)</f>
        <v>17</v>
      </c>
      <c r="B114">
        <f>_xlfn.IFNA(IF(empleados!G115="",contratos_id!$B$5,VLOOKUP(empleados!G115,contratos_id!$A$1:$B$16,2,0)),5)</f>
        <v>3</v>
      </c>
      <c r="C114" t="str">
        <f>IF(empleados!H115="","null","'"&amp;YEAR(empleados!H115)&amp;"-"&amp;IF(VALUE(MONTH(empleados!H115))&lt;10,0&amp;VALUE(MONTH(empleados!H115)),VALUE(MONTH(empleados!H115)))&amp;"-"&amp;IF(VALUE(DAY(empleados!H115))&lt;10,0&amp;VALUE(DAY(empleados!H115)),VALUE(DAY(empleados!H115)))&amp;"'")</f>
        <v>null</v>
      </c>
      <c r="D114">
        <f>_xlfn.IFNA(VLOOKUP(empleados!J115,centro_costo_id_2!$A$2:$B$108,2,0),107)</f>
        <v>107</v>
      </c>
      <c r="E114" t="str">
        <f>"['cargo' =&gt; '"&amp;TRIM(empleados!B115)&amp;"','usuario' =&gt; '"&amp;TRIM(empleados!C115)&amp;"','cedula' =&gt; "&amp;IF(empleados!D115="","null",empleados!D115)&amp;",'telefono' =&gt; '"&amp;IF(empleados!E115="","N/A",empleados!E115)&amp;"','gestionas_id' =&gt; "&amp;A114&amp;","</f>
        <v>['cargo' =&gt; 'Desarrollador Junior','usuario' =&gt; 'Sergio Esteban Julliem Rodriguez Lopez','cedula' =&gt; 1014310153,'telefono' =&gt; '3172350841','gestionas_id' =&gt; 17,</v>
      </c>
      <c r="F114" t="str">
        <f>"'contratos_id' =&gt; "&amp;B114&amp;",'fecha_retiro' =&gt; "&amp;C114&amp;",'ticket' =&gt; '"&amp;IF(empleados!I115="","N/A",empleados!I115)&amp;"','centro_costos_id' =&gt; '107','estado' =&gt; 'Proceso de retiro'],"</f>
        <v>'contratos_id' =&gt; 3,'fecha_retiro' =&gt; null,'ticket' =&gt; '8989','centro_costos_id' =&gt; '107','estado' =&gt; 'Proceso de retiro'],</v>
      </c>
      <c r="G114" t="str">
        <f t="shared" si="1"/>
        <v>['cargo' =&gt; 'Desarrollador Junior','usuario' =&gt; 'Sergio Esteban Julliem Rodriguez Lopez','cedula' =&gt; 1014310153,'telefono' =&gt; '3172350841','gestionas_id' =&gt; 17,'contratos_id' =&gt; 3,'fecha_retiro' =&gt; null,'ticket' =&gt; '8989','centro_costos_id' =&gt; '107','estado' =&gt; 'Proceso de retiro'],</v>
      </c>
    </row>
    <row r="115" spans="1:7" x14ac:dyDescent="0.25">
      <c r="A115">
        <f>_xlfn.IFNA(IF(empleados!F116="",gestiona!$B$17,VLOOKUP(TRIM(empleados!F116),gestiona!$A$1:$B$17,2,0)),17)</f>
        <v>13</v>
      </c>
      <c r="B115">
        <f>_xlfn.IFNA(IF(empleados!G116="",contratos_id!$B$5,VLOOKUP(empleados!G116,contratos_id!$A$1:$B$16,2,0)),5)</f>
        <v>4</v>
      </c>
      <c r="C115" t="str">
        <f>IF(empleados!H116="","null","'"&amp;YEAR(empleados!H116)&amp;"-"&amp;IF(VALUE(MONTH(empleados!H116))&lt;10,0&amp;VALUE(MONTH(empleados!H116)),VALUE(MONTH(empleados!H116)))&amp;"-"&amp;IF(VALUE(DAY(empleados!H116))&lt;10,0&amp;VALUE(DAY(empleados!H116)),VALUE(DAY(empleados!H116)))&amp;"'")</f>
        <v>null</v>
      </c>
      <c r="D115">
        <f>_xlfn.IFNA(VLOOKUP(empleados!J116,centro_costo_id_2!$A$2:$B$108,2,0),107)</f>
        <v>44</v>
      </c>
      <c r="E115" t="str">
        <f>"['cargo' =&gt; '"&amp;TRIM(empleados!B116)&amp;"','usuario' =&gt; '"&amp;TRIM(empleados!C116)&amp;"','cedula' =&gt; "&amp;IF(empleados!D116="","null",empleados!D116)&amp;",'telefono' =&gt; '"&amp;IF(empleados!E116="","N/A",empleados!E116)&amp;"','gestionas_id' =&gt; "&amp;A115&amp;","</f>
        <v>['cargo' =&gt; 'Administrador de moodle','usuario' =&gt; 'Diego Fernando Aguirre Alfonso','cedula' =&gt; 1053799931,'telefono' =&gt; '318385 573 - 3114669866
','gestionas_id' =&gt; 13,</v>
      </c>
      <c r="F115" t="str">
        <f>"'contratos_id' =&gt; "&amp;B115&amp;",'fecha_retiro' =&gt; "&amp;C115&amp;",'ticket' =&gt; '"&amp;IF(empleados!I116="","N/A",empleados!I116)&amp;"','centro_costos_id' =&gt; '107','estado' =&gt; 'Proceso de retiro'],"</f>
        <v>'contratos_id' =&gt; 4,'fecha_retiro' =&gt; null,'ticket' =&gt; '10701','centro_costos_id' =&gt; '107','estado' =&gt; 'Proceso de retiro'],</v>
      </c>
      <c r="G115" t="str">
        <f t="shared" si="1"/>
        <v>['cargo' =&gt; 'Administrador de moodle','usuario' =&gt; 'Diego Fernando Aguirre Alfonso','cedula' =&gt; 1053799931,'telefono' =&gt; '318385 573 - 3114669866
','gestionas_id' =&gt; 13,'contratos_id' =&gt; 4,'fecha_retiro' =&gt; null,'ticket' =&gt; '10701','centro_costos_id' =&gt; '107','estado' =&gt; 'Proceso de retiro'],</v>
      </c>
    </row>
    <row r="116" spans="1:7" x14ac:dyDescent="0.25">
      <c r="A116">
        <f>_xlfn.IFNA(IF(empleados!F117="",gestiona!$B$17,VLOOKUP(TRIM(empleados!F117),gestiona!$A$1:$B$17,2,0)),17)</f>
        <v>17</v>
      </c>
      <c r="B116">
        <f>_xlfn.IFNA(IF(empleados!G117="",contratos_id!$B$5,VLOOKUP(empleados!G117,contratos_id!$A$1:$B$16,2,0)),5)</f>
        <v>5</v>
      </c>
      <c r="C116" t="str">
        <f>IF(empleados!H117="","null","'"&amp;YEAR(empleados!H117)&amp;"-"&amp;IF(VALUE(MONTH(empleados!H117))&lt;10,0&amp;VALUE(MONTH(empleados!H117)),VALUE(MONTH(empleados!H117)))&amp;"-"&amp;IF(VALUE(DAY(empleados!H117))&lt;10,0&amp;VALUE(DAY(empleados!H117)),VALUE(DAY(empleados!H117)))&amp;"'")</f>
        <v>null</v>
      </c>
      <c r="D116">
        <f>_xlfn.IFNA(VLOOKUP(empleados!J117,centro_costo_id_2!$A$2:$B$108,2,0),107)</f>
        <v>33</v>
      </c>
      <c r="E116" t="str">
        <f>"['cargo' =&gt; '"&amp;TRIM(empleados!B117)&amp;"','usuario' =&gt; '"&amp;TRIM(empleados!C117)&amp;"','cedula' =&gt; "&amp;IF(empleados!D117="","null",empleados!D117)&amp;",'telefono' =&gt; '"&amp;IF(empleados!E117="","N/A",empleados!E117)&amp;"','gestionas_id' =&gt; "&amp;A116&amp;","</f>
        <v>['cargo' =&gt; 'Desarrollador','usuario' =&gt; 'Juan David Duque','cedula' =&gt; 1016095587,'telefono' =&gt; '3053726130','gestionas_id' =&gt; 17,</v>
      </c>
      <c r="F116" t="str">
        <f>"'contratos_id' =&gt; "&amp;B116&amp;",'fecha_retiro' =&gt; "&amp;C116&amp;",'ticket' =&gt; '"&amp;IF(empleados!I117="","N/A",empleados!I117)&amp;"','centro_costos_id' =&gt; '107','estado' =&gt; 'Proceso de retiro'],"</f>
        <v>'contratos_id' =&gt; 5,'fecha_retiro' =&gt; null,'ticket' =&gt; '9072','centro_costos_id' =&gt; '107','estado' =&gt; 'Proceso de retiro'],</v>
      </c>
      <c r="G116" t="str">
        <f t="shared" si="1"/>
        <v>['cargo' =&gt; 'Desarrollador','usuario' =&gt; 'Juan David Duque','cedula' =&gt; 1016095587,'telefono' =&gt; '3053726130','gestionas_id' =&gt; 17,'contratos_id' =&gt; 5,'fecha_retiro' =&gt; null,'ticket' =&gt; '9072','centro_costos_id' =&gt; '107','estado' =&gt; 'Proceso de retiro'],</v>
      </c>
    </row>
    <row r="117" spans="1:7" x14ac:dyDescent="0.25">
      <c r="A117">
        <f>_xlfn.IFNA(IF(empleados!F118="",gestiona!$B$17,VLOOKUP(TRIM(empleados!F118),gestiona!$A$1:$B$17,2,0)),17)</f>
        <v>11</v>
      </c>
      <c r="B117">
        <f>_xlfn.IFNA(IF(empleados!G118="",contratos_id!$B$5,VLOOKUP(empleados!G118,contratos_id!$A$1:$B$16,2,0)),5)</f>
        <v>5</v>
      </c>
      <c r="C117" t="str">
        <f>IF(empleados!H118="","null","'"&amp;YEAR(empleados!H118)&amp;"-"&amp;IF(VALUE(MONTH(empleados!H118))&lt;10,0&amp;VALUE(MONTH(empleados!H118)),VALUE(MONTH(empleados!H118)))&amp;"-"&amp;IF(VALUE(DAY(empleados!H118))&lt;10,0&amp;VALUE(DAY(empleados!H118)),VALUE(DAY(empleados!H118)))&amp;"'")</f>
        <v>null</v>
      </c>
      <c r="D117">
        <f>_xlfn.IFNA(VLOOKUP(empleados!J118,centro_costo_id_2!$A$2:$B$108,2,0),107)</f>
        <v>107</v>
      </c>
      <c r="E117" t="str">
        <f>"['cargo' =&gt; '"&amp;TRIM(empleados!B118)&amp;"','usuario' =&gt; '"&amp;TRIM(empleados!C118)&amp;"','cedula' =&gt; "&amp;IF(empleados!D118="","null",empleados!D118)&amp;",'telefono' =&gt; '"&amp;IF(empleados!E118="","N/A",empleados!E118)&amp;"','gestionas_id' =&gt; "&amp;A117&amp;","</f>
        <v>['cargo' =&gt; 'Desarrolador Fullstack','usuario' =&gt; 'Andrés Gonzalez','cedula' =&gt; 1637379,'telefono' =&gt; '3185399076','gestionas_id' =&gt; 11,</v>
      </c>
      <c r="F117" t="str">
        <f>"'contratos_id' =&gt; "&amp;B117&amp;",'fecha_retiro' =&gt; "&amp;C117&amp;",'ticket' =&gt; '"&amp;IF(empleados!I118="","N/A",empleados!I118)&amp;"','centro_costos_id' =&gt; '107','estado' =&gt; 'Proceso de retiro'],"</f>
        <v>'contratos_id' =&gt; 5,'fecha_retiro' =&gt; null,'ticket' =&gt; '9135','centro_costos_id' =&gt; '107','estado' =&gt; 'Proceso de retiro'],</v>
      </c>
      <c r="G117" t="str">
        <f t="shared" si="1"/>
        <v>['cargo' =&gt; 'Desarrolador Fullstack','usuario' =&gt; 'Andrés Gonzalez','cedula' =&gt; 1637379,'telefono' =&gt; '3185399076','gestionas_id' =&gt; 11,'contratos_id' =&gt; 5,'fecha_retiro' =&gt; null,'ticket' =&gt; '9135','centro_costos_id' =&gt; '107','estado' =&gt; 'Proceso de retiro'],</v>
      </c>
    </row>
    <row r="118" spans="1:7" x14ac:dyDescent="0.25">
      <c r="A118">
        <f>_xlfn.IFNA(IF(empleados!F119="",gestiona!$B$17,VLOOKUP(TRIM(empleados!F119),gestiona!$A$1:$B$17,2,0)),17)</f>
        <v>17</v>
      </c>
      <c r="B118">
        <f>_xlfn.IFNA(IF(empleados!G119="",contratos_id!$B$5,VLOOKUP(empleados!G119,contratos_id!$A$1:$B$16,2,0)),5)</f>
        <v>3</v>
      </c>
      <c r="C118" t="str">
        <f>IF(empleados!H119="","null","'"&amp;YEAR(empleados!H119)&amp;"-"&amp;IF(VALUE(MONTH(empleados!H119))&lt;10,0&amp;VALUE(MONTH(empleados!H119)),VALUE(MONTH(empleados!H119)))&amp;"-"&amp;IF(VALUE(DAY(empleados!H119))&lt;10,0&amp;VALUE(DAY(empleados!H119)),VALUE(DAY(empleados!H119)))&amp;"'")</f>
        <v>null</v>
      </c>
      <c r="D118">
        <f>_xlfn.IFNA(VLOOKUP(empleados!J119,centro_costo_id_2!$A$2:$B$108,2,0),107)</f>
        <v>37</v>
      </c>
      <c r="E118" t="str">
        <f>"['cargo' =&gt; '"&amp;TRIM(empleados!B119)&amp;"','usuario' =&gt; '"&amp;TRIM(empleados!C119)&amp;"','cedula' =&gt; "&amp;IF(empleados!D119="","null",empleados!D119)&amp;",'telefono' =&gt; '"&amp;IF(empleados!E119="","N/A",empleados!E119)&amp;"','gestionas_id' =&gt; "&amp;A118&amp;","</f>
        <v>['cargo' =&gt; 'Especialista en Migración de datos 1','usuario' =&gt; 'Jose Alexander Vargas Aguirre','cedula' =&gt; 79648227,'telefono' =&gt; '3002778974','gestionas_id' =&gt; 17,</v>
      </c>
      <c r="F118" t="str">
        <f>"'contratos_id' =&gt; "&amp;B118&amp;",'fecha_retiro' =&gt; "&amp;C118&amp;",'ticket' =&gt; '"&amp;IF(empleados!I119="","N/A",empleados!I119)&amp;"','centro_costos_id' =&gt; '107','estado' =&gt; 'Proceso de retiro'],"</f>
        <v>'contratos_id' =&gt; 3,'fecha_retiro' =&gt; null,'ticket' =&gt; '9034','centro_costos_id' =&gt; '107','estado' =&gt; 'Proceso de retiro'],</v>
      </c>
      <c r="G118" t="str">
        <f t="shared" si="1"/>
        <v>['cargo' =&gt; 'Especialista en Migración de datos 1','usuario' =&gt; 'Jose Alexander Vargas Aguirre','cedula' =&gt; 79648227,'telefono' =&gt; '3002778974','gestionas_id' =&gt; 17,'contratos_id' =&gt; 3,'fecha_retiro' =&gt; null,'ticket' =&gt; '9034','centro_costos_id' =&gt; '107','estado' =&gt; 'Proceso de retiro'],</v>
      </c>
    </row>
    <row r="119" spans="1:7" x14ac:dyDescent="0.25">
      <c r="A119">
        <f>_xlfn.IFNA(IF(empleados!F120="",gestiona!$B$17,VLOOKUP(TRIM(empleados!F120),gestiona!$A$1:$B$17,2,0)),17)</f>
        <v>13</v>
      </c>
      <c r="B119">
        <f>_xlfn.IFNA(IF(empleados!G120="",contratos_id!$B$5,VLOOKUP(empleados!G120,contratos_id!$A$1:$B$16,2,0)),5)</f>
        <v>5</v>
      </c>
      <c r="C119" t="str">
        <f>IF(empleados!H120="","null","'"&amp;YEAR(empleados!H120)&amp;"-"&amp;IF(VALUE(MONTH(empleados!H120))&lt;10,0&amp;VALUE(MONTH(empleados!H120)),VALUE(MONTH(empleados!H120)))&amp;"-"&amp;IF(VALUE(DAY(empleados!H120))&lt;10,0&amp;VALUE(DAY(empleados!H120)),VALUE(DAY(empleados!H120)))&amp;"'")</f>
        <v>null</v>
      </c>
      <c r="D119">
        <f>_xlfn.IFNA(VLOOKUP(empleados!J120,centro_costo_id_2!$A$2:$B$108,2,0),107)</f>
        <v>107</v>
      </c>
      <c r="E119" t="str">
        <f>"['cargo' =&gt; '"&amp;TRIM(empleados!B120)&amp;"','usuario' =&gt; '"&amp;TRIM(empleados!C120)&amp;"','cedula' =&gt; "&amp;IF(empleados!D120="","null",empleados!D120)&amp;",'telefono' =&gt; '"&amp;IF(empleados!E120="","N/A",empleados!E120)&amp;"','gestionas_id' =&gt; "&amp;A119&amp;","</f>
        <v>['cargo' =&gt; 'Gerente de Proyecto','usuario' =&gt; 'Diomedes Alexander Delgado Lopez','cedula' =&gt; 1022946037,'telefono' =&gt; '3214103776','gestionas_id' =&gt; 13,</v>
      </c>
      <c r="F119" t="str">
        <f>"'contratos_id' =&gt; "&amp;B119&amp;",'fecha_retiro' =&gt; "&amp;C119&amp;",'ticket' =&gt; '"&amp;IF(empleados!I120="","N/A",empleados!I120)&amp;"','centro_costos_id' =&gt; '107','estado' =&gt; 'Proceso de retiro'],"</f>
        <v>'contratos_id' =&gt; 5,'fecha_retiro' =&gt; null,'ticket' =&gt; '9039','centro_costos_id' =&gt; '107','estado' =&gt; 'Proceso de retiro'],</v>
      </c>
      <c r="G119" t="str">
        <f t="shared" si="1"/>
        <v>['cargo' =&gt; 'Gerente de Proyecto','usuario' =&gt; 'Diomedes Alexander Delgado Lopez','cedula' =&gt; 1022946037,'telefono' =&gt; '3214103776','gestionas_id' =&gt; 13,'contratos_id' =&gt; 5,'fecha_retiro' =&gt; null,'ticket' =&gt; '9039','centro_costos_id' =&gt; '107','estado' =&gt; 'Proceso de retiro'],</v>
      </c>
    </row>
    <row r="120" spans="1:7" x14ac:dyDescent="0.25">
      <c r="A120">
        <f>_xlfn.IFNA(IF(empleados!F121="",gestiona!$B$17,VLOOKUP(TRIM(empleados!F121),gestiona!$A$1:$B$17,2,0)),17)</f>
        <v>17</v>
      </c>
      <c r="B120">
        <f>_xlfn.IFNA(IF(empleados!G121="",contratos_id!$B$5,VLOOKUP(empleados!G121,contratos_id!$A$1:$B$16,2,0)),5)</f>
        <v>5</v>
      </c>
      <c r="C120" t="str">
        <f>IF(empleados!H121="","null","'"&amp;YEAR(empleados!H121)&amp;"-"&amp;IF(VALUE(MONTH(empleados!H121))&lt;10,0&amp;VALUE(MONTH(empleados!H121)),VALUE(MONTH(empleados!H121)))&amp;"-"&amp;IF(VALUE(DAY(empleados!H121))&lt;10,0&amp;VALUE(DAY(empleados!H121)),VALUE(DAY(empleados!H121)))&amp;"'")</f>
        <v>null</v>
      </c>
      <c r="D120">
        <f>_xlfn.IFNA(VLOOKUP(empleados!J121,centro_costo_id_2!$A$2:$B$108,2,0),107)</f>
        <v>50</v>
      </c>
      <c r="E120" t="str">
        <f>"['cargo' =&gt; '"&amp;TRIM(empleados!B121)&amp;"','usuario' =&gt; '"&amp;TRIM(empleados!C121)&amp;"','cedula' =&gt; "&amp;IF(empleados!D121="","null",empleados!D121)&amp;",'telefono' =&gt; '"&amp;IF(empleados!E121="","N/A",empleados!E121)&amp;"','gestionas_id' =&gt; "&amp;A120&amp;","</f>
        <v>['cargo' =&gt; 'DESARROLLADOR SENIOR EN PHP','usuario' =&gt; 'Alejandro Esteban Romero Cardona','cedula' =&gt; 1094887379,'telefono' =&gt; '3163495930','gestionas_id' =&gt; 17,</v>
      </c>
      <c r="F120" t="str">
        <f>"'contratos_id' =&gt; "&amp;B120&amp;",'fecha_retiro' =&gt; "&amp;C120&amp;",'ticket' =&gt; '"&amp;IF(empleados!I121="","N/A",empleados!I121)&amp;"','centro_costos_id' =&gt; '107','estado' =&gt; 'Proceso de retiro'],"</f>
        <v>'contratos_id' =&gt; 5,'fecha_retiro' =&gt; null,'ticket' =&gt; '9109','centro_costos_id' =&gt; '107','estado' =&gt; 'Proceso de retiro'],</v>
      </c>
      <c r="G120" t="str">
        <f t="shared" si="1"/>
        <v>['cargo' =&gt; 'DESARROLLADOR SENIOR EN PHP','usuario' =&gt; 'Alejandro Esteban Romero Cardona','cedula' =&gt; 1094887379,'telefono' =&gt; '3163495930','gestionas_id' =&gt; 17,'contratos_id' =&gt; 5,'fecha_retiro' =&gt; null,'ticket' =&gt; '9109','centro_costos_id' =&gt; '107','estado' =&gt; 'Proceso de retiro'],</v>
      </c>
    </row>
    <row r="121" spans="1:7" x14ac:dyDescent="0.25">
      <c r="A121">
        <f>_xlfn.IFNA(IF(empleados!F122="",gestiona!$B$17,VLOOKUP(TRIM(empleados!F122),gestiona!$A$1:$B$17,2,0)),17)</f>
        <v>17</v>
      </c>
      <c r="B121">
        <f>_xlfn.IFNA(IF(empleados!G122="",contratos_id!$B$5,VLOOKUP(empleados!G122,contratos_id!$A$1:$B$16,2,0)),5)</f>
        <v>5</v>
      </c>
      <c r="C121" t="str">
        <f>IF(empleados!H122="","null","'"&amp;YEAR(empleados!H122)&amp;"-"&amp;IF(VALUE(MONTH(empleados!H122))&lt;10,0&amp;VALUE(MONTH(empleados!H122)),VALUE(MONTH(empleados!H122)))&amp;"-"&amp;IF(VALUE(DAY(empleados!H122))&lt;10,0&amp;VALUE(DAY(empleados!H122)),VALUE(DAY(empleados!H122)))&amp;"'")</f>
        <v>null</v>
      </c>
      <c r="D121">
        <f>_xlfn.IFNA(VLOOKUP(empleados!J122,centro_costo_id_2!$A$2:$B$108,2,0),107)</f>
        <v>50</v>
      </c>
      <c r="E121" t="str">
        <f>"['cargo' =&gt; '"&amp;TRIM(empleados!B122)&amp;"','usuario' =&gt; '"&amp;TRIM(empleados!C122)&amp;"','cedula' =&gt; "&amp;IF(empleados!D122="","null",empleados!D122)&amp;",'telefono' =&gt; '"&amp;IF(empleados!E122="","N/A",empleados!E122)&amp;"','gestionas_id' =&gt; "&amp;A121&amp;","</f>
        <v>['cargo' =&gt; 'DESARROLLADOR SENIOR EN PHP','usuario' =&gt; 'Nelson Alfonso Boton Gomez','cedula' =&gt; 1015395851,'telefono' =&gt; '3132527699','gestionas_id' =&gt; 17,</v>
      </c>
      <c r="F121" t="str">
        <f>"'contratos_id' =&gt; "&amp;B121&amp;",'fecha_retiro' =&gt; "&amp;C121&amp;",'ticket' =&gt; '"&amp;IF(empleados!I122="","N/A",empleados!I122)&amp;"','centro_costos_id' =&gt; '107','estado' =&gt; 'Proceso de retiro'],"</f>
        <v>'contratos_id' =&gt; 5,'fecha_retiro' =&gt; null,'ticket' =&gt; '9108','centro_costos_id' =&gt; '107','estado' =&gt; 'Proceso de retiro'],</v>
      </c>
      <c r="G121" t="str">
        <f t="shared" si="1"/>
        <v>['cargo' =&gt; 'DESARROLLADOR SENIOR EN PHP','usuario' =&gt; 'Nelson Alfonso Boton Gomez','cedula' =&gt; 1015395851,'telefono' =&gt; '3132527699','gestionas_id' =&gt; 17,'contratos_id' =&gt; 5,'fecha_retiro' =&gt; null,'ticket' =&gt; '9108','centro_costos_id' =&gt; '107','estado' =&gt; 'Proceso de retiro'],</v>
      </c>
    </row>
    <row r="122" spans="1:7" x14ac:dyDescent="0.25">
      <c r="A122">
        <f>_xlfn.IFNA(IF(empleados!F123="",gestiona!$B$17,VLOOKUP(TRIM(empleados!F123),gestiona!$A$1:$B$17,2,0)),17)</f>
        <v>11</v>
      </c>
      <c r="B122">
        <f>_xlfn.IFNA(IF(empleados!G123="",contratos_id!$B$5,VLOOKUP(empleados!G123,contratos_id!$A$1:$B$16,2,0)),5)</f>
        <v>5</v>
      </c>
      <c r="C122" t="str">
        <f>IF(empleados!H123="","null","'"&amp;YEAR(empleados!H123)&amp;"-"&amp;IF(VALUE(MONTH(empleados!H123))&lt;10,0&amp;VALUE(MONTH(empleados!H123)),VALUE(MONTH(empleados!H123)))&amp;"-"&amp;IF(VALUE(DAY(empleados!H123))&lt;10,0&amp;VALUE(DAY(empleados!H123)),VALUE(DAY(empleados!H123)))&amp;"'")</f>
        <v>null</v>
      </c>
      <c r="D122">
        <f>_xlfn.IFNA(VLOOKUP(empleados!J123,centro_costo_id_2!$A$2:$B$108,2,0),107)</f>
        <v>61</v>
      </c>
      <c r="E122" t="str">
        <f>"['cargo' =&gt; '"&amp;TRIM(empleados!B123)&amp;"','usuario' =&gt; '"&amp;TRIM(empleados!C123)&amp;"','cedula' =&gt; "&amp;IF(empleados!D123="","null",empleados!D123)&amp;",'telefono' =&gt; '"&amp;IF(empleados!E123="","N/A",empleados!E123)&amp;"','gestionas_id' =&gt; "&amp;A122&amp;","</f>
        <v>['cargo' =&gt; 'Diseñador gráfico','usuario' =&gt; 'Alejandra Jimenez','cedula' =&gt; 1233893316,'telefono' =&gt; '3503996099','gestionas_id' =&gt; 11,</v>
      </c>
      <c r="F122" t="str">
        <f>"'contratos_id' =&gt; "&amp;B122&amp;",'fecha_retiro' =&gt; "&amp;C122&amp;",'ticket' =&gt; '"&amp;IF(empleados!I123="","N/A",empleados!I123)&amp;"','centro_costos_id' =&gt; '107','estado' =&gt; 'Proceso de retiro'],"</f>
        <v>'contratos_id' =&gt; 5,'fecha_retiro' =&gt; null,'ticket' =&gt; '9239','centro_costos_id' =&gt; '107','estado' =&gt; 'Proceso de retiro'],</v>
      </c>
      <c r="G122" t="str">
        <f t="shared" si="1"/>
        <v>['cargo' =&gt; 'Diseñador gráfico','usuario' =&gt; 'Alejandra Jimenez','cedula' =&gt; 1233893316,'telefono' =&gt; '3503996099','gestionas_id' =&gt; 11,'contratos_id' =&gt; 5,'fecha_retiro' =&gt; null,'ticket' =&gt; '9239','centro_costos_id' =&gt; '107','estado' =&gt; 'Proceso de retiro'],</v>
      </c>
    </row>
    <row r="123" spans="1:7" x14ac:dyDescent="0.25">
      <c r="A123">
        <f>_xlfn.IFNA(IF(empleados!F124="",gestiona!$B$17,VLOOKUP(TRIM(empleados!F124),gestiona!$A$1:$B$17,2,0)),17)</f>
        <v>11</v>
      </c>
      <c r="B123">
        <f>_xlfn.IFNA(IF(empleados!G124="",contratos_id!$B$5,VLOOKUP(empleados!G124,contratos_id!$A$1:$B$16,2,0)),5)</f>
        <v>5</v>
      </c>
      <c r="C123" t="str">
        <f>IF(empleados!H124="","null","'"&amp;YEAR(empleados!H124)&amp;"-"&amp;IF(VALUE(MONTH(empleados!H124))&lt;10,0&amp;VALUE(MONTH(empleados!H124)),VALUE(MONTH(empleados!H124)))&amp;"-"&amp;IF(VALUE(DAY(empleados!H124))&lt;10,0&amp;VALUE(DAY(empleados!H124)),VALUE(DAY(empleados!H124)))&amp;"'")</f>
        <v>null</v>
      </c>
      <c r="D123">
        <f>_xlfn.IFNA(VLOOKUP(empleados!J124,centro_costo_id_2!$A$2:$B$108,2,0),107)</f>
        <v>61</v>
      </c>
      <c r="E123" t="str">
        <f>"['cargo' =&gt; '"&amp;TRIM(empleados!B124)&amp;"','usuario' =&gt; '"&amp;TRIM(empleados!C124)&amp;"','cedula' =&gt; "&amp;IF(empleados!D124="","null",empleados!D124)&amp;",'telefono' =&gt; '"&amp;IF(empleados!E124="","N/A",empleados!E124)&amp;"','gestionas_id' =&gt; "&amp;A123&amp;","</f>
        <v>['cargo' =&gt; 'Analista de Pauta','usuario' =&gt; 'Laury Aranguren','cedula' =&gt; 1013681888,'telefono' =&gt; '3023320888','gestionas_id' =&gt; 11,</v>
      </c>
      <c r="F123" t="str">
        <f>"'contratos_id' =&gt; "&amp;B123&amp;",'fecha_retiro' =&gt; "&amp;C123&amp;",'ticket' =&gt; '"&amp;IF(empleados!I124="","N/A",empleados!I124)&amp;"','centro_costos_id' =&gt; '107','estado' =&gt; 'Proceso de retiro'],"</f>
        <v>'contratos_id' =&gt; 5,'fecha_retiro' =&gt; null,'ticket' =&gt; '9247','centro_costos_id' =&gt; '107','estado' =&gt; 'Proceso de retiro'],</v>
      </c>
      <c r="G123" t="str">
        <f t="shared" si="1"/>
        <v>['cargo' =&gt; 'Analista de Pauta','usuario' =&gt; 'Laury Aranguren','cedula' =&gt; 1013681888,'telefono' =&gt; '3023320888','gestionas_id' =&gt; 11,'contratos_id' =&gt; 5,'fecha_retiro' =&gt; null,'ticket' =&gt; '9247','centro_costos_id' =&gt; '107','estado' =&gt; 'Proceso de retiro'],</v>
      </c>
    </row>
    <row r="124" spans="1:7" x14ac:dyDescent="0.25">
      <c r="A124">
        <f>_xlfn.IFNA(IF(empleados!F125="",gestiona!$B$17,VLOOKUP(TRIM(empleados!F125),gestiona!$A$1:$B$17,2,0)),17)</f>
        <v>17</v>
      </c>
      <c r="B124">
        <f>_xlfn.IFNA(IF(empleados!G125="",contratos_id!$B$5,VLOOKUP(empleados!G125,contratos_id!$A$1:$B$16,2,0)),5)</f>
        <v>3</v>
      </c>
      <c r="C124" t="str">
        <f>IF(empleados!H125="","null","'"&amp;YEAR(empleados!H125)&amp;"-"&amp;IF(VALUE(MONTH(empleados!H125))&lt;10,0&amp;VALUE(MONTH(empleados!H125)),VALUE(MONTH(empleados!H125)))&amp;"-"&amp;IF(VALUE(DAY(empleados!H125))&lt;10,0&amp;VALUE(DAY(empleados!H125)),VALUE(DAY(empleados!H125)))&amp;"'")</f>
        <v>null</v>
      </c>
      <c r="D124">
        <f>_xlfn.IFNA(VLOOKUP(empleados!J125,centro_costo_id_2!$A$2:$B$108,2,0),107)</f>
        <v>37</v>
      </c>
      <c r="E124" t="str">
        <f>"['cargo' =&gt; '"&amp;TRIM(empleados!B125)&amp;"','usuario' =&gt; '"&amp;TRIM(empleados!C125)&amp;"','cedula' =&gt; "&amp;IF(empleados!D125="","null",empleados!D125)&amp;",'telefono' =&gt; '"&amp;IF(empleados!E125="","N/A",empleados!E125)&amp;"','gestionas_id' =&gt; "&amp;A124&amp;","</f>
        <v>['cargo' =&gt; 'Analista de requerimientos','usuario' =&gt; 'Edna Yised Alarcon Galeano','cedula' =&gt; 1109244441,'telefono' =&gt; '3204926947','gestionas_id' =&gt; 17,</v>
      </c>
      <c r="F124" t="str">
        <f>"'contratos_id' =&gt; "&amp;B124&amp;",'fecha_retiro' =&gt; "&amp;C124&amp;",'ticket' =&gt; '"&amp;IF(empleados!I125="","N/A",empleados!I125)&amp;"','centro_costos_id' =&gt; '107','estado' =&gt; 'Proceso de retiro'],"</f>
        <v>'contratos_id' =&gt; 3,'fecha_retiro' =&gt; null,'ticket' =&gt; '9264','centro_costos_id' =&gt; '107','estado' =&gt; 'Proceso de retiro'],</v>
      </c>
      <c r="G124" t="str">
        <f t="shared" si="1"/>
        <v>['cargo' =&gt; 'Analista de requerimientos','usuario' =&gt; 'Edna Yised Alarcon Galeano','cedula' =&gt; 1109244441,'telefono' =&gt; '3204926947','gestionas_id' =&gt; 17,'contratos_id' =&gt; 3,'fecha_retiro' =&gt; null,'ticket' =&gt; '9264','centro_costos_id' =&gt; '107','estado' =&gt; 'Proceso de retiro'],</v>
      </c>
    </row>
    <row r="125" spans="1:7" x14ac:dyDescent="0.25">
      <c r="A125">
        <f>_xlfn.IFNA(IF(empleados!F126="",gestiona!$B$17,VLOOKUP(TRIM(empleados!F126),gestiona!$A$1:$B$17,2,0)),17)</f>
        <v>11</v>
      </c>
      <c r="B125">
        <f>_xlfn.IFNA(IF(empleados!G126="",contratos_id!$B$5,VLOOKUP(empleados!G126,contratos_id!$A$1:$B$16,2,0)),5)</f>
        <v>5</v>
      </c>
      <c r="C125" t="str">
        <f>IF(empleados!H126="","null","'"&amp;YEAR(empleados!H126)&amp;"-"&amp;IF(VALUE(MONTH(empleados!H126))&lt;10,0&amp;VALUE(MONTH(empleados!H126)),VALUE(MONTH(empleados!H126)))&amp;"-"&amp;IF(VALUE(DAY(empleados!H126))&lt;10,0&amp;VALUE(DAY(empleados!H126)),VALUE(DAY(empleados!H126)))&amp;"'")</f>
        <v>'2022-11-30'</v>
      </c>
      <c r="D125">
        <f>_xlfn.IFNA(VLOOKUP(empleados!J126,centro_costo_id_2!$A$2:$B$108,2,0),107)</f>
        <v>37</v>
      </c>
      <c r="E125" t="str">
        <f>"['cargo' =&gt; '"&amp;TRIM(empleados!B126)&amp;"','usuario' =&gt; '"&amp;TRIM(empleados!C126)&amp;"','cedula' =&gt; "&amp;IF(empleados!D126="","null",empleados!D126)&amp;",'telefono' =&gt; '"&amp;IF(empleados!E126="","N/A",empleados!E126)&amp;"','gestionas_id' =&gt; "&amp;A125&amp;","</f>
        <v>['cargo' =&gt; 'Diseñador de contenidos','usuario' =&gt; 'Harvin Jesus Vasquez Pinzon','cedula' =&gt; 1098753608,'telefono' =&gt; '3177804102','gestionas_id' =&gt; 11,</v>
      </c>
      <c r="F125" t="str">
        <f>"'contratos_id' =&gt; "&amp;B125&amp;",'fecha_retiro' =&gt; "&amp;C125&amp;",'ticket' =&gt; '"&amp;IF(empleados!I126="","N/A",empleados!I126)&amp;"','centro_costos_id' =&gt; '107','estado' =&gt; 'Proceso de retiro'],"</f>
        <v>'contratos_id' =&gt; 5,'fecha_retiro' =&gt; '2022-11-30','ticket' =&gt; '9340','centro_costos_id' =&gt; '107','estado' =&gt; 'Proceso de retiro'],</v>
      </c>
      <c r="G125" t="str">
        <f t="shared" si="1"/>
        <v>['cargo' =&gt; 'Diseñador de contenidos','usuario' =&gt; 'Harvin Jesus Vasquez Pinzon','cedula' =&gt; 1098753608,'telefono' =&gt; '3177804102','gestionas_id' =&gt; 11,'contratos_id' =&gt; 5,'fecha_retiro' =&gt; '2022-11-30','ticket' =&gt; '9340','centro_costos_id' =&gt; '107','estado' =&gt; 'Proceso de retiro'],</v>
      </c>
    </row>
    <row r="126" spans="1:7" x14ac:dyDescent="0.25">
      <c r="A126">
        <f>_xlfn.IFNA(IF(empleados!F127="",gestiona!$B$17,VLOOKUP(TRIM(empleados!F127),gestiona!$A$1:$B$17,2,0)),17)</f>
        <v>11</v>
      </c>
      <c r="B126">
        <f>_xlfn.IFNA(IF(empleados!G127="",contratos_id!$B$5,VLOOKUP(empleados!G127,contratos_id!$A$1:$B$16,2,0)),5)</f>
        <v>5</v>
      </c>
      <c r="C126" t="str">
        <f>IF(empleados!H127="","null","'"&amp;YEAR(empleados!H127)&amp;"-"&amp;IF(VALUE(MONTH(empleados!H127))&lt;10,0&amp;VALUE(MONTH(empleados!H127)),VALUE(MONTH(empleados!H127)))&amp;"-"&amp;IF(VALUE(DAY(empleados!H127))&lt;10,0&amp;VALUE(DAY(empleados!H127)),VALUE(DAY(empleados!H127)))&amp;"'")</f>
        <v>'2022-11-30'</v>
      </c>
      <c r="D126">
        <f>_xlfn.IFNA(VLOOKUP(empleados!J127,centro_costo_id_2!$A$2:$B$108,2,0),107)</f>
        <v>37</v>
      </c>
      <c r="E126" t="str">
        <f>"['cargo' =&gt; '"&amp;TRIM(empleados!B127)&amp;"','usuario' =&gt; '"&amp;TRIM(empleados!C127)&amp;"','cedula' =&gt; "&amp;IF(empleados!D127="","null",empleados!D127)&amp;",'telefono' =&gt; '"&amp;IF(empleados!E127="","N/A",empleados!E127)&amp;"','gestionas_id' =&gt; "&amp;A126&amp;","</f>
        <v>['cargo' =&gt; 'Diseñador de contenidos','usuario' =&gt; 'Viviana Gomez Barco','cedula' =&gt; 1053784960,'telefono' =&gt; '3146013995','gestionas_id' =&gt; 11,</v>
      </c>
      <c r="F126" t="str">
        <f>"'contratos_id' =&gt; "&amp;B126&amp;",'fecha_retiro' =&gt; "&amp;C126&amp;",'ticket' =&gt; '"&amp;IF(empleados!I127="","N/A",empleados!I127)&amp;"','centro_costos_id' =&gt; '107','estado' =&gt; 'Proceso de retiro'],"</f>
        <v>'contratos_id' =&gt; 5,'fecha_retiro' =&gt; '2022-11-30','ticket' =&gt; '9341','centro_costos_id' =&gt; '107','estado' =&gt; 'Proceso de retiro'],</v>
      </c>
      <c r="G126" t="str">
        <f t="shared" si="1"/>
        <v>['cargo' =&gt; 'Diseñador de contenidos','usuario' =&gt; 'Viviana Gomez Barco','cedula' =&gt; 1053784960,'telefono' =&gt; '3146013995','gestionas_id' =&gt; 11,'contratos_id' =&gt; 5,'fecha_retiro' =&gt; '2022-11-30','ticket' =&gt; '9341','centro_costos_id' =&gt; '107','estado' =&gt; 'Proceso de retiro'],</v>
      </c>
    </row>
    <row r="127" spans="1:7" x14ac:dyDescent="0.25">
      <c r="A127">
        <f>_xlfn.IFNA(IF(empleados!F128="",gestiona!$B$17,VLOOKUP(TRIM(empleados!F128),gestiona!$A$1:$B$17,2,0)),17)</f>
        <v>11</v>
      </c>
      <c r="B127">
        <f>_xlfn.IFNA(IF(empleados!G128="",contratos_id!$B$5,VLOOKUP(empleados!G128,contratos_id!$A$1:$B$16,2,0)),5)</f>
        <v>5</v>
      </c>
      <c r="C127" t="str">
        <f>IF(empleados!H128="","null","'"&amp;YEAR(empleados!H128)&amp;"-"&amp;IF(VALUE(MONTH(empleados!H128))&lt;10,0&amp;VALUE(MONTH(empleados!H128)),VALUE(MONTH(empleados!H128)))&amp;"-"&amp;IF(VALUE(DAY(empleados!H128))&lt;10,0&amp;VALUE(DAY(empleados!H128)),VALUE(DAY(empleados!H128)))&amp;"'")</f>
        <v>'2022-11-30'</v>
      </c>
      <c r="D127">
        <f>_xlfn.IFNA(VLOOKUP(empleados!J128,centro_costo_id_2!$A$2:$B$108,2,0),107)</f>
        <v>37</v>
      </c>
      <c r="E127" t="str">
        <f>"['cargo' =&gt; '"&amp;TRIM(empleados!B128)&amp;"','usuario' =&gt; '"&amp;TRIM(empleados!C128)&amp;"','cedula' =&gt; "&amp;IF(empleados!D128="","null",empleados!D128)&amp;",'telefono' =&gt; '"&amp;IF(empleados!E128="","N/A",empleados!E128)&amp;"','gestionas_id' =&gt; "&amp;A127&amp;","</f>
        <v>['cargo' =&gt; 'Diseñador de contenidos','usuario' =&gt; 'German Suarez','cedula' =&gt; 1019056989,'telefono' =&gt; '3022207243','gestionas_id' =&gt; 11,</v>
      </c>
      <c r="F127" t="str">
        <f>"'contratos_id' =&gt; "&amp;B127&amp;",'fecha_retiro' =&gt; "&amp;C127&amp;",'ticket' =&gt; '"&amp;IF(empleados!I128="","N/A",empleados!I128)&amp;"','centro_costos_id' =&gt; '107','estado' =&gt; 'Proceso de retiro'],"</f>
        <v>'contratos_id' =&gt; 5,'fecha_retiro' =&gt; '2022-11-30','ticket' =&gt; '9342','centro_costos_id' =&gt; '107','estado' =&gt; 'Proceso de retiro'],</v>
      </c>
      <c r="G127" t="str">
        <f t="shared" si="1"/>
        <v>['cargo' =&gt; 'Diseñador de contenidos','usuario' =&gt; 'German Suarez','cedula' =&gt; 1019056989,'telefono' =&gt; '3022207243','gestionas_id' =&gt; 11,'contratos_id' =&gt; 5,'fecha_retiro' =&gt; '2022-11-30','ticket' =&gt; '9342','centro_costos_id' =&gt; '107','estado' =&gt; 'Proceso de retiro'],</v>
      </c>
    </row>
    <row r="128" spans="1:7" x14ac:dyDescent="0.25">
      <c r="A128">
        <f>_xlfn.IFNA(IF(empleados!F129="",gestiona!$B$17,VLOOKUP(TRIM(empleados!F129),gestiona!$A$1:$B$17,2,0)),17)</f>
        <v>11</v>
      </c>
      <c r="B128">
        <f>_xlfn.IFNA(IF(empleados!G129="",contratos_id!$B$5,VLOOKUP(empleados!G129,contratos_id!$A$1:$B$16,2,0)),5)</f>
        <v>5</v>
      </c>
      <c r="C128" t="str">
        <f>IF(empleados!H129="","null","'"&amp;YEAR(empleados!H129)&amp;"-"&amp;IF(VALUE(MONTH(empleados!H129))&lt;10,0&amp;VALUE(MONTH(empleados!H129)),VALUE(MONTH(empleados!H129)))&amp;"-"&amp;IF(VALUE(DAY(empleados!H129))&lt;10,0&amp;VALUE(DAY(empleados!H129)),VALUE(DAY(empleados!H129)))&amp;"'")</f>
        <v>null</v>
      </c>
      <c r="D128">
        <f>_xlfn.IFNA(VLOOKUP(empleados!J129,centro_costo_id_2!$A$2:$B$108,2,0),107)</f>
        <v>107</v>
      </c>
      <c r="E128" t="str">
        <f>"['cargo' =&gt; '"&amp;TRIM(empleados!B129)&amp;"','usuario' =&gt; '"&amp;TRIM(empleados!C129)&amp;"','cedula' =&gt; "&amp;IF(empleados!D129="","null",empleados!D129)&amp;",'telefono' =&gt; '"&amp;IF(empleados!E129="","N/A",empleados!E129)&amp;"','gestionas_id' =&gt; "&amp;A128&amp;","</f>
        <v>['cargo' =&gt; 'Analista de Pauta','usuario' =&gt; 'Alejandra Bances','cedula' =&gt; 1030639356,'telefono' =&gt; '3194621500','gestionas_id' =&gt; 11,</v>
      </c>
      <c r="F128" t="str">
        <f>"'contratos_id' =&gt; "&amp;B128&amp;",'fecha_retiro' =&gt; "&amp;C128&amp;",'ticket' =&gt; '"&amp;IF(empleados!I129="","N/A",empleados!I129)&amp;"','centro_costos_id' =&gt; '107','estado' =&gt; 'Proceso de retiro'],"</f>
        <v>'contratos_id' =&gt; 5,'fecha_retiro' =&gt; null,'ticket' =&gt; '9363','centro_costos_id' =&gt; '107','estado' =&gt; 'Proceso de retiro'],</v>
      </c>
      <c r="G128" t="str">
        <f t="shared" si="1"/>
        <v>['cargo' =&gt; 'Analista de Pauta','usuario' =&gt; 'Alejandra Bances','cedula' =&gt; 1030639356,'telefono' =&gt; '3194621500','gestionas_id' =&gt; 11,'contratos_id' =&gt; 5,'fecha_retiro' =&gt; null,'ticket' =&gt; '9363','centro_costos_id' =&gt; '107','estado' =&gt; 'Proceso de retiro'],</v>
      </c>
    </row>
    <row r="129" spans="1:7" x14ac:dyDescent="0.25">
      <c r="A129">
        <f>_xlfn.IFNA(IF(empleados!F130="",gestiona!$B$17,VLOOKUP(TRIM(empleados!F130),gestiona!$A$1:$B$17,2,0)),17)</f>
        <v>11</v>
      </c>
      <c r="B129">
        <f>_xlfn.IFNA(IF(empleados!G130="",contratos_id!$B$5,VLOOKUP(empleados!G130,contratos_id!$A$1:$B$16,2,0)),5)</f>
        <v>5</v>
      </c>
      <c r="C129" t="str">
        <f>IF(empleados!H130="","null","'"&amp;YEAR(empleados!H130)&amp;"-"&amp;IF(VALUE(MONTH(empleados!H130))&lt;10,0&amp;VALUE(MONTH(empleados!H130)),VALUE(MONTH(empleados!H130)))&amp;"-"&amp;IF(VALUE(DAY(empleados!H130))&lt;10,0&amp;VALUE(DAY(empleados!H130)),VALUE(DAY(empleados!H130)))&amp;"'")</f>
        <v>null</v>
      </c>
      <c r="D129">
        <f>_xlfn.IFNA(VLOOKUP(empleados!J130,centro_costo_id_2!$A$2:$B$108,2,0),107)</f>
        <v>107</v>
      </c>
      <c r="E129" t="str">
        <f>"['cargo' =&gt; '"&amp;TRIM(empleados!B130)&amp;"','usuario' =&gt; '"&amp;TRIM(empleados!C130)&amp;"','cedula' =&gt; "&amp;IF(empleados!D130="","null",empleados!D130)&amp;",'telefono' =&gt; '"&amp;IF(empleados!E130="","N/A",empleados!E130)&amp;"','gestionas_id' =&gt; "&amp;A129&amp;","</f>
        <v>['cargo' =&gt; 'Diseñadora','usuario' =&gt; 'Angie Tatiana Celis','cedula' =&gt; 1057598754,'telefono' =&gt; '3123534906','gestionas_id' =&gt; 11,</v>
      </c>
      <c r="F129" t="str">
        <f>"'contratos_id' =&gt; "&amp;B129&amp;",'fecha_retiro' =&gt; "&amp;C129&amp;",'ticket' =&gt; '"&amp;IF(empleados!I130="","N/A",empleados!I130)&amp;"','centro_costos_id' =&gt; '107','estado' =&gt; 'Proceso de retiro'],"</f>
        <v>'contratos_id' =&gt; 5,'fecha_retiro' =&gt; null,'ticket' =&gt; '9376','centro_costos_id' =&gt; '107','estado' =&gt; 'Proceso de retiro'],</v>
      </c>
      <c r="G129" t="str">
        <f t="shared" si="1"/>
        <v>['cargo' =&gt; 'Diseñadora','usuario' =&gt; 'Angie Tatiana Celis','cedula' =&gt; 1057598754,'telefono' =&gt; '3123534906','gestionas_id' =&gt; 11,'contratos_id' =&gt; 5,'fecha_retiro' =&gt; null,'ticket' =&gt; '9376','centro_costos_id' =&gt; '107','estado' =&gt; 'Proceso de retiro'],</v>
      </c>
    </row>
    <row r="130" spans="1:7" x14ac:dyDescent="0.25">
      <c r="A130">
        <f>_xlfn.IFNA(IF(empleados!F131="",gestiona!$B$17,VLOOKUP(TRIM(empleados!F131),gestiona!$A$1:$B$17,2,0)),17)</f>
        <v>17</v>
      </c>
      <c r="B130">
        <f>_xlfn.IFNA(IF(empleados!G131="",contratos_id!$B$5,VLOOKUP(empleados!G131,contratos_id!$A$1:$B$16,2,0)),5)</f>
        <v>5</v>
      </c>
      <c r="C130" t="str">
        <f>IF(empleados!H131="","null","'"&amp;YEAR(empleados!H131)&amp;"-"&amp;IF(VALUE(MONTH(empleados!H131))&lt;10,0&amp;VALUE(MONTH(empleados!H131)),VALUE(MONTH(empleados!H131)))&amp;"-"&amp;IF(VALUE(DAY(empleados!H131))&lt;10,0&amp;VALUE(DAY(empleados!H131)),VALUE(DAY(empleados!H131)))&amp;"'")</f>
        <v>'2022-10-06'</v>
      </c>
      <c r="D130">
        <f>_xlfn.IFNA(VLOOKUP(empleados!J131,centro_costo_id_2!$A$2:$B$108,2,0),107)</f>
        <v>107</v>
      </c>
      <c r="E130" t="str">
        <f>"['cargo' =&gt; '"&amp;TRIM(empleados!B131)&amp;"','usuario' =&gt; '"&amp;TRIM(empleados!C131)&amp;"','cedula' =&gt; "&amp;IF(empleados!D131="","null",empleados!D131)&amp;",'telefono' =&gt; '"&amp;IF(empleados!E131="","N/A",empleados!E131)&amp;"','gestionas_id' =&gt; "&amp;A130&amp;","</f>
        <v>['cargo' =&gt; 'Copy junior','usuario' =&gt; 'Juan Esteban Valdes','cedula' =&gt; 1000832919,'telefono' =&gt; '3102765731','gestionas_id' =&gt; 17,</v>
      </c>
      <c r="F130" t="str">
        <f>"'contratos_id' =&gt; "&amp;B130&amp;",'fecha_retiro' =&gt; "&amp;C130&amp;",'ticket' =&gt; '"&amp;IF(empleados!I131="","N/A",empleados!I131)&amp;"','centro_costos_id' =&gt; '107','estado' =&gt; 'Proceso de retiro'],"</f>
        <v>'contratos_id' =&gt; 5,'fecha_retiro' =&gt; '2022-10-06','ticket' =&gt; '9233','centro_costos_id' =&gt; '107','estado' =&gt; 'Proceso de retiro'],</v>
      </c>
      <c r="G130" t="str">
        <f t="shared" ref="G130:G193" si="2">E130&amp;F130</f>
        <v>['cargo' =&gt; 'Copy junior','usuario' =&gt; 'Juan Esteban Valdes','cedula' =&gt; 1000832919,'telefono' =&gt; '3102765731','gestionas_id' =&gt; 17,'contratos_id' =&gt; 5,'fecha_retiro' =&gt; '2022-10-06','ticket' =&gt; '9233','centro_costos_id' =&gt; '107','estado' =&gt; 'Proceso de retiro'],</v>
      </c>
    </row>
    <row r="131" spans="1:7" x14ac:dyDescent="0.25">
      <c r="A131">
        <f>_xlfn.IFNA(IF(empleados!F132="",gestiona!$B$17,VLOOKUP(TRIM(empleados!F132),gestiona!$A$1:$B$17,2,0)),17)</f>
        <v>17</v>
      </c>
      <c r="B131">
        <f>_xlfn.IFNA(IF(empleados!G132="",contratos_id!$B$5,VLOOKUP(empleados!G132,contratos_id!$A$1:$B$16,2,0)),5)</f>
        <v>3</v>
      </c>
      <c r="C131" t="str">
        <f>IF(empleados!H132="","null","'"&amp;YEAR(empleados!H132)&amp;"-"&amp;IF(VALUE(MONTH(empleados!H132))&lt;10,0&amp;VALUE(MONTH(empleados!H132)),VALUE(MONTH(empleados!H132)))&amp;"-"&amp;IF(VALUE(DAY(empleados!H132))&lt;10,0&amp;VALUE(DAY(empleados!H132)),VALUE(DAY(empleados!H132)))&amp;"'")</f>
        <v>null</v>
      </c>
      <c r="D131">
        <f>_xlfn.IFNA(VLOOKUP(empleados!J132,centro_costo_id_2!$A$2:$B$108,2,0),107)</f>
        <v>45</v>
      </c>
      <c r="E131" t="str">
        <f>"['cargo' =&gt; '"&amp;TRIM(empleados!B132)&amp;"','usuario' =&gt; '"&amp;TRIM(empleados!C132)&amp;"','cedula' =&gt; "&amp;IF(empleados!D132="","null",empleados!D132)&amp;",'telefono' =&gt; '"&amp;IF(empleados!E132="","N/A",empleados!E132)&amp;"','gestionas_id' =&gt; "&amp;A131&amp;","</f>
        <v>['cargo' =&gt; 'Desarrollador .net','usuario' =&gt; 'Nayifb Eduardo Zambrano','cedula' =&gt; 79446406,'telefono' =&gt; '3015123953','gestionas_id' =&gt; 17,</v>
      </c>
      <c r="F131" t="str">
        <f>"'contratos_id' =&gt; "&amp;B131&amp;",'fecha_retiro' =&gt; "&amp;C131&amp;",'ticket' =&gt; '"&amp;IF(empleados!I132="","N/A",empleados!I132)&amp;"','centro_costos_id' =&gt; '107','estado' =&gt; 'Proceso de retiro'],"</f>
        <v>'contratos_id' =&gt; 3,'fecha_retiro' =&gt; null,'ticket' =&gt; '9289','centro_costos_id' =&gt; '107','estado' =&gt; 'Proceso de retiro'],</v>
      </c>
      <c r="G131" t="str">
        <f t="shared" si="2"/>
        <v>['cargo' =&gt; 'Desarrollador .net','usuario' =&gt; 'Nayifb Eduardo Zambrano','cedula' =&gt; 79446406,'telefono' =&gt; '3015123953','gestionas_id' =&gt; 17,'contratos_id' =&gt; 3,'fecha_retiro' =&gt; null,'ticket' =&gt; '9289','centro_costos_id' =&gt; '107','estado' =&gt; 'Proceso de retiro'],</v>
      </c>
    </row>
    <row r="132" spans="1:7" x14ac:dyDescent="0.25">
      <c r="A132">
        <f>_xlfn.IFNA(IF(empleados!F133="",gestiona!$B$17,VLOOKUP(TRIM(empleados!F133),gestiona!$A$1:$B$17,2,0)),17)</f>
        <v>13</v>
      </c>
      <c r="B132">
        <f>_xlfn.IFNA(IF(empleados!G133="",contratos_id!$B$5,VLOOKUP(empleados!G133,contratos_id!$A$1:$B$16,2,0)),5)</f>
        <v>3</v>
      </c>
      <c r="C132" t="str">
        <f>IF(empleados!H133="","null","'"&amp;YEAR(empleados!H133)&amp;"-"&amp;IF(VALUE(MONTH(empleados!H133))&lt;10,0&amp;VALUE(MONTH(empleados!H133)),VALUE(MONTH(empleados!H133)))&amp;"-"&amp;IF(VALUE(DAY(empleados!H133))&lt;10,0&amp;VALUE(DAY(empleados!H133)),VALUE(DAY(empleados!H133)))&amp;"'")</f>
        <v>null</v>
      </c>
      <c r="D132">
        <f>_xlfn.IFNA(VLOOKUP(empleados!J133,centro_costo_id_2!$A$2:$B$108,2,0),107)</f>
        <v>63</v>
      </c>
      <c r="E132" t="str">
        <f>"['cargo' =&gt; '"&amp;TRIM(empleados!B133)&amp;"','usuario' =&gt; '"&amp;TRIM(empleados!C133)&amp;"','cedula' =&gt; "&amp;IF(empleados!D133="","null",empleados!D133)&amp;",'telefono' =&gt; '"&amp;IF(empleados!E133="","N/A",empleados!E133)&amp;"','gestionas_id' =&gt; "&amp;A132&amp;","</f>
        <v>['cargo' =&gt; 'Gerente de Proyecto','usuario' =&gt; 'Deizith Yadira Diaz Bohorquez','cedula' =&gt; 52146220,'telefono' =&gt; '3057667060','gestionas_id' =&gt; 13,</v>
      </c>
      <c r="F132" t="str">
        <f>"'contratos_id' =&gt; "&amp;B132&amp;",'fecha_retiro' =&gt; "&amp;C132&amp;",'ticket' =&gt; '"&amp;IF(empleados!I133="","N/A",empleados!I133)&amp;"','centro_costos_id' =&gt; '107','estado' =&gt; 'Proceso de retiro'],"</f>
        <v>'contratos_id' =&gt; 3,'fecha_retiro' =&gt; null,'ticket' =&gt; '9545','centro_costos_id' =&gt; '107','estado' =&gt; 'Proceso de retiro'],</v>
      </c>
      <c r="G132" t="str">
        <f t="shared" si="2"/>
        <v>['cargo' =&gt; 'Gerente de Proyecto','usuario' =&gt; 'Deizith Yadira Diaz Bohorquez','cedula' =&gt; 52146220,'telefono' =&gt; '3057667060','gestionas_id' =&gt; 13,'contratos_id' =&gt; 3,'fecha_retiro' =&gt; null,'ticket' =&gt; '9545','centro_costos_id' =&gt; '107','estado' =&gt; 'Proceso de retiro'],</v>
      </c>
    </row>
    <row r="133" spans="1:7" x14ac:dyDescent="0.25">
      <c r="A133">
        <f>_xlfn.IFNA(IF(empleados!F134="",gestiona!$B$17,VLOOKUP(TRIM(empleados!F134),gestiona!$A$1:$B$17,2,0)),17)</f>
        <v>17</v>
      </c>
      <c r="B133">
        <f>_xlfn.IFNA(IF(empleados!G134="",contratos_id!$B$5,VLOOKUP(empleados!G134,contratos_id!$A$1:$B$16,2,0)),5)</f>
        <v>3</v>
      </c>
      <c r="C133" t="str">
        <f>IF(empleados!H134="","null","'"&amp;YEAR(empleados!H134)&amp;"-"&amp;IF(VALUE(MONTH(empleados!H134))&lt;10,0&amp;VALUE(MONTH(empleados!H134)),VALUE(MONTH(empleados!H134)))&amp;"-"&amp;IF(VALUE(DAY(empleados!H134))&lt;10,0&amp;VALUE(DAY(empleados!H134)),VALUE(DAY(empleados!H134)))&amp;"'")</f>
        <v>null</v>
      </c>
      <c r="D133">
        <f>_xlfn.IFNA(VLOOKUP(empleados!J134,centro_costo_id_2!$A$2:$B$108,2,0),107)</f>
        <v>107</v>
      </c>
      <c r="E133" t="str">
        <f>"['cargo' =&gt; '"&amp;TRIM(empleados!B134)&amp;"','usuario' =&gt; '"&amp;TRIM(empleados!C134)&amp;"','cedula' =&gt; "&amp;IF(empleados!D134="","null",empleados!D134)&amp;",'telefono' =&gt; '"&amp;IF(empleados!E134="","N/A",empleados!E134)&amp;"','gestionas_id' =&gt; "&amp;A133&amp;","</f>
        <v>['cargo' =&gt; 'Lider NOC/SOC','usuario' =&gt; 'Juan David Macias Mejia','cedula' =&gt; 1015399030,'telefono' =&gt; '3005678575','gestionas_id' =&gt; 17,</v>
      </c>
      <c r="F133" t="str">
        <f>"'contratos_id' =&gt; "&amp;B133&amp;",'fecha_retiro' =&gt; "&amp;C133&amp;",'ticket' =&gt; '"&amp;IF(empleados!I134="","N/A",empleados!I134)&amp;"','centro_costos_id' =&gt; '107','estado' =&gt; 'Proceso de retiro'],"</f>
        <v>'contratos_id' =&gt; 3,'fecha_retiro' =&gt; null,'ticket' =&gt; '9549','centro_costos_id' =&gt; '107','estado' =&gt; 'Proceso de retiro'],</v>
      </c>
      <c r="G133" t="str">
        <f t="shared" si="2"/>
        <v>['cargo' =&gt; 'Lider NOC/SOC','usuario' =&gt; 'Juan David Macias Mejia','cedula' =&gt; 1015399030,'telefono' =&gt; '3005678575','gestionas_id' =&gt; 17,'contratos_id' =&gt; 3,'fecha_retiro' =&gt; null,'ticket' =&gt; '9549','centro_costos_id' =&gt; '107','estado' =&gt; 'Proceso de retiro'],</v>
      </c>
    </row>
    <row r="134" spans="1:7" x14ac:dyDescent="0.25">
      <c r="A134">
        <f>_xlfn.IFNA(IF(empleados!F135="",gestiona!$B$17,VLOOKUP(TRIM(empleados!F135),gestiona!$A$1:$B$17,2,0)),17)</f>
        <v>13</v>
      </c>
      <c r="B134">
        <f>_xlfn.IFNA(IF(empleados!G135="",contratos_id!$B$5,VLOOKUP(empleados!G135,contratos_id!$A$1:$B$16,2,0)),5)</f>
        <v>6</v>
      </c>
      <c r="C134" t="str">
        <f>IF(empleados!H135="","null","'"&amp;YEAR(empleados!H135)&amp;"-"&amp;IF(VALUE(MONTH(empleados!H135))&lt;10,0&amp;VALUE(MONTH(empleados!H135)),VALUE(MONTH(empleados!H135)))&amp;"-"&amp;IF(VALUE(DAY(empleados!H135))&lt;10,0&amp;VALUE(DAY(empleados!H135)),VALUE(DAY(empleados!H135)))&amp;"'")</f>
        <v>'2022-09-06'</v>
      </c>
      <c r="D134">
        <f>_xlfn.IFNA(VLOOKUP(empleados!J135,centro_costo_id_2!$A$2:$B$108,2,0),107)</f>
        <v>60</v>
      </c>
      <c r="E134" t="str">
        <f>"['cargo' =&gt; '"&amp;TRIM(empleados!B135)&amp;"','usuario' =&gt; '"&amp;TRIM(empleados!C135)&amp;"','cedula' =&gt; "&amp;IF(empleados!D135="","null",empleados!D135)&amp;",'telefono' =&gt; '"&amp;IF(empleados!E135="","N/A",empleados!E135)&amp;"','gestionas_id' =&gt; "&amp;A134&amp;","</f>
        <v>['cargo' =&gt; 'Analista de Calidad
','usuario' =&gt; 'Cristian Camilo Martinez Alvarez','cedula' =&gt; 1075264331,'telefono' =&gt; '3022756415','gestionas_id' =&gt; 13,</v>
      </c>
      <c r="F134" t="str">
        <f>"'contratos_id' =&gt; "&amp;B134&amp;",'fecha_retiro' =&gt; "&amp;C134&amp;",'ticket' =&gt; '"&amp;IF(empleados!I135="","N/A",empleados!I135)&amp;"','centro_costos_id' =&gt; '107','estado' =&gt; 'Proceso de retiro'],"</f>
        <v>'contratos_id' =&gt; 6,'fecha_retiro' =&gt; '2022-09-06','ticket' =&gt; '9476','centro_costos_id' =&gt; '107','estado' =&gt; 'Proceso de retiro'],</v>
      </c>
      <c r="G134" t="str">
        <f t="shared" si="2"/>
        <v>['cargo' =&gt; 'Analista de Calidad
','usuario' =&gt; 'Cristian Camilo Martinez Alvarez','cedula' =&gt; 1075264331,'telefono' =&gt; '3022756415','gestionas_id' =&gt; 13,'contratos_id' =&gt; 6,'fecha_retiro' =&gt; '2022-09-06','ticket' =&gt; '9476','centro_costos_id' =&gt; '107','estado' =&gt; 'Proceso de retiro'],</v>
      </c>
    </row>
    <row r="135" spans="1:7" x14ac:dyDescent="0.25">
      <c r="A135">
        <f>_xlfn.IFNA(IF(empleados!F136="",gestiona!$B$17,VLOOKUP(TRIM(empleados!F136),gestiona!$A$1:$B$17,2,0)),17)</f>
        <v>13</v>
      </c>
      <c r="B135">
        <f>_xlfn.IFNA(IF(empleados!G136="",contratos_id!$B$5,VLOOKUP(empleados!G136,contratos_id!$A$1:$B$16,2,0)),5)</f>
        <v>5</v>
      </c>
      <c r="C135" t="str">
        <f>IF(empleados!H136="","null","'"&amp;YEAR(empleados!H136)&amp;"-"&amp;IF(VALUE(MONTH(empleados!H136))&lt;10,0&amp;VALUE(MONTH(empleados!H136)),VALUE(MONTH(empleados!H136)))&amp;"-"&amp;IF(VALUE(DAY(empleados!H136))&lt;10,0&amp;VALUE(DAY(empleados!H136)),VALUE(DAY(empleados!H136)))&amp;"'")</f>
        <v>null</v>
      </c>
      <c r="D135">
        <f>_xlfn.IFNA(VLOOKUP(empleados!J136,centro_costo_id_2!$A$2:$B$108,2,0),107)</f>
        <v>107</v>
      </c>
      <c r="E135" t="str">
        <f>"['cargo' =&gt; '"&amp;TRIM(empleados!B136)&amp;"','usuario' =&gt; '"&amp;TRIM(empleados!C136)&amp;"','cedula' =&gt; "&amp;IF(empleados!D136="","null",empleados!D136)&amp;",'telefono' =&gt; '"&amp;IF(empleados!E136="","N/A",empleados!E136)&amp;"','gestionas_id' =&gt; "&amp;A135&amp;","</f>
        <v>['cargo' =&gt; 'Analista de Automatizacion','usuario' =&gt; 'Martin Clausse','cedula' =&gt; 34721832,'telefono' =&gt; '54 9 2944 14-3330','gestionas_id' =&gt; 13,</v>
      </c>
      <c r="F135" t="str">
        <f>"'contratos_id' =&gt; "&amp;B135&amp;",'fecha_retiro' =&gt; "&amp;C135&amp;",'ticket' =&gt; '"&amp;IF(empleados!I136="","N/A",empleados!I136)&amp;"','centro_costos_id' =&gt; '107','estado' =&gt; 'Proceso de retiro'],"</f>
        <v>'contratos_id' =&gt; 5,'fecha_retiro' =&gt; null,'ticket' =&gt; '9168','centro_costos_id' =&gt; '107','estado' =&gt; 'Proceso de retiro'],</v>
      </c>
      <c r="G135" t="str">
        <f t="shared" si="2"/>
        <v>['cargo' =&gt; 'Analista de Automatizacion','usuario' =&gt; 'Martin Clausse','cedula' =&gt; 34721832,'telefono' =&gt; '54 9 2944 14-3330','gestionas_id' =&gt; 13,'contratos_id' =&gt; 5,'fecha_retiro' =&gt; null,'ticket' =&gt; '9168','centro_costos_id' =&gt; '107','estado' =&gt; 'Proceso de retiro'],</v>
      </c>
    </row>
    <row r="136" spans="1:7" x14ac:dyDescent="0.25">
      <c r="A136">
        <f>_xlfn.IFNA(IF(empleados!F137="",gestiona!$B$17,VLOOKUP(TRIM(empleados!F137),gestiona!$A$1:$B$17,2,0)),17)</f>
        <v>13</v>
      </c>
      <c r="B136">
        <f>_xlfn.IFNA(IF(empleados!G137="",contratos_id!$B$5,VLOOKUP(empleados!G137,contratos_id!$A$1:$B$16,2,0)),5)</f>
        <v>6</v>
      </c>
      <c r="C136" t="str">
        <f>IF(empleados!H137="","null","'"&amp;YEAR(empleados!H137)&amp;"-"&amp;IF(VALUE(MONTH(empleados!H137))&lt;10,0&amp;VALUE(MONTH(empleados!H137)),VALUE(MONTH(empleados!H137)))&amp;"-"&amp;IF(VALUE(DAY(empleados!H137))&lt;10,0&amp;VALUE(DAY(empleados!H137)),VALUE(DAY(empleados!H137)))&amp;"'")</f>
        <v>'2022-09-16'</v>
      </c>
      <c r="D136">
        <f>_xlfn.IFNA(VLOOKUP(empleados!J137,centro_costo_id_2!$A$2:$B$108,2,0),107)</f>
        <v>60</v>
      </c>
      <c r="E136" t="str">
        <f>"['cargo' =&gt; '"&amp;TRIM(empleados!B137)&amp;"','usuario' =&gt; '"&amp;TRIM(empleados!C137)&amp;"','cedula' =&gt; "&amp;IF(empleados!D137="","null",empleados!D137)&amp;",'telefono' =&gt; '"&amp;IF(empleados!E137="","N/A",empleados!E137)&amp;"','gestionas_id' =&gt; "&amp;A136&amp;","</f>
        <v>['cargo' =&gt; 'Asesor','usuario' =&gt; 'Laura Gisell Barreto Cifuentes','cedula' =&gt; 1072660943,'telefono' =&gt; '3508998045','gestionas_id' =&gt; 13,</v>
      </c>
      <c r="F136" t="str">
        <f>"'contratos_id' =&gt; "&amp;B136&amp;",'fecha_retiro' =&gt; "&amp;C136&amp;",'ticket' =&gt; '"&amp;IF(empleados!I137="","N/A",empleados!I137)&amp;"','centro_costos_id' =&gt; '107','estado' =&gt; 'Proceso de retiro'],"</f>
        <v>'contratos_id' =&gt; 6,'fecha_retiro' =&gt; '2022-09-16','ticket' =&gt; '9450','centro_costos_id' =&gt; '107','estado' =&gt; 'Proceso de retiro'],</v>
      </c>
      <c r="G136" t="str">
        <f t="shared" si="2"/>
        <v>['cargo' =&gt; 'Asesor','usuario' =&gt; 'Laura Gisell Barreto Cifuentes','cedula' =&gt; 1072660943,'telefono' =&gt; '3508998045','gestionas_id' =&gt; 13,'contratos_id' =&gt; 6,'fecha_retiro' =&gt; '2022-09-16','ticket' =&gt; '9450','centro_costos_id' =&gt; '107','estado' =&gt; 'Proceso de retiro'],</v>
      </c>
    </row>
    <row r="137" spans="1:7" x14ac:dyDescent="0.25">
      <c r="A137">
        <f>_xlfn.IFNA(IF(empleados!F138="",gestiona!$B$17,VLOOKUP(TRIM(empleados!F138),gestiona!$A$1:$B$17,2,0)),17)</f>
        <v>13</v>
      </c>
      <c r="B137">
        <f>_xlfn.IFNA(IF(empleados!G138="",contratos_id!$B$5,VLOOKUP(empleados!G138,contratos_id!$A$1:$B$16,2,0)),5)</f>
        <v>6</v>
      </c>
      <c r="C137" t="str">
        <f>IF(empleados!H138="","null","'"&amp;YEAR(empleados!H138)&amp;"-"&amp;IF(VALUE(MONTH(empleados!H138))&lt;10,0&amp;VALUE(MONTH(empleados!H138)),VALUE(MONTH(empleados!H138)))&amp;"-"&amp;IF(VALUE(DAY(empleados!H138))&lt;10,0&amp;VALUE(DAY(empleados!H138)),VALUE(DAY(empleados!H138)))&amp;"'")</f>
        <v>'2022-12-16'</v>
      </c>
      <c r="D137">
        <f>_xlfn.IFNA(VLOOKUP(empleados!J138,centro_costo_id_2!$A$2:$B$108,2,0),107)</f>
        <v>60</v>
      </c>
      <c r="E137" t="str">
        <f>"['cargo' =&gt; '"&amp;TRIM(empleados!B138)&amp;"','usuario' =&gt; '"&amp;TRIM(empleados!C138)&amp;"','cedula' =&gt; "&amp;IF(empleados!D138="","null",empleados!D138)&amp;",'telefono' =&gt; '"&amp;IF(empleados!E138="","N/A",empleados!E138)&amp;"','gestionas_id' =&gt; "&amp;A137&amp;","</f>
        <v>['cargo' =&gt; 'Profesional de apoyo Programa primer empleo','usuario' =&gt; 'Yeimy Tatiana Rodriguez Vanegas','cedula' =&gt; 1010229339,'telefono' =&gt; '3204383889','gestionas_id' =&gt; 13,</v>
      </c>
      <c r="F137" t="str">
        <f>"'contratos_id' =&gt; "&amp;B137&amp;",'fecha_retiro' =&gt; "&amp;C137&amp;",'ticket' =&gt; '"&amp;IF(empleados!I138="","N/A",empleados!I138)&amp;"','centro_costos_id' =&gt; '107','estado' =&gt; 'Proceso de retiro'],"</f>
        <v>'contratos_id' =&gt; 6,'fecha_retiro' =&gt; '2022-12-16','ticket' =&gt; '9438','centro_costos_id' =&gt; '107','estado' =&gt; 'Proceso de retiro'],</v>
      </c>
      <c r="G137" t="str">
        <f t="shared" si="2"/>
        <v>['cargo' =&gt; 'Profesional de apoyo Programa primer empleo','usuario' =&gt; 'Yeimy Tatiana Rodriguez Vanegas','cedula' =&gt; 1010229339,'telefono' =&gt; '3204383889','gestionas_id' =&gt; 13,'contratos_id' =&gt; 6,'fecha_retiro' =&gt; '2022-12-16','ticket' =&gt; '9438','centro_costos_id' =&gt; '107','estado' =&gt; 'Proceso de retiro'],</v>
      </c>
    </row>
    <row r="138" spans="1:7" x14ac:dyDescent="0.25">
      <c r="A138">
        <f>_xlfn.IFNA(IF(empleados!F139="",gestiona!$B$17,VLOOKUP(TRIM(empleados!F139),gestiona!$A$1:$B$17,2,0)),17)</f>
        <v>17</v>
      </c>
      <c r="B138">
        <f>_xlfn.IFNA(IF(empleados!G139="",contratos_id!$B$5,VLOOKUP(empleados!G139,contratos_id!$A$1:$B$16,2,0)),5)</f>
        <v>5</v>
      </c>
      <c r="C138" t="str">
        <f>IF(empleados!H139="","null","'"&amp;YEAR(empleados!H139)&amp;"-"&amp;IF(VALUE(MONTH(empleados!H139))&lt;10,0&amp;VALUE(MONTH(empleados!H139)),VALUE(MONTH(empleados!H139)))&amp;"-"&amp;IF(VALUE(DAY(empleados!H139))&lt;10,0&amp;VALUE(DAY(empleados!H139)),VALUE(DAY(empleados!H139)))&amp;"'")</f>
        <v>null</v>
      </c>
      <c r="D138">
        <f>_xlfn.IFNA(VLOOKUP(empleados!J139,centro_costo_id_2!$A$2:$B$108,2,0),107)</f>
        <v>107</v>
      </c>
      <c r="E138" t="str">
        <f>"['cargo' =&gt; '"&amp;TRIM(empleados!B139)&amp;"','usuario' =&gt; '"&amp;TRIM(empleados!C139)&amp;"','cedula' =&gt; "&amp;IF(empleados!D139="","null",empleados!D139)&amp;",'telefono' =&gt; '"&amp;IF(empleados!E139="","N/A",empleados!E139)&amp;"','gestionas_id' =&gt; "&amp;A138&amp;","</f>
        <v>['cargo' =&gt; 'Gerente de Comunicaciones.','usuario' =&gt; 'Natalia Fajardo Hernandez','cedula' =&gt; 1032444584,'telefono' =&gt; '3012197085','gestionas_id' =&gt; 17,</v>
      </c>
      <c r="F138" t="str">
        <f>"'contratos_id' =&gt; "&amp;B138&amp;",'fecha_retiro' =&gt; "&amp;C138&amp;",'ticket' =&gt; '"&amp;IF(empleados!I139="","N/A",empleados!I139)&amp;"','centro_costos_id' =&gt; '107','estado' =&gt; 'Proceso de retiro'],"</f>
        <v>'contratos_id' =&gt; 5,'fecha_retiro' =&gt; null,'ticket' =&gt; '9767','centro_costos_id' =&gt; '107','estado' =&gt; 'Proceso de retiro'],</v>
      </c>
      <c r="G138" t="str">
        <f t="shared" si="2"/>
        <v>['cargo' =&gt; 'Gerente de Comunicaciones.','usuario' =&gt; 'Natalia Fajardo Hernandez','cedula' =&gt; 1032444584,'telefono' =&gt; '3012197085','gestionas_id' =&gt; 17,'contratos_id' =&gt; 5,'fecha_retiro' =&gt; null,'ticket' =&gt; '9767','centro_costos_id' =&gt; '107','estado' =&gt; 'Proceso de retiro'],</v>
      </c>
    </row>
    <row r="139" spans="1:7" x14ac:dyDescent="0.25">
      <c r="A139">
        <f>_xlfn.IFNA(IF(empleados!F140="",gestiona!$B$17,VLOOKUP(TRIM(empleados!F140),gestiona!$A$1:$B$17,2,0)),17)</f>
        <v>4</v>
      </c>
      <c r="B139">
        <f>_xlfn.IFNA(IF(empleados!G140="",contratos_id!$B$5,VLOOKUP(empleados!G140,contratos_id!$A$1:$B$16,2,0)),5)</f>
        <v>5</v>
      </c>
      <c r="C139" t="str">
        <f>IF(empleados!H140="","null","'"&amp;YEAR(empleados!H140)&amp;"-"&amp;IF(VALUE(MONTH(empleados!H140))&lt;10,0&amp;VALUE(MONTH(empleados!H140)),VALUE(MONTH(empleados!H140)))&amp;"-"&amp;IF(VALUE(DAY(empleados!H140))&lt;10,0&amp;VALUE(DAY(empleados!H140)),VALUE(DAY(empleados!H140)))&amp;"'")</f>
        <v>null</v>
      </c>
      <c r="D139">
        <f>_xlfn.IFNA(VLOOKUP(empleados!J140,centro_costo_id_2!$A$2:$B$108,2,0),107)</f>
        <v>107</v>
      </c>
      <c r="E139" t="str">
        <f>"['cargo' =&gt; '"&amp;TRIM(empleados!B140)&amp;"','usuario' =&gt; '"&amp;TRIM(empleados!C140)&amp;"','cedula' =&gt; "&amp;IF(empleados!D140="","null",empleados!D140)&amp;",'telefono' =&gt; '"&amp;IF(empleados!E140="","N/A",empleados!E140)&amp;"','gestionas_id' =&gt; "&amp;A139&amp;","</f>
        <v>['cargo' =&gt; 'Profesional Administrativo','usuario' =&gt; 'Andres Ricardo Mendieta Novoa','cedula' =&gt; 1024527838,'telefono' =&gt; '3123816687','gestionas_id' =&gt; 4,</v>
      </c>
      <c r="F139" t="str">
        <f>"'contratos_id' =&gt; "&amp;B139&amp;",'fecha_retiro' =&gt; "&amp;C139&amp;",'ticket' =&gt; '"&amp;IF(empleados!I140="","N/A",empleados!I140)&amp;"','centro_costos_id' =&gt; '107','estado' =&gt; 'Proceso de retiro'],"</f>
        <v>'contratos_id' =&gt; 5,'fecha_retiro' =&gt; null,'ticket' =&gt; '9499','centro_costos_id' =&gt; '107','estado' =&gt; 'Proceso de retiro'],</v>
      </c>
      <c r="G139" t="str">
        <f t="shared" si="2"/>
        <v>['cargo' =&gt; 'Profesional Administrativo','usuario' =&gt; 'Andres Ricardo Mendieta Novoa','cedula' =&gt; 1024527838,'telefono' =&gt; '3123816687','gestionas_id' =&gt; 4,'contratos_id' =&gt; 5,'fecha_retiro' =&gt; null,'ticket' =&gt; '9499','centro_costos_id' =&gt; '107','estado' =&gt; 'Proceso de retiro'],</v>
      </c>
    </row>
    <row r="140" spans="1:7" x14ac:dyDescent="0.25">
      <c r="A140">
        <f>_xlfn.IFNA(IF(empleados!F141="",gestiona!$B$17,VLOOKUP(TRIM(empleados!F141),gestiona!$A$1:$B$17,2,0)),17)</f>
        <v>11</v>
      </c>
      <c r="B140">
        <f>_xlfn.IFNA(IF(empleados!G141="",contratos_id!$B$5,VLOOKUP(empleados!G141,contratos_id!$A$1:$B$16,2,0)),5)</f>
        <v>5</v>
      </c>
      <c r="C140" t="str">
        <f>IF(empleados!H141="","null","'"&amp;YEAR(empleados!H141)&amp;"-"&amp;IF(VALUE(MONTH(empleados!H141))&lt;10,0&amp;VALUE(MONTH(empleados!H141)),VALUE(MONTH(empleados!H141)))&amp;"-"&amp;IF(VALUE(DAY(empleados!H141))&lt;10,0&amp;VALUE(DAY(empleados!H141)),VALUE(DAY(empleados!H141)))&amp;"'")</f>
        <v>'2022-08-31'</v>
      </c>
      <c r="D140">
        <f>_xlfn.IFNA(VLOOKUP(empleados!J141,centro_costo_id_2!$A$2:$B$108,2,0),107)</f>
        <v>107</v>
      </c>
      <c r="E140" t="str">
        <f>"['cargo' =&gt; '"&amp;TRIM(empleados!B141)&amp;"','usuario' =&gt; '"&amp;TRIM(empleados!C141)&amp;"','cedula' =&gt; "&amp;IF(empleados!D141="","null",empleados!D141)&amp;",'telefono' =&gt; '"&amp;IF(empleados!E141="","N/A",empleados!E141)&amp;"','gestionas_id' =&gt; "&amp;A140&amp;","</f>
        <v>['cargo' =&gt; 'diseñadora','usuario' =&gt; 'Maria Camila Ochoa','cedula' =&gt; 1070020059,'telefono' =&gt; '3132030694','gestionas_id' =&gt; 11,</v>
      </c>
      <c r="F140" t="str">
        <f>"'contratos_id' =&gt; "&amp;B140&amp;",'fecha_retiro' =&gt; "&amp;C140&amp;",'ticket' =&gt; '"&amp;IF(empleados!I141="","N/A",empleados!I141)&amp;"','centro_costos_id' =&gt; '107','estado' =&gt; 'Proceso de retiro'],"</f>
        <v>'contratos_id' =&gt; 5,'fecha_retiro' =&gt; '2022-08-31','ticket' =&gt; '9282','centro_costos_id' =&gt; '107','estado' =&gt; 'Proceso de retiro'],</v>
      </c>
      <c r="G140" t="str">
        <f t="shared" si="2"/>
        <v>['cargo' =&gt; 'diseñadora','usuario' =&gt; 'Maria Camila Ochoa','cedula' =&gt; 1070020059,'telefono' =&gt; '3132030694','gestionas_id' =&gt; 11,'contratos_id' =&gt; 5,'fecha_retiro' =&gt; '2022-08-31','ticket' =&gt; '9282','centro_costos_id' =&gt; '107','estado' =&gt; 'Proceso de retiro'],</v>
      </c>
    </row>
    <row r="141" spans="1:7" x14ac:dyDescent="0.25">
      <c r="A141">
        <f>_xlfn.IFNA(IF(empleados!F142="",gestiona!$B$17,VLOOKUP(TRIM(empleados!F142),gestiona!$A$1:$B$17,2,0)),17)</f>
        <v>17</v>
      </c>
      <c r="B141">
        <f>_xlfn.IFNA(IF(empleados!G142="",contratos_id!$B$5,VLOOKUP(empleados!G142,contratos_id!$A$1:$B$16,2,0)),5)</f>
        <v>3</v>
      </c>
      <c r="C141" t="str">
        <f>IF(empleados!H142="","null","'"&amp;YEAR(empleados!H142)&amp;"-"&amp;IF(VALUE(MONTH(empleados!H142))&lt;10,0&amp;VALUE(MONTH(empleados!H142)),VALUE(MONTH(empleados!H142)))&amp;"-"&amp;IF(VALUE(DAY(empleados!H142))&lt;10,0&amp;VALUE(DAY(empleados!H142)),VALUE(DAY(empleados!H142)))&amp;"'")</f>
        <v>null</v>
      </c>
      <c r="D141">
        <f>_xlfn.IFNA(VLOOKUP(empleados!J142,centro_costo_id_2!$A$2:$B$108,2,0),107)</f>
        <v>107</v>
      </c>
      <c r="E141" t="str">
        <f>"['cargo' =&gt; '"&amp;TRIM(empleados!B142)&amp;"','usuario' =&gt; '"&amp;TRIM(empleados!C142)&amp;"','cedula' =&gt; "&amp;IF(empleados!D142="","null",empleados!D142)&amp;",'telefono' =&gt; '"&amp;IF(empleados!E142="","N/A",empleados!E142)&amp;"','gestionas_id' =&gt; "&amp;A141&amp;","</f>
        <v>['cargo' =&gt; 'Soporte','usuario' =&gt; 'Alexander Bejarano Ortiz','cedula' =&gt; 80850076,'telefono' =&gt; '3203320900','gestionas_id' =&gt; 17,</v>
      </c>
      <c r="F141" t="str">
        <f>"'contratos_id' =&gt; "&amp;B141&amp;",'fecha_retiro' =&gt; "&amp;C141&amp;",'ticket' =&gt; '"&amp;IF(empleados!I142="","N/A",empleados!I142)&amp;"','centro_costos_id' =&gt; '107','estado' =&gt; 'Proceso de retiro'],"</f>
        <v>'contratos_id' =&gt; 3,'fecha_retiro' =&gt; null,'ticket' =&gt; '8111','centro_costos_id' =&gt; '107','estado' =&gt; 'Proceso de retiro'],</v>
      </c>
      <c r="G141" t="str">
        <f t="shared" si="2"/>
        <v>['cargo' =&gt; 'Soporte','usuario' =&gt; 'Alexander Bejarano Ortiz','cedula' =&gt; 80850076,'telefono' =&gt; '3203320900','gestionas_id' =&gt; 17,'contratos_id' =&gt; 3,'fecha_retiro' =&gt; null,'ticket' =&gt; '8111','centro_costos_id' =&gt; '107','estado' =&gt; 'Proceso de retiro'],</v>
      </c>
    </row>
    <row r="142" spans="1:7" x14ac:dyDescent="0.25">
      <c r="A142">
        <f>_xlfn.IFNA(IF(empleados!F143="",gestiona!$B$17,VLOOKUP(TRIM(empleados!F143),gestiona!$A$1:$B$17,2,0)),17)</f>
        <v>11</v>
      </c>
      <c r="B142">
        <f>_xlfn.IFNA(IF(empleados!G143="",contratos_id!$B$5,VLOOKUP(empleados!G143,contratos_id!$A$1:$B$16,2,0)),5)</f>
        <v>5</v>
      </c>
      <c r="C142" t="str">
        <f>IF(empleados!H143="","null","'"&amp;YEAR(empleados!H143)&amp;"-"&amp;IF(VALUE(MONTH(empleados!H143))&lt;10,0&amp;VALUE(MONTH(empleados!H143)),VALUE(MONTH(empleados!H143)))&amp;"-"&amp;IF(VALUE(DAY(empleados!H143))&lt;10,0&amp;VALUE(DAY(empleados!H143)),VALUE(DAY(empleados!H143)))&amp;"'")</f>
        <v>'2022-09-06'</v>
      </c>
      <c r="D142">
        <f>_xlfn.IFNA(VLOOKUP(empleados!J143,centro_costo_id_2!$A$2:$B$108,2,0),107)</f>
        <v>60</v>
      </c>
      <c r="E142" t="str">
        <f>"['cargo' =&gt; '"&amp;TRIM(empleados!B143)&amp;"','usuario' =&gt; '"&amp;TRIM(empleados!C143)&amp;"','cedula' =&gt; "&amp;IF(empleados!D143="","null",empleados!D143)&amp;",'telefono' =&gt; '"&amp;IF(empleados!E143="","N/A",empleados!E143)&amp;"','gestionas_id' =&gt; "&amp;A142&amp;","</f>
        <v>['cargo' =&gt; 'Diseñador Grafico','usuario' =&gt; 'Alejandra Orjuela','cedula' =&gt; 1032482595,'telefono' =&gt; '3005467216','gestionas_id' =&gt; 11,</v>
      </c>
      <c r="F142" t="str">
        <f>"'contratos_id' =&gt; "&amp;B142&amp;",'fecha_retiro' =&gt; "&amp;C142&amp;",'ticket' =&gt; '"&amp;IF(empleados!I143="","N/A",empleados!I143)&amp;"','centro_costos_id' =&gt; '107','estado' =&gt; 'Proceso de retiro'],"</f>
        <v>'contratos_id' =&gt; 5,'fecha_retiro' =&gt; '2022-09-06','ticket' =&gt; '9891','centro_costos_id' =&gt; '107','estado' =&gt; 'Proceso de retiro'],</v>
      </c>
      <c r="G142" t="str">
        <f t="shared" si="2"/>
        <v>['cargo' =&gt; 'Diseñador Grafico','usuario' =&gt; 'Alejandra Orjuela','cedula' =&gt; 1032482595,'telefono' =&gt; '3005467216','gestionas_id' =&gt; 11,'contratos_id' =&gt; 5,'fecha_retiro' =&gt; '2022-09-06','ticket' =&gt; '9891','centro_costos_id' =&gt; '107','estado' =&gt; 'Proceso de retiro'],</v>
      </c>
    </row>
    <row r="143" spans="1:7" x14ac:dyDescent="0.25">
      <c r="A143">
        <f>_xlfn.IFNA(IF(empleados!F144="",gestiona!$B$17,VLOOKUP(TRIM(empleados!F144),gestiona!$A$1:$B$17,2,0)),17)</f>
        <v>17</v>
      </c>
      <c r="B143">
        <f>_xlfn.IFNA(IF(empleados!G144="",contratos_id!$B$5,VLOOKUP(empleados!G144,contratos_id!$A$1:$B$16,2,0)),5)</f>
        <v>7</v>
      </c>
      <c r="C143" t="str">
        <f>IF(empleados!H144="","null","'"&amp;YEAR(empleados!H144)&amp;"-"&amp;IF(VALUE(MONTH(empleados!H144))&lt;10,0&amp;VALUE(MONTH(empleados!H144)),VALUE(MONTH(empleados!H144)))&amp;"-"&amp;IF(VALUE(DAY(empleados!H144))&lt;10,0&amp;VALUE(DAY(empleados!H144)),VALUE(DAY(empleados!H144)))&amp;"'")</f>
        <v>null</v>
      </c>
      <c r="D143">
        <f>_xlfn.IFNA(VLOOKUP(empleados!J144,centro_costo_id_2!$A$2:$B$108,2,0),107)</f>
        <v>37</v>
      </c>
      <c r="E143" t="str">
        <f>"['cargo' =&gt; '"&amp;TRIM(empleados!B144)&amp;"','usuario' =&gt; '"&amp;TRIM(empleados!C144)&amp;"','cedula' =&gt; "&amp;IF(empleados!D144="","null",empleados!D144)&amp;",'telefono' =&gt; '"&amp;IF(empleados!E144="","N/A",empleados!E144)&amp;"','gestionas_id' =&gt; "&amp;A143&amp;","</f>
        <v>['cargo' =&gt; 'Realizador Audiovisual','usuario' =&gt; 'Christian Alexander Camacho Solano','cedula' =&gt; 1020776856,'telefono' =&gt; '3124714115','gestionas_id' =&gt; 17,</v>
      </c>
      <c r="F143" t="str">
        <f>"'contratos_id' =&gt; "&amp;B143&amp;",'fecha_retiro' =&gt; "&amp;C143&amp;",'ticket' =&gt; '"&amp;IF(empleados!I144="","N/A",empleados!I144)&amp;"','centro_costos_id' =&gt; '107','estado' =&gt; 'Proceso de retiro'],"</f>
        <v>'contratos_id' =&gt; 7,'fecha_retiro' =&gt; null,'ticket' =&gt; '9858','centro_costos_id' =&gt; '107','estado' =&gt; 'Proceso de retiro'],</v>
      </c>
      <c r="G143" t="str">
        <f t="shared" si="2"/>
        <v>['cargo' =&gt; 'Realizador Audiovisual','usuario' =&gt; 'Christian Alexander Camacho Solano','cedula' =&gt; 1020776856,'telefono' =&gt; '3124714115','gestionas_id' =&gt; 17,'contratos_id' =&gt; 7,'fecha_retiro' =&gt; null,'ticket' =&gt; '9858','centro_costos_id' =&gt; '107','estado' =&gt; 'Proceso de retiro'],</v>
      </c>
    </row>
    <row r="144" spans="1:7" x14ac:dyDescent="0.25">
      <c r="A144">
        <f>_xlfn.IFNA(IF(empleados!F145="",gestiona!$B$17,VLOOKUP(TRIM(empleados!F145),gestiona!$A$1:$B$17,2,0)),17)</f>
        <v>13</v>
      </c>
      <c r="B144">
        <f>_xlfn.IFNA(IF(empleados!G145="",contratos_id!$B$5,VLOOKUP(empleados!G145,contratos_id!$A$1:$B$16,2,0)),5)</f>
        <v>3</v>
      </c>
      <c r="C144" t="str">
        <f>IF(empleados!H145="","null","'"&amp;YEAR(empleados!H145)&amp;"-"&amp;IF(VALUE(MONTH(empleados!H145))&lt;10,0&amp;VALUE(MONTH(empleados!H145)),VALUE(MONTH(empleados!H145)))&amp;"-"&amp;IF(VALUE(DAY(empleados!H145))&lt;10,0&amp;VALUE(DAY(empleados!H145)),VALUE(DAY(empleados!H145)))&amp;"'")</f>
        <v>null</v>
      </c>
      <c r="D144">
        <f>_xlfn.IFNA(VLOOKUP(empleados!J145,centro_costo_id_2!$A$2:$B$108,2,0),107)</f>
        <v>66</v>
      </c>
      <c r="E144" t="str">
        <f>"['cargo' =&gt; '"&amp;TRIM(empleados!B145)&amp;"','usuario' =&gt; '"&amp;TRIM(empleados!C145)&amp;"','cedula' =&gt; "&amp;IF(empleados!D145="","null",empleados!D145)&amp;",'telefono' =&gt; '"&amp;IF(empleados!E145="","N/A",empleados!E145)&amp;"','gestionas_id' =&gt; "&amp;A144&amp;","</f>
        <v>['cargo' =&gt; 'Coordinador de Proyectos','usuario' =&gt; 'Jennifer Constanza Guiza Molano','cedula' =&gt; 1032436967,'telefono' =&gt; '3017287689','gestionas_id' =&gt; 13,</v>
      </c>
      <c r="F144" t="str">
        <f>"'contratos_id' =&gt; "&amp;B144&amp;",'fecha_retiro' =&gt; "&amp;C144&amp;",'ticket' =&gt; '"&amp;IF(empleados!I145="","N/A",empleados!I145)&amp;"','centro_costos_id' =&gt; '107','estado' =&gt; 'Proceso de retiro'],"</f>
        <v>'contratos_id' =&gt; 3,'fecha_retiro' =&gt; null,'ticket' =&gt; '9973','centro_costos_id' =&gt; '107','estado' =&gt; 'Proceso de retiro'],</v>
      </c>
      <c r="G144" t="str">
        <f t="shared" si="2"/>
        <v>['cargo' =&gt; 'Coordinador de Proyectos','usuario' =&gt; 'Jennifer Constanza Guiza Molano','cedula' =&gt; 1032436967,'telefono' =&gt; '3017287689','gestionas_id' =&gt; 13,'contratos_id' =&gt; 3,'fecha_retiro' =&gt; null,'ticket' =&gt; '9973','centro_costos_id' =&gt; '107','estado' =&gt; 'Proceso de retiro'],</v>
      </c>
    </row>
    <row r="145" spans="1:7" x14ac:dyDescent="0.25">
      <c r="A145">
        <f>_xlfn.IFNA(IF(empleados!F146="",gestiona!$B$17,VLOOKUP(TRIM(empleados!F146),gestiona!$A$1:$B$17,2,0)),17)</f>
        <v>17</v>
      </c>
      <c r="B145">
        <f>_xlfn.IFNA(IF(empleados!G146="",contratos_id!$B$5,VLOOKUP(empleados!G146,contratos_id!$A$1:$B$16,2,0)),5)</f>
        <v>3</v>
      </c>
      <c r="C145" t="str">
        <f>IF(empleados!H146="","null","'"&amp;YEAR(empleados!H146)&amp;"-"&amp;IF(VALUE(MONTH(empleados!H146))&lt;10,0&amp;VALUE(MONTH(empleados!H146)),VALUE(MONTH(empleados!H146)))&amp;"-"&amp;IF(VALUE(DAY(empleados!H146))&lt;10,0&amp;VALUE(DAY(empleados!H146)),VALUE(DAY(empleados!H146)))&amp;"'")</f>
        <v>null</v>
      </c>
      <c r="D145">
        <f>_xlfn.IFNA(VLOOKUP(empleados!J146,centro_costo_id_2!$A$2:$B$108,2,0),107)</f>
        <v>63</v>
      </c>
      <c r="E145" t="str">
        <f>"['cargo' =&gt; '"&amp;TRIM(empleados!B146)&amp;"','usuario' =&gt; '"&amp;TRIM(empleados!C146)&amp;"','cedula' =&gt; "&amp;IF(empleados!D146="","null",empleados!D146)&amp;",'telefono' =&gt; '"&amp;IF(empleados!E146="","N/A",empleados!E146)&amp;"','gestionas_id' =&gt; "&amp;A145&amp;","</f>
        <v>['cargo' =&gt; 'Desarrollador React','usuario' =&gt; 'Christian David Robayo Diaz','cedula' =&gt; 1010185845,'telefono' =&gt; '3193718032','gestionas_id' =&gt; 17,</v>
      </c>
      <c r="F145" t="str">
        <f>"'contratos_id' =&gt; "&amp;B145&amp;",'fecha_retiro' =&gt; "&amp;C145&amp;",'ticket' =&gt; '"&amp;IF(empleados!I146="","N/A",empleados!I146)&amp;"','centro_costos_id' =&gt; '107','estado' =&gt; 'Proceso de retiro'],"</f>
        <v>'contratos_id' =&gt; 3,'fecha_retiro' =&gt; null,'ticket' =&gt; '9507','centro_costos_id' =&gt; '107','estado' =&gt; 'Proceso de retiro'],</v>
      </c>
      <c r="G145" t="str">
        <f t="shared" si="2"/>
        <v>['cargo' =&gt; 'Desarrollador React','usuario' =&gt; 'Christian David Robayo Diaz','cedula' =&gt; 1010185845,'telefono' =&gt; '3193718032','gestionas_id' =&gt; 17,'contratos_id' =&gt; 3,'fecha_retiro' =&gt; null,'ticket' =&gt; '9507','centro_costos_id' =&gt; '107','estado' =&gt; 'Proceso de retiro'],</v>
      </c>
    </row>
    <row r="146" spans="1:7" x14ac:dyDescent="0.25">
      <c r="A146">
        <f>_xlfn.IFNA(IF(empleados!F147="",gestiona!$B$17,VLOOKUP(TRIM(empleados!F147),gestiona!$A$1:$B$17,2,0)),17)</f>
        <v>11</v>
      </c>
      <c r="B146">
        <f>_xlfn.IFNA(IF(empleados!G147="",contratos_id!$B$5,VLOOKUP(empleados!G147,contratos_id!$A$1:$B$16,2,0)),5)</f>
        <v>5</v>
      </c>
      <c r="C146" t="str">
        <f>IF(empleados!H147="","null","'"&amp;YEAR(empleados!H147)&amp;"-"&amp;IF(VALUE(MONTH(empleados!H147))&lt;10,0&amp;VALUE(MONTH(empleados!H147)),VALUE(MONTH(empleados!H147)))&amp;"-"&amp;IF(VALUE(DAY(empleados!H147))&lt;10,0&amp;VALUE(DAY(empleados!H147)),VALUE(DAY(empleados!H147)))&amp;"'")</f>
        <v>'2022-10-21'</v>
      </c>
      <c r="D146">
        <f>_xlfn.IFNA(VLOOKUP(empleados!J147,centro_costo_id_2!$A$2:$B$108,2,0),107)</f>
        <v>107</v>
      </c>
      <c r="E146" t="str">
        <f>"['cargo' =&gt; '"&amp;TRIM(empleados!B147)&amp;"','usuario' =&gt; '"&amp;TRIM(empleados!C147)&amp;"','cedula' =&gt; "&amp;IF(empleados!D147="","null",empleados!D147)&amp;",'telefono' =&gt; '"&amp;IF(empleados!E147="","N/A",empleados!E147)&amp;"','gestionas_id' =&gt; "&amp;A146&amp;","</f>
        <v>['cargo' =&gt; 'Analista soporte Marketing','usuario' =&gt; 'Jessica Alejandra Rodriguez Chila','cedula' =&gt; 1022405420,'telefono' =&gt; '3153317788','gestionas_id' =&gt; 11,</v>
      </c>
      <c r="F146" t="str">
        <f>"'contratos_id' =&gt; "&amp;B146&amp;",'fecha_retiro' =&gt; "&amp;C146&amp;",'ticket' =&gt; '"&amp;IF(empleados!I147="","N/A",empleados!I147)&amp;"','centro_costos_id' =&gt; '107','estado' =&gt; 'Proceso de retiro'],"</f>
        <v>'contratos_id' =&gt; 5,'fecha_retiro' =&gt; '2022-10-21','ticket' =&gt; '10013','centro_costos_id' =&gt; '107','estado' =&gt; 'Proceso de retiro'],</v>
      </c>
      <c r="G146" t="str">
        <f t="shared" si="2"/>
        <v>['cargo' =&gt; 'Analista soporte Marketing','usuario' =&gt; 'Jessica Alejandra Rodriguez Chila','cedula' =&gt; 1022405420,'telefono' =&gt; '3153317788','gestionas_id' =&gt; 11,'contratos_id' =&gt; 5,'fecha_retiro' =&gt; '2022-10-21','ticket' =&gt; '10013','centro_costos_id' =&gt; '107','estado' =&gt; 'Proceso de retiro'],</v>
      </c>
    </row>
    <row r="147" spans="1:7" x14ac:dyDescent="0.25">
      <c r="A147">
        <f>_xlfn.IFNA(IF(empleados!F148="",gestiona!$B$17,VLOOKUP(TRIM(empleados!F148),gestiona!$A$1:$B$17,2,0)),17)</f>
        <v>17</v>
      </c>
      <c r="B147">
        <f>_xlfn.IFNA(IF(empleados!G148="",contratos_id!$B$5,VLOOKUP(empleados!G148,contratos_id!$A$1:$B$16,2,0)),5)</f>
        <v>5</v>
      </c>
      <c r="C147" t="str">
        <f>IF(empleados!H148="","null","'"&amp;YEAR(empleados!H148)&amp;"-"&amp;IF(VALUE(MONTH(empleados!H148))&lt;10,0&amp;VALUE(MONTH(empleados!H148)),VALUE(MONTH(empleados!H148)))&amp;"-"&amp;IF(VALUE(DAY(empleados!H148))&lt;10,0&amp;VALUE(DAY(empleados!H148)),VALUE(DAY(empleados!H148)))&amp;"'")</f>
        <v>'2022-12-16'</v>
      </c>
      <c r="D147">
        <f>_xlfn.IFNA(VLOOKUP(empleados!J148,centro_costo_id_2!$A$2:$B$108,2,0),107)</f>
        <v>107</v>
      </c>
      <c r="E147" t="str">
        <f>"['cargo' =&gt; '"&amp;TRIM(empleados!B148)&amp;"','usuario' =&gt; '"&amp;TRIM(empleados!C148)&amp;"','cedula' =&gt; "&amp;IF(empleados!D148="","null",empleados!D148)&amp;",'telefono' =&gt; '"&amp;IF(empleados!E148="","N/A",empleados!E148)&amp;"','gestionas_id' =&gt; "&amp;A147&amp;","</f>
        <v>['cargo' =&gt; 'Desarrolador BPM','usuario' =&gt; 'Diego Armando Padilla Ramirez','cedula' =&gt; 1019046981,'telefono' =&gt; '3176653882','gestionas_id' =&gt; 17,</v>
      </c>
      <c r="F147" t="str">
        <f>"'contratos_id' =&gt; "&amp;B147&amp;",'fecha_retiro' =&gt; "&amp;C147&amp;",'ticket' =&gt; '"&amp;IF(empleados!I148="","N/A",empleados!I148)&amp;"','centro_costos_id' =&gt; '107','estado' =&gt; 'Proceso de retiro'],"</f>
        <v>'contratos_id' =&gt; 5,'fecha_retiro' =&gt; '2022-12-16','ticket' =&gt; '9514','centro_costos_id' =&gt; '107','estado' =&gt; 'Proceso de retiro'],</v>
      </c>
      <c r="G147" t="str">
        <f t="shared" si="2"/>
        <v>['cargo' =&gt; 'Desarrolador BPM','usuario' =&gt; 'Diego Armando Padilla Ramirez','cedula' =&gt; 1019046981,'telefono' =&gt; '3176653882','gestionas_id' =&gt; 17,'contratos_id' =&gt; 5,'fecha_retiro' =&gt; '2022-12-16','ticket' =&gt; '9514','centro_costos_id' =&gt; '107','estado' =&gt; 'Proceso de retiro'],</v>
      </c>
    </row>
    <row r="148" spans="1:7" x14ac:dyDescent="0.25">
      <c r="A148">
        <f>_xlfn.IFNA(IF(empleados!F149="",gestiona!$B$17,VLOOKUP(TRIM(empleados!F149),gestiona!$A$1:$B$17,2,0)),17)</f>
        <v>17</v>
      </c>
      <c r="B148">
        <f>_xlfn.IFNA(IF(empleados!G149="",contratos_id!$B$5,VLOOKUP(empleados!G149,contratos_id!$A$1:$B$16,2,0)),5)</f>
        <v>5</v>
      </c>
      <c r="C148" t="str">
        <f>IF(empleados!H149="","null","'"&amp;YEAR(empleados!H149)&amp;"-"&amp;IF(VALUE(MONTH(empleados!H149))&lt;10,0&amp;VALUE(MONTH(empleados!H149)),VALUE(MONTH(empleados!H149)))&amp;"-"&amp;IF(VALUE(DAY(empleados!H149))&lt;10,0&amp;VALUE(DAY(empleados!H149)),VALUE(DAY(empleados!H149)))&amp;"'")</f>
        <v>'2022-12-16'</v>
      </c>
      <c r="D148">
        <f>_xlfn.IFNA(VLOOKUP(empleados!J149,centro_costo_id_2!$A$2:$B$108,2,0),107)</f>
        <v>107</v>
      </c>
      <c r="E148" t="str">
        <f>"['cargo' =&gt; '"&amp;TRIM(empleados!B149)&amp;"','usuario' =&gt; '"&amp;TRIM(empleados!C149)&amp;"','cedula' =&gt; "&amp;IF(empleados!D149="","null",empleados!D149)&amp;",'telefono' =&gt; '"&amp;IF(empleados!E149="","N/A",empleados!E149)&amp;"','gestionas_id' =&gt; "&amp;A148&amp;","</f>
        <v>['cargo' =&gt; 'Desarrollador Angular','usuario' =&gt; 'Yuly Dulfay Aguilar Gomez (Diego Buitrago)','cedula' =&gt; 53123376,'telefono' =&gt; '3204059942','gestionas_id' =&gt; 17,</v>
      </c>
      <c r="F148" t="str">
        <f>"'contratos_id' =&gt; "&amp;B148&amp;",'fecha_retiro' =&gt; "&amp;C148&amp;",'ticket' =&gt; '"&amp;IF(empleados!I149="","N/A",empleados!I149)&amp;"','centro_costos_id' =&gt; '107','estado' =&gt; 'Proceso de retiro'],"</f>
        <v>'contratos_id' =&gt; 5,'fecha_retiro' =&gt; '2022-12-16','ticket' =&gt; '9509','centro_costos_id' =&gt; '107','estado' =&gt; 'Proceso de retiro'],</v>
      </c>
      <c r="G148" t="str">
        <f t="shared" si="2"/>
        <v>['cargo' =&gt; 'Desarrollador Angular','usuario' =&gt; 'Yuly Dulfay Aguilar Gomez (Diego Buitrago)','cedula' =&gt; 53123376,'telefono' =&gt; '3204059942','gestionas_id' =&gt; 17,'contratos_id' =&gt; 5,'fecha_retiro' =&gt; '2022-12-16','ticket' =&gt; '9509','centro_costos_id' =&gt; '107','estado' =&gt; 'Proceso de retiro'],</v>
      </c>
    </row>
    <row r="149" spans="1:7" x14ac:dyDescent="0.25">
      <c r="A149">
        <f>_xlfn.IFNA(IF(empleados!F150="",gestiona!$B$17,VLOOKUP(TRIM(empleados!F150),gestiona!$A$1:$B$17,2,0)),17)</f>
        <v>17</v>
      </c>
      <c r="B149">
        <f>_xlfn.IFNA(IF(empleados!G150="",contratos_id!$B$5,VLOOKUP(empleados!G150,contratos_id!$A$1:$B$16,2,0)),5)</f>
        <v>2</v>
      </c>
      <c r="C149" t="str">
        <f>IF(empleados!H150="","null","'"&amp;YEAR(empleados!H150)&amp;"-"&amp;IF(VALUE(MONTH(empleados!H150))&lt;10,0&amp;VALUE(MONTH(empleados!H150)),VALUE(MONTH(empleados!H150)))&amp;"-"&amp;IF(VALUE(DAY(empleados!H150))&lt;10,0&amp;VALUE(DAY(empleados!H150)),VALUE(DAY(empleados!H150)))&amp;"'")</f>
        <v>'2022-12-30'</v>
      </c>
      <c r="D149">
        <f>_xlfn.IFNA(VLOOKUP(empleados!J150,centro_costo_id_2!$A$2:$B$108,2,0),107)</f>
        <v>107</v>
      </c>
      <c r="E149" t="str">
        <f>"['cargo' =&gt; '"&amp;TRIM(empleados!B150)&amp;"','usuario' =&gt; '"&amp;TRIM(empleados!C150)&amp;"','cedula' =&gt; "&amp;IF(empleados!D150="","null",empleados!D150)&amp;",'telefono' =&gt; '"&amp;IF(empleados!E150="","N/A",empleados!E150)&amp;"','gestionas_id' =&gt; "&amp;A149&amp;","</f>
        <v>['cargo' =&gt; 'Asistente de Diseño','usuario' =&gt; 'Johann Steven Castellanos Mendieta','cedula' =&gt; 1000364318,'telefono' =&gt; '3227276961','gestionas_id' =&gt; 17,</v>
      </c>
      <c r="F149" t="str">
        <f>"'contratos_id' =&gt; "&amp;B149&amp;",'fecha_retiro' =&gt; "&amp;C149&amp;",'ticket' =&gt; '"&amp;IF(empleados!I150="","N/A",empleados!I150)&amp;"','centro_costos_id' =&gt; '107','estado' =&gt; 'Proceso de retiro'],"</f>
        <v>'contratos_id' =&gt; 2,'fecha_retiro' =&gt; '2022-12-30','ticket' =&gt; '10132','centro_costos_id' =&gt; '107','estado' =&gt; 'Proceso de retiro'],</v>
      </c>
      <c r="G149" t="str">
        <f t="shared" si="2"/>
        <v>['cargo' =&gt; 'Asistente de Diseño','usuario' =&gt; 'Johann Steven Castellanos Mendieta','cedula' =&gt; 1000364318,'telefono' =&gt; '3227276961','gestionas_id' =&gt; 17,'contratos_id' =&gt; 2,'fecha_retiro' =&gt; '2022-12-30','ticket' =&gt; '10132','centro_costos_id' =&gt; '107','estado' =&gt; 'Proceso de retiro'],</v>
      </c>
    </row>
    <row r="150" spans="1:7" x14ac:dyDescent="0.25">
      <c r="A150">
        <f>_xlfn.IFNA(IF(empleados!F151="",gestiona!$B$17,VLOOKUP(TRIM(empleados!F151),gestiona!$A$1:$B$17,2,0)),17)</f>
        <v>11</v>
      </c>
      <c r="B150">
        <f>_xlfn.IFNA(IF(empleados!G151="",contratos_id!$B$5,VLOOKUP(empleados!G151,contratos_id!$A$1:$B$16,2,0)),5)</f>
        <v>5</v>
      </c>
      <c r="C150" t="str">
        <f>IF(empleados!H151="","null","'"&amp;YEAR(empleados!H151)&amp;"-"&amp;IF(VALUE(MONTH(empleados!H151))&lt;10,0&amp;VALUE(MONTH(empleados!H151)),VALUE(MONTH(empleados!H151)))&amp;"-"&amp;IF(VALUE(DAY(empleados!H151))&lt;10,0&amp;VALUE(DAY(empleados!H151)),VALUE(DAY(empleados!H151)))&amp;"'")</f>
        <v>'2022-09-01'</v>
      </c>
      <c r="D150">
        <f>_xlfn.IFNA(VLOOKUP(empleados!J151,centro_costo_id_2!$A$2:$B$108,2,0),107)</f>
        <v>107</v>
      </c>
      <c r="E150" t="str">
        <f>"['cargo' =&gt; '"&amp;TRIM(empleados!B151)&amp;"','usuario' =&gt; '"&amp;TRIM(empleados!C151)&amp;"','cedula' =&gt; "&amp;IF(empleados!D151="","null",empleados!D151)&amp;",'telefono' =&gt; '"&amp;IF(empleados!E151="","N/A",empleados!E151)&amp;"','gestionas_id' =&gt; "&amp;A150&amp;","</f>
        <v>['cargo' =&gt; 'Desarrollador Front','usuario' =&gt; 'Chrystian Gabriel Arana Leon','cedula' =&gt; 25953968,'telefono' =&gt; '4243351927','gestionas_id' =&gt; 11,</v>
      </c>
      <c r="F150" t="str">
        <f>"'contratos_id' =&gt; "&amp;B150&amp;",'fecha_retiro' =&gt; "&amp;C150&amp;",'ticket' =&gt; '"&amp;IF(empleados!I151="","N/A",empleados!I151)&amp;"','centro_costos_id' =&gt; '107','estado' =&gt; 'Proceso de retiro'],"</f>
        <v>'contratos_id' =&gt; 5,'fecha_retiro' =&gt; '2022-09-01','ticket' =&gt; '10138','centro_costos_id' =&gt; '107','estado' =&gt; 'Proceso de retiro'],</v>
      </c>
      <c r="G150" t="str">
        <f t="shared" si="2"/>
        <v>['cargo' =&gt; 'Desarrollador Front','usuario' =&gt; 'Chrystian Gabriel Arana Leon','cedula' =&gt; 25953968,'telefono' =&gt; '4243351927','gestionas_id' =&gt; 11,'contratos_id' =&gt; 5,'fecha_retiro' =&gt; '2022-09-01','ticket' =&gt; '10138','centro_costos_id' =&gt; '107','estado' =&gt; 'Proceso de retiro'],</v>
      </c>
    </row>
    <row r="151" spans="1:7" x14ac:dyDescent="0.25">
      <c r="A151">
        <f>_xlfn.IFNA(IF(empleados!F152="",gestiona!$B$17,VLOOKUP(TRIM(empleados!F152),gestiona!$A$1:$B$17,2,0)),17)</f>
        <v>17</v>
      </c>
      <c r="B151">
        <f>_xlfn.IFNA(IF(empleados!G152="",contratos_id!$B$5,VLOOKUP(empleados!G152,contratos_id!$A$1:$B$16,2,0)),5)</f>
        <v>5</v>
      </c>
      <c r="C151" t="str">
        <f>IF(empleados!H152="","null","'"&amp;YEAR(empleados!H152)&amp;"-"&amp;IF(VALUE(MONTH(empleados!H152))&lt;10,0&amp;VALUE(MONTH(empleados!H152)),VALUE(MONTH(empleados!H152)))&amp;"-"&amp;IF(VALUE(DAY(empleados!H152))&lt;10,0&amp;VALUE(DAY(empleados!H152)),VALUE(DAY(empleados!H152)))&amp;"'")</f>
        <v>'2023-01-12'</v>
      </c>
      <c r="D151">
        <f>_xlfn.IFNA(VLOOKUP(empleados!J152,centro_costo_id_2!$A$2:$B$108,2,0),107)</f>
        <v>63</v>
      </c>
      <c r="E151" t="str">
        <f>"['cargo' =&gt; '"&amp;TRIM(empleados!B152)&amp;"','usuario' =&gt; '"&amp;TRIM(empleados!C152)&amp;"','cedula' =&gt; "&amp;IF(empleados!D152="","null",empleados!D152)&amp;",'telefono' =&gt; '"&amp;IF(empleados!E152="","N/A",empleados!E152)&amp;"','gestionas_id' =&gt; "&amp;A151&amp;","</f>
        <v>['cargo' =&gt; 'Desarrollador Full Stack Java','usuario' =&gt; 'Johan Yesid Rincon Hernandez','cedula' =&gt; 1030620038,'telefono' =&gt; '3022663543','gestionas_id' =&gt; 17,</v>
      </c>
      <c r="F151" t="str">
        <f>"'contratos_id' =&gt; "&amp;B151&amp;",'fecha_retiro' =&gt; "&amp;C151&amp;",'ticket' =&gt; '"&amp;IF(empleados!I152="","N/A",empleados!I152)&amp;"','centro_costos_id' =&gt; '107','estado' =&gt; 'Proceso de retiro'],"</f>
        <v>'contratos_id' =&gt; 5,'fecha_retiro' =&gt; '2023-01-12','ticket' =&gt; '10065','centro_costos_id' =&gt; '107','estado' =&gt; 'Proceso de retiro'],</v>
      </c>
      <c r="G151" t="str">
        <f t="shared" si="2"/>
        <v>['cargo' =&gt; 'Desarrollador Full Stack Java','usuario' =&gt; 'Johan Yesid Rincon Hernandez','cedula' =&gt; 1030620038,'telefono' =&gt; '3022663543','gestionas_id' =&gt; 17,'contratos_id' =&gt; 5,'fecha_retiro' =&gt; '2023-01-12','ticket' =&gt; '10065','centro_costos_id' =&gt; '107','estado' =&gt; 'Proceso de retiro'],</v>
      </c>
    </row>
    <row r="152" spans="1:7" x14ac:dyDescent="0.25">
      <c r="A152">
        <f>_xlfn.IFNA(IF(empleados!F153="",gestiona!$B$17,VLOOKUP(TRIM(empleados!F153),gestiona!$A$1:$B$17,2,0)),17)</f>
        <v>14</v>
      </c>
      <c r="B152">
        <f>_xlfn.IFNA(IF(empleados!G153="",contratos_id!$B$5,VLOOKUP(empleados!G153,contratos_id!$A$1:$B$16,2,0)),5)</f>
        <v>3</v>
      </c>
      <c r="C152" t="str">
        <f>IF(empleados!H153="","null","'"&amp;YEAR(empleados!H153)&amp;"-"&amp;IF(VALUE(MONTH(empleados!H153))&lt;10,0&amp;VALUE(MONTH(empleados!H153)),VALUE(MONTH(empleados!H153)))&amp;"-"&amp;IF(VALUE(DAY(empleados!H153))&lt;10,0&amp;VALUE(DAY(empleados!H153)),VALUE(DAY(empleados!H153)))&amp;"'")</f>
        <v>null</v>
      </c>
      <c r="D152">
        <f>_xlfn.IFNA(VLOOKUP(empleados!J153,centro_costo_id_2!$A$2:$B$108,2,0),107)</f>
        <v>107</v>
      </c>
      <c r="E152" t="str">
        <f>"['cargo' =&gt; '"&amp;TRIM(empleados!B153)&amp;"','usuario' =&gt; '"&amp;TRIM(empleados!C153)&amp;"','cedula' =&gt; "&amp;IF(empleados!D153="","null",empleados!D153)&amp;",'telefono' =&gt; '"&amp;IF(empleados!E153="","N/A",empleados!E153)&amp;"','gestionas_id' =&gt; "&amp;A152&amp;","</f>
        <v>['cargo' =&gt; 'Asistente de Soporte','usuario' =&gt; 'Carlos Andrés Perez Acosta','cedula' =&gt; 1015392340,'telefono' =&gt; '3125556508','gestionas_id' =&gt; 14,</v>
      </c>
      <c r="F152" t="str">
        <f>"'contratos_id' =&gt; "&amp;B152&amp;",'fecha_retiro' =&gt; "&amp;C152&amp;",'ticket' =&gt; '"&amp;IF(empleados!I153="","N/A",empleados!I153)&amp;"','centro_costos_id' =&gt; '107','estado' =&gt; 'Proceso de retiro'],"</f>
        <v>'contratos_id' =&gt; 3,'fecha_retiro' =&gt; null,'ticket' =&gt; '10205','centro_costos_id' =&gt; '107','estado' =&gt; 'Proceso de retiro'],</v>
      </c>
      <c r="G152" t="str">
        <f t="shared" si="2"/>
        <v>['cargo' =&gt; 'Asistente de Soporte','usuario' =&gt; 'Carlos Andrés Perez Acosta','cedula' =&gt; 1015392340,'telefono' =&gt; '3125556508','gestionas_id' =&gt; 14,'contratos_id' =&gt; 3,'fecha_retiro' =&gt; null,'ticket' =&gt; '10205','centro_costos_id' =&gt; '107','estado' =&gt; 'Proceso de retiro'],</v>
      </c>
    </row>
    <row r="153" spans="1:7" x14ac:dyDescent="0.25">
      <c r="A153">
        <f>_xlfn.IFNA(IF(empleados!F154="",gestiona!$B$17,VLOOKUP(TRIM(empleados!F154),gestiona!$A$1:$B$17,2,0)),17)</f>
        <v>17</v>
      </c>
      <c r="B153">
        <f>_xlfn.IFNA(IF(empleados!G154="",contratos_id!$B$5,VLOOKUP(empleados!G154,contratos_id!$A$1:$B$16,2,0)),5)</f>
        <v>3</v>
      </c>
      <c r="C153" t="str">
        <f>IF(empleados!H154="","null","'"&amp;YEAR(empleados!H154)&amp;"-"&amp;IF(VALUE(MONTH(empleados!H154))&lt;10,0&amp;VALUE(MONTH(empleados!H154)),VALUE(MONTH(empleados!H154)))&amp;"-"&amp;IF(VALUE(DAY(empleados!H154))&lt;10,0&amp;VALUE(DAY(empleados!H154)),VALUE(DAY(empleados!H154)))&amp;"'")</f>
        <v>null</v>
      </c>
      <c r="D153">
        <f>_xlfn.IFNA(VLOOKUP(empleados!J154,centro_costo_id_2!$A$2:$B$108,2,0),107)</f>
        <v>37</v>
      </c>
      <c r="E153" t="str">
        <f>"['cargo' =&gt; '"&amp;TRIM(empleados!B154)&amp;"','usuario' =&gt; '"&amp;TRIM(empleados!C154)&amp;"','cedula' =&gt; "&amp;IF(empleados!D154="","null",empleados!D154)&amp;",'telefono' =&gt; '"&amp;IF(empleados!E154="","N/A",empleados!E154)&amp;"','gestionas_id' =&gt; "&amp;A153&amp;","</f>
        <v>['cargo' =&gt; 'Lider de Requerimientos','usuario' =&gt; 'Yolima Gonzalez Laguado','cedula' =&gt; 63492809,'telefono' =&gt; '3002088330','gestionas_id' =&gt; 17,</v>
      </c>
      <c r="F153" t="str">
        <f>"'contratos_id' =&gt; "&amp;B153&amp;",'fecha_retiro' =&gt; "&amp;C153&amp;",'ticket' =&gt; '"&amp;IF(empleados!I154="","N/A",empleados!I154)&amp;"','centro_costos_id' =&gt; '107','estado' =&gt; 'Proceso de retiro'],"</f>
        <v>'contratos_id' =&gt; 3,'fecha_retiro' =&gt; null,'ticket' =&gt; '10151','centro_costos_id' =&gt; '107','estado' =&gt; 'Proceso de retiro'],</v>
      </c>
      <c r="G153" t="str">
        <f t="shared" si="2"/>
        <v>['cargo' =&gt; 'Lider de Requerimientos','usuario' =&gt; 'Yolima Gonzalez Laguado','cedula' =&gt; 63492809,'telefono' =&gt; '3002088330','gestionas_id' =&gt; 17,'contratos_id' =&gt; 3,'fecha_retiro' =&gt; null,'ticket' =&gt; '10151','centro_costos_id' =&gt; '107','estado' =&gt; 'Proceso de retiro'],</v>
      </c>
    </row>
    <row r="154" spans="1:7" x14ac:dyDescent="0.25">
      <c r="A154">
        <f>_xlfn.IFNA(IF(empleados!F155="",gestiona!$B$17,VLOOKUP(TRIM(empleados!F155),gestiona!$A$1:$B$17,2,0)),17)</f>
        <v>13</v>
      </c>
      <c r="B154">
        <f>_xlfn.IFNA(IF(empleados!G155="",contratos_id!$B$5,VLOOKUP(empleados!G155,contratos_id!$A$1:$B$16,2,0)),5)</f>
        <v>5</v>
      </c>
      <c r="C154" t="str">
        <f>IF(empleados!H155="","null","'"&amp;YEAR(empleados!H155)&amp;"-"&amp;IF(VALUE(MONTH(empleados!H155))&lt;10,0&amp;VALUE(MONTH(empleados!H155)),VALUE(MONTH(empleados!H155)))&amp;"-"&amp;IF(VALUE(DAY(empleados!H155))&lt;10,0&amp;VALUE(DAY(empleados!H155)),VALUE(DAY(empleados!H155)))&amp;"'")</f>
        <v>'2022-09-30'</v>
      </c>
      <c r="D154">
        <f>_xlfn.IFNA(VLOOKUP(empleados!J155,centro_costo_id_2!$A$2:$B$108,2,0),107)</f>
        <v>37</v>
      </c>
      <c r="E154" t="str">
        <f>"['cargo' =&gt; '"&amp;TRIM(empleados!B155)&amp;"','usuario' =&gt; '"&amp;TRIM(empleados!C155)&amp;"','cedula' =&gt; "&amp;IF(empleados!D155="","null",empleados!D155)&amp;",'telefono' =&gt; '"&amp;IF(empleados!E155="","N/A",empleados!E155)&amp;"','gestionas_id' =&gt; "&amp;A154&amp;","</f>
        <v>['cargo' =&gt; 'Abogado Penalista','usuario' =&gt; 'Maria Marta Gomez Barranco','cedula' =&gt; 1136881067,'telefono' =&gt; '3023882648','gestionas_id' =&gt; 13,</v>
      </c>
      <c r="F154" t="str">
        <f>"'contratos_id' =&gt; "&amp;B154&amp;",'fecha_retiro' =&gt; "&amp;C154&amp;",'ticket' =&gt; '"&amp;IF(empleados!I155="","N/A",empleados!I155)&amp;"','centro_costos_id' =&gt; '107','estado' =&gt; 'Proceso de retiro'],"</f>
        <v>'contratos_id' =&gt; 5,'fecha_retiro' =&gt; '2022-09-30','ticket' =&gt; '10215','centro_costos_id' =&gt; '107','estado' =&gt; 'Proceso de retiro'],</v>
      </c>
      <c r="G154" t="str">
        <f t="shared" si="2"/>
        <v>['cargo' =&gt; 'Abogado Penalista','usuario' =&gt; 'Maria Marta Gomez Barranco','cedula' =&gt; 1136881067,'telefono' =&gt; '3023882648','gestionas_id' =&gt; 13,'contratos_id' =&gt; 5,'fecha_retiro' =&gt; '2022-09-30','ticket' =&gt; '10215','centro_costos_id' =&gt; '107','estado' =&gt; 'Proceso de retiro'],</v>
      </c>
    </row>
    <row r="155" spans="1:7" x14ac:dyDescent="0.25">
      <c r="A155">
        <f>_xlfn.IFNA(IF(empleados!F156="",gestiona!$B$17,VLOOKUP(TRIM(empleados!F156),gestiona!$A$1:$B$17,2,0)),17)</f>
        <v>17</v>
      </c>
      <c r="B155">
        <f>_xlfn.IFNA(IF(empleados!G156="",contratos_id!$B$5,VLOOKUP(empleados!G156,contratos_id!$A$1:$B$16,2,0)),5)</f>
        <v>3</v>
      </c>
      <c r="C155" t="str">
        <f>IF(empleados!H156="","null","'"&amp;YEAR(empleados!H156)&amp;"-"&amp;IF(VALUE(MONTH(empleados!H156))&lt;10,0&amp;VALUE(MONTH(empleados!H156)),VALUE(MONTH(empleados!H156)))&amp;"-"&amp;IF(VALUE(DAY(empleados!H156))&lt;10,0&amp;VALUE(DAY(empleados!H156)),VALUE(DAY(empleados!H156)))&amp;"'")</f>
        <v>null</v>
      </c>
      <c r="D155">
        <f>_xlfn.IFNA(VLOOKUP(empleados!J156,centro_costo_id_2!$A$2:$B$108,2,0),107)</f>
        <v>107</v>
      </c>
      <c r="E155" t="str">
        <f>"['cargo' =&gt; '"&amp;TRIM(empleados!B156)&amp;"','usuario' =&gt; '"&amp;TRIM(empleados!C156)&amp;"','cedula' =&gt; "&amp;IF(empleados!D156="","null",empleados!D156)&amp;",'telefono' =&gt; '"&amp;IF(empleados!E156="","N/A",empleados!E156)&amp;"','gestionas_id' =&gt; "&amp;A155&amp;","</f>
        <v>['cargo' =&gt; 'Consultor de Comunicaciones','usuario' =&gt; 'Luz Helena Fonseca Castillo','cedula' =&gt; 52815215,'telefono' =&gt; '3208439098','gestionas_id' =&gt; 17,</v>
      </c>
      <c r="F155" t="str">
        <f>"'contratos_id' =&gt; "&amp;B155&amp;",'fecha_retiro' =&gt; "&amp;C155&amp;",'ticket' =&gt; '"&amp;IF(empleados!I156="","N/A",empleados!I156)&amp;"','centro_costos_id' =&gt; '107','estado' =&gt; 'Proceso de retiro'],"</f>
        <v>'contratos_id' =&gt; 3,'fecha_retiro' =&gt; null,'ticket' =&gt; '10224','centro_costos_id' =&gt; '107','estado' =&gt; 'Proceso de retiro'],</v>
      </c>
      <c r="G155" t="str">
        <f t="shared" si="2"/>
        <v>['cargo' =&gt; 'Consultor de Comunicaciones','usuario' =&gt; 'Luz Helena Fonseca Castillo','cedula' =&gt; 52815215,'telefono' =&gt; '3208439098','gestionas_id' =&gt; 17,'contratos_id' =&gt; 3,'fecha_retiro' =&gt; null,'ticket' =&gt; '10224','centro_costos_id' =&gt; '107','estado' =&gt; 'Proceso de retiro'],</v>
      </c>
    </row>
    <row r="156" spans="1:7" x14ac:dyDescent="0.25">
      <c r="A156">
        <f>_xlfn.IFNA(IF(empleados!F157="",gestiona!$B$17,VLOOKUP(TRIM(empleados!F157),gestiona!$A$1:$B$17,2,0)),17)</f>
        <v>17</v>
      </c>
      <c r="B156">
        <f>_xlfn.IFNA(IF(empleados!G157="",contratos_id!$B$5,VLOOKUP(empleados!G157,contratos_id!$A$1:$B$16,2,0)),5)</f>
        <v>6</v>
      </c>
      <c r="C156" t="str">
        <f>IF(empleados!H157="","null","'"&amp;YEAR(empleados!H157)&amp;"-"&amp;IF(VALUE(MONTH(empleados!H157))&lt;10,0&amp;VALUE(MONTH(empleados!H157)),VALUE(MONTH(empleados!H157)))&amp;"-"&amp;IF(VALUE(DAY(empleados!H157))&lt;10,0&amp;VALUE(DAY(empleados!H157)),VALUE(DAY(empleados!H157)))&amp;"'")</f>
        <v>'2022-02-23'</v>
      </c>
      <c r="D156">
        <f>_xlfn.IFNA(VLOOKUP(empleados!J157,centro_costo_id_2!$A$2:$B$108,2,0),107)</f>
        <v>69</v>
      </c>
      <c r="E156" t="str">
        <f>"['cargo' =&gt; '"&amp;TRIM(empleados!B157)&amp;"','usuario' =&gt; '"&amp;TRIM(empleados!C157)&amp;"','cedula' =&gt; "&amp;IF(empleados!D157="","null",empleados!D157)&amp;",'telefono' =&gt; '"&amp;IF(empleados!E157="","N/A",empleados!E157)&amp;"','gestionas_id' =&gt; "&amp;A156&amp;","</f>
        <v>['cargo' =&gt; 'Agente de Soporte Tecnico','usuario' =&gt; 'Daniel Styven Giraldo Herrera','cedula' =&gt; 1070605248,'telefono' =&gt; '3232926630','gestionas_id' =&gt; 17,</v>
      </c>
      <c r="F156" t="str">
        <f>"'contratos_id' =&gt; "&amp;B156&amp;",'fecha_retiro' =&gt; "&amp;C156&amp;",'ticket' =&gt; '"&amp;IF(empleados!I157="","N/A",empleados!I157)&amp;"','centro_costos_id' =&gt; '107','estado' =&gt; 'Proceso de retiro'],"</f>
        <v>'contratos_id' =&gt; 6,'fecha_retiro' =&gt; '2022-02-23','ticket' =&gt; '10210','centro_costos_id' =&gt; '107','estado' =&gt; 'Proceso de retiro'],</v>
      </c>
      <c r="G156" t="str">
        <f t="shared" si="2"/>
        <v>['cargo' =&gt; 'Agente de Soporte Tecnico','usuario' =&gt; 'Daniel Styven Giraldo Herrera','cedula' =&gt; 1070605248,'telefono' =&gt; '3232926630','gestionas_id' =&gt; 17,'contratos_id' =&gt; 6,'fecha_retiro' =&gt; '2022-02-23','ticket' =&gt; '10210','centro_costos_id' =&gt; '107','estado' =&gt; 'Proceso de retiro'],</v>
      </c>
    </row>
    <row r="157" spans="1:7" x14ac:dyDescent="0.25">
      <c r="A157">
        <f>_xlfn.IFNA(IF(empleados!F158="",gestiona!$B$17,VLOOKUP(TRIM(empleados!F158),gestiona!$A$1:$B$17,2,0)),17)</f>
        <v>13</v>
      </c>
      <c r="B157">
        <f>_xlfn.IFNA(IF(empleados!G158="",contratos_id!$B$5,VLOOKUP(empleados!G158,contratos_id!$A$1:$B$16,2,0)),5)</f>
        <v>5</v>
      </c>
      <c r="C157" t="str">
        <f>IF(empleados!H158="","null","'"&amp;YEAR(empleados!H158)&amp;"-"&amp;IF(VALUE(MONTH(empleados!H158))&lt;10,0&amp;VALUE(MONTH(empleados!H158)),VALUE(MONTH(empleados!H158)))&amp;"-"&amp;IF(VALUE(DAY(empleados!H158))&lt;10,0&amp;VALUE(DAY(empleados!H158)),VALUE(DAY(empleados!H158)))&amp;"'")</f>
        <v>'2023-04-30'</v>
      </c>
      <c r="D157">
        <f>_xlfn.IFNA(VLOOKUP(empleados!J158,centro_costo_id_2!$A$2:$B$108,2,0),107)</f>
        <v>37</v>
      </c>
      <c r="E157" t="str">
        <f>"['cargo' =&gt; '"&amp;TRIM(empleados!B158)&amp;"','usuario' =&gt; '"&amp;TRIM(empleados!C158)&amp;"','cedula' =&gt; "&amp;IF(empleados!D158="","null",empleados!D158)&amp;",'telefono' =&gt; '"&amp;IF(empleados!E158="","N/A",empleados!E158)&amp;"','gestionas_id' =&gt; "&amp;A157&amp;","</f>
        <v>['cargo' =&gt; 'Documentador','usuario' =&gt; 'Katherine Amanda Medina Araujo','cedula' =&gt; 147640136,'telefono' =&gt; '3232121531','gestionas_id' =&gt; 13,</v>
      </c>
      <c r="F157" t="str">
        <f>"'contratos_id' =&gt; "&amp;B157&amp;",'fecha_retiro' =&gt; "&amp;C157&amp;",'ticket' =&gt; '"&amp;IF(empleados!I158="","N/A",empleados!I158)&amp;"','centro_costos_id' =&gt; '107','estado' =&gt; 'Proceso de retiro'],"</f>
        <v>'contratos_id' =&gt; 5,'fecha_retiro' =&gt; '2023-04-30','ticket' =&gt; '9779','centro_costos_id' =&gt; '107','estado' =&gt; 'Proceso de retiro'],</v>
      </c>
      <c r="G157" t="str">
        <f t="shared" si="2"/>
        <v>['cargo' =&gt; 'Documentador','usuario' =&gt; 'Katherine Amanda Medina Araujo','cedula' =&gt; 147640136,'telefono' =&gt; '3232121531','gestionas_id' =&gt; 13,'contratos_id' =&gt; 5,'fecha_retiro' =&gt; '2023-04-30','ticket' =&gt; '9779','centro_costos_id' =&gt; '107','estado' =&gt; 'Proceso de retiro'],</v>
      </c>
    </row>
    <row r="158" spans="1:7" x14ac:dyDescent="0.25">
      <c r="A158">
        <f>_xlfn.IFNA(IF(empleados!F159="",gestiona!$B$17,VLOOKUP(TRIM(empleados!F159),gestiona!$A$1:$B$17,2,0)),17)</f>
        <v>4</v>
      </c>
      <c r="B158">
        <f>_xlfn.IFNA(IF(empleados!G159="",contratos_id!$B$5,VLOOKUP(empleados!G159,contratos_id!$A$1:$B$16,2,0)),5)</f>
        <v>5</v>
      </c>
      <c r="C158" t="str">
        <f>IF(empleados!H159="","null","'"&amp;YEAR(empleados!H159)&amp;"-"&amp;IF(VALUE(MONTH(empleados!H159))&lt;10,0&amp;VALUE(MONTH(empleados!H159)),VALUE(MONTH(empleados!H159)))&amp;"-"&amp;IF(VALUE(DAY(empleados!H159))&lt;10,0&amp;VALUE(DAY(empleados!H159)),VALUE(DAY(empleados!H159)))&amp;"'")</f>
        <v>null</v>
      </c>
      <c r="D158">
        <f>_xlfn.IFNA(VLOOKUP(empleados!J159,centro_costo_id_2!$A$2:$B$108,2,0),107)</f>
        <v>107</v>
      </c>
      <c r="E158" t="str">
        <f>"['cargo' =&gt; '"&amp;TRIM(empleados!B159)&amp;"','usuario' =&gt; '"&amp;TRIM(empleados!C159)&amp;"','cedula' =&gt; "&amp;IF(empleados!D159="","null",empleados!D159)&amp;",'telefono' =&gt; '"&amp;IF(empleados!E159="","N/A",empleados!E159)&amp;"','gestionas_id' =&gt; "&amp;A158&amp;","</f>
        <v>['cargo' =&gt; 'Asesor Financiero','usuario' =&gt; 'Ricardo Ocampo Cruz','cedula' =&gt; 10240803,'telefono' =&gt; '310 7500795','gestionas_id' =&gt; 4,</v>
      </c>
      <c r="F158" t="str">
        <f>"'contratos_id' =&gt; "&amp;B158&amp;",'fecha_retiro' =&gt; "&amp;C158&amp;",'ticket' =&gt; '"&amp;IF(empleados!I159="","N/A",empleados!I159)&amp;"','centro_costos_id' =&gt; '107','estado' =&gt; 'Proceso de retiro'],"</f>
        <v>'contratos_id' =&gt; 5,'fecha_retiro' =&gt; null,'ticket' =&gt; '6789','centro_costos_id' =&gt; '107','estado' =&gt; 'Proceso de retiro'],</v>
      </c>
      <c r="G158" t="str">
        <f t="shared" si="2"/>
        <v>['cargo' =&gt; 'Asesor Financiero','usuario' =&gt; 'Ricardo Ocampo Cruz','cedula' =&gt; 10240803,'telefono' =&gt; '310 7500795','gestionas_id' =&gt; 4,'contratos_id' =&gt; 5,'fecha_retiro' =&gt; null,'ticket' =&gt; '6789','centro_costos_id' =&gt; '107','estado' =&gt; 'Proceso de retiro'],</v>
      </c>
    </row>
    <row r="159" spans="1:7" x14ac:dyDescent="0.25">
      <c r="A159">
        <f>_xlfn.IFNA(IF(empleados!F160="",gestiona!$B$17,VLOOKUP(TRIM(empleados!F160),gestiona!$A$1:$B$17,2,0)),17)</f>
        <v>13</v>
      </c>
      <c r="B159">
        <f>_xlfn.IFNA(IF(empleados!G160="",contratos_id!$B$5,VLOOKUP(empleados!G160,contratos_id!$A$1:$B$16,2,0)),5)</f>
        <v>5</v>
      </c>
      <c r="C159" t="str">
        <f>IF(empleados!H160="","null","'"&amp;YEAR(empleados!H160)&amp;"-"&amp;IF(VALUE(MONTH(empleados!H160))&lt;10,0&amp;VALUE(MONTH(empleados!H160)),VALUE(MONTH(empleados!H160)))&amp;"-"&amp;IF(VALUE(DAY(empleados!H160))&lt;10,0&amp;VALUE(DAY(empleados!H160)),VALUE(DAY(empleados!H160)))&amp;"'")</f>
        <v>null</v>
      </c>
      <c r="D159">
        <f>_xlfn.IFNA(VLOOKUP(empleados!J160,centro_costo_id_2!$A$2:$B$108,2,0),107)</f>
        <v>107</v>
      </c>
      <c r="E159" t="str">
        <f>"['cargo' =&gt; '"&amp;TRIM(empleados!B160)&amp;"','usuario' =&gt; '"&amp;TRIM(empleados!C160)&amp;"','cedula' =&gt; "&amp;IF(empleados!D160="","null",empleados!D160)&amp;",'telefono' =&gt; '"&amp;IF(empleados!E160="","N/A",empleados!E160)&amp;"','gestionas_id' =&gt; "&amp;A159&amp;","</f>
        <v>['cargo' =&gt; 'Gerente de Proyectos','usuario' =&gt; 'Ruben Morales','cedula' =&gt; 80871220,'telefono' =&gt; '3107500795','gestionas_id' =&gt; 13,</v>
      </c>
      <c r="F159" t="str">
        <f>"'contratos_id' =&gt; "&amp;B159&amp;",'fecha_retiro' =&gt; "&amp;C159&amp;",'ticket' =&gt; '"&amp;IF(empleados!I160="","N/A",empleados!I160)&amp;"','centro_costos_id' =&gt; '107','estado' =&gt; 'Proceso de retiro'],"</f>
        <v>'contratos_id' =&gt; 5,'fecha_retiro' =&gt; null,'ticket' =&gt; '9254','centro_costos_id' =&gt; '107','estado' =&gt; 'Proceso de retiro'],</v>
      </c>
      <c r="G159" t="str">
        <f t="shared" si="2"/>
        <v>['cargo' =&gt; 'Gerente de Proyectos','usuario' =&gt; 'Ruben Morales','cedula' =&gt; 80871220,'telefono' =&gt; '3107500795','gestionas_id' =&gt; 13,'contratos_id' =&gt; 5,'fecha_retiro' =&gt; null,'ticket' =&gt; '9254','centro_costos_id' =&gt; '107','estado' =&gt; 'Proceso de retiro'],</v>
      </c>
    </row>
    <row r="160" spans="1:7" x14ac:dyDescent="0.25">
      <c r="A160">
        <f>_xlfn.IFNA(IF(empleados!F161="",gestiona!$B$17,VLOOKUP(TRIM(empleados!F161),gestiona!$A$1:$B$17,2,0)),17)</f>
        <v>17</v>
      </c>
      <c r="B160">
        <f>_xlfn.IFNA(IF(empleados!G161="",contratos_id!$B$5,VLOOKUP(empleados!G161,contratos_id!$A$1:$B$16,2,0)),5)</f>
        <v>3</v>
      </c>
      <c r="C160" t="str">
        <f>IF(empleados!H161="","null","'"&amp;YEAR(empleados!H161)&amp;"-"&amp;IF(VALUE(MONTH(empleados!H161))&lt;10,0&amp;VALUE(MONTH(empleados!H161)),VALUE(MONTH(empleados!H161)))&amp;"-"&amp;IF(VALUE(DAY(empleados!H161))&lt;10,0&amp;VALUE(DAY(empleados!H161)),VALUE(DAY(empleados!H161)))&amp;"'")</f>
        <v>null</v>
      </c>
      <c r="D160">
        <f>_xlfn.IFNA(VLOOKUP(empleados!J161,centro_costo_id_2!$A$2:$B$108,2,0),107)</f>
        <v>71</v>
      </c>
      <c r="E160" t="str">
        <f>"['cargo' =&gt; '"&amp;TRIM(empleados!B161)&amp;"','usuario' =&gt; '"&amp;TRIM(empleados!C161)&amp;"','cedula' =&gt; "&amp;IF(empleados!D161="","null",empleados!D161)&amp;",'telefono' =&gt; '"&amp;IF(empleados!E161="","N/A",empleados!E161)&amp;"','gestionas_id' =&gt; "&amp;A160&amp;","</f>
        <v>['cargo' =&gt; 'Analista de requerimientos y Prueba','usuario' =&gt; 'Chelsy Nicole Gonzalez Villalobos','cedula' =&gt; 1192818966,'telefono' =&gt; '3006591910','gestionas_id' =&gt; 17,</v>
      </c>
      <c r="F160" t="str">
        <f>"'contratos_id' =&gt; "&amp;B160&amp;",'fecha_retiro' =&gt; "&amp;C160&amp;",'ticket' =&gt; '"&amp;IF(empleados!I161="","N/A",empleados!I161)&amp;"','centro_costos_id' =&gt; '107','estado' =&gt; 'Proceso de retiro'],"</f>
        <v>'contratos_id' =&gt; 3,'fecha_retiro' =&gt; null,'ticket' =&gt; '10336','centro_costos_id' =&gt; '107','estado' =&gt; 'Proceso de retiro'],</v>
      </c>
      <c r="G160" t="str">
        <f t="shared" si="2"/>
        <v>['cargo' =&gt; 'Analista de requerimientos y Prueba','usuario' =&gt; 'Chelsy Nicole Gonzalez Villalobos','cedula' =&gt; 1192818966,'telefono' =&gt; '3006591910','gestionas_id' =&gt; 17,'contratos_id' =&gt; 3,'fecha_retiro' =&gt; null,'ticket' =&gt; '10336','centro_costos_id' =&gt; '107','estado' =&gt; 'Proceso de retiro'],</v>
      </c>
    </row>
    <row r="161" spans="1:7" x14ac:dyDescent="0.25">
      <c r="A161">
        <f>_xlfn.IFNA(IF(empleados!F162="",gestiona!$B$17,VLOOKUP(TRIM(empleados!F162),gestiona!$A$1:$B$17,2,0)),17)</f>
        <v>17</v>
      </c>
      <c r="B161">
        <f>_xlfn.IFNA(IF(empleados!G162="",contratos_id!$B$5,VLOOKUP(empleados!G162,contratos_id!$A$1:$B$16,2,0)),5)</f>
        <v>5</v>
      </c>
      <c r="C161" t="str">
        <f>IF(empleados!H162="","null","'"&amp;YEAR(empleados!H162)&amp;"-"&amp;IF(VALUE(MONTH(empleados!H162))&lt;10,0&amp;VALUE(MONTH(empleados!H162)),VALUE(MONTH(empleados!H162)))&amp;"-"&amp;IF(VALUE(DAY(empleados!H162))&lt;10,0&amp;VALUE(DAY(empleados!H162)),VALUE(DAY(empleados!H162)))&amp;"'")</f>
        <v>null</v>
      </c>
      <c r="D161">
        <f>_xlfn.IFNA(VLOOKUP(empleados!J162,centro_costo_id_2!$A$2:$B$108,2,0),107)</f>
        <v>71</v>
      </c>
      <c r="E161" t="str">
        <f>"['cargo' =&gt; '"&amp;TRIM(empleados!B162)&amp;"','usuario' =&gt; '"&amp;TRIM(empleados!C162)&amp;"','cedula' =&gt; "&amp;IF(empleados!D162="","null",empleados!D162)&amp;",'telefono' =&gt; '"&amp;IF(empleados!E162="","N/A",empleados!E162)&amp;"','gestionas_id' =&gt; "&amp;A161&amp;","</f>
        <v>['cargo' =&gt; 'Analista funcional de requerimiento y aseguramiento de la calidad','usuario' =&gt; 'Johanna Moreno Diaz','cedula' =&gt; 52736077,'telefono' =&gt; '3133835330','gestionas_id' =&gt; 17,</v>
      </c>
      <c r="F161" t="str">
        <f>"'contratos_id' =&gt; "&amp;B161&amp;",'fecha_retiro' =&gt; "&amp;C161&amp;",'ticket' =&gt; '"&amp;IF(empleados!I162="","N/A",empleados!I162)&amp;"','centro_costos_id' =&gt; '107','estado' =&gt; 'Proceso de retiro'],"</f>
        <v>'contratos_id' =&gt; 5,'fecha_retiro' =&gt; null,'ticket' =&gt; '10297','centro_costos_id' =&gt; '107','estado' =&gt; 'Proceso de retiro'],</v>
      </c>
      <c r="G161" t="str">
        <f t="shared" si="2"/>
        <v>['cargo' =&gt; 'Analista funcional de requerimiento y aseguramiento de la calidad','usuario' =&gt; 'Johanna Moreno Diaz','cedula' =&gt; 52736077,'telefono' =&gt; '3133835330','gestionas_id' =&gt; 17,'contratos_id' =&gt; 5,'fecha_retiro' =&gt; null,'ticket' =&gt; '10297','centro_costos_id' =&gt; '107','estado' =&gt; 'Proceso de retiro'],</v>
      </c>
    </row>
    <row r="162" spans="1:7" x14ac:dyDescent="0.25">
      <c r="A162">
        <f>_xlfn.IFNA(IF(empleados!F163="",gestiona!$B$17,VLOOKUP(TRIM(empleados!F163),gestiona!$A$1:$B$17,2,0)),17)</f>
        <v>17</v>
      </c>
      <c r="B162">
        <f>_xlfn.IFNA(IF(empleados!G163="",contratos_id!$B$5,VLOOKUP(empleados!G163,contratos_id!$A$1:$B$16,2,0)),5)</f>
        <v>5</v>
      </c>
      <c r="C162" t="str">
        <f>IF(empleados!H163="","null","'"&amp;YEAR(empleados!H163)&amp;"-"&amp;IF(VALUE(MONTH(empleados!H163))&lt;10,0&amp;VALUE(MONTH(empleados!H163)),VALUE(MONTH(empleados!H163)))&amp;"-"&amp;IF(VALUE(DAY(empleados!H163))&lt;10,0&amp;VALUE(DAY(empleados!H163)),VALUE(DAY(empleados!H163)))&amp;"'")</f>
        <v>'2022-12-31'</v>
      </c>
      <c r="D162">
        <f>_xlfn.IFNA(VLOOKUP(empleados!J163,centro_costo_id_2!$A$2:$B$108,2,0),107)</f>
        <v>66</v>
      </c>
      <c r="E162" t="str">
        <f>"['cargo' =&gt; '"&amp;TRIM(empleados!B163)&amp;"','usuario' =&gt; '"&amp;TRIM(empleados!C163)&amp;"','cedula' =&gt; "&amp;IF(empleados!D163="","null",empleados!D163)&amp;",'telefono' =&gt; '"&amp;IF(empleados!E163="","N/A",empleados!E163)&amp;"','gestionas_id' =&gt; "&amp;A162&amp;","</f>
        <v>['cargo' =&gt; 'Desarollador Junior','usuario' =&gt; 'John Rueda','cedula' =&gt; 1030620418,'telefono' =&gt; '3022867851','gestionas_id' =&gt; 17,</v>
      </c>
      <c r="F162" t="str">
        <f>"'contratos_id' =&gt; "&amp;B162&amp;",'fecha_retiro' =&gt; "&amp;C162&amp;",'ticket' =&gt; '"&amp;IF(empleados!I163="","N/A",empleados!I163)&amp;"','centro_costos_id' =&gt; '107','estado' =&gt; 'Proceso de retiro'],"</f>
        <v>'contratos_id' =&gt; 5,'fecha_retiro' =&gt; '2022-12-31','ticket' =&gt; '9680','centro_costos_id' =&gt; '107','estado' =&gt; 'Proceso de retiro'],</v>
      </c>
      <c r="G162" t="str">
        <f t="shared" si="2"/>
        <v>['cargo' =&gt; 'Desarollador Junior','usuario' =&gt; 'John Rueda','cedula' =&gt; 1030620418,'telefono' =&gt; '3022867851','gestionas_id' =&gt; 17,'contratos_id' =&gt; 5,'fecha_retiro' =&gt; '2022-12-31','ticket' =&gt; '9680','centro_costos_id' =&gt; '107','estado' =&gt; 'Proceso de retiro'],</v>
      </c>
    </row>
    <row r="163" spans="1:7" x14ac:dyDescent="0.25">
      <c r="A163">
        <f>_xlfn.IFNA(IF(empleados!F164="",gestiona!$B$17,VLOOKUP(TRIM(empleados!F164),gestiona!$A$1:$B$17,2,0)),17)</f>
        <v>17</v>
      </c>
      <c r="B163">
        <f>_xlfn.IFNA(IF(empleados!G164="",contratos_id!$B$5,VLOOKUP(empleados!G164,contratos_id!$A$1:$B$16,2,0)),5)</f>
        <v>6</v>
      </c>
      <c r="C163" t="str">
        <f>IF(empleados!H164="","null","'"&amp;YEAR(empleados!H164)&amp;"-"&amp;IF(VALUE(MONTH(empleados!H164))&lt;10,0&amp;VALUE(MONTH(empleados!H164)),VALUE(MONTH(empleados!H164)))&amp;"-"&amp;IF(VALUE(DAY(empleados!H164))&lt;10,0&amp;VALUE(DAY(empleados!H164)),VALUE(DAY(empleados!H164)))&amp;"'")</f>
        <v>null</v>
      </c>
      <c r="D163">
        <f>_xlfn.IFNA(VLOOKUP(empleados!J164,centro_costo_id_2!$A$2:$B$108,2,0),107)</f>
        <v>66</v>
      </c>
      <c r="E163" t="str">
        <f>"['cargo' =&gt; '"&amp;TRIM(empleados!B164)&amp;"','usuario' =&gt; '"&amp;TRIM(empleados!C164)&amp;"','cedula' =&gt; "&amp;IF(empleados!D164="","null",empleados!D164)&amp;",'telefono' =&gt; '"&amp;IF(empleados!E164="","N/A",empleados!E164)&amp;"','gestionas_id' =&gt; "&amp;A163&amp;","</f>
        <v>['cargo' =&gt; 'Analista de pruebas Junior','usuario' =&gt; 'Oscar Rodriguez','cedula' =&gt; 79799085,'telefono' =&gt; '3132592940','gestionas_id' =&gt; 17,</v>
      </c>
      <c r="F163" t="str">
        <f>"'contratos_id' =&gt; "&amp;B163&amp;",'fecha_retiro' =&gt; "&amp;C163&amp;",'ticket' =&gt; '"&amp;IF(empleados!I164="","N/A",empleados!I164)&amp;"','centro_costos_id' =&gt; '107','estado' =&gt; 'Proceso de retiro'],"</f>
        <v>'contratos_id' =&gt; 6,'fecha_retiro' =&gt; null,'ticket' =&gt; '9687','centro_costos_id' =&gt; '107','estado' =&gt; 'Proceso de retiro'],</v>
      </c>
      <c r="G163" t="str">
        <f t="shared" si="2"/>
        <v>['cargo' =&gt; 'Analista de pruebas Junior','usuario' =&gt; 'Oscar Rodriguez','cedula' =&gt; 79799085,'telefono' =&gt; '3132592940','gestionas_id' =&gt; 17,'contratos_id' =&gt; 6,'fecha_retiro' =&gt; null,'ticket' =&gt; '9687','centro_costos_id' =&gt; '107','estado' =&gt; 'Proceso de retiro'],</v>
      </c>
    </row>
    <row r="164" spans="1:7" x14ac:dyDescent="0.25">
      <c r="A164">
        <f>_xlfn.IFNA(IF(empleados!F165="",gestiona!$B$17,VLOOKUP(TRIM(empleados!F165),gestiona!$A$1:$B$17,2,0)),17)</f>
        <v>16</v>
      </c>
      <c r="B164">
        <f>_xlfn.IFNA(IF(empleados!G165="",contratos_id!$B$5,VLOOKUP(empleados!G165,contratos_id!$A$1:$B$16,2,0)),5)</f>
        <v>3</v>
      </c>
      <c r="C164" t="str">
        <f>IF(empleados!H165="","null","'"&amp;YEAR(empleados!H165)&amp;"-"&amp;IF(VALUE(MONTH(empleados!H165))&lt;10,0&amp;VALUE(MONTH(empleados!H165)),VALUE(MONTH(empleados!H165)))&amp;"-"&amp;IF(VALUE(DAY(empleados!H165))&lt;10,0&amp;VALUE(DAY(empleados!H165)),VALUE(DAY(empleados!H165)))&amp;"'")</f>
        <v>null</v>
      </c>
      <c r="D164">
        <f>_xlfn.IFNA(VLOOKUP(empleados!J165,centro_costo_id_2!$A$2:$B$108,2,0),107)</f>
        <v>107</v>
      </c>
      <c r="E164" t="str">
        <f>"['cargo' =&gt; '"&amp;TRIM(empleados!B165)&amp;"','usuario' =&gt; '"&amp;TRIM(empleados!C165)&amp;"','cedula' =&gt; "&amp;IF(empleados!D165="","null",empleados!D165)&amp;",'telefono' =&gt; '"&amp;IF(empleados!E165="","N/A",empleados!E165)&amp;"','gestionas_id' =&gt; "&amp;A164&amp;","</f>
        <v>['cargo' =&gt; 'Líder Financiero','usuario' =&gt; 'David Ricardo Albarracín Molina','cedula' =&gt; 1026278720,'telefono' =&gt; '3183930466','gestionas_id' =&gt; 16,</v>
      </c>
      <c r="F164" t="str">
        <f>"'contratos_id' =&gt; "&amp;B164&amp;",'fecha_retiro' =&gt; "&amp;C164&amp;",'ticket' =&gt; '"&amp;IF(empleados!I165="","N/A",empleados!I165)&amp;"','centro_costos_id' =&gt; '107','estado' =&gt; 'Proceso de retiro'],"</f>
        <v>'contratos_id' =&gt; 3,'fecha_retiro' =&gt; null,'ticket' =&gt; '10305','centro_costos_id' =&gt; '107','estado' =&gt; 'Proceso de retiro'],</v>
      </c>
      <c r="G164" t="str">
        <f t="shared" si="2"/>
        <v>['cargo' =&gt; 'Líder Financiero','usuario' =&gt; 'David Ricardo Albarracín Molina','cedula' =&gt; 1026278720,'telefono' =&gt; '3183930466','gestionas_id' =&gt; 16,'contratos_id' =&gt; 3,'fecha_retiro' =&gt; null,'ticket' =&gt; '10305','centro_costos_id' =&gt; '107','estado' =&gt; 'Proceso de retiro'],</v>
      </c>
    </row>
    <row r="165" spans="1:7" x14ac:dyDescent="0.25">
      <c r="A165">
        <f>_xlfn.IFNA(IF(empleados!F166="",gestiona!$B$17,VLOOKUP(TRIM(empleados!F166),gestiona!$A$1:$B$17,2,0)),17)</f>
        <v>17</v>
      </c>
      <c r="B165">
        <f>_xlfn.IFNA(IF(empleados!G166="",contratos_id!$B$5,VLOOKUP(empleados!G166,contratos_id!$A$1:$B$16,2,0)),5)</f>
        <v>5</v>
      </c>
      <c r="C165" t="str">
        <f>IF(empleados!H166="","null","'"&amp;YEAR(empleados!H166)&amp;"-"&amp;IF(VALUE(MONTH(empleados!H166))&lt;10,0&amp;VALUE(MONTH(empleados!H166)),VALUE(MONTH(empleados!H166)))&amp;"-"&amp;IF(VALUE(DAY(empleados!H166))&lt;10,0&amp;VALUE(DAY(empleados!H166)),VALUE(DAY(empleados!H166)))&amp;"'")</f>
        <v>'2022-12-16'</v>
      </c>
      <c r="D165">
        <f>_xlfn.IFNA(VLOOKUP(empleados!J166,centro_costo_id_2!$A$2:$B$108,2,0),107)</f>
        <v>63</v>
      </c>
      <c r="E165" t="str">
        <f>"['cargo' =&gt; '"&amp;TRIM(empleados!B166)&amp;"','usuario' =&gt; '"&amp;TRIM(empleados!C166)&amp;"','cedula' =&gt; "&amp;IF(empleados!D166="","null",empleados!D166)&amp;",'telefono' =&gt; '"&amp;IF(empleados!E166="","N/A",empleados!E166)&amp;"','gestionas_id' =&gt; "&amp;A165&amp;","</f>
        <v>['cargo' =&gt; 'Desarrollador Java Sprintboot/Lider Tecnico','usuario' =&gt; 'Edinson Orozco Gonzalez','cedula' =&gt; 73204910,'telefono' =&gt; '3014506470','gestionas_id' =&gt; 17,</v>
      </c>
      <c r="F165" t="str">
        <f>"'contratos_id' =&gt; "&amp;B165&amp;",'fecha_retiro' =&gt; "&amp;C165&amp;",'ticket' =&gt; '"&amp;IF(empleados!I166="","N/A",empleados!I166)&amp;"','centro_costos_id' =&gt; '107','estado' =&gt; 'Proceso de retiro'],"</f>
        <v>'contratos_id' =&gt; 5,'fecha_retiro' =&gt; '2022-12-16','ticket' =&gt; '10068/12186','centro_costos_id' =&gt; '107','estado' =&gt; 'Proceso de retiro'],</v>
      </c>
      <c r="G165" t="str">
        <f t="shared" si="2"/>
        <v>['cargo' =&gt; 'Desarrollador Java Sprintboot/Lider Tecnico','usuario' =&gt; 'Edinson Orozco Gonzalez','cedula' =&gt; 73204910,'telefono' =&gt; '3014506470','gestionas_id' =&gt; 17,'contratos_id' =&gt; 5,'fecha_retiro' =&gt; '2022-12-16','ticket' =&gt; '10068/12186','centro_costos_id' =&gt; '107','estado' =&gt; 'Proceso de retiro'],</v>
      </c>
    </row>
    <row r="166" spans="1:7" x14ac:dyDescent="0.25">
      <c r="A166">
        <f>_xlfn.IFNA(IF(empleados!F167="",gestiona!$B$17,VLOOKUP(TRIM(empleados!F167),gestiona!$A$1:$B$17,2,0)),17)</f>
        <v>17</v>
      </c>
      <c r="B166">
        <f>_xlfn.IFNA(IF(empleados!G167="",contratos_id!$B$5,VLOOKUP(empleados!G167,contratos_id!$A$1:$B$16,2,0)),5)</f>
        <v>5</v>
      </c>
      <c r="C166" t="str">
        <f>IF(empleados!H167="","null","'"&amp;YEAR(empleados!H167)&amp;"-"&amp;IF(VALUE(MONTH(empleados!H167))&lt;10,0&amp;VALUE(MONTH(empleados!H167)),VALUE(MONTH(empleados!H167)))&amp;"-"&amp;IF(VALUE(DAY(empleados!H167))&lt;10,0&amp;VALUE(DAY(empleados!H167)),VALUE(DAY(empleados!H167)))&amp;"'")</f>
        <v>'2022-12-16'</v>
      </c>
      <c r="D166">
        <f>_xlfn.IFNA(VLOOKUP(empleados!J167,centro_costo_id_2!$A$2:$B$108,2,0),107)</f>
        <v>63</v>
      </c>
      <c r="E166" t="str">
        <f>"['cargo' =&gt; '"&amp;TRIM(empleados!B167)&amp;"','usuario' =&gt; '"&amp;TRIM(empleados!C167)&amp;"','cedula' =&gt; "&amp;IF(empleados!D167="","null",empleados!D167)&amp;",'telefono' =&gt; '"&amp;IF(empleados!E167="","N/A",empleados!E167)&amp;"','gestionas_id' =&gt; "&amp;A166&amp;","</f>
        <v>['cargo' =&gt; 'Desarrollador React','usuario' =&gt; 'Cristhian Javier Orozco Romero','cedula' =&gt; 1019101884,'telefono' =&gt; '3103673819','gestionas_id' =&gt; 17,</v>
      </c>
      <c r="F166" t="str">
        <f>"'contratos_id' =&gt; "&amp;B166&amp;",'fecha_retiro' =&gt; "&amp;C166&amp;",'ticket' =&gt; '"&amp;IF(empleados!I167="","N/A",empleados!I167)&amp;"','centro_costos_id' =&gt; '107','estado' =&gt; 'Proceso de retiro'],"</f>
        <v>'contratos_id' =&gt; 5,'fecha_retiro' =&gt; '2022-12-16','ticket' =&gt; '10069','centro_costos_id' =&gt; '107','estado' =&gt; 'Proceso de retiro'],</v>
      </c>
      <c r="G166" t="str">
        <f t="shared" si="2"/>
        <v>['cargo' =&gt; 'Desarrollador React','usuario' =&gt; 'Cristhian Javier Orozco Romero','cedula' =&gt; 1019101884,'telefono' =&gt; '3103673819','gestionas_id' =&gt; 17,'contratos_id' =&gt; 5,'fecha_retiro' =&gt; '2022-12-16','ticket' =&gt; '10069','centro_costos_id' =&gt; '107','estado' =&gt; 'Proceso de retiro'],</v>
      </c>
    </row>
    <row r="167" spans="1:7" x14ac:dyDescent="0.25">
      <c r="A167">
        <f>_xlfn.IFNA(IF(empleados!F168="",gestiona!$B$17,VLOOKUP(TRIM(empleados!F168),gestiona!$A$1:$B$17,2,0)),17)</f>
        <v>13</v>
      </c>
      <c r="B167">
        <f>_xlfn.IFNA(IF(empleados!G168="",contratos_id!$B$5,VLOOKUP(empleados!G168,contratos_id!$A$1:$B$16,2,0)),5)</f>
        <v>5</v>
      </c>
      <c r="C167" t="str">
        <f>IF(empleados!H168="","null","'"&amp;YEAR(empleados!H168)&amp;"-"&amp;IF(VALUE(MONTH(empleados!H168))&lt;10,0&amp;VALUE(MONTH(empleados!H168)),VALUE(MONTH(empleados!H168)))&amp;"-"&amp;IF(VALUE(DAY(empleados!H168))&lt;10,0&amp;VALUE(DAY(empleados!H168)),VALUE(DAY(empleados!H168)))&amp;"'")</f>
        <v>'2022-11-30'</v>
      </c>
      <c r="D167">
        <f>_xlfn.IFNA(VLOOKUP(empleados!J168,centro_costo_id_2!$A$2:$B$108,2,0),107)</f>
        <v>37</v>
      </c>
      <c r="E167" t="str">
        <f>"['cargo' =&gt; '"&amp;TRIM(empleados!B168)&amp;"','usuario' =&gt; '"&amp;TRIM(empleados!C168)&amp;"','cedula' =&gt; "&amp;IF(empleados!D168="","null",empleados!D168)&amp;",'telefono' =&gt; '"&amp;IF(empleados!E168="","N/A",empleados!E168)&amp;"','gestionas_id' =&gt; "&amp;A167&amp;","</f>
        <v>['cargo' =&gt; 'Abogado Funcional','usuario' =&gt; 'Juan David Chavarro Plazas','cedula' =&gt; 1088349615,'telefono' =&gt; '3168675089','gestionas_id' =&gt; 13,</v>
      </c>
      <c r="F167" t="str">
        <f>"'contratos_id' =&gt; "&amp;B167&amp;",'fecha_retiro' =&gt; "&amp;C167&amp;",'ticket' =&gt; '"&amp;IF(empleados!I168="","N/A",empleados!I168)&amp;"','centro_costos_id' =&gt; '107','estado' =&gt; 'Proceso de retiro'],"</f>
        <v>'contratos_id' =&gt; 5,'fecha_retiro' =&gt; '2022-11-30','ticket' =&gt; '10364','centro_costos_id' =&gt; '107','estado' =&gt; 'Proceso de retiro'],</v>
      </c>
      <c r="G167" t="str">
        <f t="shared" si="2"/>
        <v>['cargo' =&gt; 'Abogado Funcional','usuario' =&gt; 'Juan David Chavarro Plazas','cedula' =&gt; 1088349615,'telefono' =&gt; '3168675089','gestionas_id' =&gt; 13,'contratos_id' =&gt; 5,'fecha_retiro' =&gt; '2022-11-30','ticket' =&gt; '10364','centro_costos_id' =&gt; '107','estado' =&gt; 'Proceso de retiro'],</v>
      </c>
    </row>
    <row r="168" spans="1:7" x14ac:dyDescent="0.25">
      <c r="A168">
        <f>_xlfn.IFNA(IF(empleados!F169="",gestiona!$B$17,VLOOKUP(TRIM(empleados!F169),gestiona!$A$1:$B$17,2,0)),17)</f>
        <v>17</v>
      </c>
      <c r="B168">
        <f>_xlfn.IFNA(IF(empleados!G169="",contratos_id!$B$5,VLOOKUP(empleados!G169,contratos_id!$A$1:$B$16,2,0)),5)</f>
        <v>15</v>
      </c>
      <c r="C168" t="str">
        <f>IF(empleados!H169="","null","'"&amp;YEAR(empleados!H169)&amp;"-"&amp;IF(VALUE(MONTH(empleados!H169))&lt;10,0&amp;VALUE(MONTH(empleados!H169)),VALUE(MONTH(empleados!H169)))&amp;"-"&amp;IF(VALUE(DAY(empleados!H169))&lt;10,0&amp;VALUE(DAY(empleados!H169)),VALUE(DAY(empleados!H169)))&amp;"'")</f>
        <v>'2022-12-16'</v>
      </c>
      <c r="D168">
        <f>_xlfn.IFNA(VLOOKUP(empleados!J169,centro_costo_id_2!$A$2:$B$108,2,0),107)</f>
        <v>63</v>
      </c>
      <c r="E168" t="str">
        <f>"['cargo' =&gt; '"&amp;TRIM(empleados!B169)&amp;"','usuario' =&gt; '"&amp;TRIM(empleados!C169)&amp;"','cedula' =&gt; "&amp;IF(empleados!D169="","null",empleados!D169)&amp;",'telefono' =&gt; '"&amp;IF(empleados!E169="","N/A",empleados!E169)&amp;"','gestionas_id' =&gt; "&amp;A168&amp;","</f>
        <v>['cargo' =&gt; 'Desarrollador Sprintboot','usuario' =&gt; 'Omar Gentil Manjarres Forero','cedula' =&gt; 80858465,'telefono' =&gt; '3173819865','gestionas_id' =&gt; 17,</v>
      </c>
      <c r="F168" t="str">
        <f>"'contratos_id' =&gt; "&amp;B168&amp;",'fecha_retiro' =&gt; "&amp;C168&amp;",'ticket' =&gt; '"&amp;IF(empleados!I169="","N/A",empleados!I169)&amp;"','centro_costos_id' =&gt; '107','estado' =&gt; 'Proceso de retiro'],"</f>
        <v>'contratos_id' =&gt; 15,'fecha_retiro' =&gt; '2022-12-16','ticket' =&gt; '10350','centro_costos_id' =&gt; '107','estado' =&gt; 'Proceso de retiro'],</v>
      </c>
      <c r="G168" t="str">
        <f t="shared" si="2"/>
        <v>['cargo' =&gt; 'Desarrollador Sprintboot','usuario' =&gt; 'Omar Gentil Manjarres Forero','cedula' =&gt; 80858465,'telefono' =&gt; '3173819865','gestionas_id' =&gt; 17,'contratos_id' =&gt; 15,'fecha_retiro' =&gt; '2022-12-16','ticket' =&gt; '10350','centro_costos_id' =&gt; '107','estado' =&gt; 'Proceso de retiro'],</v>
      </c>
    </row>
    <row r="169" spans="1:7" x14ac:dyDescent="0.25">
      <c r="A169">
        <f>_xlfn.IFNA(IF(empleados!F170="",gestiona!$B$17,VLOOKUP(TRIM(empleados!F170),gestiona!$A$1:$B$17,2,0)),17)</f>
        <v>17</v>
      </c>
      <c r="B169">
        <f>_xlfn.IFNA(IF(empleados!G170="",contratos_id!$B$5,VLOOKUP(empleados!G170,contratos_id!$A$1:$B$16,2,0)),5)</f>
        <v>5</v>
      </c>
      <c r="C169" t="str">
        <f>IF(empleados!H170="","null","'"&amp;YEAR(empleados!H170)&amp;"-"&amp;IF(VALUE(MONTH(empleados!H170))&lt;10,0&amp;VALUE(MONTH(empleados!H170)),VALUE(MONTH(empleados!H170)))&amp;"-"&amp;IF(VALUE(DAY(empleados!H170))&lt;10,0&amp;VALUE(DAY(empleados!H170)),VALUE(DAY(empleados!H170)))&amp;"'")</f>
        <v>null</v>
      </c>
      <c r="D169">
        <f>_xlfn.IFNA(VLOOKUP(empleados!J170,centro_costo_id_2!$A$2:$B$108,2,0),107)</f>
        <v>71</v>
      </c>
      <c r="E169" t="str">
        <f>"['cargo' =&gt; '"&amp;TRIM(empleados!B170)&amp;"','usuario' =&gt; '"&amp;TRIM(empleados!C170)&amp;"','cedula' =&gt; "&amp;IF(empleados!D170="","null",empleados!D170)&amp;",'telefono' =&gt; '"&amp;IF(empleados!E170="","N/A",empleados!E170)&amp;"','gestionas_id' =&gt; "&amp;A169&amp;","</f>
        <v>['cargo' =&gt; 'Desarrollador Frontend','usuario' =&gt; 'Camilo Andres Guio Suarez','cedula' =&gt; 1022365012,'telefono' =&gt; '3505761572','gestionas_id' =&gt; 17,</v>
      </c>
      <c r="F169" t="str">
        <f>"'contratos_id' =&gt; "&amp;B169&amp;",'fecha_retiro' =&gt; "&amp;C169&amp;",'ticket' =&gt; '"&amp;IF(empleados!I170="","N/A",empleados!I170)&amp;"','centro_costos_id' =&gt; '107','estado' =&gt; 'Proceso de retiro'],"</f>
        <v>'contratos_id' =&gt; 5,'fecha_retiro' =&gt; null,'ticket' =&gt; '10279','centro_costos_id' =&gt; '107','estado' =&gt; 'Proceso de retiro'],</v>
      </c>
      <c r="G169" t="str">
        <f t="shared" si="2"/>
        <v>['cargo' =&gt; 'Desarrollador Frontend','usuario' =&gt; 'Camilo Andres Guio Suarez','cedula' =&gt; 1022365012,'telefono' =&gt; '3505761572','gestionas_id' =&gt; 17,'contratos_id' =&gt; 5,'fecha_retiro' =&gt; null,'ticket' =&gt; '10279','centro_costos_id' =&gt; '107','estado' =&gt; 'Proceso de retiro'],</v>
      </c>
    </row>
    <row r="170" spans="1:7" x14ac:dyDescent="0.25">
      <c r="A170">
        <f>_xlfn.IFNA(IF(empleados!F171="",gestiona!$B$17,VLOOKUP(TRIM(empleados!F171),gestiona!$A$1:$B$17,2,0)),17)</f>
        <v>17</v>
      </c>
      <c r="B170">
        <f>_xlfn.IFNA(IF(empleados!G171="",contratos_id!$B$5,VLOOKUP(empleados!G171,contratos_id!$A$1:$B$16,2,0)),5)</f>
        <v>5</v>
      </c>
      <c r="C170" t="str">
        <f>IF(empleados!H171="","null","'"&amp;YEAR(empleados!H171)&amp;"-"&amp;IF(VALUE(MONTH(empleados!H171))&lt;10,0&amp;VALUE(MONTH(empleados!H171)),VALUE(MONTH(empleados!H171)))&amp;"-"&amp;IF(VALUE(DAY(empleados!H171))&lt;10,0&amp;VALUE(DAY(empleados!H171)),VALUE(DAY(empleados!H171)))&amp;"'")</f>
        <v>'2022-12-18'</v>
      </c>
      <c r="D170">
        <f>_xlfn.IFNA(VLOOKUP(empleados!J171,centro_costo_id_2!$A$2:$B$108,2,0),107)</f>
        <v>69</v>
      </c>
      <c r="E170" t="str">
        <f>"['cargo' =&gt; '"&amp;TRIM(empleados!B171)&amp;"','usuario' =&gt; '"&amp;TRIM(empleados!C171)&amp;"','cedula' =&gt; "&amp;IF(empleados!D171="","null",empleados!D171)&amp;",'telefono' =&gt; '"&amp;IF(empleados!E171="","N/A",empleados!E171)&amp;"','gestionas_id' =&gt; "&amp;A170&amp;","</f>
        <v>['cargo' =&gt; 'Ingeniero de Requerimeintos','usuario' =&gt; 'Jhonny Ismael Duarte Ortiz','cedula' =&gt; 1020753359,'telefono' =&gt; '3123944711','gestionas_id' =&gt; 17,</v>
      </c>
      <c r="F170" t="str">
        <f>"'contratos_id' =&gt; "&amp;B170&amp;",'fecha_retiro' =&gt; "&amp;C170&amp;",'ticket' =&gt; '"&amp;IF(empleados!I171="","N/A",empleados!I171)&amp;"','centro_costos_id' =&gt; '107','estado' =&gt; 'Proceso de retiro'],"</f>
        <v>'contratos_id' =&gt; 5,'fecha_retiro' =&gt; '2022-12-18','ticket' =&gt; '10349','centro_costos_id' =&gt; '107','estado' =&gt; 'Proceso de retiro'],</v>
      </c>
      <c r="G170" t="str">
        <f t="shared" si="2"/>
        <v>['cargo' =&gt; 'Ingeniero de Requerimeintos','usuario' =&gt; 'Jhonny Ismael Duarte Ortiz','cedula' =&gt; 1020753359,'telefono' =&gt; '3123944711','gestionas_id' =&gt; 17,'contratos_id' =&gt; 5,'fecha_retiro' =&gt; '2022-12-18','ticket' =&gt; '10349','centro_costos_id' =&gt; '107','estado' =&gt; 'Proceso de retiro'],</v>
      </c>
    </row>
    <row r="171" spans="1:7" x14ac:dyDescent="0.25">
      <c r="A171">
        <f>_xlfn.IFNA(IF(empleados!F172="",gestiona!$B$17,VLOOKUP(TRIM(empleados!F172),gestiona!$A$1:$B$17,2,0)),17)</f>
        <v>17</v>
      </c>
      <c r="B171">
        <f>_xlfn.IFNA(IF(empleados!G172="",contratos_id!$B$5,VLOOKUP(empleados!G172,contratos_id!$A$1:$B$16,2,0)),5)</f>
        <v>3</v>
      </c>
      <c r="C171" t="str">
        <f>IF(empleados!H172="","null","'"&amp;YEAR(empleados!H172)&amp;"-"&amp;IF(VALUE(MONTH(empleados!H172))&lt;10,0&amp;VALUE(MONTH(empleados!H172)),VALUE(MONTH(empleados!H172)))&amp;"-"&amp;IF(VALUE(DAY(empleados!H172))&lt;10,0&amp;VALUE(DAY(empleados!H172)),VALUE(DAY(empleados!H172)))&amp;"'")</f>
        <v>'2022-12-31'</v>
      </c>
      <c r="D171">
        <f>_xlfn.IFNA(VLOOKUP(empleados!J172,centro_costo_id_2!$A$2:$B$108,2,0),107)</f>
        <v>66</v>
      </c>
      <c r="E171" t="str">
        <f>"['cargo' =&gt; '"&amp;TRIM(empleados!B172)&amp;"','usuario' =&gt; '"&amp;TRIM(empleados!C172)&amp;"','cedula' =&gt; "&amp;IF(empleados!D172="","null",empleados!D172)&amp;",'telefono' =&gt; '"&amp;IF(empleados!E172="","N/A",empleados!E172)&amp;"','gestionas_id' =&gt; "&amp;A171&amp;","</f>
        <v>['cargo' =&gt; 'Analista de sistemas','usuario' =&gt; 'Leidi Caterin Peña Garcia','cedula' =&gt; 1069751907,'telefono' =&gt; '3143473501','gestionas_id' =&gt; 17,</v>
      </c>
      <c r="F171" t="str">
        <f>"'contratos_id' =&gt; "&amp;B171&amp;",'fecha_retiro' =&gt; "&amp;C171&amp;",'ticket' =&gt; '"&amp;IF(empleados!I172="","N/A",empleados!I172)&amp;"','centro_costos_id' =&gt; '107','estado' =&gt; 'Proceso de retiro'],"</f>
        <v>'contratos_id' =&gt; 3,'fecha_retiro' =&gt; '2022-12-31','ticket' =&gt; '9674','centro_costos_id' =&gt; '107','estado' =&gt; 'Proceso de retiro'],</v>
      </c>
      <c r="G171" t="str">
        <f t="shared" si="2"/>
        <v>['cargo' =&gt; 'Analista de sistemas','usuario' =&gt; 'Leidi Caterin Peña Garcia','cedula' =&gt; 1069751907,'telefono' =&gt; '3143473501','gestionas_id' =&gt; 17,'contratos_id' =&gt; 3,'fecha_retiro' =&gt; '2022-12-31','ticket' =&gt; '9674','centro_costos_id' =&gt; '107','estado' =&gt; 'Proceso de retiro'],</v>
      </c>
    </row>
    <row r="172" spans="1:7" x14ac:dyDescent="0.25">
      <c r="A172">
        <f>_xlfn.IFNA(IF(empleados!F173="",gestiona!$B$17,VLOOKUP(TRIM(empleados!F173),gestiona!$A$1:$B$17,2,0)),17)</f>
        <v>17</v>
      </c>
      <c r="B172">
        <f>_xlfn.IFNA(IF(empleados!G173="",contratos_id!$B$5,VLOOKUP(empleados!G173,contratos_id!$A$1:$B$16,2,0)),5)</f>
        <v>3</v>
      </c>
      <c r="C172" t="str">
        <f>IF(empleados!H173="","null","'"&amp;YEAR(empleados!H173)&amp;"-"&amp;IF(VALUE(MONTH(empleados!H173))&lt;10,0&amp;VALUE(MONTH(empleados!H173)),VALUE(MONTH(empleados!H173)))&amp;"-"&amp;IF(VALUE(DAY(empleados!H173))&lt;10,0&amp;VALUE(DAY(empleados!H173)),VALUE(DAY(empleados!H173)))&amp;"'")</f>
        <v>null</v>
      </c>
      <c r="D172">
        <f>_xlfn.IFNA(VLOOKUP(empleados!J173,centro_costo_id_2!$A$2:$B$108,2,0),107)</f>
        <v>71</v>
      </c>
      <c r="E172" t="str">
        <f>"['cargo' =&gt; '"&amp;TRIM(empleados!B173)&amp;"','usuario' =&gt; '"&amp;TRIM(empleados!C173)&amp;"','cedula' =&gt; "&amp;IF(empleados!D173="","null",empleados!D173)&amp;",'telefono' =&gt; '"&amp;IF(empleados!E173="","N/A",empleados!E173)&amp;"','gestionas_id' =&gt; "&amp;A172&amp;","</f>
        <v>['cargo' =&gt; 'DESARROLLADOR BACK-END','usuario' =&gt; 'Nicolas Sabogal Torres','cedula' =&gt; 1069759299,'telefono' =&gt; '3016713769','gestionas_id' =&gt; 17,</v>
      </c>
      <c r="F172" t="str">
        <f>"'contratos_id' =&gt; "&amp;B172&amp;",'fecha_retiro' =&gt; "&amp;C172&amp;",'ticket' =&gt; '"&amp;IF(empleados!I173="","N/A",empleados!I173)&amp;"','centro_costos_id' =&gt; '107','estado' =&gt; 'Proceso de retiro'],"</f>
        <v>'contratos_id' =&gt; 3,'fecha_retiro' =&gt; null,'ticket' =&gt; '10280','centro_costos_id' =&gt; '107','estado' =&gt; 'Proceso de retiro'],</v>
      </c>
      <c r="G172" t="str">
        <f t="shared" si="2"/>
        <v>['cargo' =&gt; 'DESARROLLADOR BACK-END','usuario' =&gt; 'Nicolas Sabogal Torres','cedula' =&gt; 1069759299,'telefono' =&gt; '3016713769','gestionas_id' =&gt; 17,'contratos_id' =&gt; 3,'fecha_retiro' =&gt; null,'ticket' =&gt; '10280','centro_costos_id' =&gt; '107','estado' =&gt; 'Proceso de retiro'],</v>
      </c>
    </row>
    <row r="173" spans="1:7" x14ac:dyDescent="0.25">
      <c r="A173">
        <f>_xlfn.IFNA(IF(empleados!F174="",gestiona!$B$17,VLOOKUP(TRIM(empleados!F174),gestiona!$A$1:$B$17,2,0)),17)</f>
        <v>17</v>
      </c>
      <c r="B173">
        <f>_xlfn.IFNA(IF(empleados!G174="",contratos_id!$B$5,VLOOKUP(empleados!G174,contratos_id!$A$1:$B$16,2,0)),5)</f>
        <v>3</v>
      </c>
      <c r="C173" t="str">
        <f>IF(empleados!H174="","null","'"&amp;YEAR(empleados!H174)&amp;"-"&amp;IF(VALUE(MONTH(empleados!H174))&lt;10,0&amp;VALUE(MONTH(empleados!H174)),VALUE(MONTH(empleados!H174)))&amp;"-"&amp;IF(VALUE(DAY(empleados!H174))&lt;10,0&amp;VALUE(DAY(empleados!H174)),VALUE(DAY(empleados!H174)))&amp;"'")</f>
        <v>null</v>
      </c>
      <c r="D173">
        <f>_xlfn.IFNA(VLOOKUP(empleados!J174,centro_costo_id_2!$A$2:$B$108,2,0),107)</f>
        <v>107</v>
      </c>
      <c r="E173" t="str">
        <f>"['cargo' =&gt; '"&amp;TRIM(empleados!B174)&amp;"','usuario' =&gt; '"&amp;TRIM(empleados!C174)&amp;"','cedula' =&gt; "&amp;IF(empleados!D174="","null",empleados!D174)&amp;",'telefono' =&gt; '"&amp;IF(empleados!E174="","N/A",empleados!E174)&amp;"','gestionas_id' =&gt; "&amp;A173&amp;","</f>
        <v>['cargo' =&gt; 'Director Comercial','usuario' =&gt; 'Carlos Mauricio Navarro Soto','cedula' =&gt; 80425165,'telefono' =&gt; '3102360431','gestionas_id' =&gt; 17,</v>
      </c>
      <c r="F173" t="str">
        <f>"'contratos_id' =&gt; "&amp;B173&amp;",'fecha_retiro' =&gt; "&amp;C173&amp;",'ticket' =&gt; '"&amp;IF(empleados!I174="","N/A",empleados!I174)&amp;"','centro_costos_id' =&gt; '107','estado' =&gt; 'Proceso de retiro'],"</f>
        <v>'contratos_id' =&gt; 3,'fecha_retiro' =&gt; null,'ticket' =&gt; '10504','centro_costos_id' =&gt; '107','estado' =&gt; 'Proceso de retiro'],</v>
      </c>
      <c r="G173" t="str">
        <f t="shared" si="2"/>
        <v>['cargo' =&gt; 'Director Comercial','usuario' =&gt; 'Carlos Mauricio Navarro Soto','cedula' =&gt; 80425165,'telefono' =&gt; '3102360431','gestionas_id' =&gt; 17,'contratos_id' =&gt; 3,'fecha_retiro' =&gt; null,'ticket' =&gt; '10504','centro_costos_id' =&gt; '107','estado' =&gt; 'Proceso de retiro'],</v>
      </c>
    </row>
    <row r="174" spans="1:7" x14ac:dyDescent="0.25">
      <c r="A174">
        <f>_xlfn.IFNA(IF(empleados!F175="",gestiona!$B$17,VLOOKUP(TRIM(empleados!F175),gestiona!$A$1:$B$17,2,0)),17)</f>
        <v>11</v>
      </c>
      <c r="B174">
        <f>_xlfn.IFNA(IF(empleados!G175="",contratos_id!$B$5,VLOOKUP(empleados!G175,contratos_id!$A$1:$B$16,2,0)),5)</f>
        <v>5</v>
      </c>
      <c r="C174" t="str">
        <f>IF(empleados!H175="","null","'"&amp;YEAR(empleados!H175)&amp;"-"&amp;IF(VALUE(MONTH(empleados!H175))&lt;10,0&amp;VALUE(MONTH(empleados!H175)),VALUE(MONTH(empleados!H175)))&amp;"-"&amp;IF(VALUE(DAY(empleados!H175))&lt;10,0&amp;VALUE(DAY(empleados!H175)),VALUE(DAY(empleados!H175)))&amp;"'")</f>
        <v>'2022-11-01'</v>
      </c>
      <c r="D174">
        <f>_xlfn.IFNA(VLOOKUP(empleados!J175,centro_costo_id_2!$A$2:$B$108,2,0),107)</f>
        <v>60</v>
      </c>
      <c r="E174" t="str">
        <f>"['cargo' =&gt; '"&amp;TRIM(empleados!B175)&amp;"','usuario' =&gt; '"&amp;TRIM(empleados!C175)&amp;"','cedula' =&gt; "&amp;IF(empleados!D175="","null",empleados!D175)&amp;",'telefono' =&gt; '"&amp;IF(empleados!E175="","N/A",empleados!E175)&amp;"','gestionas_id' =&gt; "&amp;A174&amp;","</f>
        <v>['cargo' =&gt; 'Datamarshall','usuario' =&gt; 'Eryk Sebastian Vacca Rodriguez','cedula' =&gt; 1030692551,'telefono' =&gt; '3044469136','gestionas_id' =&gt; 11,</v>
      </c>
      <c r="F174" t="str">
        <f>"'contratos_id' =&gt; "&amp;B174&amp;",'fecha_retiro' =&gt; "&amp;C174&amp;",'ticket' =&gt; '"&amp;IF(empleados!I175="","N/A",empleados!I175)&amp;"','centro_costos_id' =&gt; '107','estado' =&gt; 'Proceso de retiro'],"</f>
        <v>'contratos_id' =&gt; 5,'fecha_retiro' =&gt; '2022-11-01','ticket' =&gt; '10421','centro_costos_id' =&gt; '107','estado' =&gt; 'Proceso de retiro'],</v>
      </c>
      <c r="G174" t="str">
        <f t="shared" si="2"/>
        <v>['cargo' =&gt; 'Datamarshall','usuario' =&gt; 'Eryk Sebastian Vacca Rodriguez','cedula' =&gt; 1030692551,'telefono' =&gt; '3044469136','gestionas_id' =&gt; 11,'contratos_id' =&gt; 5,'fecha_retiro' =&gt; '2022-11-01','ticket' =&gt; '10421','centro_costos_id' =&gt; '107','estado' =&gt; 'Proceso de retiro'],</v>
      </c>
    </row>
    <row r="175" spans="1:7" x14ac:dyDescent="0.25">
      <c r="A175">
        <f>_xlfn.IFNA(IF(empleados!F176="",gestiona!$B$17,VLOOKUP(TRIM(empleados!F176),gestiona!$A$1:$B$17,2,0)),17)</f>
        <v>13</v>
      </c>
      <c r="B175">
        <f>_xlfn.IFNA(IF(empleados!G176="",contratos_id!$B$5,VLOOKUP(empleados!G176,contratos_id!$A$1:$B$16,2,0)),5)</f>
        <v>3</v>
      </c>
      <c r="C175" t="str">
        <f>IF(empleados!H176="","null","'"&amp;YEAR(empleados!H176)&amp;"-"&amp;IF(VALUE(MONTH(empleados!H176))&lt;10,0&amp;VALUE(MONTH(empleados!H176)),VALUE(MONTH(empleados!H176)))&amp;"-"&amp;IF(VALUE(DAY(empleados!H176))&lt;10,0&amp;VALUE(DAY(empleados!H176)),VALUE(DAY(empleados!H176)))&amp;"'")</f>
        <v>null</v>
      </c>
      <c r="D175">
        <f>_xlfn.IFNA(VLOOKUP(empleados!J176,centro_costo_id_2!$A$2:$B$108,2,0),107)</f>
        <v>66</v>
      </c>
      <c r="E175" t="str">
        <f>"['cargo' =&gt; '"&amp;TRIM(empleados!B176)&amp;"','usuario' =&gt; '"&amp;TRIM(empleados!C176)&amp;"','cedula' =&gt; "&amp;IF(empleados!D176="","null",empleados!D176)&amp;",'telefono' =&gt; '"&amp;IF(empleados!E176="","N/A",empleados!E176)&amp;"','gestionas_id' =&gt; "&amp;A175&amp;","</f>
        <v>['cargo' =&gt; 'Gerente de Proyectos','usuario' =&gt; 'Sandra Fabiola Paez Soler','cedula' =&gt; 52207068,'telefono' =&gt; '3143577052','gestionas_id' =&gt; 13,</v>
      </c>
      <c r="F175" t="str">
        <f>"'contratos_id' =&gt; "&amp;B175&amp;",'fecha_retiro' =&gt; "&amp;C175&amp;",'ticket' =&gt; '"&amp;IF(empleados!I176="","N/A",empleados!I176)&amp;"','centro_costos_id' =&gt; '107','estado' =&gt; 'Proceso de retiro'],"</f>
        <v>'contratos_id' =&gt; 3,'fecha_retiro' =&gt; null,'ticket' =&gt; '10437','centro_costos_id' =&gt; '107','estado' =&gt; 'Proceso de retiro'],</v>
      </c>
      <c r="G175" t="str">
        <f t="shared" si="2"/>
        <v>['cargo' =&gt; 'Gerente de Proyectos','usuario' =&gt; 'Sandra Fabiola Paez Soler','cedula' =&gt; 52207068,'telefono' =&gt; '3143577052','gestionas_id' =&gt; 13,'contratos_id' =&gt; 3,'fecha_retiro' =&gt; null,'ticket' =&gt; '10437','centro_costos_id' =&gt; '107','estado' =&gt; 'Proceso de retiro'],</v>
      </c>
    </row>
    <row r="176" spans="1:7" x14ac:dyDescent="0.25">
      <c r="A176">
        <f>_xlfn.IFNA(IF(empleados!F177="",gestiona!$B$17,VLOOKUP(TRIM(empleados!F177),gestiona!$A$1:$B$17,2,0)),17)</f>
        <v>17</v>
      </c>
      <c r="B176">
        <f>_xlfn.IFNA(IF(empleados!G177="",contratos_id!$B$5,VLOOKUP(empleados!G177,contratos_id!$A$1:$B$16,2,0)),5)</f>
        <v>3</v>
      </c>
      <c r="C176" t="str">
        <f>IF(empleados!H177="","null","'"&amp;YEAR(empleados!H177)&amp;"-"&amp;IF(VALUE(MONTH(empleados!H177))&lt;10,0&amp;VALUE(MONTH(empleados!H177)),VALUE(MONTH(empleados!H177)))&amp;"-"&amp;IF(VALUE(DAY(empleados!H177))&lt;10,0&amp;VALUE(DAY(empleados!H177)),VALUE(DAY(empleados!H177)))&amp;"'")</f>
        <v>null</v>
      </c>
      <c r="D176">
        <f>_xlfn.IFNA(VLOOKUP(empleados!J177,centro_costo_id_2!$A$2:$B$108,2,0),107)</f>
        <v>71</v>
      </c>
      <c r="E176" t="str">
        <f>"['cargo' =&gt; '"&amp;TRIM(empleados!B177)&amp;"','usuario' =&gt; '"&amp;TRIM(empleados!C177)&amp;"','cedula' =&gt; "&amp;IF(empleados!D177="","null",empleados!D177)&amp;",'telefono' =&gt; '"&amp;IF(empleados!E177="","N/A",empleados!E177)&amp;"','gestionas_id' =&gt; "&amp;A176&amp;","</f>
        <v>['cargo' =&gt; 'Desarrollador FrontEnd','usuario' =&gt; 'Leandro Gonzalez','cedula' =&gt; 71797450,'telefono' =&gt; '3136211448','gestionas_id' =&gt; 17,</v>
      </c>
      <c r="F176" t="str">
        <f>"'contratos_id' =&gt; "&amp;B176&amp;",'fecha_retiro' =&gt; "&amp;C176&amp;",'ticket' =&gt; '"&amp;IF(empleados!I177="","N/A",empleados!I177)&amp;"','centro_costos_id' =&gt; '107','estado' =&gt; 'Proceso de retiro'],"</f>
        <v>'contratos_id' =&gt; 3,'fecha_retiro' =&gt; null,'ticket' =&gt; '10460','centro_costos_id' =&gt; '107','estado' =&gt; 'Proceso de retiro'],</v>
      </c>
      <c r="G176" t="str">
        <f t="shared" si="2"/>
        <v>['cargo' =&gt; 'Desarrollador FrontEnd','usuario' =&gt; 'Leandro Gonzalez','cedula' =&gt; 71797450,'telefono' =&gt; '3136211448','gestionas_id' =&gt; 17,'contratos_id' =&gt; 3,'fecha_retiro' =&gt; null,'ticket' =&gt; '10460','centro_costos_id' =&gt; '107','estado' =&gt; 'Proceso de retiro'],</v>
      </c>
    </row>
    <row r="177" spans="1:7" x14ac:dyDescent="0.25">
      <c r="A177">
        <f>_xlfn.IFNA(IF(empleados!F178="",gestiona!$B$17,VLOOKUP(TRIM(empleados!F178),gestiona!$A$1:$B$17,2,0)),17)</f>
        <v>17</v>
      </c>
      <c r="B177">
        <f>_xlfn.IFNA(IF(empleados!G178="",contratos_id!$B$5,VLOOKUP(empleados!G178,contratos_id!$A$1:$B$16,2,0)),5)</f>
        <v>5</v>
      </c>
      <c r="C177" t="str">
        <f>IF(empleados!H178="","null","'"&amp;YEAR(empleados!H178)&amp;"-"&amp;IF(VALUE(MONTH(empleados!H178))&lt;10,0&amp;VALUE(MONTH(empleados!H178)),VALUE(MONTH(empleados!H178)))&amp;"-"&amp;IF(VALUE(DAY(empleados!H178))&lt;10,0&amp;VALUE(DAY(empleados!H178)),VALUE(DAY(empleados!H178)))&amp;"'")</f>
        <v>null</v>
      </c>
      <c r="D177">
        <f>_xlfn.IFNA(VLOOKUP(empleados!J178,centro_costo_id_2!$A$2:$B$108,2,0),107)</f>
        <v>80</v>
      </c>
      <c r="E177" t="str">
        <f>"['cargo' =&gt; '"&amp;TRIM(empleados!B178)&amp;"','usuario' =&gt; '"&amp;TRIM(empleados!C178)&amp;"','cedula' =&gt; "&amp;IF(empleados!D178="","null",empleados!D178)&amp;",'telefono' =&gt; '"&amp;IF(empleados!E178="","N/A",empleados!E178)&amp;"','gestionas_id' =&gt; "&amp;A177&amp;","</f>
        <v>['cargo' =&gt; 'Desarrollador FrontEnd','usuario' =&gt; 'Victoria Andreina Troya Morales','cedula' =&gt; 1134062,'telefono' =&gt; '3216094741','gestionas_id' =&gt; 17,</v>
      </c>
      <c r="F177" t="str">
        <f>"'contratos_id' =&gt; "&amp;B177&amp;",'fecha_retiro' =&gt; "&amp;C177&amp;",'ticket' =&gt; '"&amp;IF(empleados!I178="","N/A",empleados!I178)&amp;"','centro_costos_id' =&gt; '107','estado' =&gt; 'Proceso de retiro'],"</f>
        <v>'contratos_id' =&gt; 5,'fecha_retiro' =&gt; null,'ticket' =&gt; '10473','centro_costos_id' =&gt; '107','estado' =&gt; 'Proceso de retiro'],</v>
      </c>
      <c r="G177" t="str">
        <f t="shared" si="2"/>
        <v>['cargo' =&gt; 'Desarrollador FrontEnd','usuario' =&gt; 'Victoria Andreina Troya Morales','cedula' =&gt; 1134062,'telefono' =&gt; '3216094741','gestionas_id' =&gt; 17,'contratos_id' =&gt; 5,'fecha_retiro' =&gt; null,'ticket' =&gt; '10473','centro_costos_id' =&gt; '107','estado' =&gt; 'Proceso de retiro'],</v>
      </c>
    </row>
    <row r="178" spans="1:7" x14ac:dyDescent="0.25">
      <c r="A178">
        <f>_xlfn.IFNA(IF(empleados!F179="",gestiona!$B$17,VLOOKUP(TRIM(empleados!F179),gestiona!$A$1:$B$17,2,0)),17)</f>
        <v>4</v>
      </c>
      <c r="B178">
        <f>_xlfn.IFNA(IF(empleados!G179="",contratos_id!$B$5,VLOOKUP(empleados!G179,contratos_id!$A$1:$B$16,2,0)),5)</f>
        <v>3</v>
      </c>
      <c r="C178" t="str">
        <f>IF(empleados!H179="","null","'"&amp;YEAR(empleados!H179)&amp;"-"&amp;IF(VALUE(MONTH(empleados!H179))&lt;10,0&amp;VALUE(MONTH(empleados!H179)),VALUE(MONTH(empleados!H179)))&amp;"-"&amp;IF(VALUE(DAY(empleados!H179))&lt;10,0&amp;VALUE(DAY(empleados!H179)),VALUE(DAY(empleados!H179)))&amp;"'")</f>
        <v>null</v>
      </c>
      <c r="D178">
        <f>_xlfn.IFNA(VLOOKUP(empleados!J179,centro_costo_id_2!$A$2:$B$108,2,0),107)</f>
        <v>107</v>
      </c>
      <c r="E178" t="str">
        <f>"['cargo' =&gt; '"&amp;TRIM(empleados!B179)&amp;"','usuario' =&gt; '"&amp;TRIM(empleados!C179)&amp;"','cedula' =&gt; "&amp;IF(empleados!D179="","null",empleados!D179)&amp;",'telefono' =&gt; '"&amp;IF(empleados!E179="","N/A",empleados!E179)&amp;"','gestionas_id' =&gt; "&amp;A178&amp;","</f>
        <v>['cargo' =&gt; 'Auxiliar Contable','usuario' =&gt; 'Soleidy Mendez Castillo','cedula' =&gt; 1069745601,'telefono' =&gt; '1069745601','gestionas_id' =&gt; 4,</v>
      </c>
      <c r="F178" t="str">
        <f>"'contratos_id' =&gt; "&amp;B178&amp;",'fecha_retiro' =&gt; "&amp;C178&amp;",'ticket' =&gt; '"&amp;IF(empleados!I179="","N/A",empleados!I179)&amp;"','centro_costos_id' =&gt; '107','estado' =&gt; 'Proceso de retiro'],"</f>
        <v>'contratos_id' =&gt; 3,'fecha_retiro' =&gt; null,'ticket' =&gt; '10407','centro_costos_id' =&gt; '107','estado' =&gt; 'Proceso de retiro'],</v>
      </c>
      <c r="G178" t="str">
        <f t="shared" si="2"/>
        <v>['cargo' =&gt; 'Auxiliar Contable','usuario' =&gt; 'Soleidy Mendez Castillo','cedula' =&gt; 1069745601,'telefono' =&gt; '1069745601','gestionas_id' =&gt; 4,'contratos_id' =&gt; 3,'fecha_retiro' =&gt; null,'ticket' =&gt; '10407','centro_costos_id' =&gt; '107','estado' =&gt; 'Proceso de retiro'],</v>
      </c>
    </row>
    <row r="179" spans="1:7" x14ac:dyDescent="0.25">
      <c r="A179">
        <f>_xlfn.IFNA(IF(empleados!F180="",gestiona!$B$17,VLOOKUP(TRIM(empleados!F180),gestiona!$A$1:$B$17,2,0)),17)</f>
        <v>17</v>
      </c>
      <c r="B179">
        <f>_xlfn.IFNA(IF(empleados!G180="",contratos_id!$B$5,VLOOKUP(empleados!G180,contratos_id!$A$1:$B$16,2,0)),5)</f>
        <v>5</v>
      </c>
      <c r="C179" t="str">
        <f>IF(empleados!H180="","null","'"&amp;YEAR(empleados!H180)&amp;"-"&amp;IF(VALUE(MONTH(empleados!H180))&lt;10,0&amp;VALUE(MONTH(empleados!H180)),VALUE(MONTH(empleados!H180)))&amp;"-"&amp;IF(VALUE(DAY(empleados!H180))&lt;10,0&amp;VALUE(DAY(empleados!H180)),VALUE(DAY(empleados!H180)))&amp;"'")</f>
        <v>null</v>
      </c>
      <c r="D179">
        <f>_xlfn.IFNA(VLOOKUP(empleados!J180,centro_costo_id_2!$A$2:$B$108,2,0),107)</f>
        <v>107</v>
      </c>
      <c r="E179" t="str">
        <f>"['cargo' =&gt; '"&amp;TRIM(empleados!B180)&amp;"','usuario' =&gt; '"&amp;TRIM(empleados!C180)&amp;"','cedula' =&gt; "&amp;IF(empleados!D180="","null",empleados!D180)&amp;",'telefono' =&gt; '"&amp;IF(empleados!E180="","N/A",empleados!E180)&amp;"','gestionas_id' =&gt; "&amp;A179&amp;","</f>
        <v>['cargo' =&gt; 'Gerencia','usuario' =&gt; 'Tomas Ocampo','cedula' =&gt; null,'telefono' =&gt; '3218304109','gestionas_id' =&gt; 17,</v>
      </c>
      <c r="F179" t="str">
        <f>"'contratos_id' =&gt; "&amp;B179&amp;",'fecha_retiro' =&gt; "&amp;C179&amp;",'ticket' =&gt; '"&amp;IF(empleados!I180="","N/A",empleados!I180)&amp;"','centro_costos_id' =&gt; '107','estado' =&gt; 'Proceso de retiro'],"</f>
        <v>'contratos_id' =&gt; 5,'fecha_retiro' =&gt; null,'ticket' =&gt; 'N/A','centro_costos_id' =&gt; '107','estado' =&gt; 'Proceso de retiro'],</v>
      </c>
      <c r="G179" t="str">
        <f t="shared" si="2"/>
        <v>['cargo' =&gt; 'Gerencia','usuario' =&gt; 'Tomas Ocampo','cedula' =&gt; null,'telefono' =&gt; '3218304109','gestionas_id' =&gt; 17,'contratos_id' =&gt; 5,'fecha_retiro' =&gt; null,'ticket' =&gt; 'N/A','centro_costos_id' =&gt; '107','estado' =&gt; 'Proceso de retiro'],</v>
      </c>
    </row>
    <row r="180" spans="1:7" x14ac:dyDescent="0.25">
      <c r="A180">
        <f>_xlfn.IFNA(IF(empleados!F181="",gestiona!$B$17,VLOOKUP(TRIM(empleados!F181),gestiona!$A$1:$B$17,2,0)),17)</f>
        <v>17</v>
      </c>
      <c r="B180">
        <f>_xlfn.IFNA(IF(empleados!G181="",contratos_id!$B$5,VLOOKUP(empleados!G181,contratos_id!$A$1:$B$16,2,0)),5)</f>
        <v>3</v>
      </c>
      <c r="C180" t="str">
        <f>IF(empleados!H181="","null","'"&amp;YEAR(empleados!H181)&amp;"-"&amp;IF(VALUE(MONTH(empleados!H181))&lt;10,0&amp;VALUE(MONTH(empleados!H181)),VALUE(MONTH(empleados!H181)))&amp;"-"&amp;IF(VALUE(DAY(empleados!H181))&lt;10,0&amp;VALUE(DAY(empleados!H181)),VALUE(DAY(empleados!H181)))&amp;"'")</f>
        <v>null</v>
      </c>
      <c r="D180">
        <f>_xlfn.IFNA(VLOOKUP(empleados!J181,centro_costo_id_2!$A$2:$B$108,2,0),107)</f>
        <v>71</v>
      </c>
      <c r="E180" t="str">
        <f>"['cargo' =&gt; '"&amp;TRIM(empleados!B181)&amp;"','usuario' =&gt; '"&amp;TRIM(empleados!C181)&amp;"','cedula' =&gt; "&amp;IF(empleados!D181="","null",empleados!D181)&amp;",'telefono' =&gt; '"&amp;IF(empleados!E181="","N/A",empleados!E181)&amp;"','gestionas_id' =&gt; "&amp;A180&amp;","</f>
        <v>['cargo' =&gt; 'Desarrollador Front-end','usuario' =&gt; 'Jose Ricardo Arzusa Periñan','cedula' =&gt; 1047502854,'telefono' =&gt; '3003606674','gestionas_id' =&gt; 17,</v>
      </c>
      <c r="F180" t="str">
        <f>"'contratos_id' =&gt; "&amp;B180&amp;",'fecha_retiro' =&gt; "&amp;C180&amp;",'ticket' =&gt; '"&amp;IF(empleados!I181="","N/A",empleados!I181)&amp;"','centro_costos_id' =&gt; '107','estado' =&gt; 'Proceso de retiro'],"</f>
        <v>'contratos_id' =&gt; 3,'fecha_retiro' =&gt; null,'ticket' =&gt; '10538','centro_costos_id' =&gt; '107','estado' =&gt; 'Proceso de retiro'],</v>
      </c>
      <c r="G180" t="str">
        <f t="shared" si="2"/>
        <v>['cargo' =&gt; 'Desarrollador Front-end','usuario' =&gt; 'Jose Ricardo Arzusa Periñan','cedula' =&gt; 1047502854,'telefono' =&gt; '3003606674','gestionas_id' =&gt; 17,'contratos_id' =&gt; 3,'fecha_retiro' =&gt; null,'ticket' =&gt; '10538','centro_costos_id' =&gt; '107','estado' =&gt; 'Proceso de retiro'],</v>
      </c>
    </row>
    <row r="181" spans="1:7" x14ac:dyDescent="0.25">
      <c r="A181">
        <f>_xlfn.IFNA(IF(empleados!F182="",gestiona!$B$17,VLOOKUP(TRIM(empleados!F182),gestiona!$A$1:$B$17,2,0)),17)</f>
        <v>11</v>
      </c>
      <c r="B181">
        <f>_xlfn.IFNA(IF(empleados!G182="",contratos_id!$B$5,VLOOKUP(empleados!G182,contratos_id!$A$1:$B$16,2,0)),5)</f>
        <v>5</v>
      </c>
      <c r="C181" t="str">
        <f>IF(empleados!H182="","null","'"&amp;YEAR(empleados!H182)&amp;"-"&amp;IF(VALUE(MONTH(empleados!H182))&lt;10,0&amp;VALUE(MONTH(empleados!H182)),VALUE(MONTH(empleados!H182)))&amp;"-"&amp;IF(VALUE(DAY(empleados!H182))&lt;10,0&amp;VALUE(DAY(empleados!H182)),VALUE(DAY(empleados!H182)))&amp;"'")</f>
        <v>'2022-11-01'</v>
      </c>
      <c r="D181">
        <f>_xlfn.IFNA(VLOOKUP(empleados!J182,centro_costo_id_2!$A$2:$B$108,2,0),107)</f>
        <v>107</v>
      </c>
      <c r="E181" t="str">
        <f>"['cargo' =&gt; '"&amp;TRIM(empleados!B182)&amp;"','usuario' =&gt; '"&amp;TRIM(empleados!C182)&amp;"','cedula' =&gt; "&amp;IF(empleados!D182="","null",empleados!D182)&amp;",'telefono' =&gt; '"&amp;IF(empleados!E182="","N/A",empleados!E182)&amp;"','gestionas_id' =&gt; "&amp;A181&amp;","</f>
        <v>['cargo' =&gt; 'Desarrollador Front-end','usuario' =&gt; 'Alejandro Jesus Rea Contreras','cedula' =&gt; 26238098,'telefono' =&gt; '4120446332','gestionas_id' =&gt; 11,</v>
      </c>
      <c r="F181" t="str">
        <f>"'contratos_id' =&gt; "&amp;B181&amp;",'fecha_retiro' =&gt; "&amp;C181&amp;",'ticket' =&gt; '"&amp;IF(empleados!I182="","N/A",empleados!I182)&amp;"','centro_costos_id' =&gt; '107','estado' =&gt; 'Proceso de retiro'],"</f>
        <v>'contratos_id' =&gt; 5,'fecha_retiro' =&gt; '2022-11-01','ticket' =&gt; '10554','centro_costos_id' =&gt; '107','estado' =&gt; 'Proceso de retiro'],</v>
      </c>
      <c r="G181" t="str">
        <f t="shared" si="2"/>
        <v>['cargo' =&gt; 'Desarrollador Front-end','usuario' =&gt; 'Alejandro Jesus Rea Contreras','cedula' =&gt; 26238098,'telefono' =&gt; '4120446332','gestionas_id' =&gt; 11,'contratos_id' =&gt; 5,'fecha_retiro' =&gt; '2022-11-01','ticket' =&gt; '10554','centro_costos_id' =&gt; '107','estado' =&gt; 'Proceso de retiro'],</v>
      </c>
    </row>
    <row r="182" spans="1:7" x14ac:dyDescent="0.25">
      <c r="A182">
        <f>_xlfn.IFNA(IF(empleados!F183="",gestiona!$B$17,VLOOKUP(TRIM(empleados!F183),gestiona!$A$1:$B$17,2,0)),17)</f>
        <v>17</v>
      </c>
      <c r="B182">
        <f>_xlfn.IFNA(IF(empleados!G183="",contratos_id!$B$5,VLOOKUP(empleados!G183,contratos_id!$A$1:$B$16,2,0)),5)</f>
        <v>3</v>
      </c>
      <c r="C182" t="str">
        <f>IF(empleados!H183="","null","'"&amp;YEAR(empleados!H183)&amp;"-"&amp;IF(VALUE(MONTH(empleados!H183))&lt;10,0&amp;VALUE(MONTH(empleados!H183)),VALUE(MONTH(empleados!H183)))&amp;"-"&amp;IF(VALUE(DAY(empleados!H183))&lt;10,0&amp;VALUE(DAY(empleados!H183)),VALUE(DAY(empleados!H183)))&amp;"'")</f>
        <v>null</v>
      </c>
      <c r="D182">
        <f>_xlfn.IFNA(VLOOKUP(empleados!J183,centro_costo_id_2!$A$2:$B$108,2,0),107)</f>
        <v>107</v>
      </c>
      <c r="E182" t="str">
        <f>"['cargo' =&gt; '"&amp;TRIM(empleados!B183)&amp;"','usuario' =&gt; '"&amp;TRIM(empleados!C183)&amp;"','cedula' =&gt; "&amp;IF(empleados!D183="","null",empleados!D183)&amp;",'telefono' =&gt; '"&amp;IF(empleados!E183="","N/A",empleados!E183)&amp;"','gestionas_id' =&gt; "&amp;A182&amp;","</f>
        <v>['cargo' =&gt; 'Gerente fabrica de software','usuario' =&gt; 'Diego Fernando Urbano Chaves','cedula' =&gt; 79965521,'telefono' =&gt; '3002124179','gestionas_id' =&gt; 17,</v>
      </c>
      <c r="F182" t="str">
        <f>"'contratos_id' =&gt; "&amp;B182&amp;",'fecha_retiro' =&gt; "&amp;C182&amp;",'ticket' =&gt; '"&amp;IF(empleados!I183="","N/A",empleados!I183)&amp;"','centro_costos_id' =&gt; '107','estado' =&gt; 'Proceso de retiro'],"</f>
        <v>'contratos_id' =&gt; 3,'fecha_retiro' =&gt; null,'ticket' =&gt; '10485','centro_costos_id' =&gt; '107','estado' =&gt; 'Proceso de retiro'],</v>
      </c>
      <c r="G182" t="str">
        <f t="shared" si="2"/>
        <v>['cargo' =&gt; 'Gerente fabrica de software','usuario' =&gt; 'Diego Fernando Urbano Chaves','cedula' =&gt; 79965521,'telefono' =&gt; '3002124179','gestionas_id' =&gt; 17,'contratos_id' =&gt; 3,'fecha_retiro' =&gt; null,'ticket' =&gt; '10485','centro_costos_id' =&gt; '107','estado' =&gt; 'Proceso de retiro'],</v>
      </c>
    </row>
    <row r="183" spans="1:7" x14ac:dyDescent="0.25">
      <c r="A183">
        <f>_xlfn.IFNA(IF(empleados!F184="",gestiona!$B$17,VLOOKUP(TRIM(empleados!F184),gestiona!$A$1:$B$17,2,0)),17)</f>
        <v>17</v>
      </c>
      <c r="B183">
        <f>_xlfn.IFNA(IF(empleados!G184="",contratos_id!$B$5,VLOOKUP(empleados!G184,contratos_id!$A$1:$B$16,2,0)),5)</f>
        <v>5</v>
      </c>
      <c r="C183" t="str">
        <f>IF(empleados!H184="","null","'"&amp;YEAR(empleados!H184)&amp;"-"&amp;IF(VALUE(MONTH(empleados!H184))&lt;10,0&amp;VALUE(MONTH(empleados!H184)),VALUE(MONTH(empleados!H184)))&amp;"-"&amp;IF(VALUE(DAY(empleados!H184))&lt;10,0&amp;VALUE(DAY(empleados!H184)),VALUE(DAY(empleados!H184)))&amp;"'")</f>
        <v>'2022-12-28'</v>
      </c>
      <c r="D183">
        <f>_xlfn.IFNA(VLOOKUP(empleados!J184,centro_costo_id_2!$A$2:$B$108,2,0),107)</f>
        <v>63</v>
      </c>
      <c r="E183" t="str">
        <f>"['cargo' =&gt; '"&amp;TRIM(empleados!B184)&amp;"','usuario' =&gt; '"&amp;TRIM(empleados!C184)&amp;"','cedula' =&gt; "&amp;IF(empleados!D184="","null",empleados!D184)&amp;",'telefono' =&gt; '"&amp;IF(empleados!E184="","N/A",empleados!E184)&amp;"','gestionas_id' =&gt; "&amp;A183&amp;","</f>
        <v>['cargo' =&gt; 'Desarrollador React','usuario' =&gt; 'Andrew Noreña','cedula' =&gt; 1152705434,'telefono' =&gt; '3045583513','gestionas_id' =&gt; 17,</v>
      </c>
      <c r="F183" t="str">
        <f>"'contratos_id' =&gt; "&amp;B183&amp;",'fecha_retiro' =&gt; "&amp;C183&amp;",'ticket' =&gt; '"&amp;IF(empleados!I184="","N/A",empleados!I184)&amp;"','centro_costos_id' =&gt; '107','estado' =&gt; 'Proceso de retiro'],"</f>
        <v>'contratos_id' =&gt; 5,'fecha_retiro' =&gt; '2022-12-28','ticket' =&gt; '10245','centro_costos_id' =&gt; '107','estado' =&gt; 'Proceso de retiro'],</v>
      </c>
      <c r="G183" t="str">
        <f t="shared" si="2"/>
        <v>['cargo' =&gt; 'Desarrollador React','usuario' =&gt; 'Andrew Noreña','cedula' =&gt; 1152705434,'telefono' =&gt; '3045583513','gestionas_id' =&gt; 17,'contratos_id' =&gt; 5,'fecha_retiro' =&gt; '2022-12-28','ticket' =&gt; '10245','centro_costos_id' =&gt; '107','estado' =&gt; 'Proceso de retiro'],</v>
      </c>
    </row>
    <row r="184" spans="1:7" x14ac:dyDescent="0.25">
      <c r="A184">
        <f>_xlfn.IFNA(IF(empleados!F185="",gestiona!$B$17,VLOOKUP(TRIM(empleados!F185),gestiona!$A$1:$B$17,2,0)),17)</f>
        <v>17</v>
      </c>
      <c r="B184">
        <f>_xlfn.IFNA(IF(empleados!G185="",contratos_id!$B$5,VLOOKUP(empleados!G185,contratos_id!$A$1:$B$16,2,0)),5)</f>
        <v>3</v>
      </c>
      <c r="C184" t="str">
        <f>IF(empleados!H185="","null","'"&amp;YEAR(empleados!H185)&amp;"-"&amp;IF(VALUE(MONTH(empleados!H185))&lt;10,0&amp;VALUE(MONTH(empleados!H185)),VALUE(MONTH(empleados!H185)))&amp;"-"&amp;IF(VALUE(DAY(empleados!H185))&lt;10,0&amp;VALUE(DAY(empleados!H185)),VALUE(DAY(empleados!H185)))&amp;"'")</f>
        <v>null</v>
      </c>
      <c r="D184">
        <f>_xlfn.IFNA(VLOOKUP(empleados!J185,centro_costo_id_2!$A$2:$B$108,2,0),107)</f>
        <v>37</v>
      </c>
      <c r="E184" t="str">
        <f>"['cargo' =&gt; '"&amp;TRIM(empleados!B185)&amp;"','usuario' =&gt; '"&amp;TRIM(empleados!C185)&amp;"','cedula' =&gt; "&amp;IF(empleados!D185="","null",empleados!D185)&amp;",'telefono' =&gt; '"&amp;IF(empleados!E185="","N/A",empleados!E185)&amp;"','gestionas_id' =&gt; "&amp;A184&amp;","</f>
        <v>['cargo' =&gt; 'Analista Senior de Requerimientos','usuario' =&gt; 'Andrea Carolina Herrera Rincón','cedula' =&gt; 53002754,'telefono' =&gt; '3013410447','gestionas_id' =&gt; 17,</v>
      </c>
      <c r="F184" t="str">
        <f>"'contratos_id' =&gt; "&amp;B184&amp;",'fecha_retiro' =&gt; "&amp;C184&amp;",'ticket' =&gt; '"&amp;IF(empleados!I185="","N/A",empleados!I185)&amp;"','centro_costos_id' =&gt; '107','estado' =&gt; 'Proceso de retiro'],"</f>
        <v>'contratos_id' =&gt; 3,'fecha_retiro' =&gt; null,'ticket' =&gt; '10658','centro_costos_id' =&gt; '107','estado' =&gt; 'Proceso de retiro'],</v>
      </c>
      <c r="G184" t="str">
        <f t="shared" si="2"/>
        <v>['cargo' =&gt; 'Analista Senior de Requerimientos','usuario' =&gt; 'Andrea Carolina Herrera Rincón','cedula' =&gt; 53002754,'telefono' =&gt; '3013410447','gestionas_id' =&gt; 17,'contratos_id' =&gt; 3,'fecha_retiro' =&gt; null,'ticket' =&gt; '10658','centro_costos_id' =&gt; '107','estado' =&gt; 'Proceso de retiro'],</v>
      </c>
    </row>
    <row r="185" spans="1:7" x14ac:dyDescent="0.25">
      <c r="A185">
        <f>_xlfn.IFNA(IF(empleados!F186="",gestiona!$B$17,VLOOKUP(TRIM(empleados!F186),gestiona!$A$1:$B$17,2,0)),17)</f>
        <v>17</v>
      </c>
      <c r="B185">
        <f>_xlfn.IFNA(IF(empleados!G186="",contratos_id!$B$5,VLOOKUP(empleados!G186,contratos_id!$A$1:$B$16,2,0)),5)</f>
        <v>3</v>
      </c>
      <c r="C185" t="str">
        <f>IF(empleados!H186="","null","'"&amp;YEAR(empleados!H186)&amp;"-"&amp;IF(VALUE(MONTH(empleados!H186))&lt;10,0&amp;VALUE(MONTH(empleados!H186)),VALUE(MONTH(empleados!H186)))&amp;"-"&amp;IF(VALUE(DAY(empleados!H186))&lt;10,0&amp;VALUE(DAY(empleados!H186)),VALUE(DAY(empleados!H186)))&amp;"'")</f>
        <v>null</v>
      </c>
      <c r="D185">
        <f>_xlfn.IFNA(VLOOKUP(empleados!J186,centro_costo_id_2!$A$2:$B$108,2,0),107)</f>
        <v>37</v>
      </c>
      <c r="E185" t="str">
        <f>"['cargo' =&gt; '"&amp;TRIM(empleados!B186)&amp;"','usuario' =&gt; '"&amp;TRIM(empleados!C186)&amp;"','cedula' =&gt; "&amp;IF(empleados!D186="","null",empleados!D186)&amp;",'telefono' =&gt; '"&amp;IF(empleados!E186="","N/A",empleados!E186)&amp;"','gestionas_id' =&gt; "&amp;A185&amp;","</f>
        <v>['cargo' =&gt; 'Analista de Pruebas','usuario' =&gt; 'Jhofan Florez Quimbaya','cedula' =&gt; 1069757772,'telefono' =&gt; '3223820805','gestionas_id' =&gt; 17,</v>
      </c>
      <c r="F185" t="str">
        <f>"'contratos_id' =&gt; "&amp;B185&amp;",'fecha_retiro' =&gt; "&amp;C185&amp;",'ticket' =&gt; '"&amp;IF(empleados!I186="","N/A",empleados!I186)&amp;"','centro_costos_id' =&gt; '107','estado' =&gt; 'Proceso de retiro'],"</f>
        <v>'contratos_id' =&gt; 3,'fecha_retiro' =&gt; null,'ticket' =&gt; '10014','centro_costos_id' =&gt; '107','estado' =&gt; 'Proceso de retiro'],</v>
      </c>
      <c r="G185" t="str">
        <f t="shared" si="2"/>
        <v>['cargo' =&gt; 'Analista de Pruebas','usuario' =&gt; 'Jhofan Florez Quimbaya','cedula' =&gt; 1069757772,'telefono' =&gt; '3223820805','gestionas_id' =&gt; 17,'contratos_id' =&gt; 3,'fecha_retiro' =&gt; null,'ticket' =&gt; '10014','centro_costos_id' =&gt; '107','estado' =&gt; 'Proceso de retiro'],</v>
      </c>
    </row>
    <row r="186" spans="1:7" x14ac:dyDescent="0.25">
      <c r="A186">
        <f>_xlfn.IFNA(IF(empleados!F187="",gestiona!$B$17,VLOOKUP(TRIM(empleados!F187),gestiona!$A$1:$B$17,2,0)),17)</f>
        <v>17</v>
      </c>
      <c r="B186">
        <f>_xlfn.IFNA(IF(empleados!G187="",contratos_id!$B$5,VLOOKUP(empleados!G187,contratos_id!$A$1:$B$16,2,0)),5)</f>
        <v>3</v>
      </c>
      <c r="C186" t="str">
        <f>IF(empleados!H187="","null","'"&amp;YEAR(empleados!H187)&amp;"-"&amp;IF(VALUE(MONTH(empleados!H187))&lt;10,0&amp;VALUE(MONTH(empleados!H187)),VALUE(MONTH(empleados!H187)))&amp;"-"&amp;IF(VALUE(DAY(empleados!H187))&lt;10,0&amp;VALUE(DAY(empleados!H187)),VALUE(DAY(empleados!H187)))&amp;"'")</f>
        <v>null</v>
      </c>
      <c r="D186">
        <f>_xlfn.IFNA(VLOOKUP(empleados!J187,centro_costo_id_2!$A$2:$B$108,2,0),107)</f>
        <v>37</v>
      </c>
      <c r="E186" t="str">
        <f>"['cargo' =&gt; '"&amp;TRIM(empleados!B187)&amp;"','usuario' =&gt; '"&amp;TRIM(empleados!C187)&amp;"','cedula' =&gt; "&amp;IF(empleados!D187="","null",empleados!D187)&amp;",'telefono' =&gt; '"&amp;IF(empleados!E187="","N/A",empleados!E187)&amp;"','gestionas_id' =&gt; "&amp;A186&amp;","</f>
        <v>['cargo' =&gt; 'Ingeniero DevOps','usuario' =&gt; 'Julen Steven Rubio Clavijo','cedula' =&gt; 1069747317,'telefono' =&gt; '3166173348','gestionas_id' =&gt; 17,</v>
      </c>
      <c r="F186" t="str">
        <f>"'contratos_id' =&gt; "&amp;B186&amp;",'fecha_retiro' =&gt; "&amp;C186&amp;",'ticket' =&gt; '"&amp;IF(empleados!I187="","N/A",empleados!I187)&amp;"','centro_costos_id' =&gt; '107','estado' =&gt; 'Proceso de retiro'],"</f>
        <v>'contratos_id' =&gt; 3,'fecha_retiro' =&gt; null,'ticket' =&gt; '10621','centro_costos_id' =&gt; '107','estado' =&gt; 'Proceso de retiro'],</v>
      </c>
      <c r="G186" t="str">
        <f t="shared" si="2"/>
        <v>['cargo' =&gt; 'Ingeniero DevOps','usuario' =&gt; 'Julen Steven Rubio Clavijo','cedula' =&gt; 1069747317,'telefono' =&gt; '3166173348','gestionas_id' =&gt; 17,'contratos_id' =&gt; 3,'fecha_retiro' =&gt; null,'ticket' =&gt; '10621','centro_costos_id' =&gt; '107','estado' =&gt; 'Proceso de retiro'],</v>
      </c>
    </row>
    <row r="187" spans="1:7" x14ac:dyDescent="0.25">
      <c r="A187">
        <f>_xlfn.IFNA(IF(empleados!F188="",gestiona!$B$17,VLOOKUP(TRIM(empleados!F188),gestiona!$A$1:$B$17,2,0)),17)</f>
        <v>13</v>
      </c>
      <c r="B187">
        <f>_xlfn.IFNA(IF(empleados!G188="",contratos_id!$B$5,VLOOKUP(empleados!G188,contratos_id!$A$1:$B$16,2,0)),5)</f>
        <v>5</v>
      </c>
      <c r="C187" t="str">
        <f>IF(empleados!H188="","null","'"&amp;YEAR(empleados!H188)&amp;"-"&amp;IF(VALUE(MONTH(empleados!H188))&lt;10,0&amp;VALUE(MONTH(empleados!H188)),VALUE(MONTH(empleados!H188)))&amp;"-"&amp;IF(VALUE(DAY(empleados!H188))&lt;10,0&amp;VALUE(DAY(empleados!H188)),VALUE(DAY(empleados!H188)))&amp;"'")</f>
        <v>'2022-11-30'</v>
      </c>
      <c r="D187">
        <f>_xlfn.IFNA(VLOOKUP(empleados!J188,centro_costo_id_2!$A$2:$B$108,2,0),107)</f>
        <v>37</v>
      </c>
      <c r="E187" t="str">
        <f>"['cargo' =&gt; '"&amp;TRIM(empleados!B188)&amp;"','usuario' =&gt; '"&amp;TRIM(empleados!C188)&amp;"','cedula' =&gt; "&amp;IF(empleados!D188="","null",empleados!D188)&amp;",'telefono' =&gt; '"&amp;IF(empleados!E188="","N/A",empleados!E188)&amp;"','gestionas_id' =&gt; "&amp;A187&amp;","</f>
        <v>['cargo' =&gt; 'Abogada Funcional','usuario' =&gt; 'Luisa Fernanda Ramirez Ospina','cedula' =&gt; 1053815325,'telefono' =&gt; '3104033663','gestionas_id' =&gt; 13,</v>
      </c>
      <c r="F187" t="str">
        <f>"'contratos_id' =&gt; "&amp;B187&amp;",'fecha_retiro' =&gt; "&amp;C187&amp;",'ticket' =&gt; '"&amp;IF(empleados!I188="","N/A",empleados!I188)&amp;"','centro_costos_id' =&gt; '107','estado' =&gt; 'Proceso de retiro'],"</f>
        <v>'contratos_id' =&gt; 5,'fecha_retiro' =&gt; '2022-11-30','ticket' =&gt; '10683','centro_costos_id' =&gt; '107','estado' =&gt; 'Proceso de retiro'],</v>
      </c>
      <c r="G187" t="str">
        <f t="shared" si="2"/>
        <v>['cargo' =&gt; 'Abogada Funcional','usuario' =&gt; 'Luisa Fernanda Ramirez Ospina','cedula' =&gt; 1053815325,'telefono' =&gt; '3104033663','gestionas_id' =&gt; 13,'contratos_id' =&gt; 5,'fecha_retiro' =&gt; '2022-11-30','ticket' =&gt; '10683','centro_costos_id' =&gt; '107','estado' =&gt; 'Proceso de retiro'],</v>
      </c>
    </row>
    <row r="188" spans="1:7" x14ac:dyDescent="0.25">
      <c r="A188">
        <f>_xlfn.IFNA(IF(empleados!F189="",gestiona!$B$17,VLOOKUP(TRIM(empleados!F189),gestiona!$A$1:$B$17,2,0)),17)</f>
        <v>16</v>
      </c>
      <c r="B188">
        <f>_xlfn.IFNA(IF(empleados!G189="",contratos_id!$B$5,VLOOKUP(empleados!G189,contratos_id!$A$1:$B$16,2,0)),5)</f>
        <v>3</v>
      </c>
      <c r="C188" t="str">
        <f>IF(empleados!H189="","null","'"&amp;YEAR(empleados!H189)&amp;"-"&amp;IF(VALUE(MONTH(empleados!H189))&lt;10,0&amp;VALUE(MONTH(empleados!H189)),VALUE(MONTH(empleados!H189)))&amp;"-"&amp;IF(VALUE(DAY(empleados!H189))&lt;10,0&amp;VALUE(DAY(empleados!H189)),VALUE(DAY(empleados!H189)))&amp;"'")</f>
        <v>null</v>
      </c>
      <c r="D188">
        <f>_xlfn.IFNA(VLOOKUP(empleados!J189,centro_costo_id_2!$A$2:$B$108,2,0),107)</f>
        <v>107</v>
      </c>
      <c r="E188" t="str">
        <f>"['cargo' =&gt; '"&amp;TRIM(empleados!B189)&amp;"','usuario' =&gt; '"&amp;TRIM(empleados!C189)&amp;"','cedula' =&gt; "&amp;IF(empleados!D189="","null",empleados!D189)&amp;",'telefono' =&gt; '"&amp;IF(empleados!E189="","N/A",empleados!E189)&amp;"','gestionas_id' =&gt; "&amp;A188&amp;","</f>
        <v>['cargo' =&gt; 'Analista de Planeación Financiera','usuario' =&gt; 'John Alberto Cardenas Bejarano','cedula' =&gt; 1016074339,'telefono' =&gt; '3112567663','gestionas_id' =&gt; 16,</v>
      </c>
      <c r="F188" t="str">
        <f>"'contratos_id' =&gt; "&amp;B188&amp;",'fecha_retiro' =&gt; "&amp;C188&amp;",'ticket' =&gt; '"&amp;IF(empleados!I189="","N/A",empleados!I189)&amp;"','centro_costos_id' =&gt; '107','estado' =&gt; 'Proceso de retiro'],"</f>
        <v>'contratos_id' =&gt; 3,'fecha_retiro' =&gt; null,'ticket' =&gt; '10649','centro_costos_id' =&gt; '107','estado' =&gt; 'Proceso de retiro'],</v>
      </c>
      <c r="G188" t="str">
        <f t="shared" si="2"/>
        <v>['cargo' =&gt; 'Analista de Planeación Financiera','usuario' =&gt; 'John Alberto Cardenas Bejarano','cedula' =&gt; 1016074339,'telefono' =&gt; '3112567663','gestionas_id' =&gt; 16,'contratos_id' =&gt; 3,'fecha_retiro' =&gt; null,'ticket' =&gt; '10649','centro_costos_id' =&gt; '107','estado' =&gt; 'Proceso de retiro'],</v>
      </c>
    </row>
    <row r="189" spans="1:7" x14ac:dyDescent="0.25">
      <c r="A189">
        <f>_xlfn.IFNA(IF(empleados!F190="",gestiona!$B$17,VLOOKUP(TRIM(empleados!F190),gestiona!$A$1:$B$17,2,0)),17)</f>
        <v>13</v>
      </c>
      <c r="B189">
        <f>_xlfn.IFNA(IF(empleados!G190="",contratos_id!$B$5,VLOOKUP(empleados!G190,contratos_id!$A$1:$B$16,2,0)),5)</f>
        <v>3</v>
      </c>
      <c r="C189" t="str">
        <f>IF(empleados!H190="","null","'"&amp;YEAR(empleados!H190)&amp;"-"&amp;IF(VALUE(MONTH(empleados!H190))&lt;10,0&amp;VALUE(MONTH(empleados!H190)),VALUE(MONTH(empleados!H190)))&amp;"-"&amp;IF(VALUE(DAY(empleados!H190))&lt;10,0&amp;VALUE(DAY(empleados!H190)),VALUE(DAY(empleados!H190)))&amp;"'")</f>
        <v>null</v>
      </c>
      <c r="D189">
        <f>_xlfn.IFNA(VLOOKUP(empleados!J190,centro_costo_id_2!$A$2:$B$108,2,0),107)</f>
        <v>107</v>
      </c>
      <c r="E189" t="str">
        <f>"['cargo' =&gt; '"&amp;TRIM(empleados!B190)&amp;"','usuario' =&gt; '"&amp;TRIM(empleados!C190)&amp;"','cedula' =&gt; "&amp;IF(empleados!D190="","null",empleados!D190)&amp;",'telefono' =&gt; '"&amp;IF(empleados!E190="","N/A",empleados!E190)&amp;"','gestionas_id' =&gt; "&amp;A189&amp;","</f>
        <v>['cargo' =&gt; 'Gerente de Proyectos','usuario' =&gt; 'Oscar Jorge Escobar Alvarez','cedula' =&gt; 79863900,'telefono' =&gt; '3006596668','gestionas_id' =&gt; 13,</v>
      </c>
      <c r="F189" t="str">
        <f>"'contratos_id' =&gt; "&amp;B189&amp;",'fecha_retiro' =&gt; "&amp;C189&amp;",'ticket' =&gt; '"&amp;IF(empleados!I190="","N/A",empleados!I190)&amp;"','centro_costos_id' =&gt; '107','estado' =&gt; 'Proceso de retiro'],"</f>
        <v>'contratos_id' =&gt; 3,'fecha_retiro' =&gt; null,'ticket' =&gt; '10724','centro_costos_id' =&gt; '107','estado' =&gt; 'Proceso de retiro'],</v>
      </c>
      <c r="G189" t="str">
        <f t="shared" si="2"/>
        <v>['cargo' =&gt; 'Gerente de Proyectos','usuario' =&gt; 'Oscar Jorge Escobar Alvarez','cedula' =&gt; 79863900,'telefono' =&gt; '3006596668','gestionas_id' =&gt; 13,'contratos_id' =&gt; 3,'fecha_retiro' =&gt; null,'ticket' =&gt; '10724','centro_costos_id' =&gt; '107','estado' =&gt; 'Proceso de retiro'],</v>
      </c>
    </row>
    <row r="190" spans="1:7" x14ac:dyDescent="0.25">
      <c r="A190">
        <f>_xlfn.IFNA(IF(empleados!F191="",gestiona!$B$17,VLOOKUP(TRIM(empleados!F191),gestiona!$A$1:$B$17,2,0)),17)</f>
        <v>13</v>
      </c>
      <c r="B190">
        <f>_xlfn.IFNA(IF(empleados!G191="",contratos_id!$B$5,VLOOKUP(empleados!G191,contratos_id!$A$1:$B$16,2,0)),5)</f>
        <v>3</v>
      </c>
      <c r="C190" t="str">
        <f>IF(empleados!H191="","null","'"&amp;YEAR(empleados!H191)&amp;"-"&amp;IF(VALUE(MONTH(empleados!H191))&lt;10,0&amp;VALUE(MONTH(empleados!H191)),VALUE(MONTH(empleados!H191)))&amp;"-"&amp;IF(VALUE(DAY(empleados!H191))&lt;10,0&amp;VALUE(DAY(empleados!H191)),VALUE(DAY(empleados!H191)))&amp;"'")</f>
        <v>null</v>
      </c>
      <c r="D190">
        <f>_xlfn.IFNA(VLOOKUP(empleados!J191,centro_costo_id_2!$A$2:$B$108,2,0),107)</f>
        <v>107</v>
      </c>
      <c r="E190" t="str">
        <f>"['cargo' =&gt; '"&amp;TRIM(empleados!B191)&amp;"','usuario' =&gt; '"&amp;TRIM(empleados!C191)&amp;"','cedula' =&gt; "&amp;IF(empleados!D191="","null",empleados!D191)&amp;",'telefono' =&gt; '"&amp;IF(empleados!E191="","N/A",empleados!E191)&amp;"','gestionas_id' =&gt; "&amp;A190&amp;","</f>
        <v>['cargo' =&gt; 'Profesional Jurídico','usuario' =&gt; 'Dahize Marcele Almanza Ledesma','cedula' =&gt; 1018488121,'telefono' =&gt; '3503900929','gestionas_id' =&gt; 13,</v>
      </c>
      <c r="F190" t="str">
        <f>"'contratos_id' =&gt; "&amp;B190&amp;",'fecha_retiro' =&gt; "&amp;C190&amp;",'ticket' =&gt; '"&amp;IF(empleados!I191="","N/A",empleados!I191)&amp;"','centro_costos_id' =&gt; '107','estado' =&gt; 'Proceso de retiro'],"</f>
        <v>'contratos_id' =&gt; 3,'fecha_retiro' =&gt; null,'ticket' =&gt; '10714','centro_costos_id' =&gt; '107','estado' =&gt; 'Proceso de retiro'],</v>
      </c>
      <c r="G190" t="str">
        <f t="shared" si="2"/>
        <v>['cargo' =&gt; 'Profesional Jurídico','usuario' =&gt; 'Dahize Marcele Almanza Ledesma','cedula' =&gt; 1018488121,'telefono' =&gt; '3503900929','gestionas_id' =&gt; 13,'contratos_id' =&gt; 3,'fecha_retiro' =&gt; null,'ticket' =&gt; '10714','centro_costos_id' =&gt; '107','estado' =&gt; 'Proceso de retiro'],</v>
      </c>
    </row>
    <row r="191" spans="1:7" x14ac:dyDescent="0.25">
      <c r="A191">
        <f>_xlfn.IFNA(IF(empleados!F192="",gestiona!$B$17,VLOOKUP(TRIM(empleados!F192),gestiona!$A$1:$B$17,2,0)),17)</f>
        <v>17</v>
      </c>
      <c r="B191">
        <f>_xlfn.IFNA(IF(empleados!G192="",contratos_id!$B$5,VLOOKUP(empleados!G192,contratos_id!$A$1:$B$16,2,0)),5)</f>
        <v>3</v>
      </c>
      <c r="C191" t="str">
        <f>IF(empleados!H192="","null","'"&amp;YEAR(empleados!H192)&amp;"-"&amp;IF(VALUE(MONTH(empleados!H192))&lt;10,0&amp;VALUE(MONTH(empleados!H192)),VALUE(MONTH(empleados!H192)))&amp;"-"&amp;IF(VALUE(DAY(empleados!H192))&lt;10,0&amp;VALUE(DAY(empleados!H192)),VALUE(DAY(empleados!H192)))&amp;"'")</f>
        <v>null</v>
      </c>
      <c r="D191">
        <f>_xlfn.IFNA(VLOOKUP(empleados!J192,centro_costo_id_2!$A$2:$B$108,2,0),107)</f>
        <v>37</v>
      </c>
      <c r="E191" t="str">
        <f>"['cargo' =&gt; '"&amp;TRIM(empleados!B192)&amp;"','usuario' =&gt; '"&amp;TRIM(empleados!C192)&amp;"','cedula' =&gt; "&amp;IF(empleados!D192="","null",empleados!D192)&amp;",'telefono' =&gt; '"&amp;IF(empleados!E192="","N/A",empleados!E192)&amp;"','gestionas_id' =&gt; "&amp;A191&amp;","</f>
        <v>['cargo' =&gt; 'Analista QA','usuario' =&gt; 'Claudia Marcela Rodriguez Forero','cedula' =&gt; 1032395890,'telefono' =&gt; '3008883402','gestionas_id' =&gt; 17,</v>
      </c>
      <c r="F191" t="str">
        <f>"'contratos_id' =&gt; "&amp;B191&amp;",'fecha_retiro' =&gt; "&amp;C191&amp;",'ticket' =&gt; '"&amp;IF(empleados!I192="","N/A",empleados!I192)&amp;"','centro_costos_id' =&gt; '107','estado' =&gt; 'Proceso de retiro'],"</f>
        <v>'contratos_id' =&gt; 3,'fecha_retiro' =&gt; null,'ticket' =&gt; '10015','centro_costos_id' =&gt; '107','estado' =&gt; 'Proceso de retiro'],</v>
      </c>
      <c r="G191" t="str">
        <f t="shared" si="2"/>
        <v>['cargo' =&gt; 'Analista QA','usuario' =&gt; 'Claudia Marcela Rodriguez Forero','cedula' =&gt; 1032395890,'telefono' =&gt; '3008883402','gestionas_id' =&gt; 17,'contratos_id' =&gt; 3,'fecha_retiro' =&gt; null,'ticket' =&gt; '10015','centro_costos_id' =&gt; '107','estado' =&gt; 'Proceso de retiro'],</v>
      </c>
    </row>
    <row r="192" spans="1:7" x14ac:dyDescent="0.25">
      <c r="A192">
        <f>_xlfn.IFNA(IF(empleados!F193="",gestiona!$B$17,VLOOKUP(TRIM(empleados!F193),gestiona!$A$1:$B$17,2,0)),17)</f>
        <v>17</v>
      </c>
      <c r="B192">
        <f>_xlfn.IFNA(IF(empleados!G193="",contratos_id!$B$5,VLOOKUP(empleados!G193,contratos_id!$A$1:$B$16,2,0)),5)</f>
        <v>5</v>
      </c>
      <c r="C192" t="str">
        <f>IF(empleados!H193="","null","'"&amp;YEAR(empleados!H193)&amp;"-"&amp;IF(VALUE(MONTH(empleados!H193))&lt;10,0&amp;VALUE(MONTH(empleados!H193)),VALUE(MONTH(empleados!H193)))&amp;"-"&amp;IF(VALUE(DAY(empleados!H193))&lt;10,0&amp;VALUE(DAY(empleados!H193)),VALUE(DAY(empleados!H193)))&amp;"'")</f>
        <v>'2022-12-10'</v>
      </c>
      <c r="D192">
        <f>_xlfn.IFNA(VLOOKUP(empleados!J193,centro_costo_id_2!$A$2:$B$108,2,0),107)</f>
        <v>46</v>
      </c>
      <c r="E192" t="str">
        <f>"['cargo' =&gt; '"&amp;TRIM(empleados!B193)&amp;"','usuario' =&gt; '"&amp;TRIM(empleados!C193)&amp;"','cedula' =&gt; "&amp;IF(empleados!D193="","null",empleados!D193)&amp;",'telefono' =&gt; '"&amp;IF(empleados!E193="","N/A",empleados!E193)&amp;"','gestionas_id' =&gt; "&amp;A192&amp;","</f>
        <v>['cargo' =&gt; 'Desarrollador Java','usuario' =&gt; 'Justine Pulido','cedula' =&gt; 1014221125,'telefono' =&gt; '3214037009','gestionas_id' =&gt; 17,</v>
      </c>
      <c r="F192" t="str">
        <f>"'contratos_id' =&gt; "&amp;B192&amp;",'fecha_retiro' =&gt; "&amp;C192&amp;",'ticket' =&gt; '"&amp;IF(empleados!I193="","N/A",empleados!I193)&amp;"','centro_costos_id' =&gt; '107','estado' =&gt; 'Proceso de retiro'],"</f>
        <v>'contratos_id' =&gt; 5,'fecha_retiro' =&gt; '2022-12-10','ticket' =&gt; '10670','centro_costos_id' =&gt; '107','estado' =&gt; 'Proceso de retiro'],</v>
      </c>
      <c r="G192" t="str">
        <f t="shared" si="2"/>
        <v>['cargo' =&gt; 'Desarrollador Java','usuario' =&gt; 'Justine Pulido','cedula' =&gt; 1014221125,'telefono' =&gt; '3214037009','gestionas_id' =&gt; 17,'contratos_id' =&gt; 5,'fecha_retiro' =&gt; '2022-12-10','ticket' =&gt; '10670','centro_costos_id' =&gt; '107','estado' =&gt; 'Proceso de retiro'],</v>
      </c>
    </row>
    <row r="193" spans="1:7" x14ac:dyDescent="0.25">
      <c r="A193">
        <f>_xlfn.IFNA(IF(empleados!F194="",gestiona!$B$17,VLOOKUP(TRIM(empleados!F194),gestiona!$A$1:$B$17,2,0)),17)</f>
        <v>17</v>
      </c>
      <c r="B193">
        <f>_xlfn.IFNA(IF(empleados!G194="",contratos_id!$B$5,VLOOKUP(empleados!G194,contratos_id!$A$1:$B$16,2,0)),5)</f>
        <v>6</v>
      </c>
      <c r="C193" t="str">
        <f>IF(empleados!H194="","null","'"&amp;YEAR(empleados!H194)&amp;"-"&amp;IF(VALUE(MONTH(empleados!H194))&lt;10,0&amp;VALUE(MONTH(empleados!H194)),VALUE(MONTH(empleados!H194)))&amp;"-"&amp;IF(VALUE(DAY(empleados!H194))&lt;10,0&amp;VALUE(DAY(empleados!H194)),VALUE(DAY(empleados!H194)))&amp;"'")</f>
        <v>'2022-12-16'</v>
      </c>
      <c r="D193">
        <f>_xlfn.IFNA(VLOOKUP(empleados!J194,centro_costo_id_2!$A$2:$B$108,2,0),107)</f>
        <v>63</v>
      </c>
      <c r="E193" t="str">
        <f>"['cargo' =&gt; '"&amp;TRIM(empleados!B194)&amp;"','usuario' =&gt; '"&amp;TRIM(empleados!C194)&amp;"','cedula' =&gt; "&amp;IF(empleados!D194="","null",empleados!D194)&amp;",'telefono' =&gt; '"&amp;IF(empleados!E194="","N/A",empleados!E194)&amp;"','gestionas_id' =&gt; "&amp;A193&amp;","</f>
        <v>['cargo' =&gt; 'DESARROLLADOR SENIOR','usuario' =&gt; 'Alexander Alberto Muñoz Coneo','cedula' =&gt; 73205381,'telefono' =&gt; '3046763698','gestionas_id' =&gt; 17,</v>
      </c>
      <c r="F193" t="str">
        <f>"'contratos_id' =&gt; "&amp;B193&amp;",'fecha_retiro' =&gt; "&amp;C193&amp;",'ticket' =&gt; '"&amp;IF(empleados!I194="","N/A",empleados!I194)&amp;"','centro_costos_id' =&gt; '107','estado' =&gt; 'Proceso de retiro'],"</f>
        <v>'contratos_id' =&gt; 6,'fecha_retiro' =&gt; '2022-12-16','ticket' =&gt; '10518','centro_costos_id' =&gt; '107','estado' =&gt; 'Proceso de retiro'],</v>
      </c>
      <c r="G193" t="str">
        <f t="shared" si="2"/>
        <v>['cargo' =&gt; 'DESARROLLADOR SENIOR','usuario' =&gt; 'Alexander Alberto Muñoz Coneo','cedula' =&gt; 73205381,'telefono' =&gt; '3046763698','gestionas_id' =&gt; 17,'contratos_id' =&gt; 6,'fecha_retiro' =&gt; '2022-12-16','ticket' =&gt; '10518','centro_costos_id' =&gt; '107','estado' =&gt; 'Proceso de retiro'],</v>
      </c>
    </row>
    <row r="194" spans="1:7" x14ac:dyDescent="0.25">
      <c r="A194">
        <f>_xlfn.IFNA(IF(empleados!F195="",gestiona!$B$17,VLOOKUP(TRIM(empleados!F195),gestiona!$A$1:$B$17,2,0)),17)</f>
        <v>17</v>
      </c>
      <c r="B194">
        <f>_xlfn.IFNA(IF(empleados!G195="",contratos_id!$B$5,VLOOKUP(empleados!G195,contratos_id!$A$1:$B$16,2,0)),5)</f>
        <v>6</v>
      </c>
      <c r="C194" t="str">
        <f>IF(empleados!H195="","null","'"&amp;YEAR(empleados!H195)&amp;"-"&amp;IF(VALUE(MONTH(empleados!H195))&lt;10,0&amp;VALUE(MONTH(empleados!H195)),VALUE(MONTH(empleados!H195)))&amp;"-"&amp;IF(VALUE(DAY(empleados!H195))&lt;10,0&amp;VALUE(DAY(empleados!H195)),VALUE(DAY(empleados!H195)))&amp;"'")</f>
        <v>'2022-12-16'</v>
      </c>
      <c r="D194">
        <f>_xlfn.IFNA(VLOOKUP(empleados!J195,centro_costo_id_2!$A$2:$B$108,2,0),107)</f>
        <v>63</v>
      </c>
      <c r="E194" t="str">
        <f>"['cargo' =&gt; '"&amp;TRIM(empleados!B195)&amp;"','usuario' =&gt; '"&amp;TRIM(empleados!C195)&amp;"','cedula' =&gt; "&amp;IF(empleados!D195="","null",empleados!D195)&amp;",'telefono' =&gt; '"&amp;IF(empleados!E195="","N/A",empleados!E195)&amp;"','gestionas_id' =&gt; "&amp;A194&amp;","</f>
        <v>['cargo' =&gt; 'DESARROLLADOR SENIOR','usuario' =&gt; 'Aaron Orozco Gonzalez','cedula' =&gt; 1143330954,'telefono' =&gt; '3004185956','gestionas_id' =&gt; 17,</v>
      </c>
      <c r="F194" t="str">
        <f>"'contratos_id' =&gt; "&amp;B194&amp;",'fecha_retiro' =&gt; "&amp;C194&amp;",'ticket' =&gt; '"&amp;IF(empleados!I195="","N/A",empleados!I195)&amp;"','centro_costos_id' =&gt; '107','estado' =&gt; 'Proceso de retiro'],"</f>
        <v>'contratos_id' =&gt; 6,'fecha_retiro' =&gt; '2022-12-16','ticket' =&gt; '10517','centro_costos_id' =&gt; '107','estado' =&gt; 'Proceso de retiro'],</v>
      </c>
      <c r="G194" t="str">
        <f t="shared" ref="G194:G257" si="3">E194&amp;F194</f>
        <v>['cargo' =&gt; 'DESARROLLADOR SENIOR','usuario' =&gt; 'Aaron Orozco Gonzalez','cedula' =&gt; 1143330954,'telefono' =&gt; '3004185956','gestionas_id' =&gt; 17,'contratos_id' =&gt; 6,'fecha_retiro' =&gt; '2022-12-16','ticket' =&gt; '10517','centro_costos_id' =&gt; '107','estado' =&gt; 'Proceso de retiro'],</v>
      </c>
    </row>
    <row r="195" spans="1:7" x14ac:dyDescent="0.25">
      <c r="A195">
        <f>_xlfn.IFNA(IF(empleados!F196="",gestiona!$B$17,VLOOKUP(TRIM(empleados!F196),gestiona!$A$1:$B$17,2,0)),17)</f>
        <v>17</v>
      </c>
      <c r="B195">
        <f>_xlfn.IFNA(IF(empleados!G196="",contratos_id!$B$5,VLOOKUP(empleados!G196,contratos_id!$A$1:$B$16,2,0)),5)</f>
        <v>3</v>
      </c>
      <c r="C195" t="str">
        <f>IF(empleados!H196="","null","'"&amp;YEAR(empleados!H196)&amp;"-"&amp;IF(VALUE(MONTH(empleados!H196))&lt;10,0&amp;VALUE(MONTH(empleados!H196)),VALUE(MONTH(empleados!H196)))&amp;"-"&amp;IF(VALUE(DAY(empleados!H196))&lt;10,0&amp;VALUE(DAY(empleados!H196)),VALUE(DAY(empleados!H196)))&amp;"'")</f>
        <v>null</v>
      </c>
      <c r="D195">
        <f>_xlfn.IFNA(VLOOKUP(empleados!J196,centro_costo_id_2!$A$2:$B$108,2,0),107)</f>
        <v>107</v>
      </c>
      <c r="E195" t="str">
        <f>"['cargo' =&gt; '"&amp;TRIM(empleados!B196)&amp;"','usuario' =&gt; '"&amp;TRIM(empleados!C196)&amp;"','cedula' =&gt; "&amp;IF(empleados!D196="","null",empleados!D196)&amp;",'telefono' =&gt; '"&amp;IF(empleados!E196="","N/A",empleados!E196)&amp;"','gestionas_id' =&gt; "&amp;A195&amp;","</f>
        <v>['cargo' =&gt; 'INGENIERO PREVENTA JUNIOR','usuario' =&gt; 'Cristian Leonardo Mendivelso Romero','cedula' =&gt; 1049631511,'telefono' =&gt; '3118640831','gestionas_id' =&gt; 17,</v>
      </c>
      <c r="F195" t="str">
        <f>"'contratos_id' =&gt; "&amp;B195&amp;",'fecha_retiro' =&gt; "&amp;C195&amp;",'ticket' =&gt; '"&amp;IF(empleados!I196="","N/A",empleados!I196)&amp;"','centro_costos_id' =&gt; '107','estado' =&gt; 'Proceso de retiro'],"</f>
        <v>'contratos_id' =&gt; 3,'fecha_retiro' =&gt; null,'ticket' =&gt; '10787','centro_costos_id' =&gt; '107','estado' =&gt; 'Proceso de retiro'],</v>
      </c>
      <c r="G195" t="str">
        <f t="shared" si="3"/>
        <v>['cargo' =&gt; 'INGENIERO PREVENTA JUNIOR','usuario' =&gt; 'Cristian Leonardo Mendivelso Romero','cedula' =&gt; 1049631511,'telefono' =&gt; '3118640831','gestionas_id' =&gt; 17,'contratos_id' =&gt; 3,'fecha_retiro' =&gt; null,'ticket' =&gt; '10787','centro_costos_id' =&gt; '107','estado' =&gt; 'Proceso de retiro'],</v>
      </c>
    </row>
    <row r="196" spans="1:7" x14ac:dyDescent="0.25">
      <c r="A196">
        <f>_xlfn.IFNA(IF(empleados!F197="",gestiona!$B$17,VLOOKUP(TRIM(empleados!F197),gestiona!$A$1:$B$17,2,0)),17)</f>
        <v>1</v>
      </c>
      <c r="B196">
        <f>_xlfn.IFNA(IF(empleados!G197="",contratos_id!$B$5,VLOOKUP(empleados!G197,contratos_id!$A$1:$B$16,2,0)),5)</f>
        <v>3</v>
      </c>
      <c r="C196" t="str">
        <f>IF(empleados!H197="","null","'"&amp;YEAR(empleados!H197)&amp;"-"&amp;IF(VALUE(MONTH(empleados!H197))&lt;10,0&amp;VALUE(MONTH(empleados!H197)),VALUE(MONTH(empleados!H197)))&amp;"-"&amp;IF(VALUE(DAY(empleados!H197))&lt;10,0&amp;VALUE(DAY(empleados!H197)),VALUE(DAY(empleados!H197)))&amp;"'")</f>
        <v>null</v>
      </c>
      <c r="D196">
        <f>_xlfn.IFNA(VLOOKUP(empleados!J197,centro_costo_id_2!$A$2:$B$108,2,0),107)</f>
        <v>74</v>
      </c>
      <c r="E196" t="str">
        <f>"['cargo' =&gt; '"&amp;TRIM(empleados!B197)&amp;"','usuario' =&gt; '"&amp;TRIM(empleados!C197)&amp;"','cedula' =&gt; "&amp;IF(empleados!D197="","null",empleados!D197)&amp;",'telefono' =&gt; '"&amp;IF(empleados!E197="","N/A",empleados!E197)&amp;"','gestionas_id' =&gt; "&amp;A196&amp;","</f>
        <v>['cargo' =&gt; 'ANALISTA DE PROCESOS','usuario' =&gt; 'Hugo Fernando Bolaños Ipiales','cedula' =&gt; 80075150,'telefono' =&gt; '312 4501220','gestionas_id' =&gt; 1,</v>
      </c>
      <c r="F196" t="str">
        <f>"'contratos_id' =&gt; "&amp;B196&amp;",'fecha_retiro' =&gt; "&amp;C196&amp;",'ticket' =&gt; '"&amp;IF(empleados!I197="","N/A",empleados!I197)&amp;"','centro_costos_id' =&gt; '107','estado' =&gt; 'Proceso de retiro'],"</f>
        <v>'contratos_id' =&gt; 3,'fecha_retiro' =&gt; null,'ticket' =&gt; '10682','centro_costos_id' =&gt; '107','estado' =&gt; 'Proceso de retiro'],</v>
      </c>
      <c r="G196" t="str">
        <f t="shared" si="3"/>
        <v>['cargo' =&gt; 'ANALISTA DE PROCESOS','usuario' =&gt; 'Hugo Fernando Bolaños Ipiales','cedula' =&gt; 80075150,'telefono' =&gt; '312 4501220','gestionas_id' =&gt; 1,'contratos_id' =&gt; 3,'fecha_retiro' =&gt; null,'ticket' =&gt; '10682','centro_costos_id' =&gt; '107','estado' =&gt; 'Proceso de retiro'],</v>
      </c>
    </row>
    <row r="197" spans="1:7" x14ac:dyDescent="0.25">
      <c r="A197">
        <f>_xlfn.IFNA(IF(empleados!F198="",gestiona!$B$17,VLOOKUP(TRIM(empleados!F198),gestiona!$A$1:$B$17,2,0)),17)</f>
        <v>17</v>
      </c>
      <c r="B197">
        <f>_xlfn.IFNA(IF(empleados!G198="",contratos_id!$B$5,VLOOKUP(empleados!G198,contratos_id!$A$1:$B$16,2,0)),5)</f>
        <v>6</v>
      </c>
      <c r="C197" t="str">
        <f>IF(empleados!H198="","null","'"&amp;YEAR(empleados!H198)&amp;"-"&amp;IF(VALUE(MONTH(empleados!H198))&lt;10,0&amp;VALUE(MONTH(empleados!H198)),VALUE(MONTH(empleados!H198)))&amp;"-"&amp;IF(VALUE(DAY(empleados!H198))&lt;10,0&amp;VALUE(DAY(empleados!H198)),VALUE(DAY(empleados!H198)))&amp;"'")</f>
        <v>'2023-01-24'</v>
      </c>
      <c r="D197">
        <f>_xlfn.IFNA(VLOOKUP(empleados!J198,centro_costo_id_2!$A$2:$B$108,2,0),107)</f>
        <v>80</v>
      </c>
      <c r="E197" t="str">
        <f>"['cargo' =&gt; '"&amp;TRIM(empleados!B198)&amp;"','usuario' =&gt; '"&amp;TRIM(empleados!C198)&amp;"','cedula' =&gt; "&amp;IF(empleados!D198="","null",empleados!D198)&amp;",'telefono' =&gt; '"&amp;IF(empleados!E198="","N/A",empleados!E198)&amp;"','gestionas_id' =&gt; "&amp;A197&amp;","</f>
        <v>['cargo' =&gt; 'Analista de Pruebas','usuario' =&gt; 'Leidy Tatiana Bolivar Heredia','cedula' =&gt; 1001340611,'telefono' =&gt; '3013727759','gestionas_id' =&gt; 17,</v>
      </c>
      <c r="F197" t="str">
        <f>"'contratos_id' =&gt; "&amp;B197&amp;",'fecha_retiro' =&gt; "&amp;C197&amp;",'ticket' =&gt; '"&amp;IF(empleados!I198="","N/A",empleados!I198)&amp;"','centro_costos_id' =&gt; '107','estado' =&gt; 'Proceso de retiro'],"</f>
        <v>'contratos_id' =&gt; 6,'fecha_retiro' =&gt; '2023-01-24','ticket' =&gt; '10804','centro_costos_id' =&gt; '107','estado' =&gt; 'Proceso de retiro'],</v>
      </c>
      <c r="G197" t="str">
        <f t="shared" si="3"/>
        <v>['cargo' =&gt; 'Analista de Pruebas','usuario' =&gt; 'Leidy Tatiana Bolivar Heredia','cedula' =&gt; 1001340611,'telefono' =&gt; '3013727759','gestionas_id' =&gt; 17,'contratos_id' =&gt; 6,'fecha_retiro' =&gt; '2023-01-24','ticket' =&gt; '10804','centro_costos_id' =&gt; '107','estado' =&gt; 'Proceso de retiro'],</v>
      </c>
    </row>
    <row r="198" spans="1:7" x14ac:dyDescent="0.25">
      <c r="A198">
        <f>_xlfn.IFNA(IF(empleados!F199="",gestiona!$B$17,VLOOKUP(TRIM(empleados!F199),gestiona!$A$1:$B$17,2,0)),17)</f>
        <v>13</v>
      </c>
      <c r="B198">
        <f>_xlfn.IFNA(IF(empleados!G199="",contratos_id!$B$5,VLOOKUP(empleados!G199,contratos_id!$A$1:$B$16,2,0)),5)</f>
        <v>5</v>
      </c>
      <c r="C198" t="str">
        <f>IF(empleados!H199="","null","'"&amp;YEAR(empleados!H199)&amp;"-"&amp;IF(VALUE(MONTH(empleados!H199))&lt;10,0&amp;VALUE(MONTH(empleados!H199)),VALUE(MONTH(empleados!H199)))&amp;"-"&amp;IF(VALUE(DAY(empleados!H199))&lt;10,0&amp;VALUE(DAY(empleados!H199)),VALUE(DAY(empleados!H199)))&amp;"'")</f>
        <v>'2022-11-24'</v>
      </c>
      <c r="D198">
        <f>_xlfn.IFNA(VLOOKUP(empleados!J199,centro_costo_id_2!$A$2:$B$108,2,0),107)</f>
        <v>80</v>
      </c>
      <c r="E198" t="str">
        <f>"['cargo' =&gt; '"&amp;TRIM(empleados!B199)&amp;"','usuario' =&gt; '"&amp;TRIM(empleados!C199)&amp;"','cedula' =&gt; "&amp;IF(empleados!D199="","null",empleados!D199)&amp;",'telefono' =&gt; '"&amp;IF(empleados!E199="","N/A",empleados!E199)&amp;"','gestionas_id' =&gt; "&amp;A198&amp;","</f>
        <v>['cargo' =&gt; 'asistente de soporte y requerimientos','usuario' =&gt; 'Daniel rodriguez Laso','cedula' =&gt; 1053855323,'telefono' =&gt; '3218998652','gestionas_id' =&gt; 13,</v>
      </c>
      <c r="F198" t="str">
        <f>"'contratos_id' =&gt; "&amp;B198&amp;",'fecha_retiro' =&gt; "&amp;C198&amp;",'ticket' =&gt; '"&amp;IF(empleados!I199="","N/A",empleados!I199)&amp;"','centro_costos_id' =&gt; '107','estado' =&gt; 'Proceso de retiro'],"</f>
        <v>'contratos_id' =&gt; 5,'fecha_retiro' =&gt; '2022-11-24','ticket' =&gt; '10805','centro_costos_id' =&gt; '107','estado' =&gt; 'Proceso de retiro'],</v>
      </c>
      <c r="G198" t="str">
        <f t="shared" si="3"/>
        <v>['cargo' =&gt; 'asistente de soporte y requerimientos','usuario' =&gt; 'Daniel rodriguez Laso','cedula' =&gt; 1053855323,'telefono' =&gt; '3218998652','gestionas_id' =&gt; 13,'contratos_id' =&gt; 5,'fecha_retiro' =&gt; '2022-11-24','ticket' =&gt; '10805','centro_costos_id' =&gt; '107','estado' =&gt; 'Proceso de retiro'],</v>
      </c>
    </row>
    <row r="199" spans="1:7" x14ac:dyDescent="0.25">
      <c r="A199">
        <f>_xlfn.IFNA(IF(empleados!F200="",gestiona!$B$17,VLOOKUP(TRIM(empleados!F200),gestiona!$A$1:$B$17,2,0)),17)</f>
        <v>17</v>
      </c>
      <c r="B199">
        <f>_xlfn.IFNA(IF(empleados!G200="",contratos_id!$B$5,VLOOKUP(empleados!G200,contratos_id!$A$1:$B$16,2,0)),5)</f>
        <v>5</v>
      </c>
      <c r="C199" t="str">
        <f>IF(empleados!H200="","null","'"&amp;YEAR(empleados!H200)&amp;"-"&amp;IF(VALUE(MONTH(empleados!H200))&lt;10,0&amp;VALUE(MONTH(empleados!H200)),VALUE(MONTH(empleados!H200)))&amp;"-"&amp;IF(VALUE(DAY(empleados!H200))&lt;10,0&amp;VALUE(DAY(empleados!H200)),VALUE(DAY(empleados!H200)))&amp;"'")</f>
        <v>null</v>
      </c>
      <c r="D199">
        <f>_xlfn.IFNA(VLOOKUP(empleados!J200,centro_costo_id_2!$A$2:$B$108,2,0),107)</f>
        <v>63</v>
      </c>
      <c r="E199" t="str">
        <f>"['cargo' =&gt; '"&amp;TRIM(empleados!B200)&amp;"','usuario' =&gt; '"&amp;TRIM(empleados!C200)&amp;"','cedula' =&gt; "&amp;IF(empleados!D200="","null",empleados!D200)&amp;",'telefono' =&gt; '"&amp;IF(empleados!E200="","N/A",empleados!E200)&amp;"','gestionas_id' =&gt; "&amp;A199&amp;","</f>
        <v>['cargo' =&gt; 'Arquitecto SAS correo sugerido','usuario' =&gt; 'Juan Bedoya','cedula' =&gt; null,'telefono' =&gt; 'N/A','gestionas_id' =&gt; 17,</v>
      </c>
      <c r="F199" t="str">
        <f>"'contratos_id' =&gt; "&amp;B199&amp;",'fecha_retiro' =&gt; "&amp;C199&amp;",'ticket' =&gt; '"&amp;IF(empleados!I200="","N/A",empleados!I200)&amp;"','centro_costos_id' =&gt; '107','estado' =&gt; 'Proceso de retiro'],"</f>
        <v>'contratos_id' =&gt; 5,'fecha_retiro' =&gt; null,'ticket' =&gt; 'N/A','centro_costos_id' =&gt; '107','estado' =&gt; 'Proceso de retiro'],</v>
      </c>
      <c r="G199" t="str">
        <f t="shared" si="3"/>
        <v>['cargo' =&gt; 'Arquitecto SAS correo sugerido','usuario' =&gt; 'Juan Bedoya','cedula' =&gt; null,'telefono' =&gt; 'N/A','gestionas_id' =&gt; 17,'contratos_id' =&gt; 5,'fecha_retiro' =&gt; null,'ticket' =&gt; 'N/A','centro_costos_id' =&gt; '107','estado' =&gt; 'Proceso de retiro'],</v>
      </c>
    </row>
    <row r="200" spans="1:7" x14ac:dyDescent="0.25">
      <c r="A200">
        <f>_xlfn.IFNA(IF(empleados!F201="",gestiona!$B$17,VLOOKUP(TRIM(empleados!F201),gestiona!$A$1:$B$17,2,0)),17)</f>
        <v>17</v>
      </c>
      <c r="B200">
        <f>_xlfn.IFNA(IF(empleados!G201="",contratos_id!$B$5,VLOOKUP(empleados!G201,contratos_id!$A$1:$B$16,2,0)),5)</f>
        <v>5</v>
      </c>
      <c r="C200" t="str">
        <f>IF(empleados!H201="","null","'"&amp;YEAR(empleados!H201)&amp;"-"&amp;IF(VALUE(MONTH(empleados!H201))&lt;10,0&amp;VALUE(MONTH(empleados!H201)),VALUE(MONTH(empleados!H201)))&amp;"-"&amp;IF(VALUE(DAY(empleados!H201))&lt;10,0&amp;VALUE(DAY(empleados!H201)),VALUE(DAY(empleados!H201)))&amp;"'")</f>
        <v>null</v>
      </c>
      <c r="D200">
        <f>_xlfn.IFNA(VLOOKUP(empleados!J201,centro_costo_id_2!$A$2:$B$108,2,0),107)</f>
        <v>63</v>
      </c>
      <c r="E200" t="str">
        <f>"['cargo' =&gt; '"&amp;TRIM(empleados!B201)&amp;"','usuario' =&gt; '"&amp;TRIM(empleados!C201)&amp;"','cedula' =&gt; "&amp;IF(empleados!D201="","null",empleados!D201)&amp;",'telefono' =&gt; '"&amp;IF(empleados!E201="","N/A",empleados!E201)&amp;"','gestionas_id' =&gt; "&amp;A200&amp;","</f>
        <v>['cargo' =&gt; 'Ingeniera de Datos SAS','usuario' =&gt; 'Alejandra Ortiz','cedula' =&gt; null,'telefono' =&gt; 'N/A','gestionas_id' =&gt; 17,</v>
      </c>
      <c r="F200" t="str">
        <f>"'contratos_id' =&gt; "&amp;B200&amp;",'fecha_retiro' =&gt; "&amp;C200&amp;",'ticket' =&gt; '"&amp;IF(empleados!I201="","N/A",empleados!I201)&amp;"','centro_costos_id' =&gt; '107','estado' =&gt; 'Proceso de retiro'],"</f>
        <v>'contratos_id' =&gt; 5,'fecha_retiro' =&gt; null,'ticket' =&gt; 'N/A','centro_costos_id' =&gt; '107','estado' =&gt; 'Proceso de retiro'],</v>
      </c>
      <c r="G200" t="str">
        <f t="shared" si="3"/>
        <v>['cargo' =&gt; 'Ingeniera de Datos SAS','usuario' =&gt; 'Alejandra Ortiz','cedula' =&gt; null,'telefono' =&gt; 'N/A','gestionas_id' =&gt; 17,'contratos_id' =&gt; 5,'fecha_retiro' =&gt; null,'ticket' =&gt; 'N/A','centro_costos_id' =&gt; '107','estado' =&gt; 'Proceso de retiro'],</v>
      </c>
    </row>
    <row r="201" spans="1:7" x14ac:dyDescent="0.25">
      <c r="A201">
        <f>_xlfn.IFNA(IF(empleados!F202="",gestiona!$B$17,VLOOKUP(TRIM(empleados!F202),gestiona!$A$1:$B$17,2,0)),17)</f>
        <v>17</v>
      </c>
      <c r="B201">
        <f>_xlfn.IFNA(IF(empleados!G202="",contratos_id!$B$5,VLOOKUP(empleados!G202,contratos_id!$A$1:$B$16,2,0)),5)</f>
        <v>5</v>
      </c>
      <c r="C201" t="str">
        <f>IF(empleados!H202="","null","'"&amp;YEAR(empleados!H202)&amp;"-"&amp;IF(VALUE(MONTH(empleados!H202))&lt;10,0&amp;VALUE(MONTH(empleados!H202)),VALUE(MONTH(empleados!H202)))&amp;"-"&amp;IF(VALUE(DAY(empleados!H202))&lt;10,0&amp;VALUE(DAY(empleados!H202)),VALUE(DAY(empleados!H202)))&amp;"'")</f>
        <v>'2023-01-25'</v>
      </c>
      <c r="D201">
        <f>_xlfn.IFNA(VLOOKUP(empleados!J202,centro_costo_id_2!$A$2:$B$108,2,0),107)</f>
        <v>37</v>
      </c>
      <c r="E201" t="str">
        <f>"['cargo' =&gt; '"&amp;TRIM(empleados!B202)&amp;"','usuario' =&gt; '"&amp;TRIM(empleados!C202)&amp;"','cedula' =&gt; "&amp;IF(empleados!D202="","null",empleados!D202)&amp;",'telefono' =&gt; '"&amp;IF(empleados!E202="","N/A",empleados!E202)&amp;"','gestionas_id' =&gt; "&amp;A201&amp;","</f>
        <v>['cargo' =&gt; 'Analista de requerimientos','usuario' =&gt; 'Harold Yepes Duque','cedula' =&gt; 75105004,'telefono' =&gt; '312 8340675','gestionas_id' =&gt; 17,</v>
      </c>
      <c r="F201" t="str">
        <f>"'contratos_id' =&gt; "&amp;B201&amp;",'fecha_retiro' =&gt; "&amp;C201&amp;",'ticket' =&gt; '"&amp;IF(empleados!I202="","N/A",empleados!I202)&amp;"','centro_costos_id' =&gt; '107','estado' =&gt; 'Proceso de retiro'],"</f>
        <v>'contratos_id' =&gt; 5,'fecha_retiro' =&gt; '2023-01-25','ticket' =&gt; '10686','centro_costos_id' =&gt; '107','estado' =&gt; 'Proceso de retiro'],</v>
      </c>
      <c r="G201" t="str">
        <f t="shared" si="3"/>
        <v>['cargo' =&gt; 'Analista de requerimientos','usuario' =&gt; 'Harold Yepes Duque','cedula' =&gt; 75105004,'telefono' =&gt; '312 8340675','gestionas_id' =&gt; 17,'contratos_id' =&gt; 5,'fecha_retiro' =&gt; '2023-01-25','ticket' =&gt; '10686','centro_costos_id' =&gt; '107','estado' =&gt; 'Proceso de retiro'],</v>
      </c>
    </row>
    <row r="202" spans="1:7" x14ac:dyDescent="0.25">
      <c r="A202">
        <f>_xlfn.IFNA(IF(empleados!F203="",gestiona!$B$17,VLOOKUP(TRIM(empleados!F203),gestiona!$A$1:$B$17,2,0)),17)</f>
        <v>17</v>
      </c>
      <c r="B202">
        <f>_xlfn.IFNA(IF(empleados!G203="",contratos_id!$B$5,VLOOKUP(empleados!G203,contratos_id!$A$1:$B$16,2,0)),5)</f>
        <v>6</v>
      </c>
      <c r="C202" t="str">
        <f>IF(empleados!H203="","null","'"&amp;YEAR(empleados!H203)&amp;"-"&amp;IF(VALUE(MONTH(empleados!H203))&lt;10,0&amp;VALUE(MONTH(empleados!H203)),VALUE(MONTH(empleados!H203)))&amp;"-"&amp;IF(VALUE(DAY(empleados!H203))&lt;10,0&amp;VALUE(DAY(empleados!H203)),VALUE(DAY(empleados!H203)))&amp;"'")</f>
        <v>'2023-01-16'</v>
      </c>
      <c r="D202">
        <f>_xlfn.IFNA(VLOOKUP(empleados!J203,centro_costo_id_2!$A$2:$B$108,2,0),107)</f>
        <v>46</v>
      </c>
      <c r="E202" t="str">
        <f>"['cargo' =&gt; '"&amp;TRIM(empleados!B203)&amp;"','usuario' =&gt; '"&amp;TRIM(empleados!C203)&amp;"','cedula' =&gt; "&amp;IF(empleados!D203="","null",empleados!D203)&amp;",'telefono' =&gt; '"&amp;IF(empleados!E203="","N/A",empleados!E203)&amp;"','gestionas_id' =&gt; "&amp;A202&amp;","</f>
        <v>['cargo' =&gt; 'Analista de Requerimientos y QA','usuario' =&gt; 'Sandra Mireya Molano Mejia','cedula' =&gt; 52843281,'telefono' =&gt; '3105541247','gestionas_id' =&gt; 17,</v>
      </c>
      <c r="F202" t="str">
        <f>"'contratos_id' =&gt; "&amp;B202&amp;",'fecha_retiro' =&gt; "&amp;C202&amp;",'ticket' =&gt; '"&amp;IF(empleados!I203="","N/A",empleados!I203)&amp;"','centro_costos_id' =&gt; '107','estado' =&gt; 'Proceso de retiro'],"</f>
        <v>'contratos_id' =&gt; 6,'fecha_retiro' =&gt; '2023-01-16','ticket' =&gt; '10667','centro_costos_id' =&gt; '107','estado' =&gt; 'Proceso de retiro'],</v>
      </c>
      <c r="G202" t="str">
        <f t="shared" si="3"/>
        <v>['cargo' =&gt; 'Analista de Requerimientos y QA','usuario' =&gt; 'Sandra Mireya Molano Mejia','cedula' =&gt; 52843281,'telefono' =&gt; '3105541247','gestionas_id' =&gt; 17,'contratos_id' =&gt; 6,'fecha_retiro' =&gt; '2023-01-16','ticket' =&gt; '10667','centro_costos_id' =&gt; '107','estado' =&gt; 'Proceso de retiro'],</v>
      </c>
    </row>
    <row r="203" spans="1:7" x14ac:dyDescent="0.25">
      <c r="A203">
        <f>_xlfn.IFNA(IF(empleados!F204="",gestiona!$B$17,VLOOKUP(TRIM(empleados!F204),gestiona!$A$1:$B$17,2,0)),17)</f>
        <v>17</v>
      </c>
      <c r="B203">
        <f>_xlfn.IFNA(IF(empleados!G204="",contratos_id!$B$5,VLOOKUP(empleados!G204,contratos_id!$A$1:$B$16,2,0)),5)</f>
        <v>5</v>
      </c>
      <c r="C203" t="str">
        <f>IF(empleados!H204="","null","'"&amp;YEAR(empleados!H204)&amp;"-"&amp;IF(VALUE(MONTH(empleados!H204))&lt;10,0&amp;VALUE(MONTH(empleados!H204)),VALUE(MONTH(empleados!H204)))&amp;"-"&amp;IF(VALUE(DAY(empleados!H204))&lt;10,0&amp;VALUE(DAY(empleados!H204)),VALUE(DAY(empleados!H204)))&amp;"'")</f>
        <v>'2022-11-30'</v>
      </c>
      <c r="D203">
        <f>_xlfn.IFNA(VLOOKUP(empleados!J204,centro_costo_id_2!$A$2:$B$108,2,0),107)</f>
        <v>37</v>
      </c>
      <c r="E203" t="str">
        <f>"['cargo' =&gt; '"&amp;TRIM(empleados!B204)&amp;"','usuario' =&gt; '"&amp;TRIM(empleados!C204)&amp;"','cedula' =&gt; "&amp;IF(empleados!D204="","null",empleados!D204)&amp;",'telefono' =&gt; '"&amp;IF(empleados!E204="","N/A",empleados!E204)&amp;"','gestionas_id' =&gt; "&amp;A203&amp;","</f>
        <v>['cargo' =&gt; 'ANALISTA DE MIGRACIÓN Y DATOS','usuario' =&gt; 'Jhon Alexander Mondragon Trinidad','cedula' =&gt; 1049798921,'telefono' =&gt; '3172975082','gestionas_id' =&gt; 17,</v>
      </c>
      <c r="F203" t="str">
        <f>"'contratos_id' =&gt; "&amp;B203&amp;",'fecha_retiro' =&gt; "&amp;C203&amp;",'ticket' =&gt; '"&amp;IF(empleados!I204="","N/A",empleados!I204)&amp;"','centro_costos_id' =&gt; '107','estado' =&gt; 'Proceso de retiro'],"</f>
        <v>'contratos_id' =&gt; 5,'fecha_retiro' =&gt; '2022-11-30','ticket' =&gt; '10691','centro_costos_id' =&gt; '107','estado' =&gt; 'Proceso de retiro'],</v>
      </c>
      <c r="G203" t="str">
        <f t="shared" si="3"/>
        <v>['cargo' =&gt; 'ANALISTA DE MIGRACIÓN Y DATOS','usuario' =&gt; 'Jhon Alexander Mondragon Trinidad','cedula' =&gt; 1049798921,'telefono' =&gt; '3172975082','gestionas_id' =&gt; 17,'contratos_id' =&gt; 5,'fecha_retiro' =&gt; '2022-11-30','ticket' =&gt; '10691','centro_costos_id' =&gt; '107','estado' =&gt; 'Proceso de retiro'],</v>
      </c>
    </row>
    <row r="204" spans="1:7" x14ac:dyDescent="0.25">
      <c r="A204">
        <f>_xlfn.IFNA(IF(empleados!F205="",gestiona!$B$17,VLOOKUP(TRIM(empleados!F205),gestiona!$A$1:$B$17,2,0)),17)</f>
        <v>17</v>
      </c>
      <c r="B204">
        <f>_xlfn.IFNA(IF(empleados!G205="",contratos_id!$B$5,VLOOKUP(empleados!G205,contratos_id!$A$1:$B$16,2,0)),5)</f>
        <v>3</v>
      </c>
      <c r="C204" t="str">
        <f>IF(empleados!H205="","null","'"&amp;YEAR(empleados!H205)&amp;"-"&amp;IF(VALUE(MONTH(empleados!H205))&lt;10,0&amp;VALUE(MONTH(empleados!H205)),VALUE(MONTH(empleados!H205)))&amp;"-"&amp;IF(VALUE(DAY(empleados!H205))&lt;10,0&amp;VALUE(DAY(empleados!H205)),VALUE(DAY(empleados!H205)))&amp;"'")</f>
        <v>null</v>
      </c>
      <c r="D204">
        <f>_xlfn.IFNA(VLOOKUP(empleados!J205,centro_costo_id_2!$A$2:$B$108,2,0),107)</f>
        <v>107</v>
      </c>
      <c r="E204" t="str">
        <f>"['cargo' =&gt; '"&amp;TRIM(empleados!B205)&amp;"','usuario' =&gt; '"&amp;TRIM(empleados!C205)&amp;"','cedula' =&gt; "&amp;IF(empleados!D205="","null",empleados!D205)&amp;",'telefono' =&gt; '"&amp;IF(empleados!E205="","N/A",empleados!E205)&amp;"','gestionas_id' =&gt; "&amp;A204&amp;","</f>
        <v>['cargo' =&gt; 'COORDINADORA DE SERVICOS TI','usuario' =&gt; 'Ana Maria Villareal Alvarez','cedula' =&gt; 1050949067,'telefono' =&gt; '3183707624','gestionas_id' =&gt; 17,</v>
      </c>
      <c r="F204" t="str">
        <f>"'contratos_id' =&gt; "&amp;B204&amp;",'fecha_retiro' =&gt; "&amp;C204&amp;",'ticket' =&gt; '"&amp;IF(empleados!I205="","N/A",empleados!I205)&amp;"','centro_costos_id' =&gt; '107','estado' =&gt; 'Proceso de retiro'],"</f>
        <v>'contratos_id' =&gt; 3,'fecha_retiro' =&gt; null,'ticket' =&gt; '10729','centro_costos_id' =&gt; '107','estado' =&gt; 'Proceso de retiro'],</v>
      </c>
      <c r="G204" t="str">
        <f t="shared" si="3"/>
        <v>['cargo' =&gt; 'COORDINADORA DE SERVICOS TI','usuario' =&gt; 'Ana Maria Villareal Alvarez','cedula' =&gt; 1050949067,'telefono' =&gt; '3183707624','gestionas_id' =&gt; 17,'contratos_id' =&gt; 3,'fecha_retiro' =&gt; null,'ticket' =&gt; '10729','centro_costos_id' =&gt; '107','estado' =&gt; 'Proceso de retiro'],</v>
      </c>
    </row>
    <row r="205" spans="1:7" x14ac:dyDescent="0.25">
      <c r="A205">
        <f>_xlfn.IFNA(IF(empleados!F206="",gestiona!$B$17,VLOOKUP(TRIM(empleados!F206),gestiona!$A$1:$B$17,2,0)),17)</f>
        <v>17</v>
      </c>
      <c r="B205">
        <f>_xlfn.IFNA(IF(empleados!G206="",contratos_id!$B$5,VLOOKUP(empleados!G206,contratos_id!$A$1:$B$16,2,0)),5)</f>
        <v>6</v>
      </c>
      <c r="C205" t="str">
        <f>IF(empleados!H206="","null","'"&amp;YEAR(empleados!H206)&amp;"-"&amp;IF(VALUE(MONTH(empleados!H206))&lt;10,0&amp;VALUE(MONTH(empleados!H206)),VALUE(MONTH(empleados!H206)))&amp;"-"&amp;IF(VALUE(DAY(empleados!H206))&lt;10,0&amp;VALUE(DAY(empleados!H206)),VALUE(DAY(empleados!H206)))&amp;"'")</f>
        <v>'2023-02-08'</v>
      </c>
      <c r="D205">
        <f>_xlfn.IFNA(VLOOKUP(empleados!J206,centro_costo_id_2!$A$2:$B$108,2,0),107)</f>
        <v>74</v>
      </c>
      <c r="E205" t="str">
        <f>"['cargo' =&gt; '"&amp;TRIM(empleados!B206)&amp;"','usuario' =&gt; '"&amp;TRIM(empleados!C206)&amp;"','cedula' =&gt; "&amp;IF(empleados!D206="","null",empleados!D206)&amp;",'telefono' =&gt; '"&amp;IF(empleados!E206="","N/A",empleados!E206)&amp;"','gestionas_id' =&gt; "&amp;A205&amp;","</f>
        <v>['cargo' =&gt; 'ANALISTA DE PROCESOS ERP','usuario' =&gt; 'Steven Donneys Robledo','cedula' =&gt; 1016003835,'telefono' =&gt; '3183955139','gestionas_id' =&gt; 17,</v>
      </c>
      <c r="F205" t="str">
        <f>"'contratos_id' =&gt; "&amp;B205&amp;",'fecha_retiro' =&gt; "&amp;C205&amp;",'ticket' =&gt; '"&amp;IF(empleados!I206="","N/A",empleados!I206)&amp;"','centro_costos_id' =&gt; '107','estado' =&gt; 'Proceso de retiro'],"</f>
        <v>'contratos_id' =&gt; 6,'fecha_retiro' =&gt; '2023-02-08','ticket' =&gt; '10681','centro_costos_id' =&gt; '107','estado' =&gt; 'Proceso de retiro'],</v>
      </c>
      <c r="G205" t="str">
        <f t="shared" si="3"/>
        <v>['cargo' =&gt; 'ANALISTA DE PROCESOS ERP','usuario' =&gt; 'Steven Donneys Robledo','cedula' =&gt; 1016003835,'telefono' =&gt; '3183955139','gestionas_id' =&gt; 17,'contratos_id' =&gt; 6,'fecha_retiro' =&gt; '2023-02-08','ticket' =&gt; '10681','centro_costos_id' =&gt; '107','estado' =&gt; 'Proceso de retiro'],</v>
      </c>
    </row>
    <row r="206" spans="1:7" x14ac:dyDescent="0.25">
      <c r="A206">
        <f>_xlfn.IFNA(IF(empleados!F207="",gestiona!$B$17,VLOOKUP(TRIM(empleados!F207),gestiona!$A$1:$B$17,2,0)),17)</f>
        <v>17</v>
      </c>
      <c r="B206">
        <f>_xlfn.IFNA(IF(empleados!G207="",contratos_id!$B$5,VLOOKUP(empleados!G207,contratos_id!$A$1:$B$16,2,0)),5)</f>
        <v>5</v>
      </c>
      <c r="C206" t="str">
        <f>IF(empleados!H207="","null","'"&amp;YEAR(empleados!H207)&amp;"-"&amp;IF(VALUE(MONTH(empleados!H207))&lt;10,0&amp;VALUE(MONTH(empleados!H207)),VALUE(MONTH(empleados!H207)))&amp;"-"&amp;IF(VALUE(DAY(empleados!H207))&lt;10,0&amp;VALUE(DAY(empleados!H207)),VALUE(DAY(empleados!H207)))&amp;"'")</f>
        <v>'2023-01-27'</v>
      </c>
      <c r="D206">
        <f>_xlfn.IFNA(VLOOKUP(empleados!J207,centro_costo_id_2!$A$2:$B$108,2,0),107)</f>
        <v>84</v>
      </c>
      <c r="E206" t="str">
        <f>"['cargo' =&gt; '"&amp;TRIM(empleados!B207)&amp;"','usuario' =&gt; '"&amp;TRIM(empleados!C207)&amp;"','cedula' =&gt; "&amp;IF(empleados!D207="","null",empleados!D207)&amp;",'telefono' =&gt; '"&amp;IF(empleados!E207="","N/A",empleados!E207)&amp;"','gestionas_id' =&gt; "&amp;A206&amp;","</f>
        <v>['cargo' =&gt; 'Desarrollador Junior','usuario' =&gt; 'Manuel Martinez','cedula' =&gt; 26350579,'telefono' =&gt; '4167204269','gestionas_id' =&gt; 17,</v>
      </c>
      <c r="F206" t="str">
        <f>"'contratos_id' =&gt; "&amp;B206&amp;",'fecha_retiro' =&gt; "&amp;C206&amp;",'ticket' =&gt; '"&amp;IF(empleados!I207="","N/A",empleados!I207)&amp;"','centro_costos_id' =&gt; '107','estado' =&gt; 'Proceso de retiro'],"</f>
        <v>'contratos_id' =&gt; 5,'fecha_retiro' =&gt; '2023-01-27','ticket' =&gt; '10708','centro_costos_id' =&gt; '107','estado' =&gt; 'Proceso de retiro'],</v>
      </c>
      <c r="G206" t="str">
        <f t="shared" si="3"/>
        <v>['cargo' =&gt; 'Desarrollador Junior','usuario' =&gt; 'Manuel Martinez','cedula' =&gt; 26350579,'telefono' =&gt; '4167204269','gestionas_id' =&gt; 17,'contratos_id' =&gt; 5,'fecha_retiro' =&gt; '2023-01-27','ticket' =&gt; '10708','centro_costos_id' =&gt; '107','estado' =&gt; 'Proceso de retiro'],</v>
      </c>
    </row>
    <row r="207" spans="1:7" x14ac:dyDescent="0.25">
      <c r="A207">
        <f>_xlfn.IFNA(IF(empleados!F208="",gestiona!$B$17,VLOOKUP(TRIM(empleados!F208),gestiona!$A$1:$B$17,2,0)),17)</f>
        <v>13</v>
      </c>
      <c r="B207">
        <f>_xlfn.IFNA(IF(empleados!G208="",contratos_id!$B$5,VLOOKUP(empleados!G208,contratos_id!$A$1:$B$16,2,0)),5)</f>
        <v>3</v>
      </c>
      <c r="C207" t="str">
        <f>IF(empleados!H208="","null","'"&amp;YEAR(empleados!H208)&amp;"-"&amp;IF(VALUE(MONTH(empleados!H208))&lt;10,0&amp;VALUE(MONTH(empleados!H208)),VALUE(MONTH(empleados!H208)))&amp;"-"&amp;IF(VALUE(DAY(empleados!H208))&lt;10,0&amp;VALUE(DAY(empleados!H208)),VALUE(DAY(empleados!H208)))&amp;"'")</f>
        <v>null</v>
      </c>
      <c r="D207">
        <f>_xlfn.IFNA(VLOOKUP(empleados!J208,centro_costo_id_2!$A$2:$B$108,2,0),107)</f>
        <v>107</v>
      </c>
      <c r="E207" t="str">
        <f>"['cargo' =&gt; '"&amp;TRIM(empleados!B208)&amp;"','usuario' =&gt; '"&amp;TRIM(empleados!C208)&amp;"','cedula' =&gt; "&amp;IF(empleados!D208="","null",empleados!D208)&amp;",'telefono' =&gt; '"&amp;IF(empleados!E208="","N/A",empleados!E208)&amp;"','gestionas_id' =&gt; "&amp;A207&amp;","</f>
        <v>['cargo' =&gt; 'ANALISTA PMO','usuario' =&gt; 'Diego Mauricio Alvarez Colmenares','cedula' =&gt; 80760087,'telefono' =&gt; '3182291296','gestionas_id' =&gt; 13,</v>
      </c>
      <c r="F207" t="str">
        <f>"'contratos_id' =&gt; "&amp;B207&amp;",'fecha_retiro' =&gt; "&amp;C207&amp;",'ticket' =&gt; '"&amp;IF(empleados!I208="","N/A",empleados!I208)&amp;"','centro_costos_id' =&gt; '107','estado' =&gt; 'Proceso de retiro'],"</f>
        <v>'contratos_id' =&gt; 3,'fecha_retiro' =&gt; null,'ticket' =&gt; '10695','centro_costos_id' =&gt; '107','estado' =&gt; 'Proceso de retiro'],</v>
      </c>
      <c r="G207" t="str">
        <f t="shared" si="3"/>
        <v>['cargo' =&gt; 'ANALISTA PMO','usuario' =&gt; 'Diego Mauricio Alvarez Colmenares','cedula' =&gt; 80760087,'telefono' =&gt; '3182291296','gestionas_id' =&gt; 13,'contratos_id' =&gt; 3,'fecha_retiro' =&gt; null,'ticket' =&gt; '10695','centro_costos_id' =&gt; '107','estado' =&gt; 'Proceso de retiro'],</v>
      </c>
    </row>
    <row r="208" spans="1:7" x14ac:dyDescent="0.25">
      <c r="A208">
        <f>_xlfn.IFNA(IF(empleados!F209="",gestiona!$B$17,VLOOKUP(TRIM(empleados!F209),gestiona!$A$1:$B$17,2,0)),17)</f>
        <v>4</v>
      </c>
      <c r="B208">
        <f>_xlfn.IFNA(IF(empleados!G209="",contratos_id!$B$5,VLOOKUP(empleados!G209,contratos_id!$A$1:$B$16,2,0)),5)</f>
        <v>3</v>
      </c>
      <c r="C208" t="str">
        <f>IF(empleados!H209="","null","'"&amp;YEAR(empleados!H209)&amp;"-"&amp;IF(VALUE(MONTH(empleados!H209))&lt;10,0&amp;VALUE(MONTH(empleados!H209)),VALUE(MONTH(empleados!H209)))&amp;"-"&amp;IF(VALUE(DAY(empleados!H209))&lt;10,0&amp;VALUE(DAY(empleados!H209)),VALUE(DAY(empleados!H209)))&amp;"'")</f>
        <v>null</v>
      </c>
      <c r="D208">
        <f>_xlfn.IFNA(VLOOKUP(empleados!J209,centro_costo_id_2!$A$2:$B$108,2,0),107)</f>
        <v>107</v>
      </c>
      <c r="E208" t="str">
        <f>"['cargo' =&gt; '"&amp;TRIM(empleados!B209)&amp;"','usuario' =&gt; '"&amp;TRIM(empleados!C209)&amp;"','cedula' =&gt; "&amp;IF(empleados!D209="","null",empleados!D209)&amp;",'telefono' =&gt; '"&amp;IF(empleados!E209="","N/A",empleados!E209)&amp;"','gestionas_id' =&gt; "&amp;A208&amp;","</f>
        <v>['cargo' =&gt; 'AUXILIAR ADMINISTRATIVA','usuario' =&gt; 'Andrea Viviana Ayala Calvo','cedula' =&gt; 1001316862,'telefono' =&gt; '3228892625','gestionas_id' =&gt; 4,</v>
      </c>
      <c r="F208" t="str">
        <f>"'contratos_id' =&gt; "&amp;B208&amp;",'fecha_retiro' =&gt; "&amp;C208&amp;",'ticket' =&gt; '"&amp;IF(empleados!I209="","N/A",empleados!I209)&amp;"','centro_costos_id' =&gt; '107','estado' =&gt; 'Proceso de retiro'],"</f>
        <v>'contratos_id' =&gt; 3,'fecha_retiro' =&gt; null,'ticket' =&gt; '10849','centro_costos_id' =&gt; '107','estado' =&gt; 'Proceso de retiro'],</v>
      </c>
      <c r="G208" t="str">
        <f t="shared" si="3"/>
        <v>['cargo' =&gt; 'AUXILIAR ADMINISTRATIVA','usuario' =&gt; 'Andrea Viviana Ayala Calvo','cedula' =&gt; 1001316862,'telefono' =&gt; '3228892625','gestionas_id' =&gt; 4,'contratos_id' =&gt; 3,'fecha_retiro' =&gt; null,'ticket' =&gt; '10849','centro_costos_id' =&gt; '107','estado' =&gt; 'Proceso de retiro'],</v>
      </c>
    </row>
    <row r="209" spans="1:7" x14ac:dyDescent="0.25">
      <c r="A209">
        <f>_xlfn.IFNA(IF(empleados!F210="",gestiona!$B$17,VLOOKUP(TRIM(empleados!F210),gestiona!$A$1:$B$17,2,0)),17)</f>
        <v>17</v>
      </c>
      <c r="B209">
        <f>_xlfn.IFNA(IF(empleados!G210="",contratos_id!$B$5,VLOOKUP(empleados!G210,contratos_id!$A$1:$B$16,2,0)),5)</f>
        <v>5</v>
      </c>
      <c r="C209" t="str">
        <f>IF(empleados!H210="","null","'"&amp;YEAR(empleados!H210)&amp;"-"&amp;IF(VALUE(MONTH(empleados!H210))&lt;10,0&amp;VALUE(MONTH(empleados!H210)),VALUE(MONTH(empleados!H210)))&amp;"-"&amp;IF(VALUE(DAY(empleados!H210))&lt;10,0&amp;VALUE(DAY(empleados!H210)),VALUE(DAY(empleados!H210)))&amp;"'")</f>
        <v>'2023-02-16'</v>
      </c>
      <c r="D209">
        <f>_xlfn.IFNA(VLOOKUP(empleados!J210,centro_costo_id_2!$A$2:$B$108,2,0),107)</f>
        <v>89</v>
      </c>
      <c r="E209" t="str">
        <f>"['cargo' =&gt; '"&amp;TRIM(empleados!B210)&amp;"','usuario' =&gt; '"&amp;TRIM(empleados!C210)&amp;"','cedula' =&gt; "&amp;IF(empleados!D210="","null",empleados!D210)&amp;",'telefono' =&gt; '"&amp;IF(empleados!E210="","N/A",empleados!E210)&amp;"','gestionas_id' =&gt; "&amp;A209&amp;","</f>
        <v>['cargo' =&gt; 'Analista de Pruebas','usuario' =&gt; 'Eliana Catherine Robayo Bautista','cedula' =&gt; 1013602982,'telefono' =&gt; '3017902287','gestionas_id' =&gt; 17,</v>
      </c>
      <c r="F209" t="str">
        <f>"'contratos_id' =&gt; "&amp;B209&amp;",'fecha_retiro' =&gt; "&amp;C209&amp;",'ticket' =&gt; '"&amp;IF(empleados!I210="","N/A",empleados!I210)&amp;"','centro_costos_id' =&gt; '107','estado' =&gt; 'Proceso de retiro'],"</f>
        <v>'contratos_id' =&gt; 5,'fecha_retiro' =&gt; '2023-02-16','ticket' =&gt; '10902','centro_costos_id' =&gt; '107','estado' =&gt; 'Proceso de retiro'],</v>
      </c>
      <c r="G209" t="str">
        <f t="shared" si="3"/>
        <v>['cargo' =&gt; 'Analista de Pruebas','usuario' =&gt; 'Eliana Catherine Robayo Bautista','cedula' =&gt; 1013602982,'telefono' =&gt; '3017902287','gestionas_id' =&gt; 17,'contratos_id' =&gt; 5,'fecha_retiro' =&gt; '2023-02-16','ticket' =&gt; '10902','centro_costos_id' =&gt; '107','estado' =&gt; 'Proceso de retiro'],</v>
      </c>
    </row>
    <row r="210" spans="1:7" x14ac:dyDescent="0.25">
      <c r="A210">
        <f>_xlfn.IFNA(IF(empleados!F211="",gestiona!$B$17,VLOOKUP(TRIM(empleados!F211),gestiona!$A$1:$B$17,2,0)),17)</f>
        <v>17</v>
      </c>
      <c r="B210">
        <f>_xlfn.IFNA(IF(empleados!G211="",contratos_id!$B$5,VLOOKUP(empleados!G211,contratos_id!$A$1:$B$16,2,0)),5)</f>
        <v>3</v>
      </c>
      <c r="C210" t="str">
        <f>IF(empleados!H211="","null","'"&amp;YEAR(empleados!H211)&amp;"-"&amp;IF(VALUE(MONTH(empleados!H211))&lt;10,0&amp;VALUE(MONTH(empleados!H211)),VALUE(MONTH(empleados!H211)))&amp;"-"&amp;IF(VALUE(DAY(empleados!H211))&lt;10,0&amp;VALUE(DAY(empleados!H211)),VALUE(DAY(empleados!H211)))&amp;"'")</f>
        <v>null</v>
      </c>
      <c r="D210">
        <f>_xlfn.IFNA(VLOOKUP(empleados!J211,centro_costo_id_2!$A$2:$B$108,2,0),107)</f>
        <v>107</v>
      </c>
      <c r="E210" t="str">
        <f>"['cargo' =&gt; '"&amp;TRIM(empleados!B211)&amp;"','usuario' =&gt; '"&amp;TRIM(empleados!C211)&amp;"','cedula' =&gt; "&amp;IF(empleados!D211="","null",empleados!D211)&amp;",'telefono' =&gt; '"&amp;IF(empleados!E211="","N/A",empleados!E211)&amp;"','gestionas_id' =&gt; "&amp;A210&amp;","</f>
        <v>['cargo' =&gt; 'Ingeniero de Infraestructura Cloud','usuario' =&gt; 'Daniel Parra','cedula' =&gt; 1036660828,'telefono' =&gt; '3017416913','gestionas_id' =&gt; 17,</v>
      </c>
      <c r="F210" t="str">
        <f>"'contratos_id' =&gt; "&amp;B210&amp;",'fecha_retiro' =&gt; "&amp;C210&amp;",'ticket' =&gt; '"&amp;IF(empleados!I211="","N/A",empleados!I211)&amp;"','centro_costos_id' =&gt; '107','estado' =&gt; 'Proceso de retiro'],"</f>
        <v>'contratos_id' =&gt; 3,'fecha_retiro' =&gt; null,'ticket' =&gt; '10846','centro_costos_id' =&gt; '107','estado' =&gt; 'Proceso de retiro'],</v>
      </c>
      <c r="G210" t="str">
        <f t="shared" si="3"/>
        <v>['cargo' =&gt; 'Ingeniero de Infraestructura Cloud','usuario' =&gt; 'Daniel Parra','cedula' =&gt; 1036660828,'telefono' =&gt; '3017416913','gestionas_id' =&gt; 17,'contratos_id' =&gt; 3,'fecha_retiro' =&gt; null,'ticket' =&gt; '10846','centro_costos_id' =&gt; '107','estado' =&gt; 'Proceso de retiro'],</v>
      </c>
    </row>
    <row r="211" spans="1:7" x14ac:dyDescent="0.25">
      <c r="A211">
        <f>_xlfn.IFNA(IF(empleados!F212="",gestiona!$B$17,VLOOKUP(TRIM(empleados!F212),gestiona!$A$1:$B$17,2,0)),17)</f>
        <v>17</v>
      </c>
      <c r="B211">
        <f>_xlfn.IFNA(IF(empleados!G212="",contratos_id!$B$5,VLOOKUP(empleados!G212,contratos_id!$A$1:$B$16,2,0)),5)</f>
        <v>3</v>
      </c>
      <c r="C211" t="str">
        <f>IF(empleados!H212="","null","'"&amp;YEAR(empleados!H212)&amp;"-"&amp;IF(VALUE(MONTH(empleados!H212))&lt;10,0&amp;VALUE(MONTH(empleados!H212)),VALUE(MONTH(empleados!H212)))&amp;"-"&amp;IF(VALUE(DAY(empleados!H212))&lt;10,0&amp;VALUE(DAY(empleados!H212)),VALUE(DAY(empleados!H212)))&amp;"'")</f>
        <v>null</v>
      </c>
      <c r="D211">
        <f>_xlfn.IFNA(VLOOKUP(empleados!J212,centro_costo_id_2!$A$2:$B$108,2,0),107)</f>
        <v>79</v>
      </c>
      <c r="E211" t="str">
        <f>"['cargo' =&gt; '"&amp;TRIM(empleados!B212)&amp;"','usuario' =&gt; '"&amp;TRIM(empleados!C212)&amp;"','cedula' =&gt; "&amp;IF(empleados!D212="","null",empleados!D212)&amp;",'telefono' =&gt; '"&amp;IF(empleados!E212="","N/A",empleados!E212)&amp;"','gestionas_id' =&gt; "&amp;A211&amp;","</f>
        <v>['cargo' =&gt; 'DISEÑADOR UX','usuario' =&gt; 'HECTOR WILLIAM CABRERA ROJAS','cedula' =&gt; 1075243481,'telefono' =&gt; '3118370154','gestionas_id' =&gt; 17,</v>
      </c>
      <c r="F211" t="str">
        <f>"'contratos_id' =&gt; "&amp;B211&amp;",'fecha_retiro' =&gt; "&amp;C211&amp;",'ticket' =&gt; '"&amp;IF(empleados!I212="","N/A",empleados!I212)&amp;"','centro_costos_id' =&gt; '107','estado' =&gt; 'Proceso de retiro'],"</f>
        <v>'contratos_id' =&gt; 3,'fecha_retiro' =&gt; null,'ticket' =&gt; '10553','centro_costos_id' =&gt; '107','estado' =&gt; 'Proceso de retiro'],</v>
      </c>
      <c r="G211" t="str">
        <f t="shared" si="3"/>
        <v>['cargo' =&gt; 'DISEÑADOR UX','usuario' =&gt; 'HECTOR WILLIAM CABRERA ROJAS','cedula' =&gt; 1075243481,'telefono' =&gt; '3118370154','gestionas_id' =&gt; 17,'contratos_id' =&gt; 3,'fecha_retiro' =&gt; null,'ticket' =&gt; '10553','centro_costos_id' =&gt; '107','estado' =&gt; 'Proceso de retiro'],</v>
      </c>
    </row>
    <row r="212" spans="1:7" x14ac:dyDescent="0.25">
      <c r="A212">
        <f>_xlfn.IFNA(IF(empleados!F213="",gestiona!$B$17,VLOOKUP(TRIM(empleados!F213),gestiona!$A$1:$B$17,2,0)),17)</f>
        <v>14</v>
      </c>
      <c r="B212">
        <f>_xlfn.IFNA(IF(empleados!G213="",contratos_id!$B$5,VLOOKUP(empleados!G213,contratos_id!$A$1:$B$16,2,0)),5)</f>
        <v>3</v>
      </c>
      <c r="C212" t="str">
        <f>IF(empleados!H213="","null","'"&amp;YEAR(empleados!H213)&amp;"-"&amp;IF(VALUE(MONTH(empleados!H213))&lt;10,0&amp;VALUE(MONTH(empleados!H213)),VALUE(MONTH(empleados!H213)))&amp;"-"&amp;IF(VALUE(DAY(empleados!H213))&lt;10,0&amp;VALUE(DAY(empleados!H213)),VALUE(DAY(empleados!H213)))&amp;"'")</f>
        <v>null</v>
      </c>
      <c r="D212">
        <f>_xlfn.IFNA(VLOOKUP(empleados!J213,centro_costo_id_2!$A$2:$B$108,2,0),107)</f>
        <v>107</v>
      </c>
      <c r="E212" t="str">
        <f>"['cargo' =&gt; '"&amp;TRIM(empleados!B213)&amp;"','usuario' =&gt; '"&amp;TRIM(empleados!C213)&amp;"','cedula' =&gt; "&amp;IF(empleados!D213="","null",empleados!D213)&amp;",'telefono' =&gt; '"&amp;IF(empleados!E213="","N/A",empleados!E213)&amp;"','gestionas_id' =&gt; "&amp;A212&amp;","</f>
        <v>['cargo' =&gt; 'Asistente de soporte','usuario' =&gt; 'Johan Moreno','cedula' =&gt; 1000157430,'telefono' =&gt; '3054775844','gestionas_id' =&gt; 14,</v>
      </c>
      <c r="F212" t="str">
        <f>"'contratos_id' =&gt; "&amp;B212&amp;",'fecha_retiro' =&gt; "&amp;C212&amp;",'ticket' =&gt; '"&amp;IF(empleados!I213="","N/A",empleados!I213)&amp;"','centro_costos_id' =&gt; '107','estado' =&gt; 'Proceso de retiro'],"</f>
        <v>'contratos_id' =&gt; 3,'fecha_retiro' =&gt; null,'ticket' =&gt; '10845','centro_costos_id' =&gt; '107','estado' =&gt; 'Proceso de retiro'],</v>
      </c>
      <c r="G212" t="str">
        <f t="shared" si="3"/>
        <v>['cargo' =&gt; 'Asistente de soporte','usuario' =&gt; 'Johan Moreno','cedula' =&gt; 1000157430,'telefono' =&gt; '3054775844','gestionas_id' =&gt; 14,'contratos_id' =&gt; 3,'fecha_retiro' =&gt; null,'ticket' =&gt; '10845','centro_costos_id' =&gt; '107','estado' =&gt; 'Proceso de retiro'],</v>
      </c>
    </row>
    <row r="213" spans="1:7" x14ac:dyDescent="0.25">
      <c r="A213">
        <f>_xlfn.IFNA(IF(empleados!F214="",gestiona!$B$17,VLOOKUP(TRIM(empleados!F214),gestiona!$A$1:$B$17,2,0)),17)</f>
        <v>17</v>
      </c>
      <c r="B213">
        <f>_xlfn.IFNA(IF(empleados!G214="",contratos_id!$B$5,VLOOKUP(empleados!G214,contratos_id!$A$1:$B$16,2,0)),5)</f>
        <v>5</v>
      </c>
      <c r="C213" t="str">
        <f>IF(empleados!H214="","null","'"&amp;YEAR(empleados!H214)&amp;"-"&amp;IF(VALUE(MONTH(empleados!H214))&lt;10,0&amp;VALUE(MONTH(empleados!H214)),VALUE(MONTH(empleados!H214)))&amp;"-"&amp;IF(VALUE(DAY(empleados!H214))&lt;10,0&amp;VALUE(DAY(empleados!H214)),VALUE(DAY(empleados!H214)))&amp;"'")</f>
        <v>'2023-05-23'</v>
      </c>
      <c r="D213">
        <f>_xlfn.IFNA(VLOOKUP(empleados!J214,centro_costo_id_2!$A$2:$B$108,2,0),107)</f>
        <v>107</v>
      </c>
      <c r="E213" t="str">
        <f>"['cargo' =&gt; '"&amp;TRIM(empleados!B214)&amp;"','usuario' =&gt; '"&amp;TRIM(empleados!C214)&amp;"','cedula' =&gt; "&amp;IF(empleados!D214="","null",empleados!D214)&amp;",'telefono' =&gt; '"&amp;IF(empleados!E214="","N/A",empleados!E214)&amp;"','gestionas_id' =&gt; "&amp;A213&amp;","</f>
        <v>['cargo' =&gt; 'Realizador Audiovisual','usuario' =&gt; 'Juan Sebastian Beltran Diaz','cedula' =&gt; 1026254362,'telefono' =&gt; '3207487640','gestionas_id' =&gt; 17,</v>
      </c>
      <c r="F213" t="str">
        <f>"'contratos_id' =&gt; "&amp;B213&amp;",'fecha_retiro' =&gt; "&amp;C213&amp;",'ticket' =&gt; '"&amp;IF(empleados!I214="","N/A",empleados!I214)&amp;"','centro_costos_id' =&gt; '107','estado' =&gt; 'Proceso de retiro'],"</f>
        <v>'contratos_id' =&gt; 5,'fecha_retiro' =&gt; '2023-05-23','ticket' =&gt; '10892','centro_costos_id' =&gt; '107','estado' =&gt; 'Proceso de retiro'],</v>
      </c>
      <c r="G213" t="str">
        <f t="shared" si="3"/>
        <v>['cargo' =&gt; 'Realizador Audiovisual','usuario' =&gt; 'Juan Sebastian Beltran Diaz','cedula' =&gt; 1026254362,'telefono' =&gt; '3207487640','gestionas_id' =&gt; 17,'contratos_id' =&gt; 5,'fecha_retiro' =&gt; '2023-05-23','ticket' =&gt; '10892','centro_costos_id' =&gt; '107','estado' =&gt; 'Proceso de retiro'],</v>
      </c>
    </row>
    <row r="214" spans="1:7" x14ac:dyDescent="0.25">
      <c r="A214">
        <f>_xlfn.IFNA(IF(empleados!F215="",gestiona!$B$17,VLOOKUP(TRIM(empleados!F215),gestiona!$A$1:$B$17,2,0)),17)</f>
        <v>17</v>
      </c>
      <c r="B214">
        <f>_xlfn.IFNA(IF(empleados!G215="",contratos_id!$B$5,VLOOKUP(empleados!G215,contratos_id!$A$1:$B$16,2,0)),5)</f>
        <v>5</v>
      </c>
      <c r="C214" t="str">
        <f>IF(empleados!H215="","null","'"&amp;YEAR(empleados!H215)&amp;"-"&amp;IF(VALUE(MONTH(empleados!H215))&lt;10,0&amp;VALUE(MONTH(empleados!H215)),VALUE(MONTH(empleados!H215)))&amp;"-"&amp;IF(VALUE(DAY(empleados!H215))&lt;10,0&amp;VALUE(DAY(empleados!H215)),VALUE(DAY(empleados!H215)))&amp;"'")</f>
        <v>'2023-01-30'</v>
      </c>
      <c r="D214">
        <f>_xlfn.IFNA(VLOOKUP(empleados!J215,centro_costo_id_2!$A$2:$B$108,2,0),107)</f>
        <v>46</v>
      </c>
      <c r="E214" t="str">
        <f>"['cargo' =&gt; '"&amp;TRIM(empleados!B215)&amp;"','usuario' =&gt; '"&amp;TRIM(empleados!C215)&amp;"','cedula' =&gt; "&amp;IF(empleados!D215="","null",empleados!D215)&amp;",'telefono' =&gt; '"&amp;IF(empleados!E215="","N/A",empleados!E215)&amp;"','gestionas_id' =&gt; "&amp;A214&amp;","</f>
        <v>['cargo' =&gt; 'Desarrollador java','usuario' =&gt; 'Elena Lopez Sanjuanelo(Jose Lopez)','cedula' =&gt; 57297201,'telefono' =&gt; '3014666673','gestionas_id' =&gt; 17,</v>
      </c>
      <c r="F214" t="str">
        <f>"'contratos_id' =&gt; "&amp;B214&amp;",'fecha_retiro' =&gt; "&amp;C214&amp;",'ticket' =&gt; '"&amp;IF(empleados!I215="","N/A",empleados!I215)&amp;"','centro_costos_id' =&gt; '107','estado' =&gt; 'Proceso de retiro'],"</f>
        <v>'contratos_id' =&gt; 5,'fecha_retiro' =&gt; '2023-01-30','ticket' =&gt; '10997','centro_costos_id' =&gt; '107','estado' =&gt; 'Proceso de retiro'],</v>
      </c>
      <c r="G214" t="str">
        <f t="shared" si="3"/>
        <v>['cargo' =&gt; 'Desarrollador java','usuario' =&gt; 'Elena Lopez Sanjuanelo(Jose Lopez)','cedula' =&gt; 57297201,'telefono' =&gt; '3014666673','gestionas_id' =&gt; 17,'contratos_id' =&gt; 5,'fecha_retiro' =&gt; '2023-01-30','ticket' =&gt; '10997','centro_costos_id' =&gt; '107','estado' =&gt; 'Proceso de retiro'],</v>
      </c>
    </row>
    <row r="215" spans="1:7" x14ac:dyDescent="0.25">
      <c r="A215">
        <f>_xlfn.IFNA(IF(empleados!F216="",gestiona!$B$17,VLOOKUP(TRIM(empleados!F216),gestiona!$A$1:$B$17,2,0)),17)</f>
        <v>17</v>
      </c>
      <c r="B215">
        <f>_xlfn.IFNA(IF(empleados!G216="",contratos_id!$B$5,VLOOKUP(empleados!G216,contratos_id!$A$1:$B$16,2,0)),5)</f>
        <v>5</v>
      </c>
      <c r="C215" t="str">
        <f>IF(empleados!H216="","null","'"&amp;YEAR(empleados!H216)&amp;"-"&amp;IF(VALUE(MONTH(empleados!H216))&lt;10,0&amp;VALUE(MONTH(empleados!H216)),VALUE(MONTH(empleados!H216)))&amp;"-"&amp;IF(VALUE(DAY(empleados!H216))&lt;10,0&amp;VALUE(DAY(empleados!H216)),VALUE(DAY(empleados!H216)))&amp;"'")</f>
        <v>'2023-06-05'</v>
      </c>
      <c r="D215">
        <f>_xlfn.IFNA(VLOOKUP(empleados!J216,centro_costo_id_2!$A$2:$B$108,2,0),107)</f>
        <v>37</v>
      </c>
      <c r="E215" t="str">
        <f>"['cargo' =&gt; '"&amp;TRIM(empleados!B216)&amp;"','usuario' =&gt; '"&amp;TRIM(empleados!C216)&amp;"','cedula' =&gt; "&amp;IF(empleados!D216="","null",empleados!D216)&amp;",'telefono' =&gt; '"&amp;IF(empleados!E216="","N/A",empleados!E216)&amp;"','gestionas_id' =&gt; "&amp;A215&amp;","</f>
        <v>['cargo' =&gt; 'abogada Funcional','usuario' =&gt; 'Serly Hernandez','cedula' =&gt; 1102814730,'telefono' =&gt; '3014766714','gestionas_id' =&gt; 17,</v>
      </c>
      <c r="F215" t="str">
        <f>"'contratos_id' =&gt; "&amp;B215&amp;",'fecha_retiro' =&gt; "&amp;C215&amp;",'ticket' =&gt; '"&amp;IF(empleados!I216="","N/A",empleados!I216)&amp;"','centro_costos_id' =&gt; '107','estado' =&gt; 'Proceso de retiro'],"</f>
        <v>'contratos_id' =&gt; 5,'fecha_retiro' =&gt; '2023-06-05','ticket' =&gt; '10986','centro_costos_id' =&gt; '107','estado' =&gt; 'Proceso de retiro'],</v>
      </c>
      <c r="G215" t="str">
        <f t="shared" si="3"/>
        <v>['cargo' =&gt; 'abogada Funcional','usuario' =&gt; 'Serly Hernandez','cedula' =&gt; 1102814730,'telefono' =&gt; '3014766714','gestionas_id' =&gt; 17,'contratos_id' =&gt; 5,'fecha_retiro' =&gt; '2023-06-05','ticket' =&gt; '10986','centro_costos_id' =&gt; '107','estado' =&gt; 'Proceso de retiro'],</v>
      </c>
    </row>
    <row r="216" spans="1:7" x14ac:dyDescent="0.25">
      <c r="A216">
        <f>_xlfn.IFNA(IF(empleados!F217="",gestiona!$B$17,VLOOKUP(TRIM(empleados!F217),gestiona!$A$1:$B$17,2,0)),17)</f>
        <v>17</v>
      </c>
      <c r="B216">
        <f>_xlfn.IFNA(IF(empleados!G217="",contratos_id!$B$5,VLOOKUP(empleados!G217,contratos_id!$A$1:$B$16,2,0)),5)</f>
        <v>5</v>
      </c>
      <c r="C216" t="str">
        <f>IF(empleados!H217="","null","'"&amp;YEAR(empleados!H217)&amp;"-"&amp;IF(VALUE(MONTH(empleados!H217))&lt;10,0&amp;VALUE(MONTH(empleados!H217)),VALUE(MONTH(empleados!H217)))&amp;"-"&amp;IF(VALUE(DAY(empleados!H217))&lt;10,0&amp;VALUE(DAY(empleados!H217)),VALUE(DAY(empleados!H217)))&amp;"'")</f>
        <v>'2023-02-05'</v>
      </c>
      <c r="D216">
        <f>_xlfn.IFNA(VLOOKUP(empleados!J217,centro_costo_id_2!$A$2:$B$108,2,0),107)</f>
        <v>37</v>
      </c>
      <c r="E216" t="str">
        <f>"['cargo' =&gt; '"&amp;TRIM(empleados!B217)&amp;"','usuario' =&gt; '"&amp;TRIM(empleados!C217)&amp;"','cedula' =&gt; "&amp;IF(empleados!D217="","null",empleados!D217)&amp;",'telefono' =&gt; '"&amp;IF(empleados!E217="","N/A",empleados!E217)&amp;"','gestionas_id' =&gt; "&amp;A216&amp;","</f>
        <v>['cargo' =&gt; 'Analista de Requerimientos','usuario' =&gt; 'Didier Castillo','cedula' =&gt; 1023863513,'telefono' =&gt; '3124220092','gestionas_id' =&gt; 17,</v>
      </c>
      <c r="F216" t="str">
        <f>"'contratos_id' =&gt; "&amp;B216&amp;",'fecha_retiro' =&gt; "&amp;C216&amp;",'ticket' =&gt; '"&amp;IF(empleados!I217="","N/A",empleados!I217)&amp;"','centro_costos_id' =&gt; '107','estado' =&gt; 'Proceso de retiro'],"</f>
        <v>'contratos_id' =&gt; 5,'fecha_retiro' =&gt; '2023-02-05','ticket' =&gt; '10807','centro_costos_id' =&gt; '107','estado' =&gt; 'Proceso de retiro'],</v>
      </c>
      <c r="G216" t="str">
        <f t="shared" si="3"/>
        <v>['cargo' =&gt; 'Analista de Requerimientos','usuario' =&gt; 'Didier Castillo','cedula' =&gt; 1023863513,'telefono' =&gt; '3124220092','gestionas_id' =&gt; 17,'contratos_id' =&gt; 5,'fecha_retiro' =&gt; '2023-02-05','ticket' =&gt; '10807','centro_costos_id' =&gt; '107','estado' =&gt; 'Proceso de retiro'],</v>
      </c>
    </row>
    <row r="217" spans="1:7" x14ac:dyDescent="0.25">
      <c r="A217">
        <f>_xlfn.IFNA(IF(empleados!F218="",gestiona!$B$17,VLOOKUP(TRIM(empleados!F218),gestiona!$A$1:$B$17,2,0)),17)</f>
        <v>17</v>
      </c>
      <c r="B217">
        <f>_xlfn.IFNA(IF(empleados!G218="",contratos_id!$B$5,VLOOKUP(empleados!G218,contratos_id!$A$1:$B$16,2,0)),5)</f>
        <v>5</v>
      </c>
      <c r="C217" t="str">
        <f>IF(empleados!H218="","null","'"&amp;YEAR(empleados!H218)&amp;"-"&amp;IF(VALUE(MONTH(empleados!H218))&lt;10,0&amp;VALUE(MONTH(empleados!H218)),VALUE(MONTH(empleados!H218)))&amp;"-"&amp;IF(VALUE(DAY(empleados!H218))&lt;10,0&amp;VALUE(DAY(empleados!H218)),VALUE(DAY(empleados!H218)))&amp;"'")</f>
        <v>'2023-02-05'</v>
      </c>
      <c r="D217">
        <f>_xlfn.IFNA(VLOOKUP(empleados!J218,centro_costo_id_2!$A$2:$B$108,2,0),107)</f>
        <v>89</v>
      </c>
      <c r="E217" t="str">
        <f>"['cargo' =&gt; '"&amp;TRIM(empleados!B218)&amp;"','usuario' =&gt; '"&amp;TRIM(empleados!C218)&amp;"','cedula' =&gt; "&amp;IF(empleados!D218="","null",empleados!D218)&amp;",'telefono' =&gt; '"&amp;IF(empleados!E218="","N/A",empleados!E218)&amp;"','gestionas_id' =&gt; "&amp;A217&amp;","</f>
        <v>['cargo' =&gt; 'Desarrollador PHP-Orfeo','usuario' =&gt; 'Fabian Lozada','cedula' =&gt; 80151371,'telefono' =&gt; '3175167303','gestionas_id' =&gt; 17,</v>
      </c>
      <c r="F217" t="str">
        <f>"'contratos_id' =&gt; "&amp;B217&amp;",'fecha_retiro' =&gt; "&amp;C217&amp;",'ticket' =&gt; '"&amp;IF(empleados!I218="","N/A",empleados!I218)&amp;"','centro_costos_id' =&gt; '107','estado' =&gt; 'Proceso de retiro'],"</f>
        <v>'contratos_id' =&gt; 5,'fecha_retiro' =&gt; '2023-02-05','ticket' =&gt; '10876','centro_costos_id' =&gt; '107','estado' =&gt; 'Proceso de retiro'],</v>
      </c>
      <c r="G217" t="str">
        <f t="shared" si="3"/>
        <v>['cargo' =&gt; 'Desarrollador PHP-Orfeo','usuario' =&gt; 'Fabian Lozada','cedula' =&gt; 80151371,'telefono' =&gt; '3175167303','gestionas_id' =&gt; 17,'contratos_id' =&gt; 5,'fecha_retiro' =&gt; '2023-02-05','ticket' =&gt; '10876','centro_costos_id' =&gt; '107','estado' =&gt; 'Proceso de retiro'],</v>
      </c>
    </row>
    <row r="218" spans="1:7" x14ac:dyDescent="0.25">
      <c r="A218">
        <f>_xlfn.IFNA(IF(empleados!F219="",gestiona!$B$17,VLOOKUP(TRIM(empleados!F219),gestiona!$A$1:$B$17,2,0)),17)</f>
        <v>17</v>
      </c>
      <c r="B218">
        <f>_xlfn.IFNA(IF(empleados!G219="",contratos_id!$B$5,VLOOKUP(empleados!G219,contratos_id!$A$1:$B$16,2,0)),5)</f>
        <v>3</v>
      </c>
      <c r="C218" t="str">
        <f>IF(empleados!H219="","null","'"&amp;YEAR(empleados!H219)&amp;"-"&amp;IF(VALUE(MONTH(empleados!H219))&lt;10,0&amp;VALUE(MONTH(empleados!H219)),VALUE(MONTH(empleados!H219)))&amp;"-"&amp;IF(VALUE(DAY(empleados!H219))&lt;10,0&amp;VALUE(DAY(empleados!H219)),VALUE(DAY(empleados!H219)))&amp;"'")</f>
        <v>null</v>
      </c>
      <c r="D218">
        <f>_xlfn.IFNA(VLOOKUP(empleados!J219,centro_costo_id_2!$A$2:$B$108,2,0),107)</f>
        <v>85</v>
      </c>
      <c r="E218" t="str">
        <f>"['cargo' =&gt; '"&amp;TRIM(empleados!B219)&amp;"','usuario' =&gt; '"&amp;TRIM(empleados!C219)&amp;"','cedula' =&gt; "&amp;IF(empleados!D219="","null",empleados!D219)&amp;",'telefono' =&gt; '"&amp;IF(empleados!E219="","N/A",empleados!E219)&amp;"','gestionas_id' =&gt; "&amp;A218&amp;","</f>
        <v>['cargo' =&gt; 'Analista de Pruebas junior','usuario' =&gt; 'Yudy Ramirez','cedula' =&gt; 1072447502,'telefono' =&gt; '3102767997','gestionas_id' =&gt; 17,</v>
      </c>
      <c r="F218" t="str">
        <f>"'contratos_id' =&gt; "&amp;B218&amp;",'fecha_retiro' =&gt; "&amp;C218&amp;",'ticket' =&gt; '"&amp;IF(empleados!I219="","N/A",empleados!I219)&amp;"','centro_costos_id' =&gt; '107','estado' =&gt; 'Proceso de retiro'],"</f>
        <v>'contratos_id' =&gt; 3,'fecha_retiro' =&gt; null,'ticket' =&gt; '10961','centro_costos_id' =&gt; '107','estado' =&gt; 'Proceso de retiro'],</v>
      </c>
      <c r="G218" t="str">
        <f t="shared" si="3"/>
        <v>['cargo' =&gt; 'Analista de Pruebas junior','usuario' =&gt; 'Yudy Ramirez','cedula' =&gt; 1072447502,'telefono' =&gt; '3102767997','gestionas_id' =&gt; 17,'contratos_id' =&gt; 3,'fecha_retiro' =&gt; null,'ticket' =&gt; '10961','centro_costos_id' =&gt; '107','estado' =&gt; 'Proceso de retiro'],</v>
      </c>
    </row>
    <row r="219" spans="1:7" x14ac:dyDescent="0.25">
      <c r="A219">
        <f>_xlfn.IFNA(IF(empleados!F220="",gestiona!$B$17,VLOOKUP(TRIM(empleados!F220),gestiona!$A$1:$B$17,2,0)),17)</f>
        <v>17</v>
      </c>
      <c r="B219">
        <f>_xlfn.IFNA(IF(empleados!G220="",contratos_id!$B$5,VLOOKUP(empleados!G220,contratos_id!$A$1:$B$16,2,0)),5)</f>
        <v>5</v>
      </c>
      <c r="C219" t="str">
        <f>IF(empleados!H220="","null","'"&amp;YEAR(empleados!H220)&amp;"-"&amp;IF(VALUE(MONTH(empleados!H220))&lt;10,0&amp;VALUE(MONTH(empleados!H220)),VALUE(MONTH(empleados!H220)))&amp;"-"&amp;IF(VALUE(DAY(empleados!H220))&lt;10,0&amp;VALUE(DAY(empleados!H220)),VALUE(DAY(empleados!H220)))&amp;"'")</f>
        <v>'2023-11-25'</v>
      </c>
      <c r="D219">
        <f>_xlfn.IFNA(VLOOKUP(empleados!J220,centro_costo_id_2!$A$2:$B$108,2,0),107)</f>
        <v>79</v>
      </c>
      <c r="E219" t="str">
        <f>"['cargo' =&gt; '"&amp;TRIM(empleados!B220)&amp;"','usuario' =&gt; '"&amp;TRIM(empleados!C220)&amp;"','cedula' =&gt; "&amp;IF(empleados!D220="","null",empleados!D220)&amp;",'telefono' =&gt; '"&amp;IF(empleados!E220="","N/A",empleados!E220)&amp;"','gestionas_id' =&gt; "&amp;A219&amp;","</f>
        <v>['cargo' =&gt; 'DESARROLLADOR JAVA SENIOR','usuario' =&gt; 'Paulo Perdomo','cedula' =&gt; 1129564949,'telefono' =&gt; '3137282548','gestionas_id' =&gt; 17,</v>
      </c>
      <c r="F219" t="str">
        <f>"'contratos_id' =&gt; "&amp;B219&amp;",'fecha_retiro' =&gt; "&amp;C219&amp;",'ticket' =&gt; '"&amp;IF(empleados!I220="","N/A",empleados!I220)&amp;"','centro_costos_id' =&gt; '107','estado' =&gt; 'Proceso de retiro'],"</f>
        <v>'contratos_id' =&gt; 5,'fecha_retiro' =&gt; '2023-11-25','ticket' =&gt; '10550','centro_costos_id' =&gt; '107','estado' =&gt; 'Proceso de retiro'],</v>
      </c>
      <c r="G219" t="str">
        <f t="shared" si="3"/>
        <v>['cargo' =&gt; 'DESARROLLADOR JAVA SENIOR','usuario' =&gt; 'Paulo Perdomo','cedula' =&gt; 1129564949,'telefono' =&gt; '3137282548','gestionas_id' =&gt; 17,'contratos_id' =&gt; 5,'fecha_retiro' =&gt; '2023-11-25','ticket' =&gt; '10550','centro_costos_id' =&gt; '107','estado' =&gt; 'Proceso de retiro'],</v>
      </c>
    </row>
    <row r="220" spans="1:7" x14ac:dyDescent="0.25">
      <c r="A220">
        <f>_xlfn.IFNA(IF(empleados!F221="",gestiona!$B$17,VLOOKUP(TRIM(empleados!F221),gestiona!$A$1:$B$17,2,0)),17)</f>
        <v>17</v>
      </c>
      <c r="B220">
        <f>_xlfn.IFNA(IF(empleados!G221="",contratos_id!$B$5,VLOOKUP(empleados!G221,contratos_id!$A$1:$B$16,2,0)),5)</f>
        <v>5</v>
      </c>
      <c r="C220" t="str">
        <f>IF(empleados!H221="","null","'"&amp;YEAR(empleados!H221)&amp;"-"&amp;IF(VALUE(MONTH(empleados!H221))&lt;10,0&amp;VALUE(MONTH(empleados!H221)),VALUE(MONTH(empleados!H221)))&amp;"-"&amp;IF(VALUE(DAY(empleados!H221))&lt;10,0&amp;VALUE(DAY(empleados!H221)),VALUE(DAY(empleados!H221)))&amp;"'")</f>
        <v>null</v>
      </c>
      <c r="D220">
        <f>_xlfn.IFNA(VLOOKUP(empleados!J221,centro_costo_id_2!$A$2:$B$108,2,0),107)</f>
        <v>71</v>
      </c>
      <c r="E220" t="str">
        <f>"['cargo' =&gt; '"&amp;TRIM(empleados!B221)&amp;"','usuario' =&gt; '"&amp;TRIM(empleados!C221)&amp;"','cedula' =&gt; "&amp;IF(empleados!D221="","null",empleados!D221)&amp;",'telefono' =&gt; '"&amp;IF(empleados!E221="","N/A",empleados!E221)&amp;"','gestionas_id' =&gt; "&amp;A220&amp;","</f>
        <v>['cargo' =&gt; 'backend de marketing','usuario' =&gt; 'Orlando Perez','cedula' =&gt; 20336372,'telefono' =&gt; '4121766533','gestionas_id' =&gt; 17,</v>
      </c>
      <c r="F220" t="str">
        <f>"'contratos_id' =&gt; "&amp;B220&amp;",'fecha_retiro' =&gt; "&amp;C220&amp;",'ticket' =&gt; '"&amp;IF(empleados!I221="","N/A",empleados!I221)&amp;"','centro_costos_id' =&gt; '107','estado' =&gt; 'Proceso de retiro'],"</f>
        <v>'contratos_id' =&gt; 5,'fecha_retiro' =&gt; null,'ticket' =&gt; '11047','centro_costos_id' =&gt; '107','estado' =&gt; 'Proceso de retiro'],</v>
      </c>
      <c r="G220" t="str">
        <f t="shared" si="3"/>
        <v>['cargo' =&gt; 'backend de marketing','usuario' =&gt; 'Orlando Perez','cedula' =&gt; 20336372,'telefono' =&gt; '4121766533','gestionas_id' =&gt; 17,'contratos_id' =&gt; 5,'fecha_retiro' =&gt; null,'ticket' =&gt; '11047','centro_costos_id' =&gt; '107','estado' =&gt; 'Proceso de retiro'],</v>
      </c>
    </row>
    <row r="221" spans="1:7" x14ac:dyDescent="0.25">
      <c r="A221">
        <f>_xlfn.IFNA(IF(empleados!F222="",gestiona!$B$17,VLOOKUP(TRIM(empleados!F222),gestiona!$A$1:$B$17,2,0)),17)</f>
        <v>17</v>
      </c>
      <c r="B221">
        <f>_xlfn.IFNA(IF(empleados!G222="",contratos_id!$B$5,VLOOKUP(empleados!G222,contratos_id!$A$1:$B$16,2,0)),5)</f>
        <v>5</v>
      </c>
      <c r="C221" t="str">
        <f>IF(empleados!H222="","null","'"&amp;YEAR(empleados!H222)&amp;"-"&amp;IF(VALUE(MONTH(empleados!H222))&lt;10,0&amp;VALUE(MONTH(empleados!H222)),VALUE(MONTH(empleados!H222)))&amp;"-"&amp;IF(VALUE(DAY(empleados!H222))&lt;10,0&amp;VALUE(DAY(empleados!H222)),VALUE(DAY(empleados!H222)))&amp;"'")</f>
        <v>null</v>
      </c>
      <c r="D221">
        <f>_xlfn.IFNA(VLOOKUP(empleados!J222,centro_costo_id_2!$A$2:$B$108,2,0),107)</f>
        <v>63</v>
      </c>
      <c r="E221" t="str">
        <f>"['cargo' =&gt; '"&amp;TRIM(empleados!B222)&amp;"','usuario' =&gt; '"&amp;TRIM(empleados!C222)&amp;"','cedula' =&gt; "&amp;IF(empleados!D222="","null",empleados!D222)&amp;",'telefono' =&gt; '"&amp;IF(empleados!E222="","N/A",empleados!E222)&amp;"','gestionas_id' =&gt; "&amp;A221&amp;","</f>
        <v>['cargo' =&gt; 'Ingeniero (Synaptica)','usuario' =&gt; 'Valentina Diaz','cedula' =&gt; 1002547454,'telefono' =&gt; 'N/A','gestionas_id' =&gt; 17,</v>
      </c>
      <c r="F221" t="str">
        <f>"'contratos_id' =&gt; "&amp;B221&amp;",'fecha_retiro' =&gt; "&amp;C221&amp;",'ticket' =&gt; '"&amp;IF(empleados!I222="","N/A",empleados!I222)&amp;"','centro_costos_id' =&gt; '107','estado' =&gt; 'Proceso de retiro'],"</f>
        <v>'contratos_id' =&gt; 5,'fecha_retiro' =&gt; null,'ticket' =&gt; '9503','centro_costos_id' =&gt; '107','estado' =&gt; 'Proceso de retiro'],</v>
      </c>
      <c r="G221" t="str">
        <f t="shared" si="3"/>
        <v>['cargo' =&gt; 'Ingeniero (Synaptica)','usuario' =&gt; 'Valentina Diaz','cedula' =&gt; 1002547454,'telefono' =&gt; 'N/A','gestionas_id' =&gt; 17,'contratos_id' =&gt; 5,'fecha_retiro' =&gt; null,'ticket' =&gt; '9503','centro_costos_id' =&gt; '107','estado' =&gt; 'Proceso de retiro'],</v>
      </c>
    </row>
    <row r="222" spans="1:7" x14ac:dyDescent="0.25">
      <c r="A222">
        <f>_xlfn.IFNA(IF(empleados!F223="",gestiona!$B$17,VLOOKUP(TRIM(empleados!F223),gestiona!$A$1:$B$17,2,0)),17)</f>
        <v>17</v>
      </c>
      <c r="B222">
        <f>_xlfn.IFNA(IF(empleados!G223="",contratos_id!$B$5,VLOOKUP(empleados!G223,contratos_id!$A$1:$B$16,2,0)),5)</f>
        <v>5</v>
      </c>
      <c r="C222" t="str">
        <f>IF(empleados!H223="","null","'"&amp;YEAR(empleados!H223)&amp;"-"&amp;IF(VALUE(MONTH(empleados!H223))&lt;10,0&amp;VALUE(MONTH(empleados!H223)),VALUE(MONTH(empleados!H223)))&amp;"-"&amp;IF(VALUE(DAY(empleados!H223))&lt;10,0&amp;VALUE(DAY(empleados!H223)),VALUE(DAY(empleados!H223)))&amp;"'")</f>
        <v>'2023-01-28'</v>
      </c>
      <c r="D222">
        <f>_xlfn.IFNA(VLOOKUP(empleados!J223,centro_costo_id_2!$A$2:$B$108,2,0),107)</f>
        <v>89</v>
      </c>
      <c r="E222" t="str">
        <f>"['cargo' =&gt; '"&amp;TRIM(empleados!B223)&amp;"','usuario' =&gt; '"&amp;TRIM(empleados!C223)&amp;"','cedula' =&gt; "&amp;IF(empleados!D223="","null",empleados!D223)&amp;",'telefono' =&gt; '"&amp;IF(empleados!E223="","N/A",empleados!E223)&amp;"','gestionas_id' =&gt; "&amp;A222&amp;","</f>
        <v>['cargo' =&gt; 'Desarrollador PHP ORFEO','usuario' =&gt; 'Israel Pardo Ariza','cedula' =&gt; 79418948,'telefono' =&gt; '3144734520','gestionas_id' =&gt; 17,</v>
      </c>
      <c r="F222" t="str">
        <f>"'contratos_id' =&gt; "&amp;B222&amp;",'fecha_retiro' =&gt; "&amp;C222&amp;",'ticket' =&gt; '"&amp;IF(empleados!I223="","N/A",empleados!I223)&amp;"','centro_costos_id' =&gt; '107','estado' =&gt; 'Proceso de retiro'],"</f>
        <v>'contratos_id' =&gt; 5,'fecha_retiro' =&gt; '2023-01-28','ticket' =&gt; '10878','centro_costos_id' =&gt; '107','estado' =&gt; 'Proceso de retiro'],</v>
      </c>
      <c r="G222" t="str">
        <f t="shared" si="3"/>
        <v>['cargo' =&gt; 'Desarrollador PHP ORFEO','usuario' =&gt; 'Israel Pardo Ariza','cedula' =&gt; 79418948,'telefono' =&gt; '3144734520','gestionas_id' =&gt; 17,'contratos_id' =&gt; 5,'fecha_retiro' =&gt; '2023-01-28','ticket' =&gt; '10878','centro_costos_id' =&gt; '107','estado' =&gt; 'Proceso de retiro'],</v>
      </c>
    </row>
    <row r="223" spans="1:7" x14ac:dyDescent="0.25">
      <c r="A223">
        <f>_xlfn.IFNA(IF(empleados!F224="",gestiona!$B$17,VLOOKUP(TRIM(empleados!F224),gestiona!$A$1:$B$17,2,0)),17)</f>
        <v>1</v>
      </c>
      <c r="B223">
        <f>_xlfn.IFNA(IF(empleados!G224="",contratos_id!$B$5,VLOOKUP(empleados!G224,contratos_id!$A$1:$B$16,2,0)),5)</f>
        <v>5</v>
      </c>
      <c r="C223" t="str">
        <f>IF(empleados!H224="","null","'"&amp;YEAR(empleados!H224)&amp;"-"&amp;IF(VALUE(MONTH(empleados!H224))&lt;10,0&amp;VALUE(MONTH(empleados!H224)),VALUE(MONTH(empleados!H224)))&amp;"-"&amp;IF(VALUE(DAY(empleados!H224))&lt;10,0&amp;VALUE(DAY(empleados!H224)),VALUE(DAY(empleados!H224)))&amp;"'")</f>
        <v>null</v>
      </c>
      <c r="D223">
        <f>_xlfn.IFNA(VLOOKUP(empleados!J224,centro_costo_id_2!$A$2:$B$108,2,0),107)</f>
        <v>107</v>
      </c>
      <c r="E223" t="str">
        <f>"['cargo' =&gt; '"&amp;TRIM(empleados!B224)&amp;"','usuario' =&gt; '"&amp;TRIM(empleados!C224)&amp;"','cedula' =&gt; "&amp;IF(empleados!D224="","null",empleados!D224)&amp;",'telefono' =&gt; '"&amp;IF(empleados!E224="","N/A",empleados!E224)&amp;"','gestionas_id' =&gt; "&amp;A223&amp;","</f>
        <v>['cargo' =&gt; 'Diseñador Gráfico audiovisual','usuario' =&gt; 'Maria Alejandra Gonzalez Chico','cedula' =&gt; 1026290167,'telefono' =&gt; '300 623 6422','gestionas_id' =&gt; 1,</v>
      </c>
      <c r="F223" t="str">
        <f>"'contratos_id' =&gt; "&amp;B223&amp;",'fecha_retiro' =&gt; "&amp;C223&amp;",'ticket' =&gt; '"&amp;IF(empleados!I224="","N/A",empleados!I224)&amp;"','centro_costos_id' =&gt; '107','estado' =&gt; 'Proceso de retiro'],"</f>
        <v>'contratos_id' =&gt; 5,'fecha_retiro' =&gt; null,'ticket' =&gt; '10732','centro_costos_id' =&gt; '107','estado' =&gt; 'Proceso de retiro'],</v>
      </c>
      <c r="G223" t="str">
        <f t="shared" si="3"/>
        <v>['cargo' =&gt; 'Diseñador Gráfico audiovisual','usuario' =&gt; 'Maria Alejandra Gonzalez Chico','cedula' =&gt; 1026290167,'telefono' =&gt; '300 623 6422','gestionas_id' =&gt; 1,'contratos_id' =&gt; 5,'fecha_retiro' =&gt; null,'ticket' =&gt; '10732','centro_costos_id' =&gt; '107','estado' =&gt; 'Proceso de retiro'],</v>
      </c>
    </row>
    <row r="224" spans="1:7" x14ac:dyDescent="0.25">
      <c r="A224">
        <f>_xlfn.IFNA(IF(empleados!F225="",gestiona!$B$17,VLOOKUP(TRIM(empleados!F225),gestiona!$A$1:$B$17,2,0)),17)</f>
        <v>17</v>
      </c>
      <c r="B224">
        <f>_xlfn.IFNA(IF(empleados!G225="",contratos_id!$B$5,VLOOKUP(empleados!G225,contratos_id!$A$1:$B$16,2,0)),5)</f>
        <v>5</v>
      </c>
      <c r="C224" t="str">
        <f>IF(empleados!H225="","null","'"&amp;YEAR(empleados!H225)&amp;"-"&amp;IF(VALUE(MONTH(empleados!H225))&lt;10,0&amp;VALUE(MONTH(empleados!H225)),VALUE(MONTH(empleados!H225)))&amp;"-"&amp;IF(VALUE(DAY(empleados!H225))&lt;10,0&amp;VALUE(DAY(empleados!H225)),VALUE(DAY(empleados!H225)))&amp;"'")</f>
        <v>'2023-04-30'</v>
      </c>
      <c r="D224">
        <f>_xlfn.IFNA(VLOOKUP(empleados!J225,centro_costo_id_2!$A$2:$B$108,2,0),107)</f>
        <v>37</v>
      </c>
      <c r="E224" t="str">
        <f>"['cargo' =&gt; '"&amp;TRIM(empleados!B225)&amp;"','usuario' =&gt; '"&amp;TRIM(empleados!C225)&amp;"','cedula' =&gt; "&amp;IF(empleados!D225="","null",empleados!D225)&amp;",'telefono' =&gt; '"&amp;IF(empleados!E225="","N/A",empleados!E225)&amp;"','gestionas_id' =&gt; "&amp;A224&amp;","</f>
        <v>['cargo' =&gt; 'Documentador 1','usuario' =&gt; 'Richard Alexander Valderrama Sanchez','cedula' =&gt; 1075293051,'telefono' =&gt; '3227264541','gestionas_id' =&gt; 17,</v>
      </c>
      <c r="F224" t="str">
        <f>"'contratos_id' =&gt; "&amp;B224&amp;",'fecha_retiro' =&gt; "&amp;C224&amp;",'ticket' =&gt; '"&amp;IF(empleados!I225="","N/A",empleados!I225)&amp;"','centro_costos_id' =&gt; '107','estado' =&gt; 'Proceso de retiro'],"</f>
        <v>'contratos_id' =&gt; 5,'fecha_retiro' =&gt; '2023-04-30','ticket' =&gt; '11061','centro_costos_id' =&gt; '107','estado' =&gt; 'Proceso de retiro'],</v>
      </c>
      <c r="G224" t="str">
        <f t="shared" si="3"/>
        <v>['cargo' =&gt; 'Documentador 1','usuario' =&gt; 'Richard Alexander Valderrama Sanchez','cedula' =&gt; 1075293051,'telefono' =&gt; '3227264541','gestionas_id' =&gt; 17,'contratos_id' =&gt; 5,'fecha_retiro' =&gt; '2023-04-30','ticket' =&gt; '11061','centro_costos_id' =&gt; '107','estado' =&gt; 'Proceso de retiro'],</v>
      </c>
    </row>
    <row r="225" spans="1:7" x14ac:dyDescent="0.25">
      <c r="A225">
        <f>_xlfn.IFNA(IF(empleados!F226="",gestiona!$B$17,VLOOKUP(TRIM(empleados!F226),gestiona!$A$1:$B$17,2,0)),17)</f>
        <v>17</v>
      </c>
      <c r="B225">
        <f>_xlfn.IFNA(IF(empleados!G226="",contratos_id!$B$5,VLOOKUP(empleados!G226,contratos_id!$A$1:$B$16,2,0)),5)</f>
        <v>3</v>
      </c>
      <c r="C225" t="str">
        <f>IF(empleados!H226="","null","'"&amp;YEAR(empleados!H226)&amp;"-"&amp;IF(VALUE(MONTH(empleados!H226))&lt;10,0&amp;VALUE(MONTH(empleados!H226)),VALUE(MONTH(empleados!H226)))&amp;"-"&amp;IF(VALUE(DAY(empleados!H226))&lt;10,0&amp;VALUE(DAY(empleados!H226)),VALUE(DAY(empleados!H226)))&amp;"'")</f>
        <v>null</v>
      </c>
      <c r="D225">
        <f>_xlfn.IFNA(VLOOKUP(empleados!J226,centro_costo_id_2!$A$2:$B$108,2,0),107)</f>
        <v>107</v>
      </c>
      <c r="E225" t="str">
        <f>"['cargo' =&gt; '"&amp;TRIM(empleados!B226)&amp;"','usuario' =&gt; '"&amp;TRIM(empleados!C226)&amp;"','cedula' =&gt; "&amp;IF(empleados!D226="","null",empleados!D226)&amp;",'telefono' =&gt; '"&amp;IF(empleados!E226="","N/A",empleados!E226)&amp;"','gestionas_id' =&gt; "&amp;A225&amp;","</f>
        <v>['cargo' =&gt; 'Analista de Seleccion Senior','usuario' =&gt; 'Doris Adriana Niño Ramos','cedula' =&gt; 1000853715,'telefono' =&gt; '3202926625','gestionas_id' =&gt; 17,</v>
      </c>
      <c r="F225" t="str">
        <f>"'contratos_id' =&gt; "&amp;B225&amp;",'fecha_retiro' =&gt; "&amp;C225&amp;",'ticket' =&gt; '"&amp;IF(empleados!I226="","N/A",empleados!I226)&amp;"','centro_costos_id' =&gt; '107','estado' =&gt; 'Proceso de retiro'],"</f>
        <v>'contratos_id' =&gt; 3,'fecha_retiro' =&gt; null,'ticket' =&gt; '11040','centro_costos_id' =&gt; '107','estado' =&gt; 'Proceso de retiro'],</v>
      </c>
      <c r="G225" t="str">
        <f t="shared" si="3"/>
        <v>['cargo' =&gt; 'Analista de Seleccion Senior','usuario' =&gt; 'Doris Adriana Niño Ramos','cedula' =&gt; 1000853715,'telefono' =&gt; '3202926625','gestionas_id' =&gt; 17,'contratos_id' =&gt; 3,'fecha_retiro' =&gt; null,'ticket' =&gt; '11040','centro_costos_id' =&gt; '107','estado' =&gt; 'Proceso de retiro'],</v>
      </c>
    </row>
    <row r="226" spans="1:7" x14ac:dyDescent="0.25">
      <c r="A226">
        <f>_xlfn.IFNA(IF(empleados!F227="",gestiona!$B$17,VLOOKUP(TRIM(empleados!F227),gestiona!$A$1:$B$17,2,0)),17)</f>
        <v>17</v>
      </c>
      <c r="B226">
        <f>_xlfn.IFNA(IF(empleados!G227="",contratos_id!$B$5,VLOOKUP(empleados!G227,contratos_id!$A$1:$B$16,2,0)),5)</f>
        <v>3</v>
      </c>
      <c r="C226" t="str">
        <f>IF(empleados!H227="","null","'"&amp;YEAR(empleados!H227)&amp;"-"&amp;IF(VALUE(MONTH(empleados!H227))&lt;10,0&amp;VALUE(MONTH(empleados!H227)),VALUE(MONTH(empleados!H227)))&amp;"-"&amp;IF(VALUE(DAY(empleados!H227))&lt;10,0&amp;VALUE(DAY(empleados!H227)),VALUE(DAY(empleados!H227)))&amp;"'")</f>
        <v>null</v>
      </c>
      <c r="D226">
        <f>_xlfn.IFNA(VLOOKUP(empleados!J227,centro_costo_id_2!$A$2:$B$108,2,0),107)</f>
        <v>85</v>
      </c>
      <c r="E226" t="str">
        <f>"['cargo' =&gt; '"&amp;TRIM(empleados!B227)&amp;"','usuario' =&gt; '"&amp;TRIM(empleados!C227)&amp;"','cedula' =&gt; "&amp;IF(empleados!D227="","null",empleados!D227)&amp;",'telefono' =&gt; '"&amp;IF(empleados!E227="","N/A",empleados!E227)&amp;"','gestionas_id' =&gt; "&amp;A226&amp;","</f>
        <v>['cargo' =&gt; 'Analista de requerimientos','usuario' =&gt; 'Yurleidy Alonso','cedula' =&gt; 1005813801,'telefono' =&gt; '3135952889','gestionas_id' =&gt; 17,</v>
      </c>
      <c r="F226" t="str">
        <f>"'contratos_id' =&gt; "&amp;B226&amp;",'fecha_retiro' =&gt; "&amp;C226&amp;",'ticket' =&gt; '"&amp;IF(empleados!I227="","N/A",empleados!I227)&amp;"','centro_costos_id' =&gt; '107','estado' =&gt; 'Proceso de retiro'],"</f>
        <v>'contratos_id' =&gt; 3,'fecha_retiro' =&gt; null,'ticket' =&gt; '10963','centro_costos_id' =&gt; '107','estado' =&gt; 'Proceso de retiro'],</v>
      </c>
      <c r="G226" t="str">
        <f t="shared" si="3"/>
        <v>['cargo' =&gt; 'Analista de requerimientos','usuario' =&gt; 'Yurleidy Alonso','cedula' =&gt; 1005813801,'telefono' =&gt; '3135952889','gestionas_id' =&gt; 17,'contratos_id' =&gt; 3,'fecha_retiro' =&gt; null,'ticket' =&gt; '10963','centro_costos_id' =&gt; '107','estado' =&gt; 'Proceso de retiro'],</v>
      </c>
    </row>
    <row r="227" spans="1:7" x14ac:dyDescent="0.25">
      <c r="A227">
        <f>_xlfn.IFNA(IF(empleados!F228="",gestiona!$B$17,VLOOKUP(TRIM(empleados!F228),gestiona!$A$1:$B$17,2,0)),17)</f>
        <v>17</v>
      </c>
      <c r="B227">
        <f>_xlfn.IFNA(IF(empleados!G228="",contratos_id!$B$5,VLOOKUP(empleados!G228,contratos_id!$A$1:$B$16,2,0)),5)</f>
        <v>5</v>
      </c>
      <c r="C227" t="str">
        <f>IF(empleados!H228="","null","'"&amp;YEAR(empleados!H228)&amp;"-"&amp;IF(VALUE(MONTH(empleados!H228))&lt;10,0&amp;VALUE(MONTH(empleados!H228)),VALUE(MONTH(empleados!H228)))&amp;"-"&amp;IF(VALUE(DAY(empleados!H228))&lt;10,0&amp;VALUE(DAY(empleados!H228)),VALUE(DAY(empleados!H228)))&amp;"'")</f>
        <v>'2023-01-25'</v>
      </c>
      <c r="D227">
        <f>_xlfn.IFNA(VLOOKUP(empleados!J228,centro_costo_id_2!$A$2:$B$108,2,0),107)</f>
        <v>89</v>
      </c>
      <c r="E227" t="str">
        <f>"['cargo' =&gt; '"&amp;TRIM(empleados!B228)&amp;"','usuario' =&gt; '"&amp;TRIM(empleados!C228)&amp;"','cedula' =&gt; "&amp;IF(empleados!D228="","null",empleados!D228)&amp;",'telefono' =&gt; '"&amp;IF(empleados!E228="","N/A",empleados!E228)&amp;"','gestionas_id' =&gt; "&amp;A227&amp;","</f>
        <v>['cargo' =&gt; 'Gestor Documental de Proyectos','usuario' =&gt; 'Anderson Cárdenas','cedula' =&gt; 1073678506,'telefono' =&gt; '3222649764','gestionas_id' =&gt; 17,</v>
      </c>
      <c r="F227" t="str">
        <f>"'contratos_id' =&gt; "&amp;B227&amp;",'fecha_retiro' =&gt; "&amp;C227&amp;",'ticket' =&gt; '"&amp;IF(empleados!I228="","N/A",empleados!I228)&amp;"','centro_costos_id' =&gt; '107','estado' =&gt; 'Proceso de retiro'],"</f>
        <v>'contratos_id' =&gt; 5,'fecha_retiro' =&gt; '2023-01-25','ticket' =&gt; '10975','centro_costos_id' =&gt; '107','estado' =&gt; 'Proceso de retiro'],</v>
      </c>
      <c r="G227" t="str">
        <f t="shared" si="3"/>
        <v>['cargo' =&gt; 'Gestor Documental de Proyectos','usuario' =&gt; 'Anderson Cárdenas','cedula' =&gt; 1073678506,'telefono' =&gt; '3222649764','gestionas_id' =&gt; 17,'contratos_id' =&gt; 5,'fecha_retiro' =&gt; '2023-01-25','ticket' =&gt; '10975','centro_costos_id' =&gt; '107','estado' =&gt; 'Proceso de retiro'],</v>
      </c>
    </row>
    <row r="228" spans="1:7" x14ac:dyDescent="0.25">
      <c r="A228">
        <f>_xlfn.IFNA(IF(empleados!F229="",gestiona!$B$17,VLOOKUP(TRIM(empleados!F229),gestiona!$A$1:$B$17,2,0)),17)</f>
        <v>17</v>
      </c>
      <c r="B228">
        <f>_xlfn.IFNA(IF(empleados!G229="",contratos_id!$B$5,VLOOKUP(empleados!G229,contratos_id!$A$1:$B$16,2,0)),5)</f>
        <v>10</v>
      </c>
      <c r="C228" t="str">
        <f>IF(empleados!H229="","null","'"&amp;YEAR(empleados!H229)&amp;"-"&amp;IF(VALUE(MONTH(empleados!H229))&lt;10,0&amp;VALUE(MONTH(empleados!H229)),VALUE(MONTH(empleados!H229)))&amp;"-"&amp;IF(VALUE(DAY(empleados!H229))&lt;10,0&amp;VALUE(DAY(empleados!H229)),VALUE(DAY(empleados!H229)))&amp;"'")</f>
        <v>'2023-04-30'</v>
      </c>
      <c r="D228">
        <f>_xlfn.IFNA(VLOOKUP(empleados!J229,centro_costo_id_2!$A$2:$B$108,2,0),107)</f>
        <v>89</v>
      </c>
      <c r="E228" t="str">
        <f>"['cargo' =&gt; '"&amp;TRIM(empleados!B229)&amp;"','usuario' =&gt; '"&amp;TRIM(empleados!C229)&amp;"','cedula' =&gt; "&amp;IF(empleados!D229="","null",empleados!D229)&amp;",'telefono' =&gt; '"&amp;IF(empleados!E229="","N/A",empleados!E229)&amp;"','gestionas_id' =&gt; "&amp;A228&amp;","</f>
        <v>['cargo' =&gt; 'Desarrollador de Orfeo','usuario' =&gt; 'guillermo ríos','cedula' =&gt; null,'telefono' =&gt; 'N/A','gestionas_id' =&gt; 17,</v>
      </c>
      <c r="F228" t="str">
        <f>"'contratos_id' =&gt; "&amp;B228&amp;",'fecha_retiro' =&gt; "&amp;C228&amp;",'ticket' =&gt; '"&amp;IF(empleados!I229="","N/A",empleados!I229)&amp;"','centro_costos_id' =&gt; '107','estado' =&gt; 'Proceso de retiro'],"</f>
        <v>'contratos_id' =&gt; 10,'fecha_retiro' =&gt; '2023-04-30','ticket' =&gt; '10943','centro_costos_id' =&gt; '107','estado' =&gt; 'Proceso de retiro'],</v>
      </c>
      <c r="G228" t="str">
        <f t="shared" si="3"/>
        <v>['cargo' =&gt; 'Desarrollador de Orfeo','usuario' =&gt; 'guillermo ríos','cedula' =&gt; null,'telefono' =&gt; 'N/A','gestionas_id' =&gt; 17,'contratos_id' =&gt; 10,'fecha_retiro' =&gt; '2023-04-30','ticket' =&gt; '10943','centro_costos_id' =&gt; '107','estado' =&gt; 'Proceso de retiro'],</v>
      </c>
    </row>
    <row r="229" spans="1:7" x14ac:dyDescent="0.25">
      <c r="A229">
        <f>_xlfn.IFNA(IF(empleados!F230="",gestiona!$B$17,VLOOKUP(TRIM(empleados!F230),gestiona!$A$1:$B$17,2,0)),17)</f>
        <v>17</v>
      </c>
      <c r="B229">
        <f>_xlfn.IFNA(IF(empleados!G230="",contratos_id!$B$5,VLOOKUP(empleados!G230,contratos_id!$A$1:$B$16,2,0)),5)</f>
        <v>5</v>
      </c>
      <c r="C229" t="str">
        <f>IF(empleados!H230="","null","'"&amp;YEAR(empleados!H230)&amp;"-"&amp;IF(VALUE(MONTH(empleados!H230))&lt;10,0&amp;VALUE(MONTH(empleados!H230)),VALUE(MONTH(empleados!H230)))&amp;"-"&amp;IF(VALUE(DAY(empleados!H230))&lt;10,0&amp;VALUE(DAY(empleados!H230)),VALUE(DAY(empleados!H230)))&amp;"'")</f>
        <v>'2022-12-23'</v>
      </c>
      <c r="D229">
        <f>_xlfn.IFNA(VLOOKUP(empleados!J230,centro_costo_id_2!$A$2:$B$108,2,0),107)</f>
        <v>37</v>
      </c>
      <c r="E229" t="str">
        <f>"['cargo' =&gt; '"&amp;TRIM(empleados!B230)&amp;"','usuario' =&gt; '"&amp;TRIM(empleados!C230)&amp;"','cedula' =&gt; "&amp;IF(empleados!D230="","null",empleados!D230)&amp;",'telefono' =&gt; '"&amp;IF(empleados!E230="","N/A",empleados!E230)&amp;"','gestionas_id' =&gt; "&amp;A229&amp;","</f>
        <v>['cargo' =&gt; 'Lider de Implementación','usuario' =&gt; 'Luis Orlando Hernandez','cedula' =&gt; 5607573,'telefono' =&gt; '3007843146','gestionas_id' =&gt; 17,</v>
      </c>
      <c r="F229" t="str">
        <f>"'contratos_id' =&gt; "&amp;B229&amp;",'fecha_retiro' =&gt; "&amp;C229&amp;",'ticket' =&gt; '"&amp;IF(empleados!I230="","N/A",empleados!I230)&amp;"','centro_costos_id' =&gt; '107','estado' =&gt; 'Proceso de retiro'],"</f>
        <v>'contratos_id' =&gt; 5,'fecha_retiro' =&gt; '2022-12-23','ticket' =&gt; '10835','centro_costos_id' =&gt; '107','estado' =&gt; 'Proceso de retiro'],</v>
      </c>
      <c r="G229" t="str">
        <f t="shared" si="3"/>
        <v>['cargo' =&gt; 'Lider de Implementación','usuario' =&gt; 'Luis Orlando Hernandez','cedula' =&gt; 5607573,'telefono' =&gt; '3007843146','gestionas_id' =&gt; 17,'contratos_id' =&gt; 5,'fecha_retiro' =&gt; '2022-12-23','ticket' =&gt; '10835','centro_costos_id' =&gt; '107','estado' =&gt; 'Proceso de retiro'],</v>
      </c>
    </row>
    <row r="230" spans="1:7" x14ac:dyDescent="0.25">
      <c r="A230">
        <f>_xlfn.IFNA(IF(empleados!F231="",gestiona!$B$17,VLOOKUP(TRIM(empleados!F231),gestiona!$A$1:$B$17,2,0)),17)</f>
        <v>17</v>
      </c>
      <c r="B230">
        <f>_xlfn.IFNA(IF(empleados!G231="",contratos_id!$B$5,VLOOKUP(empleados!G231,contratos_id!$A$1:$B$16,2,0)),5)</f>
        <v>5</v>
      </c>
      <c r="C230" t="str">
        <f>IF(empleados!H231="","null","'"&amp;YEAR(empleados!H231)&amp;"-"&amp;IF(VALUE(MONTH(empleados!H231))&lt;10,0&amp;VALUE(MONTH(empleados!H231)),VALUE(MONTH(empleados!H231)))&amp;"-"&amp;IF(VALUE(DAY(empleados!H231))&lt;10,0&amp;VALUE(DAY(empleados!H231)),VALUE(DAY(empleados!H231)))&amp;"'")</f>
        <v>'2023-03-30'</v>
      </c>
      <c r="D230">
        <f>_xlfn.IFNA(VLOOKUP(empleados!J231,centro_costo_id_2!$A$2:$B$108,2,0),107)</f>
        <v>37</v>
      </c>
      <c r="E230" t="str">
        <f>"['cargo' =&gt; '"&amp;TRIM(empleados!B231)&amp;"','usuario' =&gt; '"&amp;TRIM(empleados!C231)&amp;"','cedula' =&gt; "&amp;IF(empleados!D231="","null",empleados!D231)&amp;",'telefono' =&gt; '"&amp;IF(empleados!E231="","N/A",empleados!E231)&amp;"','gestionas_id' =&gt; "&amp;A230&amp;","</f>
        <v>['cargo' =&gt; 'Analista de pruebas','usuario' =&gt; 'Hernando Ríos Rodríguez','cedula' =&gt; 1233897226,'telefono' =&gt; '3134438263','gestionas_id' =&gt; 17,</v>
      </c>
      <c r="F230" t="str">
        <f>"'contratos_id' =&gt; "&amp;B230&amp;",'fecha_retiro' =&gt; "&amp;C230&amp;",'ticket' =&gt; '"&amp;IF(empleados!I231="","N/A",empleados!I231)&amp;"','centro_costos_id' =&gt; '107','estado' =&gt; 'Proceso de retiro'],"</f>
        <v>'contratos_id' =&gt; 5,'fecha_retiro' =&gt; '2023-03-30','ticket' =&gt; '11074','centro_costos_id' =&gt; '107','estado' =&gt; 'Proceso de retiro'],</v>
      </c>
      <c r="G230" t="str">
        <f t="shared" si="3"/>
        <v>['cargo' =&gt; 'Analista de pruebas','usuario' =&gt; 'Hernando Ríos Rodríguez','cedula' =&gt; 1233897226,'telefono' =&gt; '3134438263','gestionas_id' =&gt; 17,'contratos_id' =&gt; 5,'fecha_retiro' =&gt; '2023-03-30','ticket' =&gt; '11074','centro_costos_id' =&gt; '107','estado' =&gt; 'Proceso de retiro'],</v>
      </c>
    </row>
    <row r="231" spans="1:7" x14ac:dyDescent="0.25">
      <c r="A231">
        <f>_xlfn.IFNA(IF(empleados!F232="",gestiona!$B$17,VLOOKUP(TRIM(empleados!F232),gestiona!$A$1:$B$17,2,0)),17)</f>
        <v>17</v>
      </c>
      <c r="B231">
        <f>_xlfn.IFNA(IF(empleados!G232="",contratos_id!$B$5,VLOOKUP(empleados!G232,contratos_id!$A$1:$B$16,2,0)),5)</f>
        <v>5</v>
      </c>
      <c r="C231" t="str">
        <f>IF(empleados!H232="","null","'"&amp;YEAR(empleados!H232)&amp;"-"&amp;IF(VALUE(MONTH(empleados!H232))&lt;10,0&amp;VALUE(MONTH(empleados!H232)),VALUE(MONTH(empleados!H232)))&amp;"-"&amp;IF(VALUE(DAY(empleados!H232))&lt;10,0&amp;VALUE(DAY(empleados!H232)),VALUE(DAY(empleados!H232)))&amp;"'")</f>
        <v>'2023-02-15'</v>
      </c>
      <c r="D231">
        <f>_xlfn.IFNA(VLOOKUP(empleados!J232,centro_costo_id_2!$A$2:$B$108,2,0),107)</f>
        <v>89</v>
      </c>
      <c r="E231" t="str">
        <f>"['cargo' =&gt; '"&amp;TRIM(empleados!B232)&amp;"','usuario' =&gt; '"&amp;TRIM(empleados!C232)&amp;"','cedula' =&gt; "&amp;IF(empleados!D232="","null",empleados!D232)&amp;",'telefono' =&gt; '"&amp;IF(empleados!E232="","N/A",empleados!E232)&amp;"','gestionas_id' =&gt; "&amp;A231&amp;","</f>
        <v>['cargo' =&gt; 'Desarrollador java','usuario' =&gt; 'Christian Sánchez Quiroga','cedula' =&gt; 1130599844,'telefono' =&gt; '3013863158','gestionas_id' =&gt; 17,</v>
      </c>
      <c r="F231" t="str">
        <f>"'contratos_id' =&gt; "&amp;B231&amp;",'fecha_retiro' =&gt; "&amp;C231&amp;",'ticket' =&gt; '"&amp;IF(empleados!I232="","N/A",empleados!I232)&amp;"','centro_costos_id' =&gt; '107','estado' =&gt; 'Proceso de retiro'],"</f>
        <v>'contratos_id' =&gt; 5,'fecha_retiro' =&gt; '2023-02-15','ticket' =&gt; '11008','centro_costos_id' =&gt; '107','estado' =&gt; 'Proceso de retiro'],</v>
      </c>
      <c r="G231" t="str">
        <f t="shared" si="3"/>
        <v>['cargo' =&gt; 'Desarrollador java','usuario' =&gt; 'Christian Sánchez Quiroga','cedula' =&gt; 1130599844,'telefono' =&gt; '3013863158','gestionas_id' =&gt; 17,'contratos_id' =&gt; 5,'fecha_retiro' =&gt; '2023-02-15','ticket' =&gt; '11008','centro_costos_id' =&gt; '107','estado' =&gt; 'Proceso de retiro'],</v>
      </c>
    </row>
    <row r="232" spans="1:7" x14ac:dyDescent="0.25">
      <c r="A232">
        <f>_xlfn.IFNA(IF(empleados!F233="",gestiona!$B$17,VLOOKUP(TRIM(empleados!F233),gestiona!$A$1:$B$17,2,0)),17)</f>
        <v>17</v>
      </c>
      <c r="B232">
        <f>_xlfn.IFNA(IF(empleados!G233="",contratos_id!$B$5,VLOOKUP(empleados!G233,contratos_id!$A$1:$B$16,2,0)),5)</f>
        <v>3</v>
      </c>
      <c r="C232" t="str">
        <f>IF(empleados!H233="","null","'"&amp;YEAR(empleados!H233)&amp;"-"&amp;IF(VALUE(MONTH(empleados!H233))&lt;10,0&amp;VALUE(MONTH(empleados!H233)),VALUE(MONTH(empleados!H233)))&amp;"-"&amp;IF(VALUE(DAY(empleados!H233))&lt;10,0&amp;VALUE(DAY(empleados!H233)),VALUE(DAY(empleados!H233)))&amp;"'")</f>
        <v>null</v>
      </c>
      <c r="D232">
        <f>_xlfn.IFNA(VLOOKUP(empleados!J233,centro_costo_id_2!$A$2:$B$108,2,0),107)</f>
        <v>85</v>
      </c>
      <c r="E232" t="str">
        <f>"['cargo' =&gt; '"&amp;TRIM(empleados!B233)&amp;"','usuario' =&gt; '"&amp;TRIM(empleados!C233)&amp;"','cedula' =&gt; "&amp;IF(empleados!D233="","null",empleados!D233)&amp;",'telefono' =&gt; '"&amp;IF(empleados!E233="","N/A",empleados!E233)&amp;"','gestionas_id' =&gt; "&amp;A232&amp;","</f>
        <v>['cargo' =&gt; 'Desarrollador Java Junior','usuario' =&gt; 'Carlos Enrique Luna Garcia','cedula' =&gt; 1023965403,'telefono' =&gt; '3214592306','gestionas_id' =&gt; 17,</v>
      </c>
      <c r="F232" t="str">
        <f>"'contratos_id' =&gt; "&amp;B232&amp;",'fecha_retiro' =&gt; "&amp;C232&amp;",'ticket' =&gt; '"&amp;IF(empleados!I233="","N/A",empleados!I233)&amp;"','centro_costos_id' =&gt; '107','estado' =&gt; 'Proceso de retiro'],"</f>
        <v>'contratos_id' =&gt; 3,'fecha_retiro' =&gt; null,'ticket' =&gt; '10956','centro_costos_id' =&gt; '107','estado' =&gt; 'Proceso de retiro'],</v>
      </c>
      <c r="G232" t="str">
        <f t="shared" si="3"/>
        <v>['cargo' =&gt; 'Desarrollador Java Junior','usuario' =&gt; 'Carlos Enrique Luna Garcia','cedula' =&gt; 1023965403,'telefono' =&gt; '3214592306','gestionas_id' =&gt; 17,'contratos_id' =&gt; 3,'fecha_retiro' =&gt; null,'ticket' =&gt; '10956','centro_costos_id' =&gt; '107','estado' =&gt; 'Proceso de retiro'],</v>
      </c>
    </row>
    <row r="233" spans="1:7" x14ac:dyDescent="0.25">
      <c r="A233">
        <f>_xlfn.IFNA(IF(empleados!F234="",gestiona!$B$17,VLOOKUP(TRIM(empleados!F234),gestiona!$A$1:$B$17,2,0)),17)</f>
        <v>17</v>
      </c>
      <c r="B233">
        <f>_xlfn.IFNA(IF(empleados!G234="",contratos_id!$B$5,VLOOKUP(empleados!G234,contratos_id!$A$1:$B$16,2,0)),5)</f>
        <v>3</v>
      </c>
      <c r="C233" t="str">
        <f>IF(empleados!H234="","null","'"&amp;YEAR(empleados!H234)&amp;"-"&amp;IF(VALUE(MONTH(empleados!H234))&lt;10,0&amp;VALUE(MONTH(empleados!H234)),VALUE(MONTH(empleados!H234)))&amp;"-"&amp;IF(VALUE(DAY(empleados!H234))&lt;10,0&amp;VALUE(DAY(empleados!H234)),VALUE(DAY(empleados!H234)))&amp;"'")</f>
        <v>null</v>
      </c>
      <c r="D233">
        <f>_xlfn.IFNA(VLOOKUP(empleados!J234,centro_costo_id_2!$A$2:$B$108,2,0),107)</f>
        <v>107</v>
      </c>
      <c r="E233" t="str">
        <f>"['cargo' =&gt; '"&amp;TRIM(empleados!B234)&amp;"','usuario' =&gt; '"&amp;TRIM(empleados!C234)&amp;"','cedula' =&gt; "&amp;IF(empleados!D234="","null",empleados!D234)&amp;",'telefono' =&gt; '"&amp;IF(empleados!E234="","N/A",empleados!E234)&amp;"','gestionas_id' =&gt; "&amp;A233&amp;","</f>
        <v>['cargo' =&gt; 'Desarrollador Fullstack','usuario' =&gt; 'Joan Sebastian Baquero Tellez','cedula' =&gt; 1013682022,'telefono' =&gt; '3057527555','gestionas_id' =&gt; 17,</v>
      </c>
      <c r="F233" t="str">
        <f>"'contratos_id' =&gt; "&amp;B233&amp;",'fecha_retiro' =&gt; "&amp;C233&amp;",'ticket' =&gt; '"&amp;IF(empleados!I234="","N/A",empleados!I234)&amp;"','centro_costos_id' =&gt; '107','estado' =&gt; 'Proceso de retiro'],"</f>
        <v>'contratos_id' =&gt; 3,'fecha_retiro' =&gt; null,'ticket' =&gt; '10983','centro_costos_id' =&gt; '107','estado' =&gt; 'Proceso de retiro'],</v>
      </c>
      <c r="G233" t="str">
        <f t="shared" si="3"/>
        <v>['cargo' =&gt; 'Desarrollador Fullstack','usuario' =&gt; 'Joan Sebastian Baquero Tellez','cedula' =&gt; 1013682022,'telefono' =&gt; '3057527555','gestionas_id' =&gt; 17,'contratos_id' =&gt; 3,'fecha_retiro' =&gt; null,'ticket' =&gt; '10983','centro_costos_id' =&gt; '107','estado' =&gt; 'Proceso de retiro'],</v>
      </c>
    </row>
    <row r="234" spans="1:7" x14ac:dyDescent="0.25">
      <c r="A234">
        <f>_xlfn.IFNA(IF(empleados!F235="",gestiona!$B$17,VLOOKUP(TRIM(empleados!F235),gestiona!$A$1:$B$17,2,0)),17)</f>
        <v>17</v>
      </c>
      <c r="B234">
        <f>_xlfn.IFNA(IF(empleados!G235="",contratos_id!$B$5,VLOOKUP(empleados!G235,contratos_id!$A$1:$B$16,2,0)),5)</f>
        <v>3</v>
      </c>
      <c r="C234" t="str">
        <f>IF(empleados!H235="","null","'"&amp;YEAR(empleados!H235)&amp;"-"&amp;IF(VALUE(MONTH(empleados!H235))&lt;10,0&amp;VALUE(MONTH(empleados!H235)),VALUE(MONTH(empleados!H235)))&amp;"-"&amp;IF(VALUE(DAY(empleados!H235))&lt;10,0&amp;VALUE(DAY(empleados!H235)),VALUE(DAY(empleados!H235)))&amp;"'")</f>
        <v>null</v>
      </c>
      <c r="D234">
        <f>_xlfn.IFNA(VLOOKUP(empleados!J235,centro_costo_id_2!$A$2:$B$108,2,0),107)</f>
        <v>85</v>
      </c>
      <c r="E234" t="str">
        <f>"['cargo' =&gt; '"&amp;TRIM(empleados!B235)&amp;"','usuario' =&gt; '"&amp;TRIM(empleados!C235)&amp;"','cedula' =&gt; "&amp;IF(empleados!D235="","null",empleados!D235)&amp;",'telefono' =&gt; '"&amp;IF(empleados!E235="","N/A",empleados!E235)&amp;"','gestionas_id' =&gt; "&amp;A234&amp;","</f>
        <v>['cargo' =&gt; 'Desarrolladora Java Senior','usuario' =&gt; 'Monica Diaz Molina','cedula' =&gt; 1105689476,'telefono' =&gt; '3142686467','gestionas_id' =&gt; 17,</v>
      </c>
      <c r="F234" t="str">
        <f>"'contratos_id' =&gt; "&amp;B234&amp;",'fecha_retiro' =&gt; "&amp;C234&amp;",'ticket' =&gt; '"&amp;IF(empleados!I235="","N/A",empleados!I235)&amp;"','centro_costos_id' =&gt; '107','estado' =&gt; 'Proceso de retiro'],"</f>
        <v>'contratos_id' =&gt; 3,'fecha_retiro' =&gt; null,'ticket' =&gt; '10959','centro_costos_id' =&gt; '107','estado' =&gt; 'Proceso de retiro'],</v>
      </c>
      <c r="G234" t="str">
        <f t="shared" si="3"/>
        <v>['cargo' =&gt; 'Desarrolladora Java Senior','usuario' =&gt; 'Monica Diaz Molina','cedula' =&gt; 1105689476,'telefono' =&gt; '3142686467','gestionas_id' =&gt; 17,'contratos_id' =&gt; 3,'fecha_retiro' =&gt; null,'ticket' =&gt; '10959','centro_costos_id' =&gt; '107','estado' =&gt; 'Proceso de retiro'],</v>
      </c>
    </row>
    <row r="235" spans="1:7" x14ac:dyDescent="0.25">
      <c r="A235">
        <f>_xlfn.IFNA(IF(empleados!F236="",gestiona!$B$17,VLOOKUP(TRIM(empleados!F236),gestiona!$A$1:$B$17,2,0)),17)</f>
        <v>13</v>
      </c>
      <c r="B235">
        <f>_xlfn.IFNA(IF(empleados!G236="",contratos_id!$B$5,VLOOKUP(empleados!G236,contratos_id!$A$1:$B$16,2,0)),5)</f>
        <v>3</v>
      </c>
      <c r="C235" t="str">
        <f>IF(empleados!H236="","null","'"&amp;YEAR(empleados!H236)&amp;"-"&amp;IF(VALUE(MONTH(empleados!H236))&lt;10,0&amp;VALUE(MONTH(empleados!H236)),VALUE(MONTH(empleados!H236)))&amp;"-"&amp;IF(VALUE(DAY(empleados!H236))&lt;10,0&amp;VALUE(DAY(empleados!H236)),VALUE(DAY(empleados!H236)))&amp;"'")</f>
        <v>null</v>
      </c>
      <c r="D235">
        <f>_xlfn.IFNA(VLOOKUP(empleados!J236,centro_costo_id_2!$A$2:$B$108,2,0),107)</f>
        <v>107</v>
      </c>
      <c r="E235" t="str">
        <f>"['cargo' =&gt; '"&amp;TRIM(empleados!B236)&amp;"','usuario' =&gt; '"&amp;TRIM(empleados!C236)&amp;"','cedula' =&gt; "&amp;IF(empleados!D236="","null",empleados!D236)&amp;",'telefono' =&gt; '"&amp;IF(empleados!E236="","N/A",empleados!E236)&amp;"','gestionas_id' =&gt; "&amp;A235&amp;","</f>
        <v>['cargo' =&gt; 'Analista de procesos','usuario' =&gt; 'Jerson Jair Martinez Rojas','cedula' =&gt; 1015439770,'telefono' =&gt; '3158852211','gestionas_id' =&gt; 13,</v>
      </c>
      <c r="F235" t="str">
        <f>"'contratos_id' =&gt; "&amp;B235&amp;",'fecha_retiro' =&gt; "&amp;C235&amp;",'ticket' =&gt; '"&amp;IF(empleados!I236="","N/A",empleados!I236)&amp;"','centro_costos_id' =&gt; '107','estado' =&gt; 'Proceso de retiro'],"</f>
        <v>'contratos_id' =&gt; 3,'fecha_retiro' =&gt; null,'ticket' =&gt; '11027','centro_costos_id' =&gt; '107','estado' =&gt; 'Proceso de retiro'],</v>
      </c>
      <c r="G235" t="str">
        <f t="shared" si="3"/>
        <v>['cargo' =&gt; 'Analista de procesos','usuario' =&gt; 'Jerson Jair Martinez Rojas','cedula' =&gt; 1015439770,'telefono' =&gt; '3158852211','gestionas_id' =&gt; 13,'contratos_id' =&gt; 3,'fecha_retiro' =&gt; null,'ticket' =&gt; '11027','centro_costos_id' =&gt; '107','estado' =&gt; 'Proceso de retiro'],</v>
      </c>
    </row>
    <row r="236" spans="1:7" x14ac:dyDescent="0.25">
      <c r="A236">
        <f>_xlfn.IFNA(IF(empleados!F237="",gestiona!$B$17,VLOOKUP(TRIM(empleados!F237),gestiona!$A$1:$B$17,2,0)),17)</f>
        <v>13</v>
      </c>
      <c r="B236">
        <f>_xlfn.IFNA(IF(empleados!G237="",contratos_id!$B$5,VLOOKUP(empleados!G237,contratos_id!$A$1:$B$16,2,0)),5)</f>
        <v>5</v>
      </c>
      <c r="C236" t="str">
        <f>IF(empleados!H237="","null","'"&amp;YEAR(empleados!H237)&amp;"-"&amp;IF(VALUE(MONTH(empleados!H237))&lt;10,0&amp;VALUE(MONTH(empleados!H237)),VALUE(MONTH(empleados!H237)))&amp;"-"&amp;IF(VALUE(DAY(empleados!H237))&lt;10,0&amp;VALUE(DAY(empleados!H237)),VALUE(DAY(empleados!H237)))&amp;"'")</f>
        <v>null</v>
      </c>
      <c r="D236">
        <f>_xlfn.IFNA(VLOOKUP(empleados!J237,centro_costo_id_2!$A$2:$B$108,2,0),107)</f>
        <v>86</v>
      </c>
      <c r="E236" t="str">
        <f>"['cargo' =&gt; '"&amp;TRIM(empleados!B237)&amp;"','usuario' =&gt; '"&amp;TRIM(empleados!C237)&amp;"','cedula' =&gt; "&amp;IF(empleados!D237="","null",empleados!D237)&amp;",'telefono' =&gt; '"&amp;IF(empleados!E237="","N/A",empleados!E237)&amp;"','gestionas_id' =&gt; "&amp;A236&amp;","</f>
        <v>['cargo' =&gt; 'Ingeniero','usuario' =&gt; 'ANDRES MAURICIO VANEGAS SANCHEZ','cedula' =&gt; 1030558161,'telefono' =&gt; '3022157914','gestionas_id' =&gt; 13,</v>
      </c>
      <c r="F236" t="str">
        <f>"'contratos_id' =&gt; "&amp;B236&amp;",'fecha_retiro' =&gt; "&amp;C236&amp;",'ticket' =&gt; '"&amp;IF(empleados!I237="","N/A",empleados!I237)&amp;"','centro_costos_id' =&gt; '107','estado' =&gt; 'Proceso de retiro'],"</f>
        <v>'contratos_id' =&gt; 5,'fecha_retiro' =&gt; null,'ticket' =&gt; 'N/A','centro_costos_id' =&gt; '107','estado' =&gt; 'Proceso de retiro'],</v>
      </c>
      <c r="G236" t="str">
        <f t="shared" si="3"/>
        <v>['cargo' =&gt; 'Ingeniero','usuario' =&gt; 'ANDRES MAURICIO VANEGAS SANCHEZ','cedula' =&gt; 1030558161,'telefono' =&gt; '3022157914','gestionas_id' =&gt; 13,'contratos_id' =&gt; 5,'fecha_retiro' =&gt; null,'ticket' =&gt; 'N/A','centro_costos_id' =&gt; '107','estado' =&gt; 'Proceso de retiro'],</v>
      </c>
    </row>
    <row r="237" spans="1:7" x14ac:dyDescent="0.25">
      <c r="A237">
        <f>_xlfn.IFNA(IF(empleados!F238="",gestiona!$B$17,VLOOKUP(TRIM(empleados!F238),gestiona!$A$1:$B$17,2,0)),17)</f>
        <v>13</v>
      </c>
      <c r="B237">
        <f>_xlfn.IFNA(IF(empleados!G238="",contratos_id!$B$5,VLOOKUP(empleados!G238,contratos_id!$A$1:$B$16,2,0)),5)</f>
        <v>5</v>
      </c>
      <c r="C237" t="str">
        <f>IF(empleados!H238="","null","'"&amp;YEAR(empleados!H238)&amp;"-"&amp;IF(VALUE(MONTH(empleados!H238))&lt;10,0&amp;VALUE(MONTH(empleados!H238)),VALUE(MONTH(empleados!H238)))&amp;"-"&amp;IF(VALUE(DAY(empleados!H238))&lt;10,0&amp;VALUE(DAY(empleados!H238)),VALUE(DAY(empleados!H238)))&amp;"'")</f>
        <v>'2023-07-10'</v>
      </c>
      <c r="D237">
        <f>_xlfn.IFNA(VLOOKUP(empleados!J238,centro_costo_id_2!$A$2:$B$108,2,0),107)</f>
        <v>43</v>
      </c>
      <c r="E237" t="str">
        <f>"['cargo' =&gt; '"&amp;TRIM(empleados!B238)&amp;"','usuario' =&gt; '"&amp;TRIM(empleados!C238)&amp;"','cedula' =&gt; "&amp;IF(empleados!D238="","null",empleados!D238)&amp;",'telefono' =&gt; '"&amp;IF(empleados!E238="","N/A",empleados!E238)&amp;"','gestionas_id' =&gt; "&amp;A237&amp;","</f>
        <v>['cargo' =&gt; 'Abogada Funcional','usuario' =&gt; 'Angela Camila Cardona Patiño','cedula' =&gt; 1094944227,'telefono' =&gt; '3137898621','gestionas_id' =&gt; 13,</v>
      </c>
      <c r="F237" t="str">
        <f>"'contratos_id' =&gt; "&amp;B237&amp;",'fecha_retiro' =&gt; "&amp;C237&amp;",'ticket' =&gt; '"&amp;IF(empleados!I238="","N/A",empleados!I238)&amp;"','centro_costos_id' =&gt; '107','estado' =&gt; 'Proceso de retiro'],"</f>
        <v>'contratos_id' =&gt; 5,'fecha_retiro' =&gt; '2023-07-10','ticket' =&gt; '11090','centro_costos_id' =&gt; '107','estado' =&gt; 'Proceso de retiro'],</v>
      </c>
      <c r="G237" t="str">
        <f t="shared" si="3"/>
        <v>['cargo' =&gt; 'Abogada Funcional','usuario' =&gt; 'Angela Camila Cardona Patiño','cedula' =&gt; 1094944227,'telefono' =&gt; '3137898621','gestionas_id' =&gt; 13,'contratos_id' =&gt; 5,'fecha_retiro' =&gt; '2023-07-10','ticket' =&gt; '11090','centro_costos_id' =&gt; '107','estado' =&gt; 'Proceso de retiro'],</v>
      </c>
    </row>
    <row r="238" spans="1:7" x14ac:dyDescent="0.25">
      <c r="A238">
        <f>_xlfn.IFNA(IF(empleados!F239="",gestiona!$B$17,VLOOKUP(TRIM(empleados!F239),gestiona!$A$1:$B$17,2,0)),17)</f>
        <v>17</v>
      </c>
      <c r="B238">
        <f>_xlfn.IFNA(IF(empleados!G239="",contratos_id!$B$5,VLOOKUP(empleados!G239,contratos_id!$A$1:$B$16,2,0)),5)</f>
        <v>3</v>
      </c>
      <c r="C238" t="str">
        <f>IF(empleados!H239="","null","'"&amp;YEAR(empleados!H239)&amp;"-"&amp;IF(VALUE(MONTH(empleados!H239))&lt;10,0&amp;VALUE(MONTH(empleados!H239)),VALUE(MONTH(empleados!H239)))&amp;"-"&amp;IF(VALUE(DAY(empleados!H239))&lt;10,0&amp;VALUE(DAY(empleados!H239)),VALUE(DAY(empleados!H239)))&amp;"'")</f>
        <v>null</v>
      </c>
      <c r="D238">
        <f>_xlfn.IFNA(VLOOKUP(empleados!J239,centro_costo_id_2!$A$2:$B$108,2,0),107)</f>
        <v>37</v>
      </c>
      <c r="E238" t="str">
        <f>"['cargo' =&gt; '"&amp;TRIM(empleados!B239)&amp;"','usuario' =&gt; '"&amp;TRIM(empleados!C239)&amp;"','cedula' =&gt; "&amp;IF(empleados!D239="","null",empleados!D239)&amp;",'telefono' =&gt; '"&amp;IF(empleados!E239="","N/A",empleados!E239)&amp;"','gestionas_id' =&gt; "&amp;A238&amp;","</f>
        <v>['cargo' =&gt; 'Analista de pruebas senior','usuario' =&gt; 'Duncan Javier Estrada Urbina','cedula' =&gt; 1073160948,'telefono' =&gt; '3002727521','gestionas_id' =&gt; 17,</v>
      </c>
      <c r="F238" t="str">
        <f>"'contratos_id' =&gt; "&amp;B238&amp;",'fecha_retiro' =&gt; "&amp;C238&amp;",'ticket' =&gt; '"&amp;IF(empleados!I239="","N/A",empleados!I239)&amp;"','centro_costos_id' =&gt; '107','estado' =&gt; 'Proceso de retiro'],"</f>
        <v>'contratos_id' =&gt; 3,'fecha_retiro' =&gt; null,'ticket' =&gt; '11196','centro_costos_id' =&gt; '107','estado' =&gt; 'Proceso de retiro'],</v>
      </c>
      <c r="G238" t="str">
        <f t="shared" si="3"/>
        <v>['cargo' =&gt; 'Analista de pruebas senior','usuario' =&gt; 'Duncan Javier Estrada Urbina','cedula' =&gt; 1073160948,'telefono' =&gt; '3002727521','gestionas_id' =&gt; 17,'contratos_id' =&gt; 3,'fecha_retiro' =&gt; null,'ticket' =&gt; '11196','centro_costos_id' =&gt; '107','estado' =&gt; 'Proceso de retiro'],</v>
      </c>
    </row>
    <row r="239" spans="1:7" x14ac:dyDescent="0.25">
      <c r="A239">
        <f>_xlfn.IFNA(IF(empleados!F240="",gestiona!$B$17,VLOOKUP(TRIM(empleados!F240),gestiona!$A$1:$B$17,2,0)),17)</f>
        <v>17</v>
      </c>
      <c r="B239">
        <f>_xlfn.IFNA(IF(empleados!G240="",contratos_id!$B$5,VLOOKUP(empleados!G240,contratos_id!$A$1:$B$16,2,0)),5)</f>
        <v>5</v>
      </c>
      <c r="C239" t="str">
        <f>IF(empleados!H240="","null","'"&amp;YEAR(empleados!H240)&amp;"-"&amp;IF(VALUE(MONTH(empleados!H240))&lt;10,0&amp;VALUE(MONTH(empleados!H240)),VALUE(MONTH(empleados!H240)))&amp;"-"&amp;IF(VALUE(DAY(empleados!H240))&lt;10,0&amp;VALUE(DAY(empleados!H240)),VALUE(DAY(empleados!H240)))&amp;"'")</f>
        <v>'2023-07-10'</v>
      </c>
      <c r="D239">
        <f>_xlfn.IFNA(VLOOKUP(empleados!J240,centro_costo_id_2!$A$2:$B$108,2,0),107)</f>
        <v>37</v>
      </c>
      <c r="E239" t="str">
        <f>"['cargo' =&gt; '"&amp;TRIM(empleados!B240)&amp;"','usuario' =&gt; '"&amp;TRIM(empleados!C240)&amp;"','cedula' =&gt; "&amp;IF(empleados!D240="","null",empleados!D240)&amp;",'telefono' =&gt; '"&amp;IF(empleados!E240="","N/A",empleados!E240)&amp;"','gestionas_id' =&gt; "&amp;A239&amp;","</f>
        <v>['cargo' =&gt; 'Experto en digitalizacion y migracion','usuario' =&gt; 'Luis Fernando Pacheco Bertel','cedula' =&gt; 1102864200,'telefono' =&gt; '3194693823','gestionas_id' =&gt; 17,</v>
      </c>
      <c r="F239" t="str">
        <f>"'contratos_id' =&gt; "&amp;B239&amp;",'fecha_retiro' =&gt; "&amp;C239&amp;",'ticket' =&gt; '"&amp;IF(empleados!I240="","N/A",empleados!I240)&amp;"','centro_costos_id' =&gt; '107','estado' =&gt; 'Proceso de retiro'],"</f>
        <v>'contratos_id' =&gt; 5,'fecha_retiro' =&gt; '2023-07-10','ticket' =&gt; '11022','centro_costos_id' =&gt; '107','estado' =&gt; 'Proceso de retiro'],</v>
      </c>
      <c r="G239" t="str">
        <f t="shared" si="3"/>
        <v>['cargo' =&gt; 'Experto en digitalizacion y migracion','usuario' =&gt; 'Luis Fernando Pacheco Bertel','cedula' =&gt; 1102864200,'telefono' =&gt; '3194693823','gestionas_id' =&gt; 17,'contratos_id' =&gt; 5,'fecha_retiro' =&gt; '2023-07-10','ticket' =&gt; '11022','centro_costos_id' =&gt; '107','estado' =&gt; 'Proceso de retiro'],</v>
      </c>
    </row>
    <row r="240" spans="1:7" x14ac:dyDescent="0.25">
      <c r="A240">
        <f>_xlfn.IFNA(IF(empleados!F241="",gestiona!$B$17,VLOOKUP(TRIM(empleados!F241),gestiona!$A$1:$B$17,2,0)),17)</f>
        <v>17</v>
      </c>
      <c r="B240">
        <f>_xlfn.IFNA(IF(empleados!G241="",contratos_id!$B$5,VLOOKUP(empleados!G241,contratos_id!$A$1:$B$16,2,0)),5)</f>
        <v>5</v>
      </c>
      <c r="C240" t="str">
        <f>IF(empleados!H241="","null","'"&amp;YEAR(empleados!H241)&amp;"-"&amp;IF(VALUE(MONTH(empleados!H241))&lt;10,0&amp;VALUE(MONTH(empleados!H241)),VALUE(MONTH(empleados!H241)))&amp;"-"&amp;IF(VALUE(DAY(empleados!H241))&lt;10,0&amp;VALUE(DAY(empleados!H241)),VALUE(DAY(empleados!H241)))&amp;"'")</f>
        <v>'2023-06-15'</v>
      </c>
      <c r="D240">
        <f>_xlfn.IFNA(VLOOKUP(empleados!J241,centro_costo_id_2!$A$2:$B$108,2,0),107)</f>
        <v>49</v>
      </c>
      <c r="E240" t="str">
        <f>"['cargo' =&gt; '"&amp;TRIM(empleados!B241)&amp;"','usuario' =&gt; '"&amp;TRIM(empleados!C241)&amp;"','cedula' =&gt; "&amp;IF(empleados!D241="","null",empleados!D241)&amp;",'telefono' =&gt; '"&amp;IF(empleados!E241="","N/A",empleados!E241)&amp;"','gestionas_id' =&gt; "&amp;A240&amp;","</f>
        <v>['cargo' =&gt; 'Lider de Metodologias Agiles','usuario' =&gt; 'Maria Elena Velez Roman','cedula' =&gt; 31790762,'telefono' =&gt; '322 289 2670
 - 321 795 4193','gestionas_id' =&gt; 17,</v>
      </c>
      <c r="F240" t="str">
        <f>"'contratos_id' =&gt; "&amp;B240&amp;",'fecha_retiro' =&gt; "&amp;C240&amp;",'ticket' =&gt; '"&amp;IF(empleados!I241="","N/A",empleados!I241)&amp;"','centro_costos_id' =&gt; '107','estado' =&gt; 'Proceso de retiro'],"</f>
        <v>'contratos_id' =&gt; 5,'fecha_retiro' =&gt; '2023-06-15','ticket' =&gt; '11200','centro_costos_id' =&gt; '107','estado' =&gt; 'Proceso de retiro'],</v>
      </c>
      <c r="G240" t="str">
        <f t="shared" si="3"/>
        <v>['cargo' =&gt; 'Lider de Metodologias Agiles','usuario' =&gt; 'Maria Elena Velez Roman','cedula' =&gt; 31790762,'telefono' =&gt; '322 289 2670
 - 321 795 4193','gestionas_id' =&gt; 17,'contratos_id' =&gt; 5,'fecha_retiro' =&gt; '2023-06-15','ticket' =&gt; '11200','centro_costos_id' =&gt; '107','estado' =&gt; 'Proceso de retiro'],</v>
      </c>
    </row>
    <row r="241" spans="1:7" x14ac:dyDescent="0.25">
      <c r="A241">
        <f>_xlfn.IFNA(IF(empleados!F242="",gestiona!$B$17,VLOOKUP(TRIM(empleados!F242),gestiona!$A$1:$B$17,2,0)),17)</f>
        <v>17</v>
      </c>
      <c r="B241">
        <f>_xlfn.IFNA(IF(empleados!G242="",contratos_id!$B$5,VLOOKUP(empleados!G242,contratos_id!$A$1:$B$16,2,0)),5)</f>
        <v>5</v>
      </c>
      <c r="C241" t="str">
        <f>IF(empleados!H242="","null","'"&amp;YEAR(empleados!H242)&amp;"-"&amp;IF(VALUE(MONTH(empleados!H242))&lt;10,0&amp;VALUE(MONTH(empleados!H242)),VALUE(MONTH(empleados!H242)))&amp;"-"&amp;IF(VALUE(DAY(empleados!H242))&lt;10,0&amp;VALUE(DAY(empleados!H242)),VALUE(DAY(empleados!H242)))&amp;"'")</f>
        <v>'2022-11-30'</v>
      </c>
      <c r="D241">
        <f>_xlfn.IFNA(VLOOKUP(empleados!J242,centro_costo_id_2!$A$2:$B$108,2,0),107)</f>
        <v>89</v>
      </c>
      <c r="E241" t="str">
        <f>"['cargo' =&gt; '"&amp;TRIM(empleados!B242)&amp;"','usuario' =&gt; '"&amp;TRIM(empleados!C242)&amp;"','cedula' =&gt; "&amp;IF(empleados!D242="","null",empleados!D242)&amp;",'telefono' =&gt; '"&amp;IF(empleados!E242="","N/A",empleados!E242)&amp;"','gestionas_id' =&gt; "&amp;A241&amp;","</f>
        <v>['cargo' =&gt; 'Profesional tecnico BPM','usuario' =&gt; 'CARLOS GUILLERMO PRADA FUENTES','cedula' =&gt; 91522746,'telefono' =&gt; '3157192034','gestionas_id' =&gt; 17,</v>
      </c>
      <c r="F241" t="str">
        <f>"'contratos_id' =&gt; "&amp;B241&amp;",'fecha_retiro' =&gt; "&amp;C241&amp;",'ticket' =&gt; '"&amp;IF(empleados!I242="","N/A",empleados!I242)&amp;"','centro_costos_id' =&gt; '107','estado' =&gt; 'Proceso de retiro'],"</f>
        <v>'contratos_id' =&gt; 5,'fecha_retiro' =&gt; '2022-11-30','ticket' =&gt; '10860','centro_costos_id' =&gt; '107','estado' =&gt; 'Proceso de retiro'],</v>
      </c>
      <c r="G241" t="str">
        <f t="shared" si="3"/>
        <v>['cargo' =&gt; 'Profesional tecnico BPM','usuario' =&gt; 'CARLOS GUILLERMO PRADA FUENTES','cedula' =&gt; 91522746,'telefono' =&gt; '3157192034','gestionas_id' =&gt; 17,'contratos_id' =&gt; 5,'fecha_retiro' =&gt; '2022-11-30','ticket' =&gt; '10860','centro_costos_id' =&gt; '107','estado' =&gt; 'Proceso de retiro'],</v>
      </c>
    </row>
    <row r="242" spans="1:7" x14ac:dyDescent="0.25">
      <c r="A242">
        <f>_xlfn.IFNA(IF(empleados!F243="",gestiona!$B$17,VLOOKUP(TRIM(empleados!F243),gestiona!$A$1:$B$17,2,0)),17)</f>
        <v>17</v>
      </c>
      <c r="B242">
        <f>_xlfn.IFNA(IF(empleados!G243="",contratos_id!$B$5,VLOOKUP(empleados!G243,contratos_id!$A$1:$B$16,2,0)),5)</f>
        <v>3</v>
      </c>
      <c r="C242" t="str">
        <f>IF(empleados!H243="","null","'"&amp;YEAR(empleados!H243)&amp;"-"&amp;IF(VALUE(MONTH(empleados!H243))&lt;10,0&amp;VALUE(MONTH(empleados!H243)),VALUE(MONTH(empleados!H243)))&amp;"-"&amp;IF(VALUE(DAY(empleados!H243))&lt;10,0&amp;VALUE(DAY(empleados!H243)),VALUE(DAY(empleados!H243)))&amp;"'")</f>
        <v>null</v>
      </c>
      <c r="D242">
        <f>_xlfn.IFNA(VLOOKUP(empleados!J243,centro_costo_id_2!$A$2:$B$108,2,0),107)</f>
        <v>93</v>
      </c>
      <c r="E242" t="str">
        <f>"['cargo' =&gt; '"&amp;TRIM(empleados!B243)&amp;"','usuario' =&gt; '"&amp;TRIM(empleados!C243)&amp;"','cedula' =&gt; "&amp;IF(empleados!D243="","null",empleados!D243)&amp;",'telefono' =&gt; '"&amp;IF(empleados!E243="","N/A",empleados!E243)&amp;"','gestionas_id' =&gt; "&amp;A242&amp;","</f>
        <v>['cargo' =&gt; 'Lider Tecnico','usuario' =&gt; 'Juan Carlos Ruiz Mercado','cedula' =&gt; 72337542,'telefono' =&gt; '3167441343','gestionas_id' =&gt; 17,</v>
      </c>
      <c r="F242" t="str">
        <f>"'contratos_id' =&gt; "&amp;B242&amp;",'fecha_retiro' =&gt; "&amp;C242&amp;",'ticket' =&gt; '"&amp;IF(empleados!I243="","N/A",empleados!I243)&amp;"','centro_costos_id' =&gt; '107','estado' =&gt; 'Proceso de retiro'],"</f>
        <v>'contratos_id' =&gt; 3,'fecha_retiro' =&gt; null,'ticket' =&gt; '11153','centro_costos_id' =&gt; '107','estado' =&gt; 'Proceso de retiro'],</v>
      </c>
      <c r="G242" t="str">
        <f t="shared" si="3"/>
        <v>['cargo' =&gt; 'Lider Tecnico','usuario' =&gt; 'Juan Carlos Ruiz Mercado','cedula' =&gt; 72337542,'telefono' =&gt; '3167441343','gestionas_id' =&gt; 17,'contratos_id' =&gt; 3,'fecha_retiro' =&gt; null,'ticket' =&gt; '11153','centro_costos_id' =&gt; '107','estado' =&gt; 'Proceso de retiro'],</v>
      </c>
    </row>
    <row r="243" spans="1:7" x14ac:dyDescent="0.25">
      <c r="A243">
        <f>_xlfn.IFNA(IF(empleados!F244="",gestiona!$B$17,VLOOKUP(TRIM(empleados!F244),gestiona!$A$1:$B$17,2,0)),17)</f>
        <v>13</v>
      </c>
      <c r="B243">
        <f>_xlfn.IFNA(IF(empleados!G244="",contratos_id!$B$5,VLOOKUP(empleados!G244,contratos_id!$A$1:$B$16,2,0)),5)</f>
        <v>5</v>
      </c>
      <c r="C243" t="str">
        <f>IF(empleados!H244="","null","'"&amp;YEAR(empleados!H244)&amp;"-"&amp;IF(VALUE(MONTH(empleados!H244))&lt;10,0&amp;VALUE(MONTH(empleados!H244)),VALUE(MONTH(empleados!H244)))&amp;"-"&amp;IF(VALUE(DAY(empleados!H244))&lt;10,0&amp;VALUE(DAY(empleados!H244)),VALUE(DAY(empleados!H244)))&amp;"'")</f>
        <v>'2023-07-16'</v>
      </c>
      <c r="D243">
        <f>_xlfn.IFNA(VLOOKUP(empleados!J244,centro_costo_id_2!$A$2:$B$108,2,0),107)</f>
        <v>43</v>
      </c>
      <c r="E243" t="str">
        <f>"['cargo' =&gt; '"&amp;TRIM(empleados!B244)&amp;"','usuario' =&gt; '"&amp;TRIM(empleados!C244)&amp;"','cedula' =&gt; "&amp;IF(empleados!D244="","null",empleados!D244)&amp;",'telefono' =&gt; '"&amp;IF(empleados!E244="","N/A",empleados!E244)&amp;"','gestionas_id' =&gt; "&amp;A243&amp;","</f>
        <v>['cargo' =&gt; 'Abogada Funcional','usuario' =&gt; 'Andrea Del Carmen Munive Beltran','cedula' =&gt; 1143382024,'telefono' =&gt; '3016110912','gestionas_id' =&gt; 13,</v>
      </c>
      <c r="F243" t="str">
        <f>"'contratos_id' =&gt; "&amp;B243&amp;",'fecha_retiro' =&gt; "&amp;C243&amp;",'ticket' =&gt; '"&amp;IF(empleados!I244="","N/A",empleados!I244)&amp;"','centro_costos_id' =&gt; '107','estado' =&gt; 'Proceso de retiro'],"</f>
        <v>'contratos_id' =&gt; 5,'fecha_retiro' =&gt; '2023-07-16','ticket' =&gt; '11091','centro_costos_id' =&gt; '107','estado' =&gt; 'Proceso de retiro'],</v>
      </c>
      <c r="G243" t="str">
        <f t="shared" si="3"/>
        <v>['cargo' =&gt; 'Abogada Funcional','usuario' =&gt; 'Andrea Del Carmen Munive Beltran','cedula' =&gt; 1143382024,'telefono' =&gt; '3016110912','gestionas_id' =&gt; 13,'contratos_id' =&gt; 5,'fecha_retiro' =&gt; '2023-07-16','ticket' =&gt; '11091','centro_costos_id' =&gt; '107','estado' =&gt; 'Proceso de retiro'],</v>
      </c>
    </row>
    <row r="244" spans="1:7" x14ac:dyDescent="0.25">
      <c r="A244">
        <f>_xlfn.IFNA(IF(empleados!F245="",gestiona!$B$17,VLOOKUP(TRIM(empleados!F245),gestiona!$A$1:$B$17,2,0)),17)</f>
        <v>17</v>
      </c>
      <c r="B244">
        <f>_xlfn.IFNA(IF(empleados!G245="",contratos_id!$B$5,VLOOKUP(empleados!G245,contratos_id!$A$1:$B$16,2,0)),5)</f>
        <v>5</v>
      </c>
      <c r="C244" t="str">
        <f>IF(empleados!H245="","null","'"&amp;YEAR(empleados!H245)&amp;"-"&amp;IF(VALUE(MONTH(empleados!H245))&lt;10,0&amp;VALUE(MONTH(empleados!H245)),VALUE(MONTH(empleados!H245)))&amp;"-"&amp;IF(VALUE(DAY(empleados!H245))&lt;10,0&amp;VALUE(DAY(empleados!H245)),VALUE(DAY(empleados!H245)))&amp;"'")</f>
        <v>'2023-04-30'</v>
      </c>
      <c r="D244">
        <f>_xlfn.IFNA(VLOOKUP(empleados!J245,centro_costo_id_2!$A$2:$B$108,2,0),107)</f>
        <v>37</v>
      </c>
      <c r="E244" t="str">
        <f>"['cargo' =&gt; '"&amp;TRIM(empleados!B245)&amp;"','usuario' =&gt; '"&amp;TRIM(empleados!C245)&amp;"','cedula' =&gt; "&amp;IF(empleados!D245="","null",empleados!D245)&amp;",'telefono' =&gt; '"&amp;IF(empleados!E245="","N/A",empleados!E245)&amp;"','gestionas_id' =&gt; "&amp;A244&amp;","</f>
        <v>['cargo' =&gt; 'Analista de Migracion y datos','usuario' =&gt; 'Stefania Piedrahita Orozco','cedula' =&gt; 1054992706,'telefono' =&gt; '3017761366','gestionas_id' =&gt; 17,</v>
      </c>
      <c r="F244" t="str">
        <f>"'contratos_id' =&gt; "&amp;B244&amp;",'fecha_retiro' =&gt; "&amp;C244&amp;",'ticket' =&gt; '"&amp;IF(empleados!I245="","N/A",empleados!I245)&amp;"','centro_costos_id' =&gt; '107','estado' =&gt; 'Proceso de retiro'],"</f>
        <v>'contratos_id' =&gt; 5,'fecha_retiro' =&gt; '2023-04-30','ticket' =&gt; '11046','centro_costos_id' =&gt; '107','estado' =&gt; 'Proceso de retiro'],</v>
      </c>
      <c r="G244" t="str">
        <f t="shared" si="3"/>
        <v>['cargo' =&gt; 'Analista de Migracion y datos','usuario' =&gt; 'Stefania Piedrahita Orozco','cedula' =&gt; 1054992706,'telefono' =&gt; '3017761366','gestionas_id' =&gt; 17,'contratos_id' =&gt; 5,'fecha_retiro' =&gt; '2023-04-30','ticket' =&gt; '11046','centro_costos_id' =&gt; '107','estado' =&gt; 'Proceso de retiro'],</v>
      </c>
    </row>
    <row r="245" spans="1:7" x14ac:dyDescent="0.25">
      <c r="A245">
        <f>_xlfn.IFNA(IF(empleados!F246="",gestiona!$B$17,VLOOKUP(TRIM(empleados!F246),gestiona!$A$1:$B$17,2,0)),17)</f>
        <v>4</v>
      </c>
      <c r="B245">
        <f>_xlfn.IFNA(IF(empleados!G246="",contratos_id!$B$5,VLOOKUP(empleados!G246,contratos_id!$A$1:$B$16,2,0)),5)</f>
        <v>3</v>
      </c>
      <c r="C245" t="str">
        <f>IF(empleados!H246="","null","'"&amp;YEAR(empleados!H246)&amp;"-"&amp;IF(VALUE(MONTH(empleados!H246))&lt;10,0&amp;VALUE(MONTH(empleados!H246)),VALUE(MONTH(empleados!H246)))&amp;"-"&amp;IF(VALUE(DAY(empleados!H246))&lt;10,0&amp;VALUE(DAY(empleados!H246)),VALUE(DAY(empleados!H246)))&amp;"'")</f>
        <v>null</v>
      </c>
      <c r="D245">
        <f>_xlfn.IFNA(VLOOKUP(empleados!J246,centro_costo_id_2!$A$2:$B$108,2,0),107)</f>
        <v>107</v>
      </c>
      <c r="E245" t="str">
        <f>"['cargo' =&gt; '"&amp;TRIM(empleados!B246)&amp;"','usuario' =&gt; '"&amp;TRIM(empleados!C246)&amp;"','cedula' =&gt; "&amp;IF(empleados!D246="","null",empleados!D246)&amp;",'telefono' =&gt; '"&amp;IF(empleados!E246="","N/A",empleados!E246)&amp;"','gestionas_id' =&gt; "&amp;A245&amp;","</f>
        <v>['cargo' =&gt; 'Analista de Nomina','usuario' =&gt; 'Alejandra Yillectd Porras Cuervo','cedula' =&gt; 1012425992,'telefono' =&gt; '3059473387','gestionas_id' =&gt; 4,</v>
      </c>
      <c r="F245" t="str">
        <f>"'contratos_id' =&gt; "&amp;B245&amp;",'fecha_retiro' =&gt; "&amp;C245&amp;",'ticket' =&gt; '"&amp;IF(empleados!I246="","N/A",empleados!I246)&amp;"','centro_costos_id' =&gt; '107','estado' =&gt; 'Proceso de retiro'],"</f>
        <v>'contratos_id' =&gt; 3,'fecha_retiro' =&gt; null,'ticket' =&gt; '11201','centro_costos_id' =&gt; '107','estado' =&gt; 'Proceso de retiro'],</v>
      </c>
      <c r="G245" t="str">
        <f t="shared" si="3"/>
        <v>['cargo' =&gt; 'Analista de Nomina','usuario' =&gt; 'Alejandra Yillectd Porras Cuervo','cedula' =&gt; 1012425992,'telefono' =&gt; '3059473387','gestionas_id' =&gt; 4,'contratos_id' =&gt; 3,'fecha_retiro' =&gt; null,'ticket' =&gt; '11201','centro_costos_id' =&gt; '107','estado' =&gt; 'Proceso de retiro'],</v>
      </c>
    </row>
    <row r="246" spans="1:7" x14ac:dyDescent="0.25">
      <c r="A246">
        <f>_xlfn.IFNA(IF(empleados!F247="",gestiona!$B$17,VLOOKUP(TRIM(empleados!F247),gestiona!$A$1:$B$17,2,0)),17)</f>
        <v>13</v>
      </c>
      <c r="B246">
        <f>_xlfn.IFNA(IF(empleados!G247="",contratos_id!$B$5,VLOOKUP(empleados!G247,contratos_id!$A$1:$B$16,2,0)),5)</f>
        <v>16</v>
      </c>
      <c r="C246" t="str">
        <f>IF(empleados!H247="","null","'"&amp;YEAR(empleados!H247)&amp;"-"&amp;IF(VALUE(MONTH(empleados!H247))&lt;10,0&amp;VALUE(MONTH(empleados!H247)),VALUE(MONTH(empleados!H247)))&amp;"-"&amp;IF(VALUE(DAY(empleados!H247))&lt;10,0&amp;VALUE(DAY(empleados!H247)),VALUE(DAY(empleados!H247)))&amp;"'")</f>
        <v>'2023-07-17'</v>
      </c>
      <c r="D246">
        <f>_xlfn.IFNA(VLOOKUP(empleados!J247,centro_costo_id_2!$A$2:$B$108,2,0),107)</f>
        <v>92</v>
      </c>
      <c r="E246" t="str">
        <f>"['cargo' =&gt; '"&amp;TRIM(empleados!B247)&amp;"','usuario' =&gt; '"&amp;TRIM(empleados!C247)&amp;"','cedula' =&gt; "&amp;IF(empleados!D247="","null",empleados!D247)&amp;",'telefono' =&gt; '"&amp;IF(empleados!E247="","N/A",empleados!E247)&amp;"','gestionas_id' =&gt; "&amp;A246&amp;","</f>
        <v>['cargo' =&gt; 'Especialista en gestión documental','usuario' =&gt; 'Luis Guillermo Venegas Bernal','cedula' =&gt; 80206224,'telefono' =&gt; '3012774462','gestionas_id' =&gt; 13,</v>
      </c>
      <c r="F246" t="str">
        <f>"'contratos_id' =&gt; "&amp;B246&amp;",'fecha_retiro' =&gt; "&amp;C246&amp;",'ticket' =&gt; '"&amp;IF(empleados!I247="","N/A",empleados!I247)&amp;"','centro_costos_id' =&gt; '107','estado' =&gt; 'Proceso de retiro'],"</f>
        <v>'contratos_id' =&gt; 16,'fecha_retiro' =&gt; '2023-07-17','ticket' =&gt; '11175','centro_costos_id' =&gt; '107','estado' =&gt; 'Proceso de retiro'],</v>
      </c>
      <c r="G246" t="str">
        <f t="shared" si="3"/>
        <v>['cargo' =&gt; 'Especialista en gestión documental','usuario' =&gt; 'Luis Guillermo Venegas Bernal','cedula' =&gt; 80206224,'telefono' =&gt; '3012774462','gestionas_id' =&gt; 13,'contratos_id' =&gt; 16,'fecha_retiro' =&gt; '2023-07-17','ticket' =&gt; '11175','centro_costos_id' =&gt; '107','estado' =&gt; 'Proceso de retiro'],</v>
      </c>
    </row>
    <row r="247" spans="1:7" x14ac:dyDescent="0.25">
      <c r="A247">
        <f>_xlfn.IFNA(IF(empleados!F248="",gestiona!$B$17,VLOOKUP(TRIM(empleados!F248),gestiona!$A$1:$B$17,2,0)),17)</f>
        <v>17</v>
      </c>
      <c r="B247">
        <f>_xlfn.IFNA(IF(empleados!G248="",contratos_id!$B$5,VLOOKUP(empleados!G248,contratos_id!$A$1:$B$16,2,0)),5)</f>
        <v>1</v>
      </c>
      <c r="C247" t="str">
        <f>IF(empleados!H248="","null","'"&amp;YEAR(empleados!H248)&amp;"-"&amp;IF(VALUE(MONTH(empleados!H248))&lt;10,0&amp;VALUE(MONTH(empleados!H248)),VALUE(MONTH(empleados!H248)))&amp;"-"&amp;IF(VALUE(DAY(empleados!H248))&lt;10,0&amp;VALUE(DAY(empleados!H248)),VALUE(DAY(empleados!H248)))&amp;"'")</f>
        <v>'2023-07-18'</v>
      </c>
      <c r="D247">
        <f>_xlfn.IFNA(VLOOKUP(empleados!J248,centro_costo_id_2!$A$2:$B$108,2,0),107)</f>
        <v>107</v>
      </c>
      <c r="E247" t="str">
        <f>"['cargo' =&gt; '"&amp;TRIM(empleados!B248)&amp;"','usuario' =&gt; '"&amp;TRIM(empleados!C248)&amp;"','cedula' =&gt; "&amp;IF(empleados!D248="","null",empleados!D248)&amp;",'telefono' =&gt; '"&amp;IF(empleados!E248="","N/A",empleados!E248)&amp;"','gestionas_id' =&gt; "&amp;A247&amp;","</f>
        <v>['cargo' =&gt; 'Aprendiz Sena','usuario' =&gt; 'Andres Felipe Zambrano Saenz','cedula' =&gt; 1033821096,'telefono' =&gt; '3008496867','gestionas_id' =&gt; 17,</v>
      </c>
      <c r="F247" t="str">
        <f>"'contratos_id' =&gt; "&amp;B247&amp;",'fecha_retiro' =&gt; "&amp;C247&amp;",'ticket' =&gt; '"&amp;IF(empleados!I248="","N/A",empleados!I248)&amp;"','centro_costos_id' =&gt; '107','estado' =&gt; 'Proceso de retiro'],"</f>
        <v>'contratos_id' =&gt; 1,'fecha_retiro' =&gt; '2023-07-18','ticket' =&gt; '11198','centro_costos_id' =&gt; '107','estado' =&gt; 'Proceso de retiro'],</v>
      </c>
      <c r="G247" t="str">
        <f t="shared" si="3"/>
        <v>['cargo' =&gt; 'Aprendiz Sena','usuario' =&gt; 'Andres Felipe Zambrano Saenz','cedula' =&gt; 1033821096,'telefono' =&gt; '3008496867','gestionas_id' =&gt; 17,'contratos_id' =&gt; 1,'fecha_retiro' =&gt; '2023-07-18','ticket' =&gt; '11198','centro_costos_id' =&gt; '107','estado' =&gt; 'Proceso de retiro'],</v>
      </c>
    </row>
    <row r="248" spans="1:7" x14ac:dyDescent="0.25">
      <c r="A248">
        <f>_xlfn.IFNA(IF(empleados!F249="",gestiona!$B$17,VLOOKUP(TRIM(empleados!F249),gestiona!$A$1:$B$17,2,0)),17)</f>
        <v>11</v>
      </c>
      <c r="B248">
        <f>_xlfn.IFNA(IF(empleados!G249="",contratos_id!$B$5,VLOOKUP(empleados!G249,contratos_id!$A$1:$B$16,2,0)),5)</f>
        <v>5</v>
      </c>
      <c r="C248" t="str">
        <f>IF(empleados!H249="","null","'"&amp;YEAR(empleados!H249)&amp;"-"&amp;IF(VALUE(MONTH(empleados!H249))&lt;10,0&amp;VALUE(MONTH(empleados!H249)),VALUE(MONTH(empleados!H249)))&amp;"-"&amp;IF(VALUE(DAY(empleados!H249))&lt;10,0&amp;VALUE(DAY(empleados!H249)),VALUE(DAY(empleados!H249)))&amp;"'")</f>
        <v>'2023-12-31'</v>
      </c>
      <c r="D248">
        <f>_xlfn.IFNA(VLOOKUP(empleados!J249,centro_costo_id_2!$A$2:$B$108,2,0),107)</f>
        <v>107</v>
      </c>
      <c r="E248" t="str">
        <f>"['cargo' =&gt; '"&amp;TRIM(empleados!B249)&amp;"','usuario' =&gt; '"&amp;TRIM(empleados!C249)&amp;"','cedula' =&gt; "&amp;IF(empleados!D249="","null",empleados!D249)&amp;",'telefono' =&gt; '"&amp;IF(empleados!E249="","N/A",empleados!E249)&amp;"','gestionas_id' =&gt; "&amp;A248&amp;","</f>
        <v>['cargo' =&gt; 'Maquetador Junior','usuario' =&gt; 'Wilmer Javier Castellanos Martinez','cedula' =&gt; 1092014852,'telefono' =&gt; '3138913411','gestionas_id' =&gt; 11,</v>
      </c>
      <c r="F248" t="str">
        <f>"'contratos_id' =&gt; "&amp;B248&amp;",'fecha_retiro' =&gt; "&amp;C248&amp;",'ticket' =&gt; '"&amp;IF(empleados!I249="","N/A",empleados!I249)&amp;"','centro_costos_id' =&gt; '107','estado' =&gt; 'Proceso de retiro'],"</f>
        <v>'contratos_id' =&gt; 5,'fecha_retiro' =&gt; '2023-12-31','ticket' =&gt; '11197','centro_costos_id' =&gt; '107','estado' =&gt; 'Proceso de retiro'],</v>
      </c>
      <c r="G248" t="str">
        <f t="shared" si="3"/>
        <v>['cargo' =&gt; 'Maquetador Junior','usuario' =&gt; 'Wilmer Javier Castellanos Martinez','cedula' =&gt; 1092014852,'telefono' =&gt; '3138913411','gestionas_id' =&gt; 11,'contratos_id' =&gt; 5,'fecha_retiro' =&gt; '2023-12-31','ticket' =&gt; '11197','centro_costos_id' =&gt; '107','estado' =&gt; 'Proceso de retiro'],</v>
      </c>
    </row>
    <row r="249" spans="1:7" x14ac:dyDescent="0.25">
      <c r="A249">
        <f>_xlfn.IFNA(IF(empleados!F250="",gestiona!$B$17,VLOOKUP(TRIM(empleados!F250),gestiona!$A$1:$B$17,2,0)),17)</f>
        <v>13</v>
      </c>
      <c r="B249">
        <f>_xlfn.IFNA(IF(empleados!G250="",contratos_id!$B$5,VLOOKUP(empleados!G250,contratos_id!$A$1:$B$16,2,0)),5)</f>
        <v>3</v>
      </c>
      <c r="C249" t="str">
        <f>IF(empleados!H250="","null","'"&amp;YEAR(empleados!H250)&amp;"-"&amp;IF(VALUE(MONTH(empleados!H250))&lt;10,0&amp;VALUE(MONTH(empleados!H250)),VALUE(MONTH(empleados!H250)))&amp;"-"&amp;IF(VALUE(DAY(empleados!H250))&lt;10,0&amp;VALUE(DAY(empleados!H250)),VALUE(DAY(empleados!H250)))&amp;"'")</f>
        <v>null</v>
      </c>
      <c r="D249">
        <f>_xlfn.IFNA(VLOOKUP(empleados!J250,centro_costo_id_2!$A$2:$B$108,2,0),107)</f>
        <v>37</v>
      </c>
      <c r="E249" t="str">
        <f>"['cargo' =&gt; '"&amp;TRIM(empleados!B250)&amp;"','usuario' =&gt; '"&amp;TRIM(empleados!C250)&amp;"','cedula' =&gt; "&amp;IF(empleados!D250="","null",empleados!D250)&amp;",'telefono' =&gt; '"&amp;IF(empleados!E250="","N/A",empleados!E250)&amp;"','gestionas_id' =&gt; "&amp;A249&amp;","</f>
        <v>['cargo' =&gt; 'Abogada','usuario' =&gt; 'Maria Patricia Gil Chaparro','cedula' =&gt; 52349419,'telefono' =&gt; '3008118955','gestionas_id' =&gt; 13,</v>
      </c>
      <c r="F249" t="str">
        <f>"'contratos_id' =&gt; "&amp;B249&amp;",'fecha_retiro' =&gt; "&amp;C249&amp;",'ticket' =&gt; '"&amp;IF(empleados!I250="","N/A",empleados!I250)&amp;"','centro_costos_id' =&gt; '107','estado' =&gt; 'Proceso de retiro'],"</f>
        <v>'contratos_id' =&gt; 3,'fecha_retiro' =&gt; null,'ticket' =&gt; '11226','centro_costos_id' =&gt; '107','estado' =&gt; 'Proceso de retiro'],</v>
      </c>
      <c r="G249" t="str">
        <f t="shared" si="3"/>
        <v>['cargo' =&gt; 'Abogada','usuario' =&gt; 'Maria Patricia Gil Chaparro','cedula' =&gt; 52349419,'telefono' =&gt; '3008118955','gestionas_id' =&gt; 13,'contratos_id' =&gt; 3,'fecha_retiro' =&gt; null,'ticket' =&gt; '11226','centro_costos_id' =&gt; '107','estado' =&gt; 'Proceso de retiro'],</v>
      </c>
    </row>
    <row r="250" spans="1:7" x14ac:dyDescent="0.25">
      <c r="A250">
        <f>_xlfn.IFNA(IF(empleados!F251="",gestiona!$B$17,VLOOKUP(TRIM(empleados!F251),gestiona!$A$1:$B$17,2,0)),17)</f>
        <v>17</v>
      </c>
      <c r="B250">
        <f>_xlfn.IFNA(IF(empleados!G251="",contratos_id!$B$5,VLOOKUP(empleados!G251,contratos_id!$A$1:$B$16,2,0)),5)</f>
        <v>3</v>
      </c>
      <c r="C250" t="str">
        <f>IF(empleados!H251="","null","'"&amp;YEAR(empleados!H251)&amp;"-"&amp;IF(VALUE(MONTH(empleados!H251))&lt;10,0&amp;VALUE(MONTH(empleados!H251)),VALUE(MONTH(empleados!H251)))&amp;"-"&amp;IF(VALUE(DAY(empleados!H251))&lt;10,0&amp;VALUE(DAY(empleados!H251)),VALUE(DAY(empleados!H251)))&amp;"'")</f>
        <v>null</v>
      </c>
      <c r="D250">
        <f>_xlfn.IFNA(VLOOKUP(empleados!J251,centro_costo_id_2!$A$2:$B$108,2,0),107)</f>
        <v>107</v>
      </c>
      <c r="E250" t="str">
        <f>"['cargo' =&gt; '"&amp;TRIM(empleados!B251)&amp;"','usuario' =&gt; '"&amp;TRIM(empleados!C251)&amp;"','cedula' =&gt; "&amp;IF(empleados!D251="","null",empleados!D251)&amp;",'telefono' =&gt; '"&amp;IF(empleados!E251="","N/A",empleados!E251)&amp;"','gestionas_id' =&gt; "&amp;A250&amp;","</f>
        <v>['cargo' =&gt; 'Lider de arquitectura','usuario' =&gt; 'Cristian Alejandro Neira Lopez','cedula' =&gt; 1018413182,'telefono' =&gt; '3023769407','gestionas_id' =&gt; 17,</v>
      </c>
      <c r="F250" t="str">
        <f>"'contratos_id' =&gt; "&amp;B250&amp;",'fecha_retiro' =&gt; "&amp;C250&amp;",'ticket' =&gt; '"&amp;IF(empleados!I251="","N/A",empleados!I251)&amp;"','centro_costos_id' =&gt; '107','estado' =&gt; 'Proceso de retiro'],"</f>
        <v>'contratos_id' =&gt; 3,'fecha_retiro' =&gt; null,'ticket' =&gt; '11114','centro_costos_id' =&gt; '107','estado' =&gt; 'Proceso de retiro'],</v>
      </c>
      <c r="G250" t="str">
        <f t="shared" si="3"/>
        <v>['cargo' =&gt; 'Lider de arquitectura','usuario' =&gt; 'Cristian Alejandro Neira Lopez','cedula' =&gt; 1018413182,'telefono' =&gt; '3023769407','gestionas_id' =&gt; 17,'contratos_id' =&gt; 3,'fecha_retiro' =&gt; null,'ticket' =&gt; '11114','centro_costos_id' =&gt; '107','estado' =&gt; 'Proceso de retiro'],</v>
      </c>
    </row>
    <row r="251" spans="1:7" x14ac:dyDescent="0.25">
      <c r="A251">
        <f>_xlfn.IFNA(IF(empleados!F252="",gestiona!$B$17,VLOOKUP(TRIM(empleados!F252),gestiona!$A$1:$B$17,2,0)),17)</f>
        <v>17</v>
      </c>
      <c r="B251">
        <f>_xlfn.IFNA(IF(empleados!G252="",contratos_id!$B$5,VLOOKUP(empleados!G252,contratos_id!$A$1:$B$16,2,0)),5)</f>
        <v>5</v>
      </c>
      <c r="C251" t="str">
        <f>IF(empleados!H252="","null","'"&amp;YEAR(empleados!H252)&amp;"-"&amp;IF(VALUE(MONTH(empleados!H252))&lt;10,0&amp;VALUE(MONTH(empleados!H252)),VALUE(MONTH(empleados!H252)))&amp;"-"&amp;IF(VALUE(DAY(empleados!H252))&lt;10,0&amp;VALUE(DAY(empleados!H252)),VALUE(DAY(empleados!H252)))&amp;"'")</f>
        <v>'2023-07-23'</v>
      </c>
      <c r="D251">
        <f>_xlfn.IFNA(VLOOKUP(empleados!J252,centro_costo_id_2!$A$2:$B$108,2,0),107)</f>
        <v>107</v>
      </c>
      <c r="E251" t="str">
        <f>"['cargo' =&gt; '"&amp;TRIM(empleados!B252)&amp;"','usuario' =&gt; '"&amp;TRIM(empleados!C252)&amp;"','cedula' =&gt; "&amp;IF(empleados!D252="","null",empleados!D252)&amp;",'telefono' =&gt; '"&amp;IF(empleados!E252="","N/A",empleados!E252)&amp;"','gestionas_id' =&gt; "&amp;A251&amp;","</f>
        <v>['cargo' =&gt; 'Diseñadora Digital','usuario' =&gt; 'Angelica Lucia Tello Solano','cedula' =&gt; 1032483730,'telefono' =&gt; '310 5743130','gestionas_id' =&gt; 17,</v>
      </c>
      <c r="F251" t="str">
        <f>"'contratos_id' =&gt; "&amp;B251&amp;",'fecha_retiro' =&gt; "&amp;C251&amp;",'ticket' =&gt; '"&amp;IF(empleados!I252="","N/A",empleados!I252)&amp;"','centro_costos_id' =&gt; '107','estado' =&gt; 'Proceso de retiro'],"</f>
        <v>'contratos_id' =&gt; 5,'fecha_retiro' =&gt; '2023-07-23','ticket' =&gt; '11199','centro_costos_id' =&gt; '107','estado' =&gt; 'Proceso de retiro'],</v>
      </c>
      <c r="G251" t="str">
        <f t="shared" si="3"/>
        <v>['cargo' =&gt; 'Diseñadora Digital','usuario' =&gt; 'Angelica Lucia Tello Solano','cedula' =&gt; 1032483730,'telefono' =&gt; '310 5743130','gestionas_id' =&gt; 17,'contratos_id' =&gt; 5,'fecha_retiro' =&gt; '2023-07-23','ticket' =&gt; '11199','centro_costos_id' =&gt; '107','estado' =&gt; 'Proceso de retiro'],</v>
      </c>
    </row>
    <row r="252" spans="1:7" x14ac:dyDescent="0.25">
      <c r="A252">
        <f>_xlfn.IFNA(IF(empleados!F253="",gestiona!$B$17,VLOOKUP(TRIM(empleados!F253),gestiona!$A$1:$B$17,2,0)),17)</f>
        <v>17</v>
      </c>
      <c r="B252">
        <f>_xlfn.IFNA(IF(empleados!G253="",contratos_id!$B$5,VLOOKUP(empleados!G253,contratos_id!$A$1:$B$16,2,0)),5)</f>
        <v>3</v>
      </c>
      <c r="C252" t="str">
        <f>IF(empleados!H253="","null","'"&amp;YEAR(empleados!H253)&amp;"-"&amp;IF(VALUE(MONTH(empleados!H253))&lt;10,0&amp;VALUE(MONTH(empleados!H253)),VALUE(MONTH(empleados!H253)))&amp;"-"&amp;IF(VALUE(DAY(empleados!H253))&lt;10,0&amp;VALUE(DAY(empleados!H253)),VALUE(DAY(empleados!H253)))&amp;"'")</f>
        <v>null</v>
      </c>
      <c r="D252">
        <f>_xlfn.IFNA(VLOOKUP(empleados!J253,centro_costo_id_2!$A$2:$B$108,2,0),107)</f>
        <v>79</v>
      </c>
      <c r="E252" t="str">
        <f>"['cargo' =&gt; '"&amp;TRIM(empleados!B253)&amp;"','usuario' =&gt; '"&amp;TRIM(empleados!C253)&amp;"','cedula' =&gt; "&amp;IF(empleados!D253="","null",empleados!D253)&amp;",'telefono' =&gt; '"&amp;IF(empleados!E253="","N/A",empleados!E253)&amp;"','gestionas_id' =&gt; "&amp;A252&amp;","</f>
        <v>['cargo' =&gt; 'Arquitecto de Software','usuario' =&gt; 'Diego Andres Gomez Chavarro','cedula' =&gt; 80050436,'telefono' =&gt; '3123709796','gestionas_id' =&gt; 17,</v>
      </c>
      <c r="F252" t="str">
        <f>"'contratos_id' =&gt; "&amp;B252&amp;",'fecha_retiro' =&gt; "&amp;C252&amp;",'ticket' =&gt; '"&amp;IF(empleados!I253="","N/A",empleados!I253)&amp;"','centro_costos_id' =&gt; '107','estado' =&gt; 'Proceso de retiro'],"</f>
        <v>'contratos_id' =&gt; 3,'fecha_retiro' =&gt; null,'ticket' =&gt; '11180','centro_costos_id' =&gt; '107','estado' =&gt; 'Proceso de retiro'],</v>
      </c>
      <c r="G252" t="str">
        <f t="shared" si="3"/>
        <v>['cargo' =&gt; 'Arquitecto de Software','usuario' =&gt; 'Diego Andres Gomez Chavarro','cedula' =&gt; 80050436,'telefono' =&gt; '3123709796','gestionas_id' =&gt; 17,'contratos_id' =&gt; 3,'fecha_retiro' =&gt; null,'ticket' =&gt; '11180','centro_costos_id' =&gt; '107','estado' =&gt; 'Proceso de retiro'],</v>
      </c>
    </row>
    <row r="253" spans="1:7" x14ac:dyDescent="0.25">
      <c r="A253">
        <f>_xlfn.IFNA(IF(empleados!F254="",gestiona!$B$17,VLOOKUP(TRIM(empleados!F254),gestiona!$A$1:$B$17,2,0)),17)</f>
        <v>13</v>
      </c>
      <c r="B253">
        <f>_xlfn.IFNA(IF(empleados!G254="",contratos_id!$B$5,VLOOKUP(empleados!G254,contratos_id!$A$1:$B$16,2,0)),5)</f>
        <v>3</v>
      </c>
      <c r="C253" t="str">
        <f>IF(empleados!H254="","null","'"&amp;YEAR(empleados!H254)&amp;"-"&amp;IF(VALUE(MONTH(empleados!H254))&lt;10,0&amp;VALUE(MONTH(empleados!H254)),VALUE(MONTH(empleados!H254)))&amp;"-"&amp;IF(VALUE(DAY(empleados!H254))&lt;10,0&amp;VALUE(DAY(empleados!H254)),VALUE(DAY(empleados!H254)))&amp;"'")</f>
        <v>null</v>
      </c>
      <c r="D253">
        <f>_xlfn.IFNA(VLOOKUP(empleados!J254,centro_costo_id_2!$A$2:$B$108,2,0),107)</f>
        <v>85</v>
      </c>
      <c r="E253" t="str">
        <f>"['cargo' =&gt; '"&amp;TRIM(empleados!B254)&amp;"','usuario' =&gt; '"&amp;TRIM(empleados!C254)&amp;"','cedula' =&gt; "&amp;IF(empleados!D254="","null",empleados!D254)&amp;",'telefono' =&gt; '"&amp;IF(empleados!E254="","N/A",empleados!E254)&amp;"','gestionas_id' =&gt; "&amp;A253&amp;","</f>
        <v>['cargo' =&gt; 'Gerente de Proyectos','usuario' =&gt; 'Gerardo Lopez Molina','cedula' =&gt; 1019065368,'telefono' =&gt; '3164479750','gestionas_id' =&gt; 13,</v>
      </c>
      <c r="F253" t="str">
        <f>"'contratos_id' =&gt; "&amp;B253&amp;",'fecha_retiro' =&gt; "&amp;C253&amp;",'ticket' =&gt; '"&amp;IF(empleados!I254="","N/A",empleados!I254)&amp;"','centro_costos_id' =&gt; '107','estado' =&gt; 'Proceso de retiro'],"</f>
        <v>'contratos_id' =&gt; 3,'fecha_retiro' =&gt; null,'ticket' =&gt; '10976','centro_costos_id' =&gt; '107','estado' =&gt; 'Proceso de retiro'],</v>
      </c>
      <c r="G253" t="str">
        <f t="shared" si="3"/>
        <v>['cargo' =&gt; 'Gerente de Proyectos','usuario' =&gt; 'Gerardo Lopez Molina','cedula' =&gt; 1019065368,'telefono' =&gt; '3164479750','gestionas_id' =&gt; 13,'contratos_id' =&gt; 3,'fecha_retiro' =&gt; null,'ticket' =&gt; '10976','centro_costos_id' =&gt; '107','estado' =&gt; 'Proceso de retiro'],</v>
      </c>
    </row>
    <row r="254" spans="1:7" x14ac:dyDescent="0.25">
      <c r="A254">
        <f>_xlfn.IFNA(IF(empleados!F255="",gestiona!$B$17,VLOOKUP(TRIM(empleados!F255),gestiona!$A$1:$B$17,2,0)),17)</f>
        <v>17</v>
      </c>
      <c r="B254">
        <f>_xlfn.IFNA(IF(empleados!G255="",contratos_id!$B$5,VLOOKUP(empleados!G255,contratos_id!$A$1:$B$16,2,0)),5)</f>
        <v>5</v>
      </c>
      <c r="C254" t="str">
        <f>IF(empleados!H255="","null","'"&amp;YEAR(empleados!H255)&amp;"-"&amp;IF(VALUE(MONTH(empleados!H255))&lt;10,0&amp;VALUE(MONTH(empleados!H255)),VALUE(MONTH(empleados!H255)))&amp;"-"&amp;IF(VALUE(DAY(empleados!H255))&lt;10,0&amp;VALUE(DAY(empleados!H255)),VALUE(DAY(empleados!H255)))&amp;"'")</f>
        <v>'2023-07-23'</v>
      </c>
      <c r="D254">
        <f>_xlfn.IFNA(VLOOKUP(empleados!J255,centro_costo_id_2!$A$2:$B$108,2,0),107)</f>
        <v>107</v>
      </c>
      <c r="E254" t="str">
        <f>"['cargo' =&gt; '"&amp;TRIM(empleados!B255)&amp;"','usuario' =&gt; '"&amp;TRIM(empleados!C255)&amp;"','cedula' =&gt; "&amp;IF(empleados!D255="","null",empleados!D255)&amp;",'telefono' =&gt; '"&amp;IF(empleados!E255="","N/A",empleados!E255)&amp;"','gestionas_id' =&gt; "&amp;A254&amp;","</f>
        <v>['cargo' =&gt; 'Consultor de Talento Humano','usuario' =&gt; 'Andrea Cifuentes Gonzalez(Miguel Cifuentes)','cedula' =&gt; 52421279,'telefono' =&gt; '3108156394','gestionas_id' =&gt; 17,</v>
      </c>
      <c r="F254" t="str">
        <f>"'contratos_id' =&gt; "&amp;B254&amp;",'fecha_retiro' =&gt; "&amp;C254&amp;",'ticket' =&gt; '"&amp;IF(empleados!I255="","N/A",empleados!I255)&amp;"','centro_costos_id' =&gt; '107','estado' =&gt; 'Proceso de retiro'],"</f>
        <v>'contratos_id' =&gt; 5,'fecha_retiro' =&gt; '2023-07-23','ticket' =&gt; '11140','centro_costos_id' =&gt; '107','estado' =&gt; 'Proceso de retiro'],</v>
      </c>
      <c r="G254" t="str">
        <f t="shared" si="3"/>
        <v>['cargo' =&gt; 'Consultor de Talento Humano','usuario' =&gt; 'Andrea Cifuentes Gonzalez(Miguel Cifuentes)','cedula' =&gt; 52421279,'telefono' =&gt; '3108156394','gestionas_id' =&gt; 17,'contratos_id' =&gt; 5,'fecha_retiro' =&gt; '2023-07-23','ticket' =&gt; '11140','centro_costos_id' =&gt; '107','estado' =&gt; 'Proceso de retiro'],</v>
      </c>
    </row>
    <row r="255" spans="1:7" x14ac:dyDescent="0.25">
      <c r="A255">
        <f>_xlfn.IFNA(IF(empleados!F256="",gestiona!$B$17,VLOOKUP(TRIM(empleados!F256),gestiona!$A$1:$B$17,2,0)),17)</f>
        <v>17</v>
      </c>
      <c r="B255">
        <f>_xlfn.IFNA(IF(empleados!G256="",contratos_id!$B$5,VLOOKUP(empleados!G256,contratos_id!$A$1:$B$16,2,0)),5)</f>
        <v>5</v>
      </c>
      <c r="C255" t="str">
        <f>IF(empleados!H256="","null","'"&amp;YEAR(empleados!H256)&amp;"-"&amp;IF(VALUE(MONTH(empleados!H256))&lt;10,0&amp;VALUE(MONTH(empleados!H256)),VALUE(MONTH(empleados!H256)))&amp;"-"&amp;IF(VALUE(DAY(empleados!H256))&lt;10,0&amp;VALUE(DAY(empleados!H256)),VALUE(DAY(empleados!H256)))&amp;"'")</f>
        <v>null</v>
      </c>
      <c r="D255">
        <f>_xlfn.IFNA(VLOOKUP(empleados!J256,centro_costo_id_2!$A$2:$B$108,2,0),107)</f>
        <v>107</v>
      </c>
      <c r="E255" t="str">
        <f>"['cargo' =&gt; '"&amp;TRIM(empleados!B256)&amp;"','usuario' =&gt; '"&amp;TRIM(empleados!C256)&amp;"','cedula' =&gt; "&amp;IF(empleados!D256="","null",empleados!D256)&amp;",'telefono' =&gt; '"&amp;IF(empleados!E256="","N/A",empleados!E256)&amp;"','gestionas_id' =&gt; "&amp;A255&amp;","</f>
        <v>['cargo' =&gt; 'dante','usuario' =&gt; 'Sergio Monsalve','cedula' =&gt; null,'telefono' =&gt; 'N/A','gestionas_id' =&gt; 17,</v>
      </c>
      <c r="F255" t="str">
        <f>"'contratos_id' =&gt; "&amp;B255&amp;",'fecha_retiro' =&gt; "&amp;C255&amp;",'ticket' =&gt; '"&amp;IF(empleados!I256="","N/A",empleados!I256)&amp;"','centro_costos_id' =&gt; '107','estado' =&gt; 'Proceso de retiro'],"</f>
        <v>'contratos_id' =&gt; 5,'fecha_retiro' =&gt; null,'ticket' =&gt; 'N/A','centro_costos_id' =&gt; '107','estado' =&gt; 'Proceso de retiro'],</v>
      </c>
      <c r="G255" t="str">
        <f t="shared" si="3"/>
        <v>['cargo' =&gt; 'dante','usuario' =&gt; 'Sergio Monsalve','cedula' =&gt; null,'telefono' =&gt; 'N/A','gestionas_id' =&gt; 17,'contratos_id' =&gt; 5,'fecha_retiro' =&gt; null,'ticket' =&gt; 'N/A','centro_costos_id' =&gt; '107','estado' =&gt; 'Proceso de retiro'],</v>
      </c>
    </row>
    <row r="256" spans="1:7" x14ac:dyDescent="0.25">
      <c r="A256">
        <f>_xlfn.IFNA(IF(empleados!F257="",gestiona!$B$17,VLOOKUP(TRIM(empleados!F257),gestiona!$A$1:$B$17,2,0)),17)</f>
        <v>17</v>
      </c>
      <c r="B256">
        <f>_xlfn.IFNA(IF(empleados!G257="",contratos_id!$B$5,VLOOKUP(empleados!G257,contratos_id!$A$1:$B$16,2,0)),5)</f>
        <v>5</v>
      </c>
      <c r="C256" t="str">
        <f>IF(empleados!H257="","null","'"&amp;YEAR(empleados!H257)&amp;"-"&amp;IF(VALUE(MONTH(empleados!H257))&lt;10,0&amp;VALUE(MONTH(empleados!H257)),VALUE(MONTH(empleados!H257)))&amp;"-"&amp;IF(VALUE(DAY(empleados!H257))&lt;10,0&amp;VALUE(DAY(empleados!H257)),VALUE(DAY(empleados!H257)))&amp;"'")</f>
        <v>null</v>
      </c>
      <c r="D256">
        <f>_xlfn.IFNA(VLOOKUP(empleados!J257,centro_costo_id_2!$A$2:$B$108,2,0),107)</f>
        <v>107</v>
      </c>
      <c r="E256" t="str">
        <f>"['cargo' =&gt; '"&amp;TRIM(empleados!B257)&amp;"','usuario' =&gt; '"&amp;TRIM(empleados!C257)&amp;"','cedula' =&gt; "&amp;IF(empleados!D257="","null",empleados!D257)&amp;",'telefono' =&gt; '"&amp;IF(empleados!E257="","N/A",empleados!E257)&amp;"','gestionas_id' =&gt; "&amp;A256&amp;","</f>
        <v>['cargo' =&gt; 'dante','usuario' =&gt; 'Jose Diaz','cedula' =&gt; null,'telefono' =&gt; 'N/A','gestionas_id' =&gt; 17,</v>
      </c>
      <c r="F256" t="str">
        <f>"'contratos_id' =&gt; "&amp;B256&amp;",'fecha_retiro' =&gt; "&amp;C256&amp;",'ticket' =&gt; '"&amp;IF(empleados!I257="","N/A",empleados!I257)&amp;"','centro_costos_id' =&gt; '107','estado' =&gt; 'Proceso de retiro'],"</f>
        <v>'contratos_id' =&gt; 5,'fecha_retiro' =&gt; null,'ticket' =&gt; 'N/A','centro_costos_id' =&gt; '107','estado' =&gt; 'Proceso de retiro'],</v>
      </c>
      <c r="G256" t="str">
        <f t="shared" si="3"/>
        <v>['cargo' =&gt; 'dante','usuario' =&gt; 'Jose Diaz','cedula' =&gt; null,'telefono' =&gt; 'N/A','gestionas_id' =&gt; 17,'contratos_id' =&gt; 5,'fecha_retiro' =&gt; null,'ticket' =&gt; 'N/A','centro_costos_id' =&gt; '107','estado' =&gt; 'Proceso de retiro'],</v>
      </c>
    </row>
    <row r="257" spans="1:7" x14ac:dyDescent="0.25">
      <c r="A257">
        <f>_xlfn.IFNA(IF(empleados!F258="",gestiona!$B$17,VLOOKUP(TRIM(empleados!F258),gestiona!$A$1:$B$17,2,0)),17)</f>
        <v>11</v>
      </c>
      <c r="B257">
        <f>_xlfn.IFNA(IF(empleados!G258="",contratos_id!$B$5,VLOOKUP(empleados!G258,contratos_id!$A$1:$B$16,2,0)),5)</f>
        <v>5</v>
      </c>
      <c r="C257" t="str">
        <f>IF(empleados!H258="","null","'"&amp;YEAR(empleados!H258)&amp;"-"&amp;IF(VALUE(MONTH(empleados!H258))&lt;10,0&amp;VALUE(MONTH(empleados!H258)),VALUE(MONTH(empleados!H258)))&amp;"-"&amp;IF(VALUE(DAY(empleados!H258))&lt;10,0&amp;VALUE(DAY(empleados!H258)),VALUE(DAY(empleados!H258)))&amp;"'")</f>
        <v>'2023-02-28'</v>
      </c>
      <c r="D257">
        <f>_xlfn.IFNA(VLOOKUP(empleados!J258,centro_costo_id_2!$A$2:$B$108,2,0),107)</f>
        <v>76</v>
      </c>
      <c r="E257" t="str">
        <f>"['cargo' =&gt; '"&amp;TRIM(empleados!B258)&amp;"','usuario' =&gt; '"&amp;TRIM(empleados!C258)&amp;"','cedula' =&gt; "&amp;IF(empleados!D258="","null",empleados!D258)&amp;",'telefono' =&gt; '"&amp;IF(empleados!E258="","N/A",empleados!E258)&amp;"','gestionas_id' =&gt; "&amp;A257&amp;","</f>
        <v>['cargo' =&gt; 'Desarrollador de WordPress','usuario' =&gt; 'Aleinny Chesire Rivero Gonzales','cedula' =&gt; 592314,'telefono' =&gt; '3185399076','gestionas_id' =&gt; 11,</v>
      </c>
      <c r="F257" t="str">
        <f>"'contratos_id' =&gt; "&amp;B257&amp;",'fecha_retiro' =&gt; "&amp;C257&amp;",'ticket' =&gt; '"&amp;IF(empleados!I258="","N/A",empleados!I258)&amp;"','centro_costos_id' =&gt; '107','estado' =&gt; 'Proceso de retiro'],"</f>
        <v>'contratos_id' =&gt; 5,'fecha_retiro' =&gt; '2023-02-28','ticket' =&gt; '10618','centro_costos_id' =&gt; '107','estado' =&gt; 'Proceso de retiro'],</v>
      </c>
      <c r="G257" t="str">
        <f t="shared" si="3"/>
        <v>['cargo' =&gt; 'Desarrollador de WordPress','usuario' =&gt; 'Aleinny Chesire Rivero Gonzales','cedula' =&gt; 592314,'telefono' =&gt; '3185399076','gestionas_id' =&gt; 11,'contratos_id' =&gt; 5,'fecha_retiro' =&gt; '2023-02-28','ticket' =&gt; '10618','centro_costos_id' =&gt; '107','estado' =&gt; 'Proceso de retiro'],</v>
      </c>
    </row>
    <row r="258" spans="1:7" x14ac:dyDescent="0.25">
      <c r="A258">
        <f>_xlfn.IFNA(IF(empleados!F259="",gestiona!$B$17,VLOOKUP(TRIM(empleados!F259),gestiona!$A$1:$B$17,2,0)),17)</f>
        <v>11</v>
      </c>
      <c r="B258">
        <f>_xlfn.IFNA(IF(empleados!G259="",contratos_id!$B$5,VLOOKUP(empleados!G259,contratos_id!$A$1:$B$16,2,0)),5)</f>
        <v>5</v>
      </c>
      <c r="C258" t="str">
        <f>IF(empleados!H259="","null","'"&amp;YEAR(empleados!H259)&amp;"-"&amp;IF(VALUE(MONTH(empleados!H259))&lt;10,0&amp;VALUE(MONTH(empleados!H259)),VALUE(MONTH(empleados!H259)))&amp;"-"&amp;IF(VALUE(DAY(empleados!H259))&lt;10,0&amp;VALUE(DAY(empleados!H259)),VALUE(DAY(empleados!H259)))&amp;"'")</f>
        <v>'2022-03-05'</v>
      </c>
      <c r="D258">
        <f>_xlfn.IFNA(VLOOKUP(empleados!J259,centro_costo_id_2!$A$2:$B$108,2,0),107)</f>
        <v>91</v>
      </c>
      <c r="E258" t="str">
        <f>"['cargo' =&gt; '"&amp;TRIM(empleados!B259)&amp;"','usuario' =&gt; '"&amp;TRIM(empleados!C259)&amp;"','cedula' =&gt; "&amp;IF(empleados!D259="","null",empleados!D259)&amp;",'telefono' =&gt; '"&amp;IF(empleados!E259="","N/A",empleados!E259)&amp;"','gestionas_id' =&gt; "&amp;A258&amp;","</f>
        <v>['cargo' =&gt; 'Desarrollador','usuario' =&gt; 'Henrry Francisco Bourgeot Silva','cedula' =&gt; 30555724,'telefono' =&gt; 'N/A','gestionas_id' =&gt; 11,</v>
      </c>
      <c r="F258" t="str">
        <f>"'contratos_id' =&gt; "&amp;B258&amp;",'fecha_retiro' =&gt; "&amp;C258&amp;",'ticket' =&gt; '"&amp;IF(empleados!I259="","N/A",empleados!I259)&amp;"','centro_costos_id' =&gt; '107','estado' =&gt; 'Proceso de retiro'],"</f>
        <v>'contratos_id' =&gt; 5,'fecha_retiro' =&gt; '2022-03-05','ticket' =&gt; '11028','centro_costos_id' =&gt; '107','estado' =&gt; 'Proceso de retiro'],</v>
      </c>
      <c r="G258" t="str">
        <f t="shared" ref="G258:G321" si="4">E258&amp;F258</f>
        <v>['cargo' =&gt; 'Desarrollador','usuario' =&gt; 'Henrry Francisco Bourgeot Silva','cedula' =&gt; 30555724,'telefono' =&gt; 'N/A','gestionas_id' =&gt; 11,'contratos_id' =&gt; 5,'fecha_retiro' =&gt; '2022-03-05','ticket' =&gt; '11028','centro_costos_id' =&gt; '107','estado' =&gt; 'Proceso de retiro'],</v>
      </c>
    </row>
    <row r="259" spans="1:7" x14ac:dyDescent="0.25">
      <c r="A259">
        <f>_xlfn.IFNA(IF(empleados!F260="",gestiona!$B$17,VLOOKUP(TRIM(empleados!F260),gestiona!$A$1:$B$17,2,0)),17)</f>
        <v>11</v>
      </c>
      <c r="B259">
        <f>_xlfn.IFNA(IF(empleados!G260="",contratos_id!$B$5,VLOOKUP(empleados!G260,contratos_id!$A$1:$B$16,2,0)),5)</f>
        <v>5</v>
      </c>
      <c r="C259" t="str">
        <f>IF(empleados!H260="","null","'"&amp;YEAR(empleados!H260)&amp;"-"&amp;IF(VALUE(MONTH(empleados!H260))&lt;10,0&amp;VALUE(MONTH(empleados!H260)),VALUE(MONTH(empleados!H260)))&amp;"-"&amp;IF(VALUE(DAY(empleados!H260))&lt;10,0&amp;VALUE(DAY(empleados!H260)),VALUE(DAY(empleados!H260)))&amp;"'")</f>
        <v>'2023-04-30'</v>
      </c>
      <c r="D259">
        <f>_xlfn.IFNA(VLOOKUP(empleados!J260,centro_costo_id_2!$A$2:$B$108,2,0),107)</f>
        <v>37</v>
      </c>
      <c r="E259" t="str">
        <f>"['cargo' =&gt; '"&amp;TRIM(empleados!B260)&amp;"','usuario' =&gt; '"&amp;TRIM(empleados!C260)&amp;"','cedula' =&gt; "&amp;IF(empleados!D260="","null",empleados!D260)&amp;",'telefono' =&gt; '"&amp;IF(empleados!E260="","N/A",empleados!E260)&amp;"','gestionas_id' =&gt; "&amp;A259&amp;","</f>
        <v>['cargo' =&gt; 'Desarrollador Junior','usuario' =&gt; 'Kevin Marquez','cedula' =&gt; 1091377564,'telefono' =&gt; '426 062 0458','gestionas_id' =&gt; 11,</v>
      </c>
      <c r="F259" t="str">
        <f>"'contratos_id' =&gt; "&amp;B259&amp;",'fecha_retiro' =&gt; "&amp;C259&amp;",'ticket' =&gt; '"&amp;IF(empleados!I260="","N/A",empleados!I260)&amp;"','centro_costos_id' =&gt; '107','estado' =&gt; 'Proceso de retiro'],"</f>
        <v>'contratos_id' =&gt; 5,'fecha_retiro' =&gt; '2023-04-30','ticket' =&gt; '11256','centro_costos_id' =&gt; '107','estado' =&gt; 'Proceso de retiro'],</v>
      </c>
      <c r="G259" t="str">
        <f t="shared" si="4"/>
        <v>['cargo' =&gt; 'Desarrollador Junior','usuario' =&gt; 'Kevin Marquez','cedula' =&gt; 1091377564,'telefono' =&gt; '426 062 0458','gestionas_id' =&gt; 11,'contratos_id' =&gt; 5,'fecha_retiro' =&gt; '2023-04-30','ticket' =&gt; '11256','centro_costos_id' =&gt; '107','estado' =&gt; 'Proceso de retiro'],</v>
      </c>
    </row>
    <row r="260" spans="1:7" x14ac:dyDescent="0.25">
      <c r="A260">
        <f>_xlfn.IFNA(IF(empleados!F261="",gestiona!$B$17,VLOOKUP(TRIM(empleados!F261),gestiona!$A$1:$B$17,2,0)),17)</f>
        <v>11</v>
      </c>
      <c r="B260">
        <f>_xlfn.IFNA(IF(empleados!G261="",contratos_id!$B$5,VLOOKUP(empleados!G261,contratos_id!$A$1:$B$16,2,0)),5)</f>
        <v>5</v>
      </c>
      <c r="C260" t="str">
        <f>IF(empleados!H261="","null","'"&amp;YEAR(empleados!H261)&amp;"-"&amp;IF(VALUE(MONTH(empleados!H261))&lt;10,0&amp;VALUE(MONTH(empleados!H261)),VALUE(MONTH(empleados!H261)))&amp;"-"&amp;IF(VALUE(DAY(empleados!H261))&lt;10,0&amp;VALUE(DAY(empleados!H261)),VALUE(DAY(empleados!H261)))&amp;"'")</f>
        <v>'2023-03-05'</v>
      </c>
      <c r="D260">
        <f>_xlfn.IFNA(VLOOKUP(empleados!J261,centro_costo_id_2!$A$2:$B$108,2,0),107)</f>
        <v>91</v>
      </c>
      <c r="E260" t="str">
        <f>"['cargo' =&gt; '"&amp;TRIM(empleados!B261)&amp;"','usuario' =&gt; '"&amp;TRIM(empleados!C261)&amp;"','cedula' =&gt; "&amp;IF(empleados!D261="","null",empleados!D261)&amp;",'telefono' =&gt; '"&amp;IF(empleados!E261="","N/A",empleados!E261)&amp;"','gestionas_id' =&gt; "&amp;A260&amp;","</f>
        <v>['cargo' =&gt; 'Desarrollador','usuario' =&gt; 'Jose Manuel Martinez Mendez','cedula' =&gt; 4121768197,'telefono' =&gt; '25074640','gestionas_id' =&gt; 11,</v>
      </c>
      <c r="F260" t="str">
        <f>"'contratos_id' =&gt; "&amp;B260&amp;",'fecha_retiro' =&gt; "&amp;C260&amp;",'ticket' =&gt; '"&amp;IF(empleados!I261="","N/A",empleados!I261)&amp;"','centro_costos_id' =&gt; '107','estado' =&gt; 'Proceso de retiro'],"</f>
        <v>'contratos_id' =&gt; 5,'fecha_retiro' =&gt; '2023-03-05','ticket' =&gt; '11029','centro_costos_id' =&gt; '107','estado' =&gt; 'Proceso de retiro'],</v>
      </c>
      <c r="G260" t="str">
        <f t="shared" si="4"/>
        <v>['cargo' =&gt; 'Desarrollador','usuario' =&gt; 'Jose Manuel Martinez Mendez','cedula' =&gt; 4121768197,'telefono' =&gt; '25074640','gestionas_id' =&gt; 11,'contratos_id' =&gt; 5,'fecha_retiro' =&gt; '2023-03-05','ticket' =&gt; '11029','centro_costos_id' =&gt; '107','estado' =&gt; 'Proceso de retiro'],</v>
      </c>
    </row>
    <row r="261" spans="1:7" x14ac:dyDescent="0.25">
      <c r="A261">
        <f>_xlfn.IFNA(IF(empleados!F262="",gestiona!$B$17,VLOOKUP(TRIM(empleados!F262),gestiona!$A$1:$B$17,2,0)),17)</f>
        <v>13</v>
      </c>
      <c r="B261">
        <f>_xlfn.IFNA(IF(empleados!G262="",contratos_id!$B$5,VLOOKUP(empleados!G262,contratos_id!$A$1:$B$16,2,0)),5)</f>
        <v>5</v>
      </c>
      <c r="C261" t="str">
        <f>IF(empleados!H262="","null","'"&amp;YEAR(empleados!H262)&amp;"-"&amp;IF(VALUE(MONTH(empleados!H262))&lt;10,0&amp;VALUE(MONTH(empleados!H262)),VALUE(MONTH(empleados!H262)))&amp;"-"&amp;IF(VALUE(DAY(empleados!H262))&lt;10,0&amp;VALUE(DAY(empleados!H262)),VALUE(DAY(empleados!H262)))&amp;"'")</f>
        <v>'2023-08-01'</v>
      </c>
      <c r="D261">
        <f>_xlfn.IFNA(VLOOKUP(empleados!J262,centro_costo_id_2!$A$2:$B$108,2,0),107)</f>
        <v>92</v>
      </c>
      <c r="E261" t="str">
        <f>"['cargo' =&gt; '"&amp;TRIM(empleados!B262)&amp;"','usuario' =&gt; '"&amp;TRIM(empleados!C262)&amp;"','cedula' =&gt; "&amp;IF(empleados!D262="","null",empleados!D262)&amp;",'telefono' =&gt; '"&amp;IF(empleados!E262="","N/A",empleados!E262)&amp;"','gestionas_id' =&gt; "&amp;A261&amp;","</f>
        <v>['cargo' =&gt; 'Arquitecto de Aplicaciones','usuario' =&gt; 'Elias Reinaldo Gámez Pinilla','cedula' =&gt; 80053570,'telefono' =&gt; '3124821244','gestionas_id' =&gt; 13,</v>
      </c>
      <c r="F261" t="str">
        <f>"'contratos_id' =&gt; "&amp;B261&amp;",'fecha_retiro' =&gt; "&amp;C261&amp;",'ticket' =&gt; '"&amp;IF(empleados!I262="","N/A",empleados!I262)&amp;"','centro_costos_id' =&gt; '107','estado' =&gt; 'Proceso de retiro'],"</f>
        <v>'contratos_id' =&gt; 5,'fecha_retiro' =&gt; '2023-08-01','ticket' =&gt; '11191','centro_costos_id' =&gt; '107','estado' =&gt; 'Proceso de retiro'],</v>
      </c>
      <c r="G261" t="str">
        <f t="shared" si="4"/>
        <v>['cargo' =&gt; 'Arquitecto de Aplicaciones','usuario' =&gt; 'Elias Reinaldo Gámez Pinilla','cedula' =&gt; 80053570,'telefono' =&gt; '3124821244','gestionas_id' =&gt; 13,'contratos_id' =&gt; 5,'fecha_retiro' =&gt; '2023-08-01','ticket' =&gt; '11191','centro_costos_id' =&gt; '107','estado' =&gt; 'Proceso de retiro'],</v>
      </c>
    </row>
    <row r="262" spans="1:7" x14ac:dyDescent="0.25">
      <c r="A262">
        <f>_xlfn.IFNA(IF(empleados!F263="",gestiona!$B$17,VLOOKUP(TRIM(empleados!F263),gestiona!$A$1:$B$17,2,0)),17)</f>
        <v>17</v>
      </c>
      <c r="B262">
        <f>_xlfn.IFNA(IF(empleados!G263="",contratos_id!$B$5,VLOOKUP(empleados!G263,contratos_id!$A$1:$B$16,2,0)),5)</f>
        <v>3</v>
      </c>
      <c r="C262" t="str">
        <f>IF(empleados!H263="","null","'"&amp;YEAR(empleados!H263)&amp;"-"&amp;IF(VALUE(MONTH(empleados!H263))&lt;10,0&amp;VALUE(MONTH(empleados!H263)),VALUE(MONTH(empleados!H263)))&amp;"-"&amp;IF(VALUE(DAY(empleados!H263))&lt;10,0&amp;VALUE(DAY(empleados!H263)),VALUE(DAY(empleados!H263)))&amp;"'")</f>
        <v>null</v>
      </c>
      <c r="D262">
        <f>_xlfn.IFNA(VLOOKUP(empleados!J263,centro_costo_id_2!$A$2:$B$108,2,0),107)</f>
        <v>107</v>
      </c>
      <c r="E262" t="str">
        <f>"['cargo' =&gt; '"&amp;TRIM(empleados!B263)&amp;"','usuario' =&gt; '"&amp;TRIM(empleados!C263)&amp;"','cedula' =&gt; "&amp;IF(empleados!D263="","null",empleados!D263)&amp;",'telefono' =&gt; '"&amp;IF(empleados!E263="","N/A",empleados!E263)&amp;"','gestionas_id' =&gt; "&amp;A262&amp;","</f>
        <v>['cargo' =&gt; 'Lider de Infraestructura','usuario' =&gt; 'Andres Felipe Cortes Vargas','cedula' =&gt; 80135704,'telefono' =&gt; '3124314025','gestionas_id' =&gt; 17,</v>
      </c>
      <c r="F262" t="str">
        <f>"'contratos_id' =&gt; "&amp;B262&amp;",'fecha_retiro' =&gt; "&amp;C262&amp;",'ticket' =&gt; '"&amp;IF(empleados!I263="","N/A",empleados!I263)&amp;"','centro_costos_id' =&gt; '107','estado' =&gt; 'Proceso de retiro'],"</f>
        <v>'contratos_id' =&gt; 3,'fecha_retiro' =&gt; null,'ticket' =&gt; '11202','centro_costos_id' =&gt; '107','estado' =&gt; 'Proceso de retiro'],</v>
      </c>
      <c r="G262" t="str">
        <f t="shared" si="4"/>
        <v>['cargo' =&gt; 'Lider de Infraestructura','usuario' =&gt; 'Andres Felipe Cortes Vargas','cedula' =&gt; 80135704,'telefono' =&gt; '3124314025','gestionas_id' =&gt; 17,'contratos_id' =&gt; 3,'fecha_retiro' =&gt; null,'ticket' =&gt; '11202','centro_costos_id' =&gt; '107','estado' =&gt; 'Proceso de retiro'],</v>
      </c>
    </row>
    <row r="263" spans="1:7" x14ac:dyDescent="0.25">
      <c r="A263">
        <f>_xlfn.IFNA(IF(empleados!F264="",gestiona!$B$17,VLOOKUP(TRIM(empleados!F264),gestiona!$A$1:$B$17,2,0)),17)</f>
        <v>6</v>
      </c>
      <c r="B263">
        <f>_xlfn.IFNA(IF(empleados!G264="",contratos_id!$B$5,VLOOKUP(empleados!G264,contratos_id!$A$1:$B$16,2,0)),5)</f>
        <v>3</v>
      </c>
      <c r="C263" t="str">
        <f>IF(empleados!H264="","null","'"&amp;YEAR(empleados!H264)&amp;"-"&amp;IF(VALUE(MONTH(empleados!H264))&lt;10,0&amp;VALUE(MONTH(empleados!H264)),VALUE(MONTH(empleados!H264)))&amp;"-"&amp;IF(VALUE(DAY(empleados!H264))&lt;10,0&amp;VALUE(DAY(empleados!H264)),VALUE(DAY(empleados!H264)))&amp;"'")</f>
        <v>null</v>
      </c>
      <c r="D263">
        <f>_xlfn.IFNA(VLOOKUP(empleados!J264,centro_costo_id_2!$A$2:$B$108,2,0),107)</f>
        <v>107</v>
      </c>
      <c r="E263" t="str">
        <f>"['cargo' =&gt; '"&amp;TRIM(empleados!B264)&amp;"','usuario' =&gt; '"&amp;TRIM(empleados!C264)&amp;"','cedula' =&gt; "&amp;IF(empleados!D264="","null",empleados!D264)&amp;",'telefono' =&gt; '"&amp;IF(empleados!E264="","N/A",empleados!E264)&amp;"','gestionas_id' =&gt; "&amp;A263&amp;","</f>
        <v>['cargo' =&gt; 'Gerente de Auditoria','usuario' =&gt; 'Claudia Ximena Motta Hernandez','cedula' =&gt; 52620615,'telefono' =&gt; '3234906502','gestionas_id' =&gt; 6,</v>
      </c>
      <c r="F263" t="str">
        <f>"'contratos_id' =&gt; "&amp;B263&amp;",'fecha_retiro' =&gt; "&amp;C263&amp;",'ticket' =&gt; '"&amp;IF(empleados!I264="","N/A",empleados!I264)&amp;"','centro_costos_id' =&gt; '107','estado' =&gt; 'Proceso de retiro'],"</f>
        <v>'contratos_id' =&gt; 3,'fecha_retiro' =&gt; null,'ticket' =&gt; '11252','centro_costos_id' =&gt; '107','estado' =&gt; 'Proceso de retiro'],</v>
      </c>
      <c r="G263" t="str">
        <f t="shared" si="4"/>
        <v>['cargo' =&gt; 'Gerente de Auditoria','usuario' =&gt; 'Claudia Ximena Motta Hernandez','cedula' =&gt; 52620615,'telefono' =&gt; '3234906502','gestionas_id' =&gt; 6,'contratos_id' =&gt; 3,'fecha_retiro' =&gt; null,'ticket' =&gt; '11252','centro_costos_id' =&gt; '107','estado' =&gt; 'Proceso de retiro'],</v>
      </c>
    </row>
    <row r="264" spans="1:7" x14ac:dyDescent="0.25">
      <c r="A264">
        <f>_xlfn.IFNA(IF(empleados!F265="",gestiona!$B$17,VLOOKUP(TRIM(empleados!F265),gestiona!$A$1:$B$17,2,0)),17)</f>
        <v>13</v>
      </c>
      <c r="B264">
        <f>_xlfn.IFNA(IF(empleados!G265="",contratos_id!$B$5,VLOOKUP(empleados!G265,contratos_id!$A$1:$B$16,2,0)),5)</f>
        <v>5</v>
      </c>
      <c r="C264" t="str">
        <f>IF(empleados!H265="","null","'"&amp;YEAR(empleados!H265)&amp;"-"&amp;IF(VALUE(MONTH(empleados!H265))&lt;10,0&amp;VALUE(MONTH(empleados!H265)),VALUE(MONTH(empleados!H265)))&amp;"-"&amp;IF(VALUE(DAY(empleados!H265))&lt;10,0&amp;VALUE(DAY(empleados!H265)),VALUE(DAY(empleados!H265)))&amp;"'")</f>
        <v>'2023-04-30'</v>
      </c>
      <c r="D264">
        <f>_xlfn.IFNA(VLOOKUP(empleados!J265,centro_costo_id_2!$A$2:$B$108,2,0),107)</f>
        <v>37</v>
      </c>
      <c r="E264" t="str">
        <f>"['cargo' =&gt; '"&amp;TRIM(empleados!B265)&amp;"','usuario' =&gt; '"&amp;TRIM(empleados!C265)&amp;"','cedula' =&gt; "&amp;IF(empleados!D265="","null",empleados!D265)&amp;",'telefono' =&gt; '"&amp;IF(empleados!E265="","N/A",empleados!E265)&amp;"','gestionas_id' =&gt; "&amp;A264&amp;","</f>
        <v>['cargo' =&gt; 'Analista mesa de ayuda','usuario' =&gt; 'Hernan Mauricio Marquez Marulanda','cedula' =&gt; 16077489,'telefono' =&gt; '3146819832','gestionas_id' =&gt; 13,</v>
      </c>
      <c r="F264" t="str">
        <f>"'contratos_id' =&gt; "&amp;B264&amp;",'fecha_retiro' =&gt; "&amp;C264&amp;",'ticket' =&gt; '"&amp;IF(empleados!I265="","N/A",empleados!I265)&amp;"','centro_costos_id' =&gt; '107','estado' =&gt; 'Proceso de retiro'],"</f>
        <v>'contratos_id' =&gt; 5,'fecha_retiro' =&gt; '2023-04-30','ticket' =&gt; '11258','centro_costos_id' =&gt; '107','estado' =&gt; 'Proceso de retiro'],</v>
      </c>
      <c r="G264" t="str">
        <f t="shared" si="4"/>
        <v>['cargo' =&gt; 'Analista mesa de ayuda','usuario' =&gt; 'Hernan Mauricio Marquez Marulanda','cedula' =&gt; 16077489,'telefono' =&gt; '3146819832','gestionas_id' =&gt; 13,'contratos_id' =&gt; 5,'fecha_retiro' =&gt; '2023-04-30','ticket' =&gt; '11258','centro_costos_id' =&gt; '107','estado' =&gt; 'Proceso de retiro'],</v>
      </c>
    </row>
    <row r="265" spans="1:7" x14ac:dyDescent="0.25">
      <c r="A265">
        <f>_xlfn.IFNA(IF(empleados!F266="",gestiona!$B$17,VLOOKUP(TRIM(empleados!F266),gestiona!$A$1:$B$17,2,0)),17)</f>
        <v>13</v>
      </c>
      <c r="B265">
        <f>_xlfn.IFNA(IF(empleados!G266="",contratos_id!$B$5,VLOOKUP(empleados!G266,contratos_id!$A$1:$B$16,2,0)),5)</f>
        <v>5</v>
      </c>
      <c r="C265" t="str">
        <f>IF(empleados!H266="","null","'"&amp;YEAR(empleados!H266)&amp;"-"&amp;IF(VALUE(MONTH(empleados!H266))&lt;10,0&amp;VALUE(MONTH(empleados!H266)),VALUE(MONTH(empleados!H266)))&amp;"-"&amp;IF(VALUE(DAY(empleados!H266))&lt;10,0&amp;VALUE(DAY(empleados!H266)),VALUE(DAY(empleados!H266)))&amp;"'")</f>
        <v>'2023-04-30'</v>
      </c>
      <c r="D265">
        <f>_xlfn.IFNA(VLOOKUP(empleados!J266,centro_costo_id_2!$A$2:$B$108,2,0),107)</f>
        <v>37</v>
      </c>
      <c r="E265" t="str">
        <f>"['cargo' =&gt; '"&amp;TRIM(empleados!B266)&amp;"','usuario' =&gt; '"&amp;TRIM(empleados!C266)&amp;"','cedula' =&gt; "&amp;IF(empleados!D266="","null",empleados!D266)&amp;",'telefono' =&gt; '"&amp;IF(empleados!E266="","N/A",empleados!E266)&amp;"','gestionas_id' =&gt; "&amp;A265&amp;","</f>
        <v>['cargo' =&gt; 'Analista mesa de ayuda','usuario' =&gt; 'Graciela Monroy Calvo','cedula' =&gt; 1088280413,'telefono' =&gt; '3246803335','gestionas_id' =&gt; 13,</v>
      </c>
      <c r="F265" t="str">
        <f>"'contratos_id' =&gt; "&amp;B265&amp;",'fecha_retiro' =&gt; "&amp;C265&amp;",'ticket' =&gt; '"&amp;IF(empleados!I266="","N/A",empleados!I266)&amp;"','centro_costos_id' =&gt; '107','estado' =&gt; 'Proceso de retiro'],"</f>
        <v>'contratos_id' =&gt; 5,'fecha_retiro' =&gt; '2023-04-30','ticket' =&gt; '11250','centro_costos_id' =&gt; '107','estado' =&gt; 'Proceso de retiro'],</v>
      </c>
      <c r="G265" t="str">
        <f t="shared" si="4"/>
        <v>['cargo' =&gt; 'Analista mesa de ayuda','usuario' =&gt; 'Graciela Monroy Calvo','cedula' =&gt; 1088280413,'telefono' =&gt; '3246803335','gestionas_id' =&gt; 13,'contratos_id' =&gt; 5,'fecha_retiro' =&gt; '2023-04-30','ticket' =&gt; '11250','centro_costos_id' =&gt; '107','estado' =&gt; 'Proceso de retiro'],</v>
      </c>
    </row>
    <row r="266" spans="1:7" x14ac:dyDescent="0.25">
      <c r="A266">
        <f>_xlfn.IFNA(IF(empleados!F267="",gestiona!$B$17,VLOOKUP(TRIM(empleados!F267),gestiona!$A$1:$B$17,2,0)),17)</f>
        <v>13</v>
      </c>
      <c r="B266">
        <f>_xlfn.IFNA(IF(empleados!G267="",contratos_id!$B$5,VLOOKUP(empleados!G267,contratos_id!$A$1:$B$16,2,0)),5)</f>
        <v>5</v>
      </c>
      <c r="C266" t="str">
        <f>IF(empleados!H267="","null","'"&amp;YEAR(empleados!H267)&amp;"-"&amp;IF(VALUE(MONTH(empleados!H267))&lt;10,0&amp;VALUE(MONTH(empleados!H267)),VALUE(MONTH(empleados!H267)))&amp;"-"&amp;IF(VALUE(DAY(empleados!H267))&lt;10,0&amp;VALUE(DAY(empleados!H267)),VALUE(DAY(empleados!H267)))&amp;"'")</f>
        <v>'2023-04-30'</v>
      </c>
      <c r="D266">
        <f>_xlfn.IFNA(VLOOKUP(empleados!J267,centro_costo_id_2!$A$2:$B$108,2,0),107)</f>
        <v>37</v>
      </c>
      <c r="E266" t="str">
        <f>"['cargo' =&gt; '"&amp;TRIM(empleados!B267)&amp;"','usuario' =&gt; '"&amp;TRIM(empleados!C267)&amp;"','cedula' =&gt; "&amp;IF(empleados!D267="","null",empleados!D267)&amp;",'telefono' =&gt; '"&amp;IF(empleados!E267="","N/A",empleados!E267)&amp;"','gestionas_id' =&gt; "&amp;A266&amp;","</f>
        <v>['cargo' =&gt; 'Analista mesa de ayuda','usuario' =&gt; 'Jose Mario Mier Rivera','cedula' =&gt; 1102883470,'telefono' =&gt; '3126738712','gestionas_id' =&gt; 13,</v>
      </c>
      <c r="F266" t="str">
        <f>"'contratos_id' =&gt; "&amp;B266&amp;",'fecha_retiro' =&gt; "&amp;C266&amp;",'ticket' =&gt; '"&amp;IF(empleados!I267="","N/A",empleados!I267)&amp;"','centro_costos_id' =&gt; '107','estado' =&gt; 'Proceso de retiro'],"</f>
        <v>'contratos_id' =&gt; 5,'fecha_retiro' =&gt; '2023-04-30','ticket' =&gt; '11251','centro_costos_id' =&gt; '107','estado' =&gt; 'Proceso de retiro'],</v>
      </c>
      <c r="G266" t="str">
        <f t="shared" si="4"/>
        <v>['cargo' =&gt; 'Analista mesa de ayuda','usuario' =&gt; 'Jose Mario Mier Rivera','cedula' =&gt; 1102883470,'telefono' =&gt; '3126738712','gestionas_id' =&gt; 13,'contratos_id' =&gt; 5,'fecha_retiro' =&gt; '2023-04-30','ticket' =&gt; '11251','centro_costos_id' =&gt; '107','estado' =&gt; 'Proceso de retiro'],</v>
      </c>
    </row>
    <row r="267" spans="1:7" x14ac:dyDescent="0.25">
      <c r="A267">
        <f>_xlfn.IFNA(IF(empleados!F268="",gestiona!$B$17,VLOOKUP(TRIM(empleados!F268),gestiona!$A$1:$B$17,2,0)),17)</f>
        <v>13</v>
      </c>
      <c r="B267">
        <f>_xlfn.IFNA(IF(empleados!G268="",contratos_id!$B$5,VLOOKUP(empleados!G268,contratos_id!$A$1:$B$16,2,0)),5)</f>
        <v>5</v>
      </c>
      <c r="C267" t="str">
        <f>IF(empleados!H268="","null","'"&amp;YEAR(empleados!H268)&amp;"-"&amp;IF(VALUE(MONTH(empleados!H268))&lt;10,0&amp;VALUE(MONTH(empleados!H268)),VALUE(MONTH(empleados!H268)))&amp;"-"&amp;IF(VALUE(DAY(empleados!H268))&lt;10,0&amp;VALUE(DAY(empleados!H268)),VALUE(DAY(empleados!H268)))&amp;"'")</f>
        <v>'2023-04-02'</v>
      </c>
      <c r="D267">
        <f>_xlfn.IFNA(VLOOKUP(empleados!J268,centro_costo_id_2!$A$2:$B$108,2,0),107)</f>
        <v>60</v>
      </c>
      <c r="E267" t="str">
        <f>"['cargo' =&gt; '"&amp;TRIM(empleados!B268)&amp;"','usuario' =&gt; '"&amp;TRIM(empleados!C268)&amp;"','cedula' =&gt; "&amp;IF(empleados!D268="","null",empleados!D268)&amp;",'telefono' =&gt; '"&amp;IF(empleados!E268="","N/A",empleados!E268)&amp;"','gestionas_id' =&gt; "&amp;A267&amp;","</f>
        <v>['cargo' =&gt; 'Agente ventas','usuario' =&gt; 'Alexander Gonzalez','cedula' =&gt; 1096484445,'telefono' =&gt; '3219806825','gestionas_id' =&gt; 13,</v>
      </c>
      <c r="F267" t="str">
        <f>"'contratos_id' =&gt; "&amp;B267&amp;",'fecha_retiro' =&gt; "&amp;C267&amp;",'ticket' =&gt; '"&amp;IF(empleados!I268="","N/A",empleados!I268)&amp;"','centro_costos_id' =&gt; '107','estado' =&gt; 'Proceso de retiro'],"</f>
        <v>'contratos_id' =&gt; 5,'fecha_retiro' =&gt; '2023-04-02','ticket' =&gt; '11266','centro_costos_id' =&gt; '107','estado' =&gt; 'Proceso de retiro'],</v>
      </c>
      <c r="G267" t="str">
        <f t="shared" si="4"/>
        <v>['cargo' =&gt; 'Agente ventas','usuario' =&gt; 'Alexander Gonzalez','cedula' =&gt; 1096484445,'telefono' =&gt; '3219806825','gestionas_id' =&gt; 13,'contratos_id' =&gt; 5,'fecha_retiro' =&gt; '2023-04-02','ticket' =&gt; '11266','centro_costos_id' =&gt; '107','estado' =&gt; 'Proceso de retiro'],</v>
      </c>
    </row>
    <row r="268" spans="1:7" x14ac:dyDescent="0.25">
      <c r="A268">
        <f>_xlfn.IFNA(IF(empleados!F269="",gestiona!$B$17,VLOOKUP(TRIM(empleados!F269),gestiona!$A$1:$B$17,2,0)),17)</f>
        <v>17</v>
      </c>
      <c r="B268">
        <f>_xlfn.IFNA(IF(empleados!G269="",contratos_id!$B$5,VLOOKUP(empleados!G269,contratos_id!$A$1:$B$16,2,0)),5)</f>
        <v>5</v>
      </c>
      <c r="C268" t="str">
        <f>IF(empleados!H269="","null","'"&amp;YEAR(empleados!H269)&amp;"-"&amp;IF(VALUE(MONTH(empleados!H269))&lt;10,0&amp;VALUE(MONTH(empleados!H269)),VALUE(MONTH(empleados!H269)))&amp;"-"&amp;IF(VALUE(DAY(empleados!H269))&lt;10,0&amp;VALUE(DAY(empleados!H269)),VALUE(DAY(empleados!H269)))&amp;"'")</f>
        <v>'2023-09-17'</v>
      </c>
      <c r="D268">
        <f>_xlfn.IFNA(VLOOKUP(empleados!J269,centro_costo_id_2!$A$2:$B$108,2,0),107)</f>
        <v>79</v>
      </c>
      <c r="E268" t="str">
        <f>"['cargo' =&gt; '"&amp;TRIM(empleados!B269)&amp;"','usuario' =&gt; '"&amp;TRIM(empleados!C269)&amp;"','cedula' =&gt; "&amp;IF(empleados!D269="","null",empleados!D269)&amp;",'telefono' =&gt; '"&amp;IF(empleados!E269="","N/A",empleados!E269)&amp;"','gestionas_id' =&gt; "&amp;A268&amp;","</f>
        <v>['cargo' =&gt; 'Desarrollador intermedio','usuario' =&gt; 'Ivan Dario Murcia Moreno','cedula' =&gt; 80187499,'telefono' =&gt; '3143066667','gestionas_id' =&gt; 17,</v>
      </c>
      <c r="F268" t="str">
        <f>"'contratos_id' =&gt; "&amp;B268&amp;",'fecha_retiro' =&gt; "&amp;C268&amp;",'ticket' =&gt; '"&amp;IF(empleados!I269="","N/A",empleados!I269)&amp;"','centro_costos_id' =&gt; '107','estado' =&gt; 'Proceso de retiro'],"</f>
        <v>'contratos_id' =&gt; 5,'fecha_retiro' =&gt; '2023-09-17','ticket' =&gt; '10064','centro_costos_id' =&gt; '107','estado' =&gt; 'Proceso de retiro'],</v>
      </c>
      <c r="G268" t="str">
        <f t="shared" si="4"/>
        <v>['cargo' =&gt; 'Desarrollador intermedio','usuario' =&gt; 'Ivan Dario Murcia Moreno','cedula' =&gt; 80187499,'telefono' =&gt; '3143066667','gestionas_id' =&gt; 17,'contratos_id' =&gt; 5,'fecha_retiro' =&gt; '2023-09-17','ticket' =&gt; '10064','centro_costos_id' =&gt; '107','estado' =&gt; 'Proceso de retiro'],</v>
      </c>
    </row>
    <row r="269" spans="1:7" x14ac:dyDescent="0.25">
      <c r="A269">
        <f>_xlfn.IFNA(IF(empleados!F270="",gestiona!$B$17,VLOOKUP(TRIM(empleados!F270),gestiona!$A$1:$B$17,2,0)),17)</f>
        <v>17</v>
      </c>
      <c r="B269">
        <f>_xlfn.IFNA(IF(empleados!G270="",contratos_id!$B$5,VLOOKUP(empleados!G270,contratos_id!$A$1:$B$16,2,0)),5)</f>
        <v>3</v>
      </c>
      <c r="C269" t="str">
        <f>IF(empleados!H270="","null","'"&amp;YEAR(empleados!H270)&amp;"-"&amp;IF(VALUE(MONTH(empleados!H270))&lt;10,0&amp;VALUE(MONTH(empleados!H270)),VALUE(MONTH(empleados!H270)))&amp;"-"&amp;IF(VALUE(DAY(empleados!H270))&lt;10,0&amp;VALUE(DAY(empleados!H270)),VALUE(DAY(empleados!H270)))&amp;"'")</f>
        <v>null</v>
      </c>
      <c r="D269">
        <f>_xlfn.IFNA(VLOOKUP(empleados!J270,centro_costo_id_2!$A$2:$B$108,2,0),107)</f>
        <v>74</v>
      </c>
      <c r="E269" t="str">
        <f>"['cargo' =&gt; '"&amp;TRIM(empleados!B270)&amp;"','usuario' =&gt; '"&amp;TRIM(empleados!C270)&amp;"','cedula' =&gt; "&amp;IF(empleados!D270="","null",empleados!D270)&amp;",'telefono' =&gt; '"&amp;IF(empleados!E270="","N/A",empleados!E270)&amp;"','gestionas_id' =&gt; "&amp;A269&amp;","</f>
        <v>['cargo' =&gt; 'Desarrollador Python','usuario' =&gt; 'Omar Orlando Amaya Rojas','cedula' =&gt; 1022363066,'telefono' =&gt; '3043772999','gestionas_id' =&gt; 17,</v>
      </c>
      <c r="F269" t="str">
        <f>"'contratos_id' =&gt; "&amp;B269&amp;",'fecha_retiro' =&gt; "&amp;C269&amp;",'ticket' =&gt; '"&amp;IF(empleados!I270="","N/A",empleados!I270)&amp;"','centro_costos_id' =&gt; '107','estado' =&gt; 'Proceso de retiro'],"</f>
        <v>'contratos_id' =&gt; 3,'fecha_retiro' =&gt; null,'ticket' =&gt; '11155','centro_costos_id' =&gt; '107','estado' =&gt; 'Proceso de retiro'],</v>
      </c>
      <c r="G269" t="str">
        <f t="shared" si="4"/>
        <v>['cargo' =&gt; 'Desarrollador Python','usuario' =&gt; 'Omar Orlando Amaya Rojas','cedula' =&gt; 1022363066,'telefono' =&gt; '3043772999','gestionas_id' =&gt; 17,'contratos_id' =&gt; 3,'fecha_retiro' =&gt; null,'ticket' =&gt; '11155','centro_costos_id' =&gt; '107','estado' =&gt; 'Proceso de retiro'],</v>
      </c>
    </row>
    <row r="270" spans="1:7" x14ac:dyDescent="0.25">
      <c r="A270">
        <f>_xlfn.IFNA(IF(empleados!F271="",gestiona!$B$17,VLOOKUP(TRIM(empleados!F271),gestiona!$A$1:$B$17,2,0)),17)</f>
        <v>17</v>
      </c>
      <c r="B270">
        <f>_xlfn.IFNA(IF(empleados!G271="",contratos_id!$B$5,VLOOKUP(empleados!G271,contratos_id!$A$1:$B$16,2,0)),5)</f>
        <v>5</v>
      </c>
      <c r="C270" t="str">
        <f>IF(empleados!H271="","null","'"&amp;YEAR(empleados!H271)&amp;"-"&amp;IF(VALUE(MONTH(empleados!H271))&lt;10,0&amp;VALUE(MONTH(empleados!H271)),VALUE(MONTH(empleados!H271)))&amp;"-"&amp;IF(VALUE(DAY(empleados!H271))&lt;10,0&amp;VALUE(DAY(empleados!H271)),VALUE(DAY(empleados!H271)))&amp;"'")</f>
        <v>null</v>
      </c>
      <c r="D270">
        <f>_xlfn.IFNA(VLOOKUP(empleados!J271,centro_costo_id_2!$A$2:$B$108,2,0),107)</f>
        <v>45</v>
      </c>
      <c r="E270" t="str">
        <f>"['cargo' =&gt; '"&amp;TRIM(empleados!B271)&amp;"','usuario' =&gt; '"&amp;TRIM(empleados!C271)&amp;"','cedula' =&gt; "&amp;IF(empleados!D271="","null",empleados!D271)&amp;",'telefono' =&gt; '"&amp;IF(empleados!E271="","N/A",empleados!E271)&amp;"','gestionas_id' =&gt; "&amp;A270&amp;","</f>
        <v>['cargo' =&gt; 'Desarrolladora .net','usuario' =&gt; 'Ester Elena Arias Florian( Paula Rendon)','cedula' =&gt; 1020412678,'telefono' =&gt; '3016421910','gestionas_id' =&gt; 17,</v>
      </c>
      <c r="F270" t="str">
        <f>"'contratos_id' =&gt; "&amp;B270&amp;",'fecha_retiro' =&gt; "&amp;C270&amp;",'ticket' =&gt; '"&amp;IF(empleados!I271="","N/A",empleados!I271)&amp;"','centro_costos_id' =&gt; '107','estado' =&gt; 'Proceso de retiro'],"</f>
        <v>'contratos_id' =&gt; 5,'fecha_retiro' =&gt; null,'ticket' =&gt; '10898','centro_costos_id' =&gt; '107','estado' =&gt; 'Proceso de retiro'],</v>
      </c>
      <c r="G270" t="str">
        <f t="shared" si="4"/>
        <v>['cargo' =&gt; 'Desarrolladora .net','usuario' =&gt; 'Ester Elena Arias Florian( Paula Rendon)','cedula' =&gt; 1020412678,'telefono' =&gt; '3016421910','gestionas_id' =&gt; 17,'contratos_id' =&gt; 5,'fecha_retiro' =&gt; null,'ticket' =&gt; '10898','centro_costos_id' =&gt; '107','estado' =&gt; 'Proceso de retiro'],</v>
      </c>
    </row>
    <row r="271" spans="1:7" x14ac:dyDescent="0.25">
      <c r="A271">
        <f>_xlfn.IFNA(IF(empleados!F272="",gestiona!$B$17,VLOOKUP(TRIM(empleados!F272),gestiona!$A$1:$B$17,2,0)),17)</f>
        <v>17</v>
      </c>
      <c r="B271">
        <f>_xlfn.IFNA(IF(empleados!G272="",contratos_id!$B$5,VLOOKUP(empleados!G272,contratos_id!$A$1:$B$16,2,0)),5)</f>
        <v>5</v>
      </c>
      <c r="C271" t="str">
        <f>IF(empleados!H272="","null","'"&amp;YEAR(empleados!H272)&amp;"-"&amp;IF(VALUE(MONTH(empleados!H272))&lt;10,0&amp;VALUE(MONTH(empleados!H272)),VALUE(MONTH(empleados!H272)))&amp;"-"&amp;IF(VALUE(DAY(empleados!H272))&lt;10,0&amp;VALUE(DAY(empleados!H272)),VALUE(DAY(empleados!H272)))&amp;"'")</f>
        <v>'2023-09-17'</v>
      </c>
      <c r="D271">
        <f>_xlfn.IFNA(VLOOKUP(empleados!J272,centro_costo_id_2!$A$2:$B$108,2,0),107)</f>
        <v>79</v>
      </c>
      <c r="E271" t="str">
        <f>"['cargo' =&gt; '"&amp;TRIM(empleados!B272)&amp;"','usuario' =&gt; '"&amp;TRIM(empleados!C272)&amp;"','cedula' =&gt; "&amp;IF(empleados!D272="","null",empleados!D272)&amp;",'telefono' =&gt; '"&amp;IF(empleados!E272="","N/A",empleados!E272)&amp;"','gestionas_id' =&gt; "&amp;A271&amp;","</f>
        <v>['cargo' =&gt; 'Desarrollador NODEjs-React','usuario' =&gt; 'Euclides Rodriguez Gaitán','cedula' =&gt; 80166307,'telefono' =&gt; '3174529083','gestionas_id' =&gt; 17,</v>
      </c>
      <c r="F271" t="str">
        <f>"'contratos_id' =&gt; "&amp;B271&amp;",'fecha_retiro' =&gt; "&amp;C271&amp;",'ticket' =&gt; '"&amp;IF(empleados!I272="","N/A",empleados!I272)&amp;"','centro_costos_id' =&gt; '107','estado' =&gt; 'Proceso de retiro'],"</f>
        <v>'contratos_id' =&gt; 5,'fecha_retiro' =&gt; '2023-09-17','ticket' =&gt; '9511','centro_costos_id' =&gt; '107','estado' =&gt; 'Proceso de retiro'],</v>
      </c>
      <c r="G271" t="str">
        <f t="shared" si="4"/>
        <v>['cargo' =&gt; 'Desarrollador NODEjs-React','usuario' =&gt; 'Euclides Rodriguez Gaitán','cedula' =&gt; 80166307,'telefono' =&gt; '3174529083','gestionas_id' =&gt; 17,'contratos_id' =&gt; 5,'fecha_retiro' =&gt; '2023-09-17','ticket' =&gt; '9511','centro_costos_id' =&gt; '107','estado' =&gt; 'Proceso de retiro'],</v>
      </c>
    </row>
    <row r="272" spans="1:7" x14ac:dyDescent="0.25">
      <c r="A272">
        <f>_xlfn.IFNA(IF(empleados!F273="",gestiona!$B$17,VLOOKUP(TRIM(empleados!F273),gestiona!$A$1:$B$17,2,0)),17)</f>
        <v>17</v>
      </c>
      <c r="B272">
        <f>_xlfn.IFNA(IF(empleados!G273="",contratos_id!$B$5,VLOOKUP(empleados!G273,contratos_id!$A$1:$B$16,2,0)),5)</f>
        <v>3</v>
      </c>
      <c r="C272" t="str">
        <f>IF(empleados!H273="","null","'"&amp;YEAR(empleados!H273)&amp;"-"&amp;IF(VALUE(MONTH(empleados!H273))&lt;10,0&amp;VALUE(MONTH(empleados!H273)),VALUE(MONTH(empleados!H273)))&amp;"-"&amp;IF(VALUE(DAY(empleados!H273))&lt;10,0&amp;VALUE(DAY(empleados!H273)),VALUE(DAY(empleados!H273)))&amp;"'")</f>
        <v>null</v>
      </c>
      <c r="D272">
        <f>_xlfn.IFNA(VLOOKUP(empleados!J273,centro_costo_id_2!$A$2:$B$108,2,0),107)</f>
        <v>107</v>
      </c>
      <c r="E272" t="str">
        <f>"['cargo' =&gt; '"&amp;TRIM(empleados!B273)&amp;"','usuario' =&gt; '"&amp;TRIM(empleados!C273)&amp;"','cedula' =&gt; "&amp;IF(empleados!D273="","null",empleados!D273)&amp;",'telefono' =&gt; '"&amp;IF(empleados!E273="","N/A",empleados!E273)&amp;"','gestionas_id' =&gt; "&amp;A272&amp;","</f>
        <v>['cargo' =&gt; 'Ingeniero de requerimientos y scrum master','usuario' =&gt; 'Henry Santiago Mendez Molina','cedula' =&gt; 1019128930,'telefono' =&gt; '3193212826','gestionas_id' =&gt; 17,</v>
      </c>
      <c r="F272" t="str">
        <f>"'contratos_id' =&gt; "&amp;B272&amp;",'fecha_retiro' =&gt; "&amp;C272&amp;",'ticket' =&gt; '"&amp;IF(empleados!I273="","N/A",empleados!I273)&amp;"','centro_costos_id' =&gt; '107','estado' =&gt; 'Proceso de retiro'],"</f>
        <v>'contratos_id' =&gt; 3,'fecha_retiro' =&gt; null,'ticket' =&gt; '11302','centro_costos_id' =&gt; '107','estado' =&gt; 'Proceso de retiro'],</v>
      </c>
      <c r="G272" t="str">
        <f t="shared" si="4"/>
        <v>['cargo' =&gt; 'Ingeniero de requerimientos y scrum master','usuario' =&gt; 'Henry Santiago Mendez Molina','cedula' =&gt; 1019128930,'telefono' =&gt; '3193212826','gestionas_id' =&gt; 17,'contratos_id' =&gt; 3,'fecha_retiro' =&gt; null,'ticket' =&gt; '11302','centro_costos_id' =&gt; '107','estado' =&gt; 'Proceso de retiro'],</v>
      </c>
    </row>
    <row r="273" spans="1:7" x14ac:dyDescent="0.25">
      <c r="A273">
        <f>_xlfn.IFNA(IF(empleados!F274="",gestiona!$B$17,VLOOKUP(TRIM(empleados!F274),gestiona!$A$1:$B$17,2,0)),17)</f>
        <v>17</v>
      </c>
      <c r="B273">
        <f>_xlfn.IFNA(IF(empleados!G274="",contratos_id!$B$5,VLOOKUP(empleados!G274,contratos_id!$A$1:$B$16,2,0)),5)</f>
        <v>5</v>
      </c>
      <c r="C273" t="str">
        <f>IF(empleados!H274="","null","'"&amp;YEAR(empleados!H274)&amp;"-"&amp;IF(VALUE(MONTH(empleados!H274))&lt;10,0&amp;VALUE(MONTH(empleados!H274)),VALUE(MONTH(empleados!H274)))&amp;"-"&amp;IF(VALUE(DAY(empleados!H274))&lt;10,0&amp;VALUE(DAY(empleados!H274)),VALUE(DAY(empleados!H274)))&amp;"'")</f>
        <v>'2023-09-17'</v>
      </c>
      <c r="D273">
        <f>_xlfn.IFNA(VLOOKUP(empleados!J274,centro_costo_id_2!$A$2:$B$108,2,0),107)</f>
        <v>79</v>
      </c>
      <c r="E273" t="str">
        <f>"['cargo' =&gt; '"&amp;TRIM(empleados!B274)&amp;"','usuario' =&gt; '"&amp;TRIM(empleados!C274)&amp;"','cedula' =&gt; "&amp;IF(empleados!D274="","null",empleados!D274)&amp;",'telefono' =&gt; '"&amp;IF(empleados!E274="","N/A",empleados!E274)&amp;"','gestionas_id' =&gt; "&amp;A273&amp;","</f>
        <v>['cargo' =&gt; 'DESARROLLADOR NODE JS','usuario' =&gt; 'Erick Fernando Alarcon Duran','cedula' =&gt; 1140901894,'telefono' =&gt; '3232853878','gestionas_id' =&gt; 17,</v>
      </c>
      <c r="F273" t="str">
        <f>"'contratos_id' =&gt; "&amp;B273&amp;",'fecha_retiro' =&gt; "&amp;C273&amp;",'ticket' =&gt; '"&amp;IF(empleados!I274="","N/A",empleados!I274)&amp;"','centro_costos_id' =&gt; '107','estado' =&gt; 'Proceso de retiro'],"</f>
        <v>'contratos_id' =&gt; 5,'fecha_retiro' =&gt; '2023-09-17','ticket' =&gt; '10726','centro_costos_id' =&gt; '107','estado' =&gt; 'Proceso de retiro'],</v>
      </c>
      <c r="G273" t="str">
        <f t="shared" si="4"/>
        <v>['cargo' =&gt; 'DESARROLLADOR NODE JS','usuario' =&gt; 'Erick Fernando Alarcon Duran','cedula' =&gt; 1140901894,'telefono' =&gt; '3232853878','gestionas_id' =&gt; 17,'contratos_id' =&gt; 5,'fecha_retiro' =&gt; '2023-09-17','ticket' =&gt; '10726','centro_costos_id' =&gt; '107','estado' =&gt; 'Proceso de retiro'],</v>
      </c>
    </row>
    <row r="274" spans="1:7" x14ac:dyDescent="0.25">
      <c r="A274">
        <f>_xlfn.IFNA(IF(empleados!F275="",gestiona!$B$17,VLOOKUP(TRIM(empleados!F275),gestiona!$A$1:$B$17,2,0)),17)</f>
        <v>17</v>
      </c>
      <c r="B274">
        <f>_xlfn.IFNA(IF(empleados!G275="",contratos_id!$B$5,VLOOKUP(empleados!G275,contratos_id!$A$1:$B$16,2,0)),5)</f>
        <v>5</v>
      </c>
      <c r="C274" t="str">
        <f>IF(empleados!H275="","null","'"&amp;YEAR(empleados!H275)&amp;"-"&amp;IF(VALUE(MONTH(empleados!H275))&lt;10,0&amp;VALUE(MONTH(empleados!H275)),VALUE(MONTH(empleados!H275)))&amp;"-"&amp;IF(VALUE(DAY(empleados!H275))&lt;10,0&amp;VALUE(DAY(empleados!H275)),VALUE(DAY(empleados!H275)))&amp;"'")</f>
        <v>'2023-12-31'</v>
      </c>
      <c r="D274">
        <f>_xlfn.IFNA(VLOOKUP(empleados!J275,centro_costo_id_2!$A$2:$B$108,2,0),107)</f>
        <v>92</v>
      </c>
      <c r="E274" t="str">
        <f>"['cargo' =&gt; '"&amp;TRIM(empleados!B275)&amp;"','usuario' =&gt; '"&amp;TRIM(empleados!C275)&amp;"','cedula' =&gt; "&amp;IF(empleados!D275="","null",empleados!D275)&amp;",'telefono' =&gt; '"&amp;IF(empleados!E275="","N/A",empleados!E275)&amp;"','gestionas_id' =&gt; "&amp;A274&amp;","</f>
        <v>['cargo' =&gt; 'Analista y desarrollador ABAP','usuario' =&gt; 'Alejandro Jose Villar Tuñon(Esteban Carrascal)','cedula' =&gt; 1128058617,'telefono' =&gt; '3203454209','gestionas_id' =&gt; 17,</v>
      </c>
      <c r="F274" t="str">
        <f>"'contratos_id' =&gt; "&amp;B274&amp;",'fecha_retiro' =&gt; "&amp;C274&amp;",'ticket' =&gt; '"&amp;IF(empleados!I275="","N/A",empleados!I275)&amp;"','centro_costos_id' =&gt; '107','estado' =&gt; 'Proceso de retiro'],"</f>
        <v>'contratos_id' =&gt; 5,'fecha_retiro' =&gt; '2023-12-31','ticket' =&gt; '11192','centro_costos_id' =&gt; '107','estado' =&gt; 'Proceso de retiro'],</v>
      </c>
      <c r="G274" t="str">
        <f t="shared" si="4"/>
        <v>['cargo' =&gt; 'Analista y desarrollador ABAP','usuario' =&gt; 'Alejandro Jose Villar Tuñon(Esteban Carrascal)','cedula' =&gt; 1128058617,'telefono' =&gt; '3203454209','gestionas_id' =&gt; 17,'contratos_id' =&gt; 5,'fecha_retiro' =&gt; '2023-12-31','ticket' =&gt; '11192','centro_costos_id' =&gt; '107','estado' =&gt; 'Proceso de retiro'],</v>
      </c>
    </row>
    <row r="275" spans="1:7" x14ac:dyDescent="0.25">
      <c r="A275">
        <f>_xlfn.IFNA(IF(empleados!F276="",gestiona!$B$17,VLOOKUP(TRIM(empleados!F276),gestiona!$A$1:$B$17,2,0)),17)</f>
        <v>13</v>
      </c>
      <c r="B275">
        <f>_xlfn.IFNA(IF(empleados!G276="",contratos_id!$B$5,VLOOKUP(empleados!G276,contratos_id!$A$1:$B$16,2,0)),5)</f>
        <v>5</v>
      </c>
      <c r="C275" t="str">
        <f>IF(empleados!H276="","null","'"&amp;YEAR(empleados!H276)&amp;"-"&amp;IF(VALUE(MONTH(empleados!H276))&lt;10,0&amp;VALUE(MONTH(empleados!H276)),VALUE(MONTH(empleados!H276)))&amp;"-"&amp;IF(VALUE(DAY(empleados!H276))&lt;10,0&amp;VALUE(DAY(empleados!H276)),VALUE(DAY(empleados!H276)))&amp;"'")</f>
        <v>'2023-04-30'</v>
      </c>
      <c r="D275">
        <f>_xlfn.IFNA(VLOOKUP(empleados!J276,centro_costo_id_2!$A$2:$B$108,2,0),107)</f>
        <v>37</v>
      </c>
      <c r="E275" t="str">
        <f>"['cargo' =&gt; '"&amp;TRIM(empleados!B276)&amp;"','usuario' =&gt; '"&amp;TRIM(empleados!C276)&amp;"','cedula' =&gt; "&amp;IF(empleados!D276="","null",empleados!D276)&amp;",'telefono' =&gt; '"&amp;IF(empleados!E276="","N/A",empleados!E276)&amp;"','gestionas_id' =&gt; "&amp;A275&amp;","</f>
        <v>['cargo' =&gt; 'Experto en digitalizacion y migracion','usuario' =&gt; 'Mauricio Marin Orozco','cedula' =&gt; null,'telefono' =&gt; '3183664167','gestionas_id' =&gt; 13,</v>
      </c>
      <c r="F275" t="str">
        <f>"'contratos_id' =&gt; "&amp;B275&amp;",'fecha_retiro' =&gt; "&amp;C275&amp;",'ticket' =&gt; '"&amp;IF(empleados!I276="","N/A",empleados!I276)&amp;"','centro_costos_id' =&gt; '107','estado' =&gt; 'Proceso de retiro'],"</f>
        <v>'contratos_id' =&gt; 5,'fecha_retiro' =&gt; '2023-04-30','ticket' =&gt; '11248','centro_costos_id' =&gt; '107','estado' =&gt; 'Proceso de retiro'],</v>
      </c>
      <c r="G275" t="str">
        <f t="shared" si="4"/>
        <v>['cargo' =&gt; 'Experto en digitalizacion y migracion','usuario' =&gt; 'Mauricio Marin Orozco','cedula' =&gt; null,'telefono' =&gt; '3183664167','gestionas_id' =&gt; 13,'contratos_id' =&gt; 5,'fecha_retiro' =&gt; '2023-04-30','ticket' =&gt; '11248','centro_costos_id' =&gt; '107','estado' =&gt; 'Proceso de retiro'],</v>
      </c>
    </row>
    <row r="276" spans="1:7" x14ac:dyDescent="0.25">
      <c r="A276">
        <f>_xlfn.IFNA(IF(empleados!F277="",gestiona!$B$17,VLOOKUP(TRIM(empleados!F277),gestiona!$A$1:$B$17,2,0)),17)</f>
        <v>17</v>
      </c>
      <c r="B276">
        <f>_xlfn.IFNA(IF(empleados!G277="",contratos_id!$B$5,VLOOKUP(empleados!G277,contratos_id!$A$1:$B$16,2,0)),5)</f>
        <v>5</v>
      </c>
      <c r="C276" t="str">
        <f>IF(empleados!H277="","null","'"&amp;YEAR(empleados!H277)&amp;"-"&amp;IF(VALUE(MONTH(empleados!H277))&lt;10,0&amp;VALUE(MONTH(empleados!H277)),VALUE(MONTH(empleados!H277)))&amp;"-"&amp;IF(VALUE(DAY(empleados!H277))&lt;10,0&amp;VALUE(DAY(empleados!H277)),VALUE(DAY(empleados!H277)))&amp;"'")</f>
        <v>'2023-09-17'</v>
      </c>
      <c r="D276">
        <f>_xlfn.IFNA(VLOOKUP(empleados!J277,centro_costo_id_2!$A$2:$B$108,2,0),107)</f>
        <v>79</v>
      </c>
      <c r="E276" t="str">
        <f>"['cargo' =&gt; '"&amp;TRIM(empleados!B277)&amp;"','usuario' =&gt; '"&amp;TRIM(empleados!C277)&amp;"','cedula' =&gt; "&amp;IF(empleados!D277="","null",empleados!D277)&amp;",'telefono' =&gt; '"&amp;IF(empleados!E277="","N/A",empleados!E277)&amp;"','gestionas_id' =&gt; "&amp;A276&amp;","</f>
        <v>['cargo' =&gt; 'Desarrollador Fullstack','usuario' =&gt; 'Cristian Camilo Aya Alvarez','cedula' =&gt; 1075296513,'telefono' =&gt; '30078079221','gestionas_id' =&gt; 17,</v>
      </c>
      <c r="F276" t="str">
        <f>"'contratos_id' =&gt; "&amp;B276&amp;",'fecha_retiro' =&gt; "&amp;C276&amp;",'ticket' =&gt; '"&amp;IF(empleados!I277="","N/A",empleados!I277)&amp;"','centro_costos_id' =&gt; '107','estado' =&gt; 'Proceso de retiro'],"</f>
        <v>'contratos_id' =&gt; 5,'fecha_retiro' =&gt; '2023-09-17','ticket' =&gt; '11340','centro_costos_id' =&gt; '107','estado' =&gt; 'Proceso de retiro'],</v>
      </c>
      <c r="G276" t="str">
        <f t="shared" si="4"/>
        <v>['cargo' =&gt; 'Desarrollador Fullstack','usuario' =&gt; 'Cristian Camilo Aya Alvarez','cedula' =&gt; 1075296513,'telefono' =&gt; '30078079221','gestionas_id' =&gt; 17,'contratos_id' =&gt; 5,'fecha_retiro' =&gt; '2023-09-17','ticket' =&gt; '11340','centro_costos_id' =&gt; '107','estado' =&gt; 'Proceso de retiro'],</v>
      </c>
    </row>
    <row r="277" spans="1:7" x14ac:dyDescent="0.25">
      <c r="A277">
        <f>_xlfn.IFNA(IF(empleados!F278="",gestiona!$B$17,VLOOKUP(TRIM(empleados!F278),gestiona!$A$1:$B$17,2,0)),17)</f>
        <v>13</v>
      </c>
      <c r="B277">
        <f>_xlfn.IFNA(IF(empleados!G278="",contratos_id!$B$5,VLOOKUP(empleados!G278,contratos_id!$A$1:$B$16,2,0)),5)</f>
        <v>3</v>
      </c>
      <c r="C277" t="str">
        <f>IF(empleados!H278="","null","'"&amp;YEAR(empleados!H278)&amp;"-"&amp;IF(VALUE(MONTH(empleados!H278))&lt;10,0&amp;VALUE(MONTH(empleados!H278)),VALUE(MONTH(empleados!H278)))&amp;"-"&amp;IF(VALUE(DAY(empleados!H278))&lt;10,0&amp;VALUE(DAY(empleados!H278)),VALUE(DAY(empleados!H278)))&amp;"'")</f>
        <v>null</v>
      </c>
      <c r="D277">
        <f>_xlfn.IFNA(VLOOKUP(empleados!J278,centro_costo_id_2!$A$2:$B$108,2,0),107)</f>
        <v>107</v>
      </c>
      <c r="E277" t="str">
        <f>"['cargo' =&gt; '"&amp;TRIM(empleados!B278)&amp;"','usuario' =&gt; '"&amp;TRIM(empleados!C278)&amp;"','cedula' =&gt; "&amp;IF(empleados!D278="","null",empleados!D278)&amp;",'telefono' =&gt; '"&amp;IF(empleados!E278="","N/A",empleados!E278)&amp;"','gestionas_id' =&gt; "&amp;A277&amp;","</f>
        <v>['cargo' =&gt; 'Directora Juridica','usuario' =&gt; 'Paula Andrea Sanchez Gutierrez','cedula' =&gt; 43267484,'telefono' =&gt; '3183721237','gestionas_id' =&gt; 13,</v>
      </c>
      <c r="F277" t="str">
        <f>"'contratos_id' =&gt; "&amp;B277&amp;",'fecha_retiro' =&gt; "&amp;C277&amp;",'ticket' =&gt; '"&amp;IF(empleados!I278="","N/A",empleados!I278)&amp;"','centro_costos_id' =&gt; '107','estado' =&gt; 'Proceso de retiro'],"</f>
        <v>'contratos_id' =&gt; 3,'fecha_retiro' =&gt; null,'ticket' =&gt; '11372','centro_costos_id' =&gt; '107','estado' =&gt; 'Proceso de retiro'],</v>
      </c>
      <c r="G277" t="str">
        <f t="shared" si="4"/>
        <v>['cargo' =&gt; 'Directora Juridica','usuario' =&gt; 'Paula Andrea Sanchez Gutierrez','cedula' =&gt; 43267484,'telefono' =&gt; '3183721237','gestionas_id' =&gt; 13,'contratos_id' =&gt; 3,'fecha_retiro' =&gt; null,'ticket' =&gt; '11372','centro_costos_id' =&gt; '107','estado' =&gt; 'Proceso de retiro'],</v>
      </c>
    </row>
    <row r="278" spans="1:7" x14ac:dyDescent="0.25">
      <c r="A278">
        <f>_xlfn.IFNA(IF(empleados!F279="",gestiona!$B$17,VLOOKUP(TRIM(empleados!F279),gestiona!$A$1:$B$17,2,0)),17)</f>
        <v>13</v>
      </c>
      <c r="B278">
        <f>_xlfn.IFNA(IF(empleados!G279="",contratos_id!$B$5,VLOOKUP(empleados!G279,contratos_id!$A$1:$B$16,2,0)),5)</f>
        <v>6</v>
      </c>
      <c r="C278" t="str">
        <f>IF(empleados!H279="","null","'"&amp;YEAR(empleados!H279)&amp;"-"&amp;IF(VALUE(MONTH(empleados!H279))&lt;10,0&amp;VALUE(MONTH(empleados!H279)),VALUE(MONTH(empleados!H279)))&amp;"-"&amp;IF(VALUE(DAY(empleados!H279))&lt;10,0&amp;VALUE(DAY(empleados!H279)),VALUE(DAY(empleados!H279)))&amp;"'")</f>
        <v>null</v>
      </c>
      <c r="D278">
        <f>_xlfn.IFNA(VLOOKUP(empleados!J279,centro_costo_id_2!$A$2:$B$108,2,0),107)</f>
        <v>107</v>
      </c>
      <c r="E278" t="str">
        <f>"['cargo' =&gt; '"&amp;TRIM(empleados!B279)&amp;"','usuario' =&gt; '"&amp;TRIM(empleados!C279)&amp;"','cedula' =&gt; "&amp;IF(empleados!D279="","null",empleados!D279)&amp;",'telefono' =&gt; '"&amp;IF(empleados!E279="","N/A",empleados!E279)&amp;"','gestionas_id' =&gt; "&amp;A278&amp;","</f>
        <v>['cargo' =&gt; 'Gestor documental de proyectos','usuario' =&gt; 'Estefania Gutierrez Rodriguez','cedula' =&gt; 1032464001,'telefono' =&gt; '3004705953','gestionas_id' =&gt; 13,</v>
      </c>
      <c r="F278" t="str">
        <f>"'contratos_id' =&gt; "&amp;B278&amp;",'fecha_retiro' =&gt; "&amp;C278&amp;",'ticket' =&gt; '"&amp;IF(empleados!I279="","N/A",empleados!I279)&amp;"','centro_costos_id' =&gt; '107','estado' =&gt; 'Proceso de retiro'],"</f>
        <v>'contratos_id' =&gt; 6,'fecha_retiro' =&gt; null,'ticket' =&gt; '11342','centro_costos_id' =&gt; '107','estado' =&gt; 'Proceso de retiro'],</v>
      </c>
      <c r="G278" t="str">
        <f t="shared" si="4"/>
        <v>['cargo' =&gt; 'Gestor documental de proyectos','usuario' =&gt; 'Estefania Gutierrez Rodriguez','cedula' =&gt; 1032464001,'telefono' =&gt; '3004705953','gestionas_id' =&gt; 13,'contratos_id' =&gt; 6,'fecha_retiro' =&gt; null,'ticket' =&gt; '11342','centro_costos_id' =&gt; '107','estado' =&gt; 'Proceso de retiro'],</v>
      </c>
    </row>
    <row r="279" spans="1:7" x14ac:dyDescent="0.25">
      <c r="A279">
        <f>_xlfn.IFNA(IF(empleados!F280="",gestiona!$B$17,VLOOKUP(TRIM(empleados!F280),gestiona!$A$1:$B$17,2,0)),17)</f>
        <v>13</v>
      </c>
      <c r="B279">
        <f>_xlfn.IFNA(IF(empleados!G280="",contratos_id!$B$5,VLOOKUP(empleados!G280,contratos_id!$A$1:$B$16,2,0)),5)</f>
        <v>5</v>
      </c>
      <c r="C279" t="str">
        <f>IF(empleados!H280="","null","'"&amp;YEAR(empleados!H280)&amp;"-"&amp;IF(VALUE(MONTH(empleados!H280))&lt;10,0&amp;VALUE(MONTH(empleados!H280)),VALUE(MONTH(empleados!H280)))&amp;"-"&amp;IF(VALUE(DAY(empleados!H280))&lt;10,0&amp;VALUE(DAY(empleados!H280)),VALUE(DAY(empleados!H280)))&amp;"'")</f>
        <v>'2023-04-30'</v>
      </c>
      <c r="D279">
        <f>_xlfn.IFNA(VLOOKUP(empleados!J280,centro_costo_id_2!$A$2:$B$108,2,0),107)</f>
        <v>37</v>
      </c>
      <c r="E279" t="str">
        <f>"['cargo' =&gt; '"&amp;TRIM(empleados!B280)&amp;"','usuario' =&gt; '"&amp;TRIM(empleados!C280)&amp;"','cedula' =&gt; "&amp;IF(empleados!D280="","null",empleados!D280)&amp;",'telefono' =&gt; '"&amp;IF(empleados!E280="","N/A",empleados!E280)&amp;"','gestionas_id' =&gt; "&amp;A279&amp;","</f>
        <v>['cargo' =&gt; 'Abogado Funcional','usuario' =&gt; 'Gerardo Augusto Arce Arias','cedula' =&gt; 1077463047,'telefono' =&gt; '3207639020','gestionas_id' =&gt; 13,</v>
      </c>
      <c r="F279" t="str">
        <f>"'contratos_id' =&gt; "&amp;B279&amp;",'fecha_retiro' =&gt; "&amp;C279&amp;",'ticket' =&gt; '"&amp;IF(empleados!I280="","N/A",empleados!I280)&amp;"','centro_costos_id' =&gt; '107','estado' =&gt; 'Proceso de retiro'],"</f>
        <v>'contratos_id' =&gt; 5,'fecha_retiro' =&gt; '2023-04-30','ticket' =&gt; '11064','centro_costos_id' =&gt; '107','estado' =&gt; 'Proceso de retiro'],</v>
      </c>
      <c r="G279" t="str">
        <f t="shared" si="4"/>
        <v>['cargo' =&gt; 'Abogado Funcional','usuario' =&gt; 'Gerardo Augusto Arce Arias','cedula' =&gt; 1077463047,'telefono' =&gt; '3207639020','gestionas_id' =&gt; 13,'contratos_id' =&gt; 5,'fecha_retiro' =&gt; '2023-04-30','ticket' =&gt; '11064','centro_costos_id' =&gt; '107','estado' =&gt; 'Proceso de retiro'],</v>
      </c>
    </row>
    <row r="280" spans="1:7" x14ac:dyDescent="0.25">
      <c r="A280">
        <f>_xlfn.IFNA(IF(empleados!F281="",gestiona!$B$17,VLOOKUP(TRIM(empleados!F281),gestiona!$A$1:$B$17,2,0)),17)</f>
        <v>17</v>
      </c>
      <c r="B280">
        <f>_xlfn.IFNA(IF(empleados!G281="",contratos_id!$B$5,VLOOKUP(empleados!G281,contratos_id!$A$1:$B$16,2,0)),5)</f>
        <v>5</v>
      </c>
      <c r="C280" t="str">
        <f>IF(empleados!H281="","null","'"&amp;YEAR(empleados!H281)&amp;"-"&amp;IF(VALUE(MONTH(empleados!H281))&lt;10,0&amp;VALUE(MONTH(empleados!H281)),VALUE(MONTH(empleados!H281)))&amp;"-"&amp;IF(VALUE(DAY(empleados!H281))&lt;10,0&amp;VALUE(DAY(empleados!H281)),VALUE(DAY(empleados!H281)))&amp;"'")</f>
        <v>'2023-09-17'</v>
      </c>
      <c r="D280">
        <f>_xlfn.IFNA(VLOOKUP(empleados!J281,centro_costo_id_2!$A$2:$B$108,2,0),107)</f>
        <v>79</v>
      </c>
      <c r="E280" t="str">
        <f>"['cargo' =&gt; '"&amp;TRIM(empleados!B281)&amp;"','usuario' =&gt; '"&amp;TRIM(empleados!C281)&amp;"','cedula' =&gt; "&amp;IF(empleados!D281="","null",empleados!D281)&amp;",'telefono' =&gt; '"&amp;IF(empleados!E281="","N/A",empleados!E281)&amp;"','gestionas_id' =&gt; "&amp;A280&amp;","</f>
        <v>['cargo' =&gt; 'Desarrollador Fullstack','usuario' =&gt; 'Eduard Yesid Coy Castellanos','cedula' =&gt; 1022364708,'telefono' =&gt; '3138343210','gestionas_id' =&gt; 17,</v>
      </c>
      <c r="F280" t="str">
        <f>"'contratos_id' =&gt; "&amp;B280&amp;",'fecha_retiro' =&gt; "&amp;C280&amp;",'ticket' =&gt; '"&amp;IF(empleados!I281="","N/A",empleados!I281)&amp;"','centro_costos_id' =&gt; '107','estado' =&gt; 'Proceso de retiro'],"</f>
        <v>'contratos_id' =&gt; 5,'fecha_retiro' =&gt; '2023-09-17','ticket' =&gt; '11341','centro_costos_id' =&gt; '107','estado' =&gt; 'Proceso de retiro'],</v>
      </c>
      <c r="G280" t="str">
        <f t="shared" si="4"/>
        <v>['cargo' =&gt; 'Desarrollador Fullstack','usuario' =&gt; 'Eduard Yesid Coy Castellanos','cedula' =&gt; 1022364708,'telefono' =&gt; '3138343210','gestionas_id' =&gt; 17,'contratos_id' =&gt; 5,'fecha_retiro' =&gt; '2023-09-17','ticket' =&gt; '11341','centro_costos_id' =&gt; '107','estado' =&gt; 'Proceso de retiro'],</v>
      </c>
    </row>
    <row r="281" spans="1:7" x14ac:dyDescent="0.25">
      <c r="A281">
        <f>_xlfn.IFNA(IF(empleados!F282="",gestiona!$B$17,VLOOKUP(TRIM(empleados!F282),gestiona!$A$1:$B$17,2,0)),17)</f>
        <v>17</v>
      </c>
      <c r="B281">
        <f>_xlfn.IFNA(IF(empleados!G282="",contratos_id!$B$5,VLOOKUP(empleados!G282,contratos_id!$A$1:$B$16,2,0)),5)</f>
        <v>5</v>
      </c>
      <c r="C281" t="str">
        <f>IF(empleados!H282="","null","'"&amp;YEAR(empleados!H282)&amp;"-"&amp;IF(VALUE(MONTH(empleados!H282))&lt;10,0&amp;VALUE(MONTH(empleados!H282)),VALUE(MONTH(empleados!H282)))&amp;"-"&amp;IF(VALUE(DAY(empleados!H282))&lt;10,0&amp;VALUE(DAY(empleados!H282)),VALUE(DAY(empleados!H282)))&amp;"'")</f>
        <v>'2023-07-20'</v>
      </c>
      <c r="D281">
        <f>_xlfn.IFNA(VLOOKUP(empleados!J282,centro_costo_id_2!$A$2:$B$108,2,0),107)</f>
        <v>107</v>
      </c>
      <c r="E281" t="str">
        <f>"['cargo' =&gt; '"&amp;TRIM(empleados!B282)&amp;"','usuario' =&gt; '"&amp;TRIM(empleados!C282)&amp;"','cedula' =&gt; "&amp;IF(empleados!D282="","null",empleados!D282)&amp;",'telefono' =&gt; '"&amp;IF(empleados!E282="","N/A",empleados!E282)&amp;"','gestionas_id' =&gt; "&amp;A281&amp;","</f>
        <v>['cargo' =&gt; 'Desarrollador Frontend','usuario' =&gt; 'Didier Enrique Contreras Sanchez','cedula' =&gt; 20626232,'telefono' =&gt; '4247446022','gestionas_id' =&gt; 17,</v>
      </c>
      <c r="F281" t="str">
        <f>"'contratos_id' =&gt; "&amp;B281&amp;",'fecha_retiro' =&gt; "&amp;C281&amp;",'ticket' =&gt; '"&amp;IF(empleados!I282="","N/A",empleados!I282)&amp;"','centro_costos_id' =&gt; '107','estado' =&gt; 'Proceso de retiro'],"</f>
        <v>'contratos_id' =&gt; 5,'fecha_retiro' =&gt; '2023-07-20','ticket' =&gt; '11306','centro_costos_id' =&gt; '107','estado' =&gt; 'Proceso de retiro'],</v>
      </c>
      <c r="G281" t="str">
        <f t="shared" si="4"/>
        <v>['cargo' =&gt; 'Desarrollador Frontend','usuario' =&gt; 'Didier Enrique Contreras Sanchez','cedula' =&gt; 20626232,'telefono' =&gt; '4247446022','gestionas_id' =&gt; 17,'contratos_id' =&gt; 5,'fecha_retiro' =&gt; '2023-07-20','ticket' =&gt; '11306','centro_costos_id' =&gt; '107','estado' =&gt; 'Proceso de retiro'],</v>
      </c>
    </row>
    <row r="282" spans="1:7" x14ac:dyDescent="0.25">
      <c r="A282">
        <f>_xlfn.IFNA(IF(empleados!F283="",gestiona!$B$17,VLOOKUP(TRIM(empleados!F283),gestiona!$A$1:$B$17,2,0)),17)</f>
        <v>13</v>
      </c>
      <c r="B282">
        <f>_xlfn.IFNA(IF(empleados!G283="",contratos_id!$B$5,VLOOKUP(empleados!G283,contratos_id!$A$1:$B$16,2,0)),5)</f>
        <v>3</v>
      </c>
      <c r="C282" t="str">
        <f>IF(empleados!H283="","null","'"&amp;YEAR(empleados!H283)&amp;"-"&amp;IF(VALUE(MONTH(empleados!H283))&lt;10,0&amp;VALUE(MONTH(empleados!H283)),VALUE(MONTH(empleados!H283)))&amp;"-"&amp;IF(VALUE(DAY(empleados!H283))&lt;10,0&amp;VALUE(DAY(empleados!H283)),VALUE(DAY(empleados!H283)))&amp;"'")</f>
        <v>null</v>
      </c>
      <c r="D282">
        <f>_xlfn.IFNA(VLOOKUP(empleados!J283,centro_costo_id_2!$A$2:$B$108,2,0),107)</f>
        <v>92</v>
      </c>
      <c r="E282" t="str">
        <f>"['cargo' =&gt; '"&amp;TRIM(empleados!B283)&amp;"','usuario' =&gt; '"&amp;TRIM(empleados!C283)&amp;"','cedula' =&gt; "&amp;IF(empleados!D283="","null",empleados!D283)&amp;",'telefono' =&gt; '"&amp;IF(empleados!E283="","N/A",empleados!E283)&amp;"','gestionas_id' =&gt; "&amp;A282&amp;","</f>
        <v>['cargo' =&gt; 'Gerente de Proyectos','usuario' =&gt; 'Andres Felipe Rincon Valencia','cedula' =&gt; 80100903,'telefono' =&gt; '3007121909','gestionas_id' =&gt; 13,</v>
      </c>
      <c r="F282" t="str">
        <f>"'contratos_id' =&gt; "&amp;B282&amp;",'fecha_retiro' =&gt; "&amp;C282&amp;",'ticket' =&gt; '"&amp;IF(empleados!I283="","N/A",empleados!I283)&amp;"','centro_costos_id' =&gt; '107','estado' =&gt; 'Proceso de retiro'],"</f>
        <v>'contratos_id' =&gt; 3,'fecha_retiro' =&gt; null,'ticket' =&gt; '12058','centro_costos_id' =&gt; '107','estado' =&gt; 'Proceso de retiro'],</v>
      </c>
      <c r="G282" t="str">
        <f t="shared" si="4"/>
        <v>['cargo' =&gt; 'Gerente de Proyectos','usuario' =&gt; 'Andres Felipe Rincon Valencia','cedula' =&gt; 80100903,'telefono' =&gt; '3007121909','gestionas_id' =&gt; 13,'contratos_id' =&gt; 3,'fecha_retiro' =&gt; null,'ticket' =&gt; '12058','centro_costos_id' =&gt; '107','estado' =&gt; 'Proceso de retiro'],</v>
      </c>
    </row>
    <row r="283" spans="1:7" x14ac:dyDescent="0.25">
      <c r="A283">
        <f>_xlfn.IFNA(IF(empleados!F284="",gestiona!$B$17,VLOOKUP(TRIM(empleados!F284),gestiona!$A$1:$B$17,2,0)),17)</f>
        <v>13</v>
      </c>
      <c r="B283">
        <f>_xlfn.IFNA(IF(empleados!G284="",contratos_id!$B$5,VLOOKUP(empleados!G284,contratos_id!$A$1:$B$16,2,0)),5)</f>
        <v>5</v>
      </c>
      <c r="C283" t="str">
        <f>IF(empleados!H284="","null","'"&amp;YEAR(empleados!H284)&amp;"-"&amp;IF(VALUE(MONTH(empleados!H284))&lt;10,0&amp;VALUE(MONTH(empleados!H284)),VALUE(MONTH(empleados!H284)))&amp;"-"&amp;IF(VALUE(DAY(empleados!H284))&lt;10,0&amp;VALUE(DAY(empleados!H284)),VALUE(DAY(empleados!H284)))&amp;"'")</f>
        <v>'2023-03-14'</v>
      </c>
      <c r="D283">
        <f>_xlfn.IFNA(VLOOKUP(empleados!J284,centro_costo_id_2!$A$2:$B$108,2,0),107)</f>
        <v>107</v>
      </c>
      <c r="E283" t="str">
        <f>"['cargo' =&gt; '"&amp;TRIM(empleados!B284)&amp;"','usuario' =&gt; '"&amp;TRIM(empleados!C284)&amp;"','cedula' =&gt; "&amp;IF(empleados!D284="","null",empleados!D284)&amp;",'telefono' =&gt; '"&amp;IF(empleados!E284="","N/A",empleados!E284)&amp;"','gestionas_id' =&gt; "&amp;A283&amp;","</f>
        <v>['cargo' =&gt; 'Gerente de Proyectos','usuario' =&gt; 'German Gonzalez Montero','cedula' =&gt; 79486618,'telefono' =&gt; '3152111634','gestionas_id' =&gt; 13,</v>
      </c>
      <c r="F283" t="str">
        <f>"'contratos_id' =&gt; "&amp;B283&amp;",'fecha_retiro' =&gt; "&amp;C283&amp;",'ticket' =&gt; '"&amp;IF(empleados!I284="","N/A",empleados!I284)&amp;"','centro_costos_id' =&gt; '107','estado' =&gt; 'Proceso de retiro'],"</f>
        <v>'contratos_id' =&gt; 5,'fecha_retiro' =&gt; '2023-03-14','ticket' =&gt; '11408','centro_costos_id' =&gt; '107','estado' =&gt; 'Proceso de retiro'],</v>
      </c>
      <c r="G283" t="str">
        <f t="shared" si="4"/>
        <v>['cargo' =&gt; 'Gerente de Proyectos','usuario' =&gt; 'German Gonzalez Montero','cedula' =&gt; 79486618,'telefono' =&gt; '3152111634','gestionas_id' =&gt; 13,'contratos_id' =&gt; 5,'fecha_retiro' =&gt; '2023-03-14','ticket' =&gt; '11408','centro_costos_id' =&gt; '107','estado' =&gt; 'Proceso de retiro'],</v>
      </c>
    </row>
    <row r="284" spans="1:7" x14ac:dyDescent="0.25">
      <c r="A284">
        <f>_xlfn.IFNA(IF(empleados!F285="",gestiona!$B$17,VLOOKUP(TRIM(empleados!F285),gestiona!$A$1:$B$17,2,0)),17)</f>
        <v>17</v>
      </c>
      <c r="B284">
        <f>_xlfn.IFNA(IF(empleados!G285="",contratos_id!$B$5,VLOOKUP(empleados!G285,contratos_id!$A$1:$B$16,2,0)),5)</f>
        <v>3</v>
      </c>
      <c r="C284" t="str">
        <f>IF(empleados!H285="","null","'"&amp;YEAR(empleados!H285)&amp;"-"&amp;IF(VALUE(MONTH(empleados!H285))&lt;10,0&amp;VALUE(MONTH(empleados!H285)),VALUE(MONTH(empleados!H285)))&amp;"-"&amp;IF(VALUE(DAY(empleados!H285))&lt;10,0&amp;VALUE(DAY(empleados!H285)),VALUE(DAY(empleados!H285)))&amp;"'")</f>
        <v>null</v>
      </c>
      <c r="D284">
        <f>_xlfn.IFNA(VLOOKUP(empleados!J285,centro_costo_id_2!$A$2:$B$108,2,0),107)</f>
        <v>107</v>
      </c>
      <c r="E284" t="str">
        <f>"['cargo' =&gt; '"&amp;TRIM(empleados!B285)&amp;"','usuario' =&gt; '"&amp;TRIM(empleados!C285)&amp;"','cedula' =&gt; "&amp;IF(empleados!D285="","null",empleados!D285)&amp;",'telefono' =&gt; '"&amp;IF(empleados!E285="","N/A",empleados!E285)&amp;"','gestionas_id' =&gt; "&amp;A284&amp;","</f>
        <v>['cargo' =&gt; 'Analista Documentador','usuario' =&gt; 'Dayana Melissa Martinez Urrego','cedula' =&gt; 1007638087,'telefono' =&gt; '3105630422','gestionas_id' =&gt; 17,</v>
      </c>
      <c r="F284" t="str">
        <f>"'contratos_id' =&gt; "&amp;B284&amp;",'fecha_retiro' =&gt; "&amp;C284&amp;",'ticket' =&gt; '"&amp;IF(empleados!I285="","N/A",empleados!I285)&amp;"','centro_costos_id' =&gt; '107','estado' =&gt; 'Proceso de retiro'],"</f>
        <v>'contratos_id' =&gt; 3,'fecha_retiro' =&gt; null,'ticket' =&gt; '11339','centro_costos_id' =&gt; '107','estado' =&gt; 'Proceso de retiro'],</v>
      </c>
      <c r="G284" t="str">
        <f t="shared" si="4"/>
        <v>['cargo' =&gt; 'Analista Documentador','usuario' =&gt; 'Dayana Melissa Martinez Urrego','cedula' =&gt; 1007638087,'telefono' =&gt; '3105630422','gestionas_id' =&gt; 17,'contratos_id' =&gt; 3,'fecha_retiro' =&gt; null,'ticket' =&gt; '11339','centro_costos_id' =&gt; '107','estado' =&gt; 'Proceso de retiro'],</v>
      </c>
    </row>
    <row r="285" spans="1:7" x14ac:dyDescent="0.25">
      <c r="A285">
        <f>_xlfn.IFNA(IF(empleados!F286="",gestiona!$B$17,VLOOKUP(TRIM(empleados!F286),gestiona!$A$1:$B$17,2,0)),17)</f>
        <v>17</v>
      </c>
      <c r="B285">
        <f>_xlfn.IFNA(IF(empleados!G286="",contratos_id!$B$5,VLOOKUP(empleados!G286,contratos_id!$A$1:$B$16,2,0)),5)</f>
        <v>5</v>
      </c>
      <c r="C285" t="str">
        <f>IF(empleados!H286="","null","'"&amp;YEAR(empleados!H286)&amp;"-"&amp;IF(VALUE(MONTH(empleados!H286))&lt;10,0&amp;VALUE(MONTH(empleados!H286)),VALUE(MONTH(empleados!H286)))&amp;"-"&amp;IF(VALUE(DAY(empleados!H286))&lt;10,0&amp;VALUE(DAY(empleados!H286)),VALUE(DAY(empleados!H286)))&amp;"'")</f>
        <v>null</v>
      </c>
      <c r="D285">
        <f>_xlfn.IFNA(VLOOKUP(empleados!J286,centro_costo_id_2!$A$2:$B$108,2,0),107)</f>
        <v>107</v>
      </c>
      <c r="E285" t="str">
        <f>"['cargo' =&gt; '"&amp;TRIM(empleados!B286)&amp;"','usuario' =&gt; '"&amp;TRIM(empleados!C286)&amp;"','cedula' =&gt; "&amp;IF(empleados!D286="","null",empleados!D286)&amp;",'telefono' =&gt; '"&amp;IF(empleados!E286="","N/A",empleados!E286)&amp;"','gestionas_id' =&gt; "&amp;A285&amp;","</f>
        <v>['cargo' =&gt; 'Gerente de la empresa','usuario' =&gt; 'Angela Cuadros','cedula' =&gt; null,'telefono' =&gt; '311 5867139','gestionas_id' =&gt; 17,</v>
      </c>
      <c r="F285" t="str">
        <f>"'contratos_id' =&gt; "&amp;B285&amp;",'fecha_retiro' =&gt; "&amp;C285&amp;",'ticket' =&gt; '"&amp;IF(empleados!I286="","N/A",empleados!I286)&amp;"','centro_costos_id' =&gt; '107','estado' =&gt; 'Proceso de retiro'],"</f>
        <v>'contratos_id' =&gt; 5,'fecha_retiro' =&gt; null,'ticket' =&gt; 'N/A','centro_costos_id' =&gt; '107','estado' =&gt; 'Proceso de retiro'],</v>
      </c>
      <c r="G285" t="str">
        <f t="shared" si="4"/>
        <v>['cargo' =&gt; 'Gerente de la empresa','usuario' =&gt; 'Angela Cuadros','cedula' =&gt; null,'telefono' =&gt; '311 5867139','gestionas_id' =&gt; 17,'contratos_id' =&gt; 5,'fecha_retiro' =&gt; null,'ticket' =&gt; 'N/A','centro_costos_id' =&gt; '107','estado' =&gt; 'Proceso de retiro'],</v>
      </c>
    </row>
    <row r="286" spans="1:7" x14ac:dyDescent="0.25">
      <c r="A286">
        <f>_xlfn.IFNA(IF(empleados!F287="",gestiona!$B$17,VLOOKUP(TRIM(empleados!F287),gestiona!$A$1:$B$17,2,0)),17)</f>
        <v>17</v>
      </c>
      <c r="B286">
        <f>_xlfn.IFNA(IF(empleados!G287="",contratos_id!$B$5,VLOOKUP(empleados!G287,contratos_id!$A$1:$B$16,2,0)),5)</f>
        <v>3</v>
      </c>
      <c r="C286" t="str">
        <f>IF(empleados!H287="","null","'"&amp;YEAR(empleados!H287)&amp;"-"&amp;IF(VALUE(MONTH(empleados!H287))&lt;10,0&amp;VALUE(MONTH(empleados!H287)),VALUE(MONTH(empleados!H287)))&amp;"-"&amp;IF(VALUE(DAY(empleados!H287))&lt;10,0&amp;VALUE(DAY(empleados!H287)),VALUE(DAY(empleados!H287)))&amp;"'")</f>
        <v>null</v>
      </c>
      <c r="D286">
        <f>_xlfn.IFNA(VLOOKUP(empleados!J287,centro_costo_id_2!$A$2:$B$108,2,0),107)</f>
        <v>107</v>
      </c>
      <c r="E286" t="str">
        <f>"['cargo' =&gt; '"&amp;TRIM(empleados!B287)&amp;"','usuario' =&gt; '"&amp;TRIM(empleados!C287)&amp;"','cedula' =&gt; "&amp;IF(empleados!D287="","null",empleados!D287)&amp;",'telefono' =&gt; '"&amp;IF(empleados!E287="","N/A",empleados!E287)&amp;"','gestionas_id' =&gt; "&amp;A286&amp;","</f>
        <v>['cargo' =&gt; 'Asistente de soporte','usuario' =&gt; 'Diana Carolina Buelvas Portela','cedula' =&gt; 1067924968,'telefono' =&gt; '304 349 5070','gestionas_id' =&gt; 17,</v>
      </c>
      <c r="F286" t="str">
        <f>"'contratos_id' =&gt; "&amp;B286&amp;",'fecha_retiro' =&gt; "&amp;C286&amp;",'ticket' =&gt; '"&amp;IF(empleados!I287="","N/A",empleados!I287)&amp;"','centro_costos_id' =&gt; '107','estado' =&gt; 'Proceso de retiro'],"</f>
        <v>'contratos_id' =&gt; 3,'fecha_retiro' =&gt; null,'ticket' =&gt; '11447','centro_costos_id' =&gt; '107','estado' =&gt; 'Proceso de retiro'],</v>
      </c>
      <c r="G286" t="str">
        <f t="shared" si="4"/>
        <v>['cargo' =&gt; 'Asistente de soporte','usuario' =&gt; 'Diana Carolina Buelvas Portela','cedula' =&gt; 1067924968,'telefono' =&gt; '304 349 5070','gestionas_id' =&gt; 17,'contratos_id' =&gt; 3,'fecha_retiro' =&gt; null,'ticket' =&gt; '11447','centro_costos_id' =&gt; '107','estado' =&gt; 'Proceso de retiro'],</v>
      </c>
    </row>
    <row r="287" spans="1:7" x14ac:dyDescent="0.25">
      <c r="A287">
        <f>_xlfn.IFNA(IF(empleados!F288="",gestiona!$B$17,VLOOKUP(TRIM(empleados!F288),gestiona!$A$1:$B$17,2,0)),17)</f>
        <v>17</v>
      </c>
      <c r="B287">
        <f>_xlfn.IFNA(IF(empleados!G288="",contratos_id!$B$5,VLOOKUP(empleados!G288,contratos_id!$A$1:$B$16,2,0)),5)</f>
        <v>3</v>
      </c>
      <c r="C287" t="str">
        <f>IF(empleados!H288="","null","'"&amp;YEAR(empleados!H288)&amp;"-"&amp;IF(VALUE(MONTH(empleados!H288))&lt;10,0&amp;VALUE(MONTH(empleados!H288)),VALUE(MONTH(empleados!H288)))&amp;"-"&amp;IF(VALUE(DAY(empleados!H288))&lt;10,0&amp;VALUE(DAY(empleados!H288)),VALUE(DAY(empleados!H288)))&amp;"'")</f>
        <v>null</v>
      </c>
      <c r="D287">
        <f>_xlfn.IFNA(VLOOKUP(empleados!J288,centro_costo_id_2!$A$2:$B$108,2,0),107)</f>
        <v>107</v>
      </c>
      <c r="E287" t="str">
        <f>"['cargo' =&gt; '"&amp;TRIM(empleados!B288)&amp;"','usuario' =&gt; '"&amp;TRIM(empleados!C288)&amp;"','cedula' =&gt; "&amp;IF(empleados!D288="","null",empleados!D288)&amp;",'telefono' =&gt; '"&amp;IF(empleados!E288="","N/A",empleados!E288)&amp;"','gestionas_id' =&gt; "&amp;A287&amp;","</f>
        <v>['cargo' =&gt; 'Analista de Aplicaciones','usuario' =&gt; 'Cesar Eduardo Maya Toloza','cedula' =&gt; 79984883,'telefono' =&gt; '350 807 9232','gestionas_id' =&gt; 17,</v>
      </c>
      <c r="F287" t="str">
        <f>"'contratos_id' =&gt; "&amp;B287&amp;",'fecha_retiro' =&gt; "&amp;C287&amp;",'ticket' =&gt; '"&amp;IF(empleados!I288="","N/A",empleados!I288)&amp;"','centro_costos_id' =&gt; '107','estado' =&gt; 'Proceso de retiro'],"</f>
        <v>'contratos_id' =&gt; 3,'fecha_retiro' =&gt; null,'ticket' =&gt; '11337','centro_costos_id' =&gt; '107','estado' =&gt; 'Proceso de retiro'],</v>
      </c>
      <c r="G287" t="str">
        <f t="shared" si="4"/>
        <v>['cargo' =&gt; 'Analista de Aplicaciones','usuario' =&gt; 'Cesar Eduardo Maya Toloza','cedula' =&gt; 79984883,'telefono' =&gt; '350 807 9232','gestionas_id' =&gt; 17,'contratos_id' =&gt; 3,'fecha_retiro' =&gt; null,'ticket' =&gt; '11337','centro_costos_id' =&gt; '107','estado' =&gt; 'Proceso de retiro'],</v>
      </c>
    </row>
    <row r="288" spans="1:7" x14ac:dyDescent="0.25">
      <c r="A288">
        <f>_xlfn.IFNA(IF(empleados!F289="",gestiona!$B$17,VLOOKUP(TRIM(empleados!F289),gestiona!$A$1:$B$17,2,0)),17)</f>
        <v>11</v>
      </c>
      <c r="B288">
        <f>_xlfn.IFNA(IF(empleados!G289="",contratos_id!$B$5,VLOOKUP(empleados!G289,contratos_id!$A$1:$B$16,2,0)),5)</f>
        <v>5</v>
      </c>
      <c r="C288" t="str">
        <f>IF(empleados!H289="","null","'"&amp;YEAR(empleados!H289)&amp;"-"&amp;IF(VALUE(MONTH(empleados!H289))&lt;10,0&amp;VALUE(MONTH(empleados!H289)),VALUE(MONTH(empleados!H289)))&amp;"-"&amp;IF(VALUE(DAY(empleados!H289))&lt;10,0&amp;VALUE(DAY(empleados!H289)),VALUE(DAY(empleados!H289)))&amp;"'")</f>
        <v>'2023-08-16'</v>
      </c>
      <c r="D288">
        <f>_xlfn.IFNA(VLOOKUP(empleados!J289,centro_costo_id_2!$A$2:$B$108,2,0),107)</f>
        <v>97</v>
      </c>
      <c r="E288" t="str">
        <f>"['cargo' =&gt; '"&amp;TRIM(empleados!B289)&amp;"','usuario' =&gt; '"&amp;TRIM(empleados!C289)&amp;"','cedula' =&gt; "&amp;IF(empleados!D289="","null",empleados!D289)&amp;",'telefono' =&gt; '"&amp;IF(empleados!E289="","N/A",empleados!E289)&amp;"','gestionas_id' =&gt; "&amp;A288&amp;","</f>
        <v>['cargo' =&gt; 'data science','usuario' =&gt; 'Nicolás Fajardo Daza','cedula' =&gt; 1014215317,'telefono' =&gt; '3057062044','gestionas_id' =&gt; 11,</v>
      </c>
      <c r="F288" t="str">
        <f>"'contratos_id' =&gt; "&amp;B288&amp;",'fecha_retiro' =&gt; "&amp;C288&amp;",'ticket' =&gt; '"&amp;IF(empleados!I289="","N/A",empleados!I289)&amp;"','centro_costos_id' =&gt; '107','estado' =&gt; 'Proceso de retiro'],"</f>
        <v>'contratos_id' =&gt; 5,'fecha_retiro' =&gt; '2023-08-16','ticket' =&gt; '11475','centro_costos_id' =&gt; '107','estado' =&gt; 'Proceso de retiro'],</v>
      </c>
      <c r="G288" t="str">
        <f t="shared" si="4"/>
        <v>['cargo' =&gt; 'data science','usuario' =&gt; 'Nicolás Fajardo Daza','cedula' =&gt; 1014215317,'telefono' =&gt; '3057062044','gestionas_id' =&gt; 11,'contratos_id' =&gt; 5,'fecha_retiro' =&gt; '2023-08-16','ticket' =&gt; '11475','centro_costos_id' =&gt; '107','estado' =&gt; 'Proceso de retiro'],</v>
      </c>
    </row>
    <row r="289" spans="1:7" x14ac:dyDescent="0.25">
      <c r="A289">
        <f>_xlfn.IFNA(IF(empleados!F290="",gestiona!$B$17,VLOOKUP(TRIM(empleados!F290),gestiona!$A$1:$B$17,2,0)),17)</f>
        <v>11</v>
      </c>
      <c r="B289">
        <f>_xlfn.IFNA(IF(empleados!G290="",contratos_id!$B$5,VLOOKUP(empleados!G290,contratos_id!$A$1:$B$16,2,0)),5)</f>
        <v>5</v>
      </c>
      <c r="C289" t="str">
        <f>IF(empleados!H290="","null","'"&amp;YEAR(empleados!H290)&amp;"-"&amp;IF(VALUE(MONTH(empleados!H290))&lt;10,0&amp;VALUE(MONTH(empleados!H290)),VALUE(MONTH(empleados!H290)))&amp;"-"&amp;IF(VALUE(DAY(empleados!H290))&lt;10,0&amp;VALUE(DAY(empleados!H290)),VALUE(DAY(empleados!H290)))&amp;"'")</f>
        <v>'2023-10-09'</v>
      </c>
      <c r="D289">
        <f>_xlfn.IFNA(VLOOKUP(empleados!J290,centro_costo_id_2!$A$2:$B$108,2,0),107)</f>
        <v>86</v>
      </c>
      <c r="E289" t="str">
        <f>"['cargo' =&gt; '"&amp;TRIM(empleados!B290)&amp;"','usuario' =&gt; '"&amp;TRIM(empleados!C290)&amp;"','cedula' =&gt; "&amp;IF(empleados!D290="","null",empleados!D290)&amp;",'telefono' =&gt; '"&amp;IF(empleados!E290="","N/A",empleados!E290)&amp;"','gestionas_id' =&gt; "&amp;A289&amp;","</f>
        <v>['cargo' =&gt; 'realizador audiovisual campo','usuario' =&gt; 'David Andres Melo Albino','cedula' =&gt; 1019068255,'telefono' =&gt; '3023617946','gestionas_id' =&gt; 11,</v>
      </c>
      <c r="F289" t="str">
        <f>"'contratos_id' =&gt; "&amp;B289&amp;",'fecha_retiro' =&gt; "&amp;C289&amp;",'ticket' =&gt; '"&amp;IF(empleados!I290="","N/A",empleados!I290)&amp;"','centro_costos_id' =&gt; '107','estado' =&gt; 'Proceso de retiro'],"</f>
        <v>'contratos_id' =&gt; 5,'fecha_retiro' =&gt; '2023-10-09','ticket' =&gt; '11476','centro_costos_id' =&gt; '107','estado' =&gt; 'Proceso de retiro'],</v>
      </c>
      <c r="G289" t="str">
        <f t="shared" si="4"/>
        <v>['cargo' =&gt; 'realizador audiovisual campo','usuario' =&gt; 'David Andres Melo Albino','cedula' =&gt; 1019068255,'telefono' =&gt; '3023617946','gestionas_id' =&gt; 11,'contratos_id' =&gt; 5,'fecha_retiro' =&gt; '2023-10-09','ticket' =&gt; '11476','centro_costos_id' =&gt; '107','estado' =&gt; 'Proceso de retiro'],</v>
      </c>
    </row>
    <row r="290" spans="1:7" x14ac:dyDescent="0.25">
      <c r="A290">
        <f>_xlfn.IFNA(IF(empleados!F291="",gestiona!$B$17,VLOOKUP(TRIM(empleados!F291),gestiona!$A$1:$B$17,2,0)),17)</f>
        <v>6</v>
      </c>
      <c r="B290">
        <f>_xlfn.IFNA(IF(empleados!G291="",contratos_id!$B$5,VLOOKUP(empleados!G291,contratos_id!$A$1:$B$16,2,0)),5)</f>
        <v>3</v>
      </c>
      <c r="C290" t="str">
        <f>IF(empleados!H291="","null","'"&amp;YEAR(empleados!H291)&amp;"-"&amp;IF(VALUE(MONTH(empleados!H291))&lt;10,0&amp;VALUE(MONTH(empleados!H291)),VALUE(MONTH(empleados!H291)))&amp;"-"&amp;IF(VALUE(DAY(empleados!H291))&lt;10,0&amp;VALUE(DAY(empleados!H291)),VALUE(DAY(empleados!H291)))&amp;"'")</f>
        <v>null</v>
      </c>
      <c r="D290">
        <f>_xlfn.IFNA(VLOOKUP(empleados!J291,centro_costo_id_2!$A$2:$B$108,2,0),107)</f>
        <v>90</v>
      </c>
      <c r="E290" t="str">
        <f>"['cargo' =&gt; '"&amp;TRIM(empleados!B291)&amp;"','usuario' =&gt; '"&amp;TRIM(empleados!C291)&amp;"','cedula' =&gt; "&amp;IF(empleados!D291="","null",empleados!D291)&amp;",'telefono' =&gt; '"&amp;IF(empleados!E291="","N/A",empleados!E291)&amp;"','gestionas_id' =&gt; "&amp;A290&amp;","</f>
        <v>['cargo' =&gt; 'Profesional de Auditoria de Procesos','usuario' =&gt; 'Dervin Junior Acosta Navarro','cedula' =&gt; 1013594018,'telefono' =&gt; '3107999356','gestionas_id' =&gt; 6,</v>
      </c>
      <c r="F290" t="str">
        <f>"'contratos_id' =&gt; "&amp;B290&amp;",'fecha_retiro' =&gt; "&amp;C290&amp;",'ticket' =&gt; '"&amp;IF(empleados!I291="","N/A",empleados!I291)&amp;"','centro_costos_id' =&gt; '107','estado' =&gt; 'Proceso de retiro'],"</f>
        <v>'contratos_id' =&gt; 3,'fecha_retiro' =&gt; null,'ticket' =&gt; '11066','centro_costos_id' =&gt; '107','estado' =&gt; 'Proceso de retiro'],</v>
      </c>
      <c r="G290" t="str">
        <f t="shared" si="4"/>
        <v>['cargo' =&gt; 'Profesional de Auditoria de Procesos','usuario' =&gt; 'Dervin Junior Acosta Navarro','cedula' =&gt; 1013594018,'telefono' =&gt; '3107999356','gestionas_id' =&gt; 6,'contratos_id' =&gt; 3,'fecha_retiro' =&gt; null,'ticket' =&gt; '11066','centro_costos_id' =&gt; '107','estado' =&gt; 'Proceso de retiro'],</v>
      </c>
    </row>
    <row r="291" spans="1:7" x14ac:dyDescent="0.25">
      <c r="A291">
        <f>_xlfn.IFNA(IF(empleados!F292="",gestiona!$B$17,VLOOKUP(TRIM(empleados!F292),gestiona!$A$1:$B$17,2,0)),17)</f>
        <v>17</v>
      </c>
      <c r="B291">
        <f>_xlfn.IFNA(IF(empleados!G292="",contratos_id!$B$5,VLOOKUP(empleados!G292,contratos_id!$A$1:$B$16,2,0)),5)</f>
        <v>3</v>
      </c>
      <c r="C291" t="str">
        <f>IF(empleados!H292="","null","'"&amp;YEAR(empleados!H292)&amp;"-"&amp;IF(VALUE(MONTH(empleados!H292))&lt;10,0&amp;VALUE(MONTH(empleados!H292)),VALUE(MONTH(empleados!H292)))&amp;"-"&amp;IF(VALUE(DAY(empleados!H292))&lt;10,0&amp;VALUE(DAY(empleados!H292)),VALUE(DAY(empleados!H292)))&amp;"'")</f>
        <v>null</v>
      </c>
      <c r="D291">
        <f>_xlfn.IFNA(VLOOKUP(empleados!J292,centro_costo_id_2!$A$2:$B$108,2,0),107)</f>
        <v>107</v>
      </c>
      <c r="E291" t="str">
        <f>"['cargo' =&gt; '"&amp;TRIM(empleados!B292)&amp;"','usuario' =&gt; '"&amp;TRIM(empleados!C292)&amp;"','cedula' =&gt; "&amp;IF(empleados!D292="","null",empleados!D292)&amp;",'telefono' =&gt; '"&amp;IF(empleados!E292="","N/A",empleados!E292)&amp;"','gestionas_id' =&gt; "&amp;A291&amp;","</f>
        <v>['cargo' =&gt; 'Desarrollador Backend','usuario' =&gt; 'Michael Amaya','cedula' =&gt; 1007468058,'telefono' =&gt; '3046093741','gestionas_id' =&gt; 17,</v>
      </c>
      <c r="F291" t="str">
        <f>"'contratos_id' =&gt; "&amp;B291&amp;",'fecha_retiro' =&gt; "&amp;C291&amp;",'ticket' =&gt; '"&amp;IF(empleados!I292="","N/A",empleados!I292)&amp;"','centro_costos_id' =&gt; '107','estado' =&gt; 'Proceso de retiro'],"</f>
        <v>'contratos_id' =&gt; 3,'fecha_retiro' =&gt; null,'ticket' =&gt; '11305','centro_costos_id' =&gt; '107','estado' =&gt; 'Proceso de retiro'],</v>
      </c>
      <c r="G291" t="str">
        <f t="shared" si="4"/>
        <v>['cargo' =&gt; 'Desarrollador Backend','usuario' =&gt; 'Michael Amaya','cedula' =&gt; 1007468058,'telefono' =&gt; '3046093741','gestionas_id' =&gt; 17,'contratos_id' =&gt; 3,'fecha_retiro' =&gt; null,'ticket' =&gt; '11305','centro_costos_id' =&gt; '107','estado' =&gt; 'Proceso de retiro'],</v>
      </c>
    </row>
    <row r="292" spans="1:7" x14ac:dyDescent="0.25">
      <c r="A292">
        <f>_xlfn.IFNA(IF(empleados!F293="",gestiona!$B$17,VLOOKUP(TRIM(empleados!F293),gestiona!$A$1:$B$17,2,0)),17)</f>
        <v>13</v>
      </c>
      <c r="B292">
        <f>_xlfn.IFNA(IF(empleados!G293="",contratos_id!$B$5,VLOOKUP(empleados!G293,contratos_id!$A$1:$B$16,2,0)),5)</f>
        <v>3</v>
      </c>
      <c r="C292" t="str">
        <f>IF(empleados!H293="","null","'"&amp;YEAR(empleados!H293)&amp;"-"&amp;IF(VALUE(MONTH(empleados!H293))&lt;10,0&amp;VALUE(MONTH(empleados!H293)),VALUE(MONTH(empleados!H293)))&amp;"-"&amp;IF(VALUE(DAY(empleados!H293))&lt;10,0&amp;VALUE(DAY(empleados!H293)),VALUE(DAY(empleados!H293)))&amp;"'")</f>
        <v>null</v>
      </c>
      <c r="D292">
        <f>_xlfn.IFNA(VLOOKUP(empleados!J293,centro_costo_id_2!$A$2:$B$108,2,0),107)</f>
        <v>107</v>
      </c>
      <c r="E292" t="str">
        <f>"['cargo' =&gt; '"&amp;TRIM(empleados!B293)&amp;"','usuario' =&gt; '"&amp;TRIM(empleados!C293)&amp;"','cedula' =&gt; "&amp;IF(empleados!D293="","null",empleados!D293)&amp;",'telefono' =&gt; '"&amp;IF(empleados!E293="","N/A",empleados!E293)&amp;"','gestionas_id' =&gt; "&amp;A292&amp;","</f>
        <v>['cargo' =&gt; 'Profesional PMO','usuario' =&gt; 'Leidy Johanna Rojas Ballen','cedula' =&gt; 1074130245,'telefono' =&gt; '3125854171','gestionas_id' =&gt; 13,</v>
      </c>
      <c r="F292" t="str">
        <f>"'contratos_id' =&gt; "&amp;B292&amp;",'fecha_retiro' =&gt; "&amp;C292&amp;",'ticket' =&gt; '"&amp;IF(empleados!I293="","N/A",empleados!I293)&amp;"','centro_costos_id' =&gt; '107','estado' =&gt; 'Proceso de retiro'],"</f>
        <v>'contratos_id' =&gt; 3,'fecha_retiro' =&gt; null,'ticket' =&gt; '11116','centro_costos_id' =&gt; '107','estado' =&gt; 'Proceso de retiro'],</v>
      </c>
      <c r="G292" t="str">
        <f t="shared" si="4"/>
        <v>['cargo' =&gt; 'Profesional PMO','usuario' =&gt; 'Leidy Johanna Rojas Ballen','cedula' =&gt; 1074130245,'telefono' =&gt; '3125854171','gestionas_id' =&gt; 13,'contratos_id' =&gt; 3,'fecha_retiro' =&gt; null,'ticket' =&gt; '11116','centro_costos_id' =&gt; '107','estado' =&gt; 'Proceso de retiro'],</v>
      </c>
    </row>
    <row r="293" spans="1:7" x14ac:dyDescent="0.25">
      <c r="A293">
        <f>_xlfn.IFNA(IF(empleados!F294="",gestiona!$B$17,VLOOKUP(TRIM(empleados!F294),gestiona!$A$1:$B$17,2,0)),17)</f>
        <v>17</v>
      </c>
      <c r="B293">
        <f>_xlfn.IFNA(IF(empleados!G294="",contratos_id!$B$5,VLOOKUP(empleados!G294,contratos_id!$A$1:$B$16,2,0)),5)</f>
        <v>3</v>
      </c>
      <c r="C293" t="str">
        <f>IF(empleados!H294="","null","'"&amp;YEAR(empleados!H294)&amp;"-"&amp;IF(VALUE(MONTH(empleados!H294))&lt;10,0&amp;VALUE(MONTH(empleados!H294)),VALUE(MONTH(empleados!H294)))&amp;"-"&amp;IF(VALUE(DAY(empleados!H294))&lt;10,0&amp;VALUE(DAY(empleados!H294)),VALUE(DAY(empleados!H294)))&amp;"'")</f>
        <v>null</v>
      </c>
      <c r="D293">
        <f>_xlfn.IFNA(VLOOKUP(empleados!J294,centro_costo_id_2!$A$2:$B$108,2,0),107)</f>
        <v>107</v>
      </c>
      <c r="E293" t="str">
        <f>"['cargo' =&gt; '"&amp;TRIM(empleados!B294)&amp;"','usuario' =&gt; '"&amp;TRIM(empleados!C294)&amp;"','cedula' =&gt; "&amp;IF(empleados!D294="","null",empleados!D294)&amp;",'telefono' =&gt; '"&amp;IF(empleados!E294="","N/A",empleados!E294)&amp;"','gestionas_id' =&gt; "&amp;A293&amp;","</f>
        <v>['cargo' =&gt; 'Profesional de seleccion','usuario' =&gt; 'Ana Milena Fontecha Guzman','cedula' =&gt; 1030647066,'telefono' =&gt; '3024605181','gestionas_id' =&gt; 17,</v>
      </c>
      <c r="F293" t="str">
        <f>"'contratos_id' =&gt; "&amp;B293&amp;",'fecha_retiro' =&gt; "&amp;C293&amp;",'ticket' =&gt; '"&amp;IF(empleados!I294="","N/A",empleados!I294)&amp;"','centro_costos_id' =&gt; '107','estado' =&gt; 'Proceso de retiro'],"</f>
        <v>'contratos_id' =&gt; 3,'fecha_retiro' =&gt; null,'ticket' =&gt; '11532','centro_costos_id' =&gt; '107','estado' =&gt; 'Proceso de retiro'],</v>
      </c>
      <c r="G293" t="str">
        <f t="shared" si="4"/>
        <v>['cargo' =&gt; 'Profesional de seleccion','usuario' =&gt; 'Ana Milena Fontecha Guzman','cedula' =&gt; 1030647066,'telefono' =&gt; '3024605181','gestionas_id' =&gt; 17,'contratos_id' =&gt; 3,'fecha_retiro' =&gt; null,'ticket' =&gt; '11532','centro_costos_id' =&gt; '107','estado' =&gt; 'Proceso de retiro'],</v>
      </c>
    </row>
    <row r="294" spans="1:7" x14ac:dyDescent="0.25">
      <c r="A294">
        <f>_xlfn.IFNA(IF(empleados!F295="",gestiona!$B$17,VLOOKUP(TRIM(empleados!F295),gestiona!$A$1:$B$17,2,0)),17)</f>
        <v>9</v>
      </c>
      <c r="B294">
        <f>_xlfn.IFNA(IF(empleados!G295="",contratos_id!$B$5,VLOOKUP(empleados!G295,contratos_id!$A$1:$B$16,2,0)),5)</f>
        <v>6</v>
      </c>
      <c r="C294" t="str">
        <f>IF(empleados!H295="","null","'"&amp;YEAR(empleados!H295)&amp;"-"&amp;IF(VALUE(MONTH(empleados!H295))&lt;10,0&amp;VALUE(MONTH(empleados!H295)),VALUE(MONTH(empleados!H295)))&amp;"-"&amp;IF(VALUE(DAY(empleados!H295))&lt;10,0&amp;VALUE(DAY(empleados!H295)),VALUE(DAY(empleados!H295)))&amp;"'")</f>
        <v>'2023-09-17'</v>
      </c>
      <c r="D294">
        <f>_xlfn.IFNA(VLOOKUP(empleados!J295,centro_costo_id_2!$A$2:$B$108,2,0),107)</f>
        <v>79</v>
      </c>
      <c r="E294" t="str">
        <f>"['cargo' =&gt; '"&amp;TRIM(empleados!B295)&amp;"','usuario' =&gt; '"&amp;TRIM(empleados!C295)&amp;"','cedula' =&gt; "&amp;IF(empleados!D295="","null",empleados!D295)&amp;",'telefono' =&gt; '"&amp;IF(empleados!E295="","N/A",empleados!E295)&amp;"','gestionas_id' =&gt; "&amp;A294&amp;","</f>
        <v>['cargo' =&gt; 'Analista de requerimientos','usuario' =&gt; 'Leidy Maribel Arias Jimenez','cedula' =&gt; null,'telefono' =&gt; '310 770 2545','gestionas_id' =&gt; 9,</v>
      </c>
      <c r="F294" t="str">
        <f>"'contratos_id' =&gt; "&amp;B294&amp;",'fecha_retiro' =&gt; "&amp;C294&amp;",'ticket' =&gt; '"&amp;IF(empleados!I295="","N/A",empleados!I295)&amp;"','centro_costos_id' =&gt; '107','estado' =&gt; 'Proceso de retiro'],"</f>
        <v>'contratos_id' =&gt; 6,'fecha_retiro' =&gt; '2023-09-17','ticket' =&gt; '11530','centro_costos_id' =&gt; '107','estado' =&gt; 'Proceso de retiro'],</v>
      </c>
      <c r="G294" t="str">
        <f t="shared" si="4"/>
        <v>['cargo' =&gt; 'Analista de requerimientos','usuario' =&gt; 'Leidy Maribel Arias Jimenez','cedula' =&gt; null,'telefono' =&gt; '310 770 2545','gestionas_id' =&gt; 9,'contratos_id' =&gt; 6,'fecha_retiro' =&gt; '2023-09-17','ticket' =&gt; '11530','centro_costos_id' =&gt; '107','estado' =&gt; 'Proceso de retiro'],</v>
      </c>
    </row>
    <row r="295" spans="1:7" x14ac:dyDescent="0.25">
      <c r="A295">
        <f>_xlfn.IFNA(IF(empleados!F296="",gestiona!$B$17,VLOOKUP(TRIM(empleados!F296),gestiona!$A$1:$B$17,2,0)),17)</f>
        <v>9</v>
      </c>
      <c r="B295">
        <f>_xlfn.IFNA(IF(empleados!G296="",contratos_id!$B$5,VLOOKUP(empleados!G296,contratos_id!$A$1:$B$16,2,0)),5)</f>
        <v>9</v>
      </c>
      <c r="C295" t="str">
        <f>IF(empleados!H296="","null","'"&amp;YEAR(empleados!H296)&amp;"-"&amp;IF(VALUE(MONTH(empleados!H296))&lt;10,0&amp;VALUE(MONTH(empleados!H296)),VALUE(MONTH(empleados!H296)))&amp;"-"&amp;IF(VALUE(DAY(empleados!H296))&lt;10,0&amp;VALUE(DAY(empleados!H296)),VALUE(DAY(empleados!H296)))&amp;"'")</f>
        <v>'2023-09-17'</v>
      </c>
      <c r="D295">
        <f>_xlfn.IFNA(VLOOKUP(empleados!J296,centro_costo_id_2!$A$2:$B$108,2,0),107)</f>
        <v>79</v>
      </c>
      <c r="E295" t="str">
        <f>"['cargo' =&gt; '"&amp;TRIM(empleados!B296)&amp;"','usuario' =&gt; '"&amp;TRIM(empleados!C296)&amp;"','cedula' =&gt; "&amp;IF(empleados!D296="","null",empleados!D296)&amp;",'telefono' =&gt; '"&amp;IF(empleados!E296="","N/A",empleados!E296)&amp;"','gestionas_id' =&gt; "&amp;A295&amp;","</f>
        <v>['cargo' =&gt; 'Analista de requerimientos','usuario' =&gt; 'Gina Ximena Rivera','cedula' =&gt; null,'telefono' =&gt; '3165206299','gestionas_id' =&gt; 9,</v>
      </c>
      <c r="F295" t="str">
        <f>"'contratos_id' =&gt; "&amp;B295&amp;",'fecha_retiro' =&gt; "&amp;C295&amp;",'ticket' =&gt; '"&amp;IF(empleados!I296="","N/A",empleados!I296)&amp;"','centro_costos_id' =&gt; '107','estado' =&gt; 'Proceso de retiro'],"</f>
        <v>'contratos_id' =&gt; 9,'fecha_retiro' =&gt; '2023-09-17','ticket' =&gt; '11529','centro_costos_id' =&gt; '107','estado' =&gt; 'Proceso de retiro'],</v>
      </c>
      <c r="G295" t="str">
        <f t="shared" si="4"/>
        <v>['cargo' =&gt; 'Analista de requerimientos','usuario' =&gt; 'Gina Ximena Rivera','cedula' =&gt; null,'telefono' =&gt; '3165206299','gestionas_id' =&gt; 9,'contratos_id' =&gt; 9,'fecha_retiro' =&gt; '2023-09-17','ticket' =&gt; '11529','centro_costos_id' =&gt; '107','estado' =&gt; 'Proceso de retiro'],</v>
      </c>
    </row>
    <row r="296" spans="1:7" x14ac:dyDescent="0.25">
      <c r="A296">
        <f>_xlfn.IFNA(IF(empleados!F297="",gestiona!$B$17,VLOOKUP(TRIM(empleados!F297),gestiona!$A$1:$B$17,2,0)),17)</f>
        <v>9</v>
      </c>
      <c r="B296">
        <f>_xlfn.IFNA(IF(empleados!G297="",contratos_id!$B$5,VLOOKUP(empleados!G297,contratos_id!$A$1:$B$16,2,0)),5)</f>
        <v>3</v>
      </c>
      <c r="C296" t="str">
        <f>IF(empleados!H297="","null","'"&amp;YEAR(empleados!H297)&amp;"-"&amp;IF(VALUE(MONTH(empleados!H297))&lt;10,0&amp;VALUE(MONTH(empleados!H297)),VALUE(MONTH(empleados!H297)))&amp;"-"&amp;IF(VALUE(DAY(empleados!H297))&lt;10,0&amp;VALUE(DAY(empleados!H297)),VALUE(DAY(empleados!H297)))&amp;"'")</f>
        <v>null</v>
      </c>
      <c r="D296">
        <f>_xlfn.IFNA(VLOOKUP(empleados!J297,centro_costo_id_2!$A$2:$B$108,2,0),107)</f>
        <v>85</v>
      </c>
      <c r="E296" t="str">
        <f>"['cargo' =&gt; '"&amp;TRIM(empleados!B297)&amp;"','usuario' =&gt; '"&amp;TRIM(empleados!C297)&amp;"','cedula' =&gt; "&amp;IF(empleados!D297="","null",empleados!D297)&amp;",'telefono' =&gt; '"&amp;IF(empleados!E297="","N/A",empleados!E297)&amp;"','gestionas_id' =&gt; "&amp;A296&amp;","</f>
        <v>['cargo' =&gt; 'Analista QA','usuario' =&gt; 'Paola Andrea Rincon Fernandez','cedula' =&gt; 1057602396,'telefono' =&gt; '3103095973','gestionas_id' =&gt; 9,</v>
      </c>
      <c r="F296" t="str">
        <f>"'contratos_id' =&gt; "&amp;B296&amp;",'fecha_retiro' =&gt; "&amp;C296&amp;",'ticket' =&gt; '"&amp;IF(empleados!I297="","N/A",empleados!I297)&amp;"','centro_costos_id' =&gt; '107','estado' =&gt; 'Proceso de retiro'],"</f>
        <v>'contratos_id' =&gt; 3,'fecha_retiro' =&gt; null,'ticket' =&gt; '11356','centro_costos_id' =&gt; '107','estado' =&gt; 'Proceso de retiro'],</v>
      </c>
      <c r="G296" t="str">
        <f t="shared" si="4"/>
        <v>['cargo' =&gt; 'Analista QA','usuario' =&gt; 'Paola Andrea Rincon Fernandez','cedula' =&gt; 1057602396,'telefono' =&gt; '3103095973','gestionas_id' =&gt; 9,'contratos_id' =&gt; 3,'fecha_retiro' =&gt; null,'ticket' =&gt; '11356','centro_costos_id' =&gt; '107','estado' =&gt; 'Proceso de retiro'],</v>
      </c>
    </row>
    <row r="297" spans="1:7" x14ac:dyDescent="0.25">
      <c r="A297">
        <f>_xlfn.IFNA(IF(empleados!F298="",gestiona!$B$17,VLOOKUP(TRIM(empleados!F298),gestiona!$A$1:$B$17,2,0)),17)</f>
        <v>9</v>
      </c>
      <c r="B297">
        <f>_xlfn.IFNA(IF(empleados!G298="",contratos_id!$B$5,VLOOKUP(empleados!G298,contratos_id!$A$1:$B$16,2,0)),5)</f>
        <v>3</v>
      </c>
      <c r="C297" t="str">
        <f>IF(empleados!H298="","null","'"&amp;YEAR(empleados!H298)&amp;"-"&amp;IF(VALUE(MONTH(empleados!H298))&lt;10,0&amp;VALUE(MONTH(empleados!H298)),VALUE(MONTH(empleados!H298)))&amp;"-"&amp;IF(VALUE(DAY(empleados!H298))&lt;10,0&amp;VALUE(DAY(empleados!H298)),VALUE(DAY(empleados!H298)))&amp;"'")</f>
        <v>null</v>
      </c>
      <c r="D297">
        <f>_xlfn.IFNA(VLOOKUP(empleados!J298,centro_costo_id_2!$A$2:$B$108,2,0),107)</f>
        <v>85</v>
      </c>
      <c r="E297" t="str">
        <f>"['cargo' =&gt; '"&amp;TRIM(empleados!B298)&amp;"','usuario' =&gt; '"&amp;TRIM(empleados!C298)&amp;"','cedula' =&gt; "&amp;IF(empleados!D298="","null",empleados!D298)&amp;",'telefono' =&gt; '"&amp;IF(empleados!E298="","N/A",empleados!E298)&amp;"','gestionas_id' =&gt; "&amp;A297&amp;","</f>
        <v>['cargo' =&gt; 'Analista QA','usuario' =&gt; 'Luis Carlos Garzón Calderón','cedula' =&gt; 1022337928,'telefono' =&gt; '3006704707– 3157986152','gestionas_id' =&gt; 9,</v>
      </c>
      <c r="F297" t="str">
        <f>"'contratos_id' =&gt; "&amp;B297&amp;",'fecha_retiro' =&gt; "&amp;C297&amp;",'ticket' =&gt; '"&amp;IF(empleados!I298="","N/A",empleados!I298)&amp;"','centro_costos_id' =&gt; '107','estado' =&gt; 'Proceso de retiro'],"</f>
        <v>'contratos_id' =&gt; 3,'fecha_retiro' =&gt; null,'ticket' =&gt; '11357','centro_costos_id' =&gt; '107','estado' =&gt; 'Proceso de retiro'],</v>
      </c>
      <c r="G297" t="str">
        <f t="shared" si="4"/>
        <v>['cargo' =&gt; 'Analista QA','usuario' =&gt; 'Luis Carlos Garzón Calderón','cedula' =&gt; 1022337928,'telefono' =&gt; '3006704707– 3157986152','gestionas_id' =&gt; 9,'contratos_id' =&gt; 3,'fecha_retiro' =&gt; null,'ticket' =&gt; '11357','centro_costos_id' =&gt; '107','estado' =&gt; 'Proceso de retiro'],</v>
      </c>
    </row>
    <row r="298" spans="1:7" x14ac:dyDescent="0.25">
      <c r="A298">
        <f>_xlfn.IFNA(IF(empleados!F299="",gestiona!$B$17,VLOOKUP(TRIM(empleados!F299),gestiona!$A$1:$B$17,2,0)),17)</f>
        <v>9</v>
      </c>
      <c r="B298">
        <f>_xlfn.IFNA(IF(empleados!G299="",contratos_id!$B$5,VLOOKUP(empleados!G299,contratos_id!$A$1:$B$16,2,0)),5)</f>
        <v>5</v>
      </c>
      <c r="C298" t="str">
        <f>IF(empleados!H299="","null","'"&amp;YEAR(empleados!H299)&amp;"-"&amp;IF(VALUE(MONTH(empleados!H299))&lt;10,0&amp;VALUE(MONTH(empleados!H299)),VALUE(MONTH(empleados!H299)))&amp;"-"&amp;IF(VALUE(DAY(empleados!H299))&lt;10,0&amp;VALUE(DAY(empleados!H299)),VALUE(DAY(empleados!H299)))&amp;"'")</f>
        <v>'2023-12-31'</v>
      </c>
      <c r="D298">
        <f>_xlfn.IFNA(VLOOKUP(empleados!J299,centro_costo_id_2!$A$2:$B$108,2,0),107)</f>
        <v>93</v>
      </c>
      <c r="E298" t="str">
        <f>"['cargo' =&gt; '"&amp;TRIM(empleados!B299)&amp;"','usuario' =&gt; '"&amp;TRIM(empleados!C299)&amp;"','cedula' =&gt; "&amp;IF(empleados!D299="","null",empleados!D299)&amp;",'telefono' =&gt; '"&amp;IF(empleados!E299="","N/A",empleados!E299)&amp;"','gestionas_id' =&gt; "&amp;A298&amp;","</f>
        <v>['cargo' =&gt; 'Desarrollador fullstack','usuario' =&gt; 'Hamilton Acevedo','cedula' =&gt; 1016084409,'telefono' =&gt; '3046265378','gestionas_id' =&gt; 9,</v>
      </c>
      <c r="F298" t="str">
        <f>"'contratos_id' =&gt; "&amp;B298&amp;",'fecha_retiro' =&gt; "&amp;C298&amp;",'ticket' =&gt; '"&amp;IF(empleados!I299="","N/A",empleados!I299)&amp;"','centro_costos_id' =&gt; '107','estado' =&gt; 'Proceso de retiro'],"</f>
        <v>'contratos_id' =&gt; 5,'fecha_retiro' =&gt; '2023-12-31','ticket' =&gt; '11378','centro_costos_id' =&gt; '107','estado' =&gt; 'Proceso de retiro'],</v>
      </c>
      <c r="G298" t="str">
        <f t="shared" si="4"/>
        <v>['cargo' =&gt; 'Desarrollador fullstack','usuario' =&gt; 'Hamilton Acevedo','cedula' =&gt; 1016084409,'telefono' =&gt; '3046265378','gestionas_id' =&gt; 9,'contratos_id' =&gt; 5,'fecha_retiro' =&gt; '2023-12-31','ticket' =&gt; '11378','centro_costos_id' =&gt; '107','estado' =&gt; 'Proceso de retiro'],</v>
      </c>
    </row>
    <row r="299" spans="1:7" x14ac:dyDescent="0.25">
      <c r="A299">
        <f>_xlfn.IFNA(IF(empleados!F300="",gestiona!$B$17,VLOOKUP(TRIM(empleados!F300),gestiona!$A$1:$B$17,2,0)),17)</f>
        <v>9</v>
      </c>
      <c r="B299">
        <f>_xlfn.IFNA(IF(empleados!G300="",contratos_id!$B$5,VLOOKUP(empleados!G300,contratos_id!$A$1:$B$16,2,0)),5)</f>
        <v>5</v>
      </c>
      <c r="C299" t="str">
        <f>IF(empleados!H300="","null","'"&amp;YEAR(empleados!H300)&amp;"-"&amp;IF(VALUE(MONTH(empleados!H300))&lt;10,0&amp;VALUE(MONTH(empleados!H300)),VALUE(MONTH(empleados!H300)))&amp;"-"&amp;IF(VALUE(DAY(empleados!H300))&lt;10,0&amp;VALUE(DAY(empleados!H300)),VALUE(DAY(empleados!H300)))&amp;"'")</f>
        <v>'2023-12-31'</v>
      </c>
      <c r="D299">
        <f>_xlfn.IFNA(VLOOKUP(empleados!J300,centro_costo_id_2!$A$2:$B$108,2,0),107)</f>
        <v>93</v>
      </c>
      <c r="E299" t="str">
        <f>"['cargo' =&gt; '"&amp;TRIM(empleados!B300)&amp;"','usuario' =&gt; '"&amp;TRIM(empleados!C300)&amp;"','cedula' =&gt; "&amp;IF(empleados!D300="","null",empleados!D300)&amp;",'telefono' =&gt; '"&amp;IF(empleados!E300="","N/A",empleados!E300)&amp;"','gestionas_id' =&gt; "&amp;A299&amp;","</f>
        <v>['cargo' =&gt; 'Desarrollador fullstack','usuario' =&gt; 'Juan Sebastian Muñoz Peñuela
','cedula' =&gt; 1193580625,'telefono' =&gt; '3023415986','gestionas_id' =&gt; 9,</v>
      </c>
      <c r="F299" t="str">
        <f>"'contratos_id' =&gt; "&amp;B299&amp;",'fecha_retiro' =&gt; "&amp;C299&amp;",'ticket' =&gt; '"&amp;IF(empleados!I300="","N/A",empleados!I300)&amp;"','centro_costos_id' =&gt; '107','estado' =&gt; 'Proceso de retiro'],"</f>
        <v>'contratos_id' =&gt; 5,'fecha_retiro' =&gt; '2023-12-31','ticket' =&gt; '11377','centro_costos_id' =&gt; '107','estado' =&gt; 'Proceso de retiro'],</v>
      </c>
      <c r="G299" t="str">
        <f t="shared" si="4"/>
        <v>['cargo' =&gt; 'Desarrollador fullstack','usuario' =&gt; 'Juan Sebastian Muñoz Peñuela
','cedula' =&gt; 1193580625,'telefono' =&gt; '3023415986','gestionas_id' =&gt; 9,'contratos_id' =&gt; 5,'fecha_retiro' =&gt; '2023-12-31','ticket' =&gt; '11377','centro_costos_id' =&gt; '107','estado' =&gt; 'Proceso de retiro'],</v>
      </c>
    </row>
    <row r="300" spans="1:7" x14ac:dyDescent="0.25">
      <c r="A300">
        <f>_xlfn.IFNA(IF(empleados!F301="",gestiona!$B$17,VLOOKUP(TRIM(empleados!F301),gestiona!$A$1:$B$17,2,0)),17)</f>
        <v>8</v>
      </c>
      <c r="B300">
        <f>_xlfn.IFNA(IF(empleados!G301="",contratos_id!$B$5,VLOOKUP(empleados!G301,contratos_id!$A$1:$B$16,2,0)),5)</f>
        <v>3</v>
      </c>
      <c r="C300" t="str">
        <f>IF(empleados!H301="","null","'"&amp;YEAR(empleados!H301)&amp;"-"&amp;IF(VALUE(MONTH(empleados!H301))&lt;10,0&amp;VALUE(MONTH(empleados!H301)),VALUE(MONTH(empleados!H301)))&amp;"-"&amp;IF(VALUE(DAY(empleados!H301))&lt;10,0&amp;VALUE(DAY(empleados!H301)),VALUE(DAY(empleados!H301)))&amp;"'")</f>
        <v>null</v>
      </c>
      <c r="D300">
        <f>_xlfn.IFNA(VLOOKUP(empleados!J301,centro_costo_id_2!$A$2:$B$108,2,0),107)</f>
        <v>107</v>
      </c>
      <c r="E300" t="str">
        <f>"['cargo' =&gt; '"&amp;TRIM(empleados!B301)&amp;"','usuario' =&gt; '"&amp;TRIM(empleados!C301)&amp;"','cedula' =&gt; "&amp;IF(empleados!D301="","null",empleados!D301)&amp;",'telefono' =&gt; '"&amp;IF(empleados!E301="","N/A",empleados!E301)&amp;"','gestionas_id' =&gt; "&amp;A300&amp;","</f>
        <v>['cargo' =&gt; 'asistente de contratacion','usuario' =&gt; 'Leidi Nathali Yaguara Caseres','cedula' =&gt; null,'telefono' =&gt; '3232484870 - 3118276772','gestionas_id' =&gt; 8,</v>
      </c>
      <c r="F300" t="str">
        <f>"'contratos_id' =&gt; "&amp;B300&amp;",'fecha_retiro' =&gt; "&amp;C300&amp;",'ticket' =&gt; '"&amp;IF(empleados!I301="","N/A",empleados!I301)&amp;"','centro_costos_id' =&gt; '107','estado' =&gt; 'Proceso de retiro'],"</f>
        <v>'contratos_id' =&gt; 3,'fecha_retiro' =&gt; null,'ticket' =&gt; '11389','centro_costos_id' =&gt; '107','estado' =&gt; 'Proceso de retiro'],</v>
      </c>
      <c r="G300" t="str">
        <f t="shared" si="4"/>
        <v>['cargo' =&gt; 'asistente de contratacion','usuario' =&gt; 'Leidi Nathali Yaguara Caseres','cedula' =&gt; null,'telefono' =&gt; '3232484870 - 3118276772','gestionas_id' =&gt; 8,'contratos_id' =&gt; 3,'fecha_retiro' =&gt; null,'ticket' =&gt; '11389','centro_costos_id' =&gt; '107','estado' =&gt; 'Proceso de retiro'],</v>
      </c>
    </row>
    <row r="301" spans="1:7" x14ac:dyDescent="0.25">
      <c r="A301">
        <f>_xlfn.IFNA(IF(empleados!F302="",gestiona!$B$17,VLOOKUP(TRIM(empleados!F302),gestiona!$A$1:$B$17,2,0)),17)</f>
        <v>9</v>
      </c>
      <c r="B301">
        <f>_xlfn.IFNA(IF(empleados!G302="",contratos_id!$B$5,VLOOKUP(empleados!G302,contratos_id!$A$1:$B$16,2,0)),5)</f>
        <v>5</v>
      </c>
      <c r="C301" t="str">
        <f>IF(empleados!H302="","null","'"&amp;YEAR(empleados!H302)&amp;"-"&amp;IF(VALUE(MONTH(empleados!H302))&lt;10,0&amp;VALUE(MONTH(empleados!H302)),VALUE(MONTH(empleados!H302)))&amp;"-"&amp;IF(VALUE(DAY(empleados!H302))&lt;10,0&amp;VALUE(DAY(empleados!H302)),VALUE(DAY(empleados!H302)))&amp;"'")</f>
        <v>null</v>
      </c>
      <c r="D301">
        <f>_xlfn.IFNA(VLOOKUP(empleados!J302,centro_costo_id_2!$A$2:$B$108,2,0),107)</f>
        <v>85</v>
      </c>
      <c r="E301" t="str">
        <f>"['cargo' =&gt; '"&amp;TRIM(empleados!B302)&amp;"','usuario' =&gt; '"&amp;TRIM(empleados!C302)&amp;"','cedula' =&gt; "&amp;IF(empleados!D302="","null",empleados!D302)&amp;",'telefono' =&gt; '"&amp;IF(empleados!E302="","N/A",empleados!E302)&amp;"','gestionas_id' =&gt; "&amp;A301&amp;","</f>
        <v>['cargo' =&gt; 'Analista de Requerimientos','usuario' =&gt; 'Luisa Fernanda Perez Figueredo','cedula' =&gt; 1070011015,'telefono' =&gt; '3202013670','gestionas_id' =&gt; 9,</v>
      </c>
      <c r="F301" t="str">
        <f>"'contratos_id' =&gt; "&amp;B301&amp;",'fecha_retiro' =&gt; "&amp;C301&amp;",'ticket' =&gt; '"&amp;IF(empleados!I302="","N/A",empleados!I302)&amp;"','centro_costos_id' =&gt; '107','estado' =&gt; 'Proceso de retiro'],"</f>
        <v>'contratos_id' =&gt; 5,'fecha_retiro' =&gt; null,'ticket' =&gt; '11479','centro_costos_id' =&gt; '107','estado' =&gt; 'Proceso de retiro'],</v>
      </c>
      <c r="G301" t="str">
        <f t="shared" si="4"/>
        <v>['cargo' =&gt; 'Analista de Requerimientos','usuario' =&gt; 'Luisa Fernanda Perez Figueredo','cedula' =&gt; 1070011015,'telefono' =&gt; '3202013670','gestionas_id' =&gt; 9,'contratos_id' =&gt; 5,'fecha_retiro' =&gt; null,'ticket' =&gt; '11479','centro_costos_id' =&gt; '107','estado' =&gt; 'Proceso de retiro'],</v>
      </c>
    </row>
    <row r="302" spans="1:7" x14ac:dyDescent="0.25">
      <c r="A302">
        <f>_xlfn.IFNA(IF(empleados!F303="",gestiona!$B$17,VLOOKUP(TRIM(empleados!F303),gestiona!$A$1:$B$17,2,0)),17)</f>
        <v>9</v>
      </c>
      <c r="B302">
        <f>_xlfn.IFNA(IF(empleados!G303="",contratos_id!$B$5,VLOOKUP(empleados!G303,contratos_id!$A$1:$B$16,2,0)),5)</f>
        <v>6</v>
      </c>
      <c r="C302" t="str">
        <f>IF(empleados!H303="","null","'"&amp;YEAR(empleados!H303)&amp;"-"&amp;IF(VALUE(MONTH(empleados!H303))&lt;10,0&amp;VALUE(MONTH(empleados!H303)),VALUE(MONTH(empleados!H303)))&amp;"-"&amp;IF(VALUE(DAY(empleados!H303))&lt;10,0&amp;VALUE(DAY(empleados!H303)),VALUE(DAY(empleados!H303)))&amp;"'")</f>
        <v>null</v>
      </c>
      <c r="D302">
        <f>_xlfn.IFNA(VLOOKUP(empleados!J303,centro_costo_id_2!$A$2:$B$108,2,0),107)</f>
        <v>92</v>
      </c>
      <c r="E302" t="str">
        <f>"['cargo' =&gt; '"&amp;TRIM(empleados!B303)&amp;"','usuario' =&gt; '"&amp;TRIM(empleados!C303)&amp;"','cedula' =&gt; "&amp;IF(empleados!D303="","null",empleados!D303)&amp;",'telefono' =&gt; '"&amp;IF(empleados!E303="","N/A",empleados!E303)&amp;"','gestionas_id' =&gt; "&amp;A302&amp;","</f>
        <v>['cargo' =&gt; 'Analista funcional','usuario' =&gt; 'Jehimmi Andrea Saavedra Bolivar
','cedula' =&gt; 52548230,'telefono' =&gt; '3156438464','gestionas_id' =&gt; 9,</v>
      </c>
      <c r="F302" t="str">
        <f>"'contratos_id' =&gt; "&amp;B302&amp;",'fecha_retiro' =&gt; "&amp;C302&amp;",'ticket' =&gt; '"&amp;IF(empleados!I303="","N/A",empleados!I303)&amp;"','centro_costos_id' =&gt; '107','estado' =&gt; 'Proceso de retiro'],"</f>
        <v>'contratos_id' =&gt; 6,'fecha_retiro' =&gt; null,'ticket' =&gt; '11168','centro_costos_id' =&gt; '107','estado' =&gt; 'Proceso de retiro'],</v>
      </c>
      <c r="G302" t="str">
        <f t="shared" si="4"/>
        <v>['cargo' =&gt; 'Analista funcional','usuario' =&gt; 'Jehimmi Andrea Saavedra Bolivar
','cedula' =&gt; 52548230,'telefono' =&gt; '3156438464','gestionas_id' =&gt; 9,'contratos_id' =&gt; 6,'fecha_retiro' =&gt; null,'ticket' =&gt; '11168','centro_costos_id' =&gt; '107','estado' =&gt; 'Proceso de retiro'],</v>
      </c>
    </row>
    <row r="303" spans="1:7" x14ac:dyDescent="0.25">
      <c r="A303">
        <f>_xlfn.IFNA(IF(empleados!F304="",gestiona!$B$17,VLOOKUP(TRIM(empleados!F304),gestiona!$A$1:$B$17,2,0)),17)</f>
        <v>13</v>
      </c>
      <c r="B303">
        <f>_xlfn.IFNA(IF(empleados!G304="",contratos_id!$B$5,VLOOKUP(empleados!G304,contratos_id!$A$1:$B$16,2,0)),5)</f>
        <v>5</v>
      </c>
      <c r="C303" t="str">
        <f>IF(empleados!H304="","null","'"&amp;YEAR(empleados!H304)&amp;"-"&amp;IF(VALUE(MONTH(empleados!H304))&lt;10,0&amp;VALUE(MONTH(empleados!H304)),VALUE(MONTH(empleados!H304)))&amp;"-"&amp;IF(VALUE(DAY(empleados!H304))&lt;10,0&amp;VALUE(DAY(empleados!H304)),VALUE(DAY(empleados!H304)))&amp;"'")</f>
        <v>null</v>
      </c>
      <c r="D303">
        <f>_xlfn.IFNA(VLOOKUP(empleados!J304,centro_costo_id_2!$A$2:$B$108,2,0),107)</f>
        <v>92</v>
      </c>
      <c r="E303" t="str">
        <f>"['cargo' =&gt; '"&amp;TRIM(empleados!B304)&amp;"','usuario' =&gt; '"&amp;TRIM(empleados!C304)&amp;"','cedula' =&gt; "&amp;IF(empleados!D304="","null",empleados!D304)&amp;",'telefono' =&gt; '"&amp;IF(empleados!E304="","N/A",empleados!E304)&amp;"','gestionas_id' =&gt; "&amp;A303&amp;","</f>
        <v>['cargo' =&gt; 'Analista de Proyectos','usuario' =&gt; 'Cristian Camilo Martinez Alvarez','cedula' =&gt; 1075264331,'telefono' =&gt; '3022756415','gestionas_id' =&gt; 13,</v>
      </c>
      <c r="F303" t="str">
        <f>"'contratos_id' =&gt; "&amp;B303&amp;",'fecha_retiro' =&gt; "&amp;C303&amp;",'ticket' =&gt; '"&amp;IF(empleados!I304="","N/A",empleados!I304)&amp;"','centro_costos_id' =&gt; '107','estado' =&gt; 'Proceso de retiro'],"</f>
        <v>'contratos_id' =&gt; 5,'fecha_retiro' =&gt; null,'ticket' =&gt; '11585','centro_costos_id' =&gt; '107','estado' =&gt; 'Proceso de retiro'],</v>
      </c>
      <c r="G303" t="str">
        <f t="shared" si="4"/>
        <v>['cargo' =&gt; 'Analista de Proyectos','usuario' =&gt; 'Cristian Camilo Martinez Alvarez','cedula' =&gt; 1075264331,'telefono' =&gt; '3022756415','gestionas_id' =&gt; 13,'contratos_id' =&gt; 5,'fecha_retiro' =&gt; null,'ticket' =&gt; '11585','centro_costos_id' =&gt; '107','estado' =&gt; 'Proceso de retiro'],</v>
      </c>
    </row>
    <row r="304" spans="1:7" x14ac:dyDescent="0.25">
      <c r="A304">
        <f>_xlfn.IFNA(IF(empleados!F305="",gestiona!$B$17,VLOOKUP(TRIM(empleados!F305),gestiona!$A$1:$B$17,2,0)),17)</f>
        <v>9</v>
      </c>
      <c r="B304">
        <f>_xlfn.IFNA(IF(empleados!G305="",contratos_id!$B$5,VLOOKUP(empleados!G305,contratos_id!$A$1:$B$16,2,0)),5)</f>
        <v>3</v>
      </c>
      <c r="C304" t="str">
        <f>IF(empleados!H305="","null","'"&amp;YEAR(empleados!H305)&amp;"-"&amp;IF(VALUE(MONTH(empleados!H305))&lt;10,0&amp;VALUE(MONTH(empleados!H305)),VALUE(MONTH(empleados!H305)))&amp;"-"&amp;IF(VALUE(DAY(empleados!H305))&lt;10,0&amp;VALUE(DAY(empleados!H305)),VALUE(DAY(empleados!H305)))&amp;"'")</f>
        <v>null</v>
      </c>
      <c r="D304">
        <f>_xlfn.IFNA(VLOOKUP(empleados!J305,centro_costo_id_2!$A$2:$B$108,2,0),107)</f>
        <v>99</v>
      </c>
      <c r="E304" t="str">
        <f>"['cargo' =&gt; '"&amp;TRIM(empleados!B305)&amp;"','usuario' =&gt; '"&amp;TRIM(empleados!C305)&amp;"','cedula' =&gt; "&amp;IF(empleados!D305="","null",empleados!D305)&amp;",'telefono' =&gt; '"&amp;IF(empleados!E305="","N/A",empleados!E305)&amp;"','gestionas_id' =&gt; "&amp;A304&amp;","</f>
        <v>['cargo' =&gt; 'Desarrollador Odoo','usuario' =&gt; 'Santiago Alberto Cortazar Palomeque','cedula' =&gt; 1024602360,'telefono' =&gt; '3227991463','gestionas_id' =&gt; 9,</v>
      </c>
      <c r="F304" t="str">
        <f>"'contratos_id' =&gt; "&amp;B304&amp;",'fecha_retiro' =&gt; "&amp;C304&amp;",'ticket' =&gt; '"&amp;IF(empleados!I305="","N/A",empleados!I305)&amp;"','centro_costos_id' =&gt; '107','estado' =&gt; 'Proceso de retiro'],"</f>
        <v>'contratos_id' =&gt; 3,'fecha_retiro' =&gt; null,'ticket' =&gt; '11548','centro_costos_id' =&gt; '107','estado' =&gt; 'Proceso de retiro'],</v>
      </c>
      <c r="G304" t="str">
        <f t="shared" si="4"/>
        <v>['cargo' =&gt; 'Desarrollador Odoo','usuario' =&gt; 'Santiago Alberto Cortazar Palomeque','cedula' =&gt; 1024602360,'telefono' =&gt; '3227991463','gestionas_id' =&gt; 9,'contratos_id' =&gt; 3,'fecha_retiro' =&gt; null,'ticket' =&gt; '11548','centro_costos_id' =&gt; '107','estado' =&gt; 'Proceso de retiro'],</v>
      </c>
    </row>
    <row r="305" spans="1:7" x14ac:dyDescent="0.25">
      <c r="A305">
        <f>_xlfn.IFNA(IF(empleados!F306="",gestiona!$B$17,VLOOKUP(TRIM(empleados!F306),gestiona!$A$1:$B$17,2,0)),17)</f>
        <v>9</v>
      </c>
      <c r="B305">
        <f>_xlfn.IFNA(IF(empleados!G306="",contratos_id!$B$5,VLOOKUP(empleados!G306,contratos_id!$A$1:$B$16,2,0)),5)</f>
        <v>16</v>
      </c>
      <c r="C305" t="str">
        <f>IF(empleados!H306="","null","'"&amp;YEAR(empleados!H306)&amp;"-"&amp;IF(VALUE(MONTH(empleados!H306))&lt;10,0&amp;VALUE(MONTH(empleados!H306)),VALUE(MONTH(empleados!H306)))&amp;"-"&amp;IF(VALUE(DAY(empleados!H306))&lt;10,0&amp;VALUE(DAY(empleados!H306)),VALUE(DAY(empleados!H306)))&amp;"'")</f>
        <v>'2024-03-16'</v>
      </c>
      <c r="D305">
        <f>_xlfn.IFNA(VLOOKUP(empleados!J306,centro_costo_id_2!$A$2:$B$108,2,0),107)</f>
        <v>92</v>
      </c>
      <c r="E305" t="str">
        <f>"['cargo' =&gt; '"&amp;TRIM(empleados!B306)&amp;"','usuario' =&gt; '"&amp;TRIM(empleados!C306)&amp;"','cedula' =&gt; "&amp;IF(empleados!D306="","null",empleados!D306)&amp;",'telefono' =&gt; '"&amp;IF(empleados!E306="","N/A",empleados!E306)&amp;"','gestionas_id' =&gt; "&amp;A305&amp;","</f>
        <v>['cargo' =&gt; 'Analista Funcional','usuario' =&gt; 'Maria Angelica Casallas Zamora','cedula' =&gt; 1013604369,'telefono' =&gt; '3125415449','gestionas_id' =&gt; 9,</v>
      </c>
      <c r="F305" t="str">
        <f>"'contratos_id' =&gt; "&amp;B305&amp;",'fecha_retiro' =&gt; "&amp;C305&amp;",'ticket' =&gt; '"&amp;IF(empleados!I306="","N/A",empleados!I306)&amp;"','centro_costos_id' =&gt; '107','estado' =&gt; 'Proceso de retiro'],"</f>
        <v>'contratos_id' =&gt; 16,'fecha_retiro' =&gt; '2024-03-16','ticket' =&gt; '11167','centro_costos_id' =&gt; '107','estado' =&gt; 'Proceso de retiro'],</v>
      </c>
      <c r="G305" t="str">
        <f t="shared" si="4"/>
        <v>['cargo' =&gt; 'Analista Funcional','usuario' =&gt; 'Maria Angelica Casallas Zamora','cedula' =&gt; 1013604369,'telefono' =&gt; '3125415449','gestionas_id' =&gt; 9,'contratos_id' =&gt; 16,'fecha_retiro' =&gt; '2024-03-16','ticket' =&gt; '11167','centro_costos_id' =&gt; '107','estado' =&gt; 'Proceso de retiro'],</v>
      </c>
    </row>
    <row r="306" spans="1:7" x14ac:dyDescent="0.25">
      <c r="A306">
        <f>_xlfn.IFNA(IF(empleados!F307="",gestiona!$B$17,VLOOKUP(TRIM(empleados!F307),gestiona!$A$1:$B$17,2,0)),17)</f>
        <v>9</v>
      </c>
      <c r="B306">
        <f>_xlfn.IFNA(IF(empleados!G307="",contratos_id!$B$5,VLOOKUP(empleados!G307,contratos_id!$A$1:$B$16,2,0)),5)</f>
        <v>8</v>
      </c>
      <c r="C306" t="str">
        <f>IF(empleados!H307="","null","'"&amp;YEAR(empleados!H307)&amp;"-"&amp;IF(VALUE(MONTH(empleados!H307))&lt;10,0&amp;VALUE(MONTH(empleados!H307)),VALUE(MONTH(empleados!H307)))&amp;"-"&amp;IF(VALUE(DAY(empleados!H307))&lt;10,0&amp;VALUE(DAY(empleados!H307)),VALUE(DAY(empleados!H307)))&amp;"'")</f>
        <v>'2023-04-30'</v>
      </c>
      <c r="D306">
        <f>_xlfn.IFNA(VLOOKUP(empleados!J307,centro_costo_id_2!$A$2:$B$108,2,0),107)</f>
        <v>37</v>
      </c>
      <c r="E306" t="str">
        <f>"['cargo' =&gt; '"&amp;TRIM(empleados!B307)&amp;"','usuario' =&gt; '"&amp;TRIM(empleados!C307)&amp;"','cedula' =&gt; "&amp;IF(empleados!D307="","null",empleados!D307)&amp;",'telefono' =&gt; '"&amp;IF(empleados!E307="","N/A",empleados!E307)&amp;"','gestionas_id' =&gt; "&amp;A306&amp;","</f>
        <v>['cargo' =&gt; 'Lider de capacitaciones','usuario' =&gt; 'Pedro Fabian Perez Arteaga','cedula' =&gt; 52896148,'telefono' =&gt; '3112506679','gestionas_id' =&gt; 9,</v>
      </c>
      <c r="F306" t="str">
        <f>"'contratos_id' =&gt; "&amp;B306&amp;",'fecha_retiro' =&gt; "&amp;C306&amp;",'ticket' =&gt; '"&amp;IF(empleados!I307="","N/A",empleados!I307)&amp;"','centro_costos_id' =&gt; '107','estado' =&gt; 'Proceso de retiro'],"</f>
        <v>'contratos_id' =&gt; 8,'fecha_retiro' =&gt; '2023-04-30','ticket' =&gt; '11524','centro_costos_id' =&gt; '107','estado' =&gt; 'Proceso de retiro'],</v>
      </c>
      <c r="G306" t="str">
        <f t="shared" si="4"/>
        <v>['cargo' =&gt; 'Lider de capacitaciones','usuario' =&gt; 'Pedro Fabian Perez Arteaga','cedula' =&gt; 52896148,'telefono' =&gt; '3112506679','gestionas_id' =&gt; 9,'contratos_id' =&gt; 8,'fecha_retiro' =&gt; '2023-04-30','ticket' =&gt; '11524','centro_costos_id' =&gt; '107','estado' =&gt; 'Proceso de retiro'],</v>
      </c>
    </row>
    <row r="307" spans="1:7" x14ac:dyDescent="0.25">
      <c r="A307">
        <f>_xlfn.IFNA(IF(empleados!F308="",gestiona!$B$17,VLOOKUP(TRIM(empleados!F308),gestiona!$A$1:$B$17,2,0)),17)</f>
        <v>17</v>
      </c>
      <c r="B307">
        <f>_xlfn.IFNA(IF(empleados!G308="",contratos_id!$B$5,VLOOKUP(empleados!G308,contratos_id!$A$1:$B$16,2,0)),5)</f>
        <v>8</v>
      </c>
      <c r="C307" t="str">
        <f>IF(empleados!H308="","null","'"&amp;YEAR(empleados!H308)&amp;"-"&amp;IF(VALUE(MONTH(empleados!H308))&lt;10,0&amp;VALUE(MONTH(empleados!H308)),VALUE(MONTH(empleados!H308)))&amp;"-"&amp;IF(VALUE(DAY(empleados!H308))&lt;10,0&amp;VALUE(DAY(empleados!H308)),VALUE(DAY(empleados!H308)))&amp;"'")</f>
        <v>'2023-12-30'</v>
      </c>
      <c r="D307">
        <f>_xlfn.IFNA(VLOOKUP(empleados!J308,centro_costo_id_2!$A$2:$B$108,2,0),107)</f>
        <v>107</v>
      </c>
      <c r="E307" t="str">
        <f>"['cargo' =&gt; '"&amp;TRIM(empleados!B308)&amp;"','usuario' =&gt; '"&amp;TRIM(empleados!C308)&amp;"','cedula' =&gt; "&amp;IF(empleados!D308="","null",empleados!D308)&amp;",'telefono' =&gt; '"&amp;IF(empleados!E308="","N/A",empleados!E308)&amp;"','gestionas_id' =&gt; "&amp;A307&amp;","</f>
        <v>['cargo' =&gt; 'Abogada Juridica','usuario' =&gt; 'Carolina Valderruten','cedula' =&gt; 26984628,'telefono' =&gt; '3006117558','gestionas_id' =&gt; 17,</v>
      </c>
      <c r="F307" t="str">
        <f>"'contratos_id' =&gt; "&amp;B307&amp;",'fecha_retiro' =&gt; "&amp;C307&amp;",'ticket' =&gt; '"&amp;IF(empleados!I308="","N/A",empleados!I308)&amp;"','centro_costos_id' =&gt; '107','estado' =&gt; 'Proceso de retiro'],"</f>
        <v>'contratos_id' =&gt; 8,'fecha_retiro' =&gt; '2023-12-30','ticket' =&gt; '11580','centro_costos_id' =&gt; '107','estado' =&gt; 'Proceso de retiro'],</v>
      </c>
      <c r="G307" t="str">
        <f t="shared" si="4"/>
        <v>['cargo' =&gt; 'Abogada Juridica','usuario' =&gt; 'Carolina Valderruten','cedula' =&gt; 26984628,'telefono' =&gt; '3006117558','gestionas_id' =&gt; 17,'contratos_id' =&gt; 8,'fecha_retiro' =&gt; '2023-12-30','ticket' =&gt; '11580','centro_costos_id' =&gt; '107','estado' =&gt; 'Proceso de retiro'],</v>
      </c>
    </row>
    <row r="308" spans="1:7" x14ac:dyDescent="0.25">
      <c r="A308">
        <f>_xlfn.IFNA(IF(empleados!F309="",gestiona!$B$17,VLOOKUP(TRIM(empleados!F309),gestiona!$A$1:$B$17,2,0)),17)</f>
        <v>13</v>
      </c>
      <c r="B308">
        <f>_xlfn.IFNA(IF(empleados!G309="",contratos_id!$B$5,VLOOKUP(empleados!G309,contratos_id!$A$1:$B$16,2,0)),5)</f>
        <v>8</v>
      </c>
      <c r="C308" t="str">
        <f>IF(empleados!H309="","null","'"&amp;YEAR(empleados!H309)&amp;"-"&amp;IF(VALUE(MONTH(empleados!H309))&lt;10,0&amp;VALUE(MONTH(empleados!H309)),VALUE(MONTH(empleados!H309)))&amp;"-"&amp;IF(VALUE(DAY(empleados!H309))&lt;10,0&amp;VALUE(DAY(empleados!H309)),VALUE(DAY(empleados!H309)))&amp;"'")</f>
        <v>'2023-04-30'</v>
      </c>
      <c r="D308">
        <f>_xlfn.IFNA(VLOOKUP(empleados!J309,centro_costo_id_2!$A$2:$B$108,2,0),107)</f>
        <v>37</v>
      </c>
      <c r="E308" t="str">
        <f>"['cargo' =&gt; '"&amp;TRIM(empleados!B309)&amp;"','usuario' =&gt; '"&amp;TRIM(empleados!C309)&amp;"','cedula' =&gt; "&amp;IF(empleados!D309="","null",empleados!D309)&amp;",'telefono' =&gt; '"&amp;IF(empleados!E309="","N/A",empleados!E309)&amp;"','gestionas_id' =&gt; "&amp;A308&amp;","</f>
        <v>['cargo' =&gt; 'Analista mesa de ayuda','usuario' =&gt; 'Laura Maria Taborda Huertas','cedula' =&gt; 1088013447,'telefono' =&gt; '3217095711','gestionas_id' =&gt; 13,</v>
      </c>
      <c r="F308" t="str">
        <f>"'contratos_id' =&gt; "&amp;B308&amp;",'fecha_retiro' =&gt; "&amp;C308&amp;",'ticket' =&gt; '"&amp;IF(empleados!I309="","N/A",empleados!I309)&amp;"','centro_costos_id' =&gt; '107','estado' =&gt; 'Proceso de retiro'],"</f>
        <v>'contratos_id' =&gt; 8,'fecha_retiro' =&gt; '2023-04-30','ticket' =&gt; '11507','centro_costos_id' =&gt; '107','estado' =&gt; 'Proceso de retiro'],</v>
      </c>
      <c r="G308" t="str">
        <f t="shared" si="4"/>
        <v>['cargo' =&gt; 'Analista mesa de ayuda','usuario' =&gt; 'Laura Maria Taborda Huertas','cedula' =&gt; 1088013447,'telefono' =&gt; '3217095711','gestionas_id' =&gt; 13,'contratos_id' =&gt; 8,'fecha_retiro' =&gt; '2023-04-30','ticket' =&gt; '11507','centro_costos_id' =&gt; '107','estado' =&gt; 'Proceso de retiro'],</v>
      </c>
    </row>
    <row r="309" spans="1:7" x14ac:dyDescent="0.25">
      <c r="A309">
        <f>_xlfn.IFNA(IF(empleados!F310="",gestiona!$B$17,VLOOKUP(TRIM(empleados!F310),gestiona!$A$1:$B$17,2,0)),17)</f>
        <v>3</v>
      </c>
      <c r="B309">
        <f>_xlfn.IFNA(IF(empleados!G310="",contratos_id!$B$5,VLOOKUP(empleados!G310,contratos_id!$A$1:$B$16,2,0)),5)</f>
        <v>3</v>
      </c>
      <c r="C309" t="str">
        <f>IF(empleados!H310="","null","'"&amp;YEAR(empleados!H310)&amp;"-"&amp;IF(VALUE(MONTH(empleados!H310))&lt;10,0&amp;VALUE(MONTH(empleados!H310)),VALUE(MONTH(empleados!H310)))&amp;"-"&amp;IF(VALUE(DAY(empleados!H310))&lt;10,0&amp;VALUE(DAY(empleados!H310)),VALUE(DAY(empleados!H310)))&amp;"'")</f>
        <v>null</v>
      </c>
      <c r="D309">
        <f>_xlfn.IFNA(VLOOKUP(empleados!J310,centro_costo_id_2!$A$2:$B$108,2,0),107)</f>
        <v>107</v>
      </c>
      <c r="E309" t="str">
        <f>"['cargo' =&gt; '"&amp;TRIM(empleados!B310)&amp;"','usuario' =&gt; '"&amp;TRIM(empleados!C310)&amp;"','cedula' =&gt; "&amp;IF(empleados!D310="","null",empleados!D310)&amp;",'telefono' =&gt; '"&amp;IF(empleados!E310="","N/A",empleados!E310)&amp;"','gestionas_id' =&gt; "&amp;A309&amp;","</f>
        <v>['cargo' =&gt; 'Analista de Contratacion 2','usuario' =&gt; 'Gina Aide Avila Avila','cedula' =&gt; null,'telefono' =&gt; '3204818962','gestionas_id' =&gt; 3,</v>
      </c>
      <c r="F309" t="str">
        <f>"'contratos_id' =&gt; "&amp;B309&amp;",'fecha_retiro' =&gt; "&amp;C309&amp;",'ticket' =&gt; '"&amp;IF(empleados!I310="","N/A",empleados!I310)&amp;"','centro_costos_id' =&gt; '107','estado' =&gt; 'Proceso de retiro'],"</f>
        <v>'contratos_id' =&gt; 3,'fecha_retiro' =&gt; null,'ticket' =&gt; '11527','centro_costos_id' =&gt; '107','estado' =&gt; 'Proceso de retiro'],</v>
      </c>
      <c r="G309" t="str">
        <f t="shared" si="4"/>
        <v>['cargo' =&gt; 'Analista de Contratacion 2','usuario' =&gt; 'Gina Aide Avila Avila','cedula' =&gt; null,'telefono' =&gt; '3204818962','gestionas_id' =&gt; 3,'contratos_id' =&gt; 3,'fecha_retiro' =&gt; null,'ticket' =&gt; '11527','centro_costos_id' =&gt; '107','estado' =&gt; 'Proceso de retiro'],</v>
      </c>
    </row>
    <row r="310" spans="1:7" x14ac:dyDescent="0.25">
      <c r="A310">
        <f>_xlfn.IFNA(IF(empleados!F311="",gestiona!$B$17,VLOOKUP(TRIM(empleados!F311),gestiona!$A$1:$B$17,2,0)),17)</f>
        <v>17</v>
      </c>
      <c r="B310">
        <f>_xlfn.IFNA(IF(empleados!G311="",contratos_id!$B$5,VLOOKUP(empleados!G311,contratos_id!$A$1:$B$16,2,0)),5)</f>
        <v>5</v>
      </c>
      <c r="C310" t="str">
        <f>IF(empleados!H311="","null","'"&amp;YEAR(empleados!H311)&amp;"-"&amp;IF(VALUE(MONTH(empleados!H311))&lt;10,0&amp;VALUE(MONTH(empleados!H311)),VALUE(MONTH(empleados!H311)))&amp;"-"&amp;IF(VALUE(DAY(empleados!H311))&lt;10,0&amp;VALUE(DAY(empleados!H311)),VALUE(DAY(empleados!H311)))&amp;"'")</f>
        <v>'2023-06-09'</v>
      </c>
      <c r="D310">
        <f>_xlfn.IFNA(VLOOKUP(empleados!J311,centro_costo_id_2!$A$2:$B$108,2,0),107)</f>
        <v>71</v>
      </c>
      <c r="E310" t="str">
        <f>"['cargo' =&gt; '"&amp;TRIM(empleados!B311)&amp;"','usuario' =&gt; '"&amp;TRIM(empleados!C311)&amp;"','cedula' =&gt; "&amp;IF(empleados!D311="","null",empleados!D311)&amp;",'telefono' =&gt; '"&amp;IF(empleados!E311="","N/A",empleados!E311)&amp;"','gestionas_id' =&gt; "&amp;A310&amp;","</f>
        <v>['cargo' =&gt; '','usuario' =&gt; 'Alvis Valerio','cedula' =&gt; null,'telefono' =&gt; 'N/A','gestionas_id' =&gt; 17,</v>
      </c>
      <c r="F310" t="str">
        <f>"'contratos_id' =&gt; "&amp;B310&amp;",'fecha_retiro' =&gt; "&amp;C310&amp;",'ticket' =&gt; '"&amp;IF(empleados!I311="","N/A",empleados!I311)&amp;"','centro_costos_id' =&gt; '107','estado' =&gt; 'Proceso de retiro'],"</f>
        <v>'contratos_id' =&gt; 5,'fecha_retiro' =&gt; '2023-06-09','ticket' =&gt; '11576','centro_costos_id' =&gt; '107','estado' =&gt; 'Proceso de retiro'],</v>
      </c>
      <c r="G310" t="str">
        <f t="shared" si="4"/>
        <v>['cargo' =&gt; '','usuario' =&gt; 'Alvis Valerio','cedula' =&gt; null,'telefono' =&gt; 'N/A','gestionas_id' =&gt; 17,'contratos_id' =&gt; 5,'fecha_retiro' =&gt; '2023-06-09','ticket' =&gt; '11576','centro_costos_id' =&gt; '107','estado' =&gt; 'Proceso de retiro'],</v>
      </c>
    </row>
    <row r="311" spans="1:7" x14ac:dyDescent="0.25">
      <c r="A311">
        <f>_xlfn.IFNA(IF(empleados!F312="",gestiona!$B$17,VLOOKUP(TRIM(empleados!F312),gestiona!$A$1:$B$17,2,0)),17)</f>
        <v>9</v>
      </c>
      <c r="B311">
        <f>_xlfn.IFNA(IF(empleados!G312="",contratos_id!$B$5,VLOOKUP(empleados!G312,contratos_id!$A$1:$B$16,2,0)),5)</f>
        <v>3</v>
      </c>
      <c r="C311" t="str">
        <f>IF(empleados!H312="","null","'"&amp;YEAR(empleados!H312)&amp;"-"&amp;IF(VALUE(MONTH(empleados!H312))&lt;10,0&amp;VALUE(MONTH(empleados!H312)),VALUE(MONTH(empleados!H312)))&amp;"-"&amp;IF(VALUE(DAY(empleados!H312))&lt;10,0&amp;VALUE(DAY(empleados!H312)),VALUE(DAY(empleados!H312)))&amp;"'")</f>
        <v>null</v>
      </c>
      <c r="D311">
        <f>_xlfn.IFNA(VLOOKUP(empleados!J312,centro_costo_id_2!$A$2:$B$108,2,0),107)</f>
        <v>85</v>
      </c>
      <c r="E311" t="str">
        <f>"['cargo' =&gt; '"&amp;TRIM(empleados!B312)&amp;"','usuario' =&gt; '"&amp;TRIM(empleados!C312)&amp;"','cedula' =&gt; "&amp;IF(empleados!D312="","null",empleados!D312)&amp;",'telefono' =&gt; '"&amp;IF(empleados!E312="","N/A",empleados!E312)&amp;"','gestionas_id' =&gt; "&amp;A311&amp;","</f>
        <v>['cargo' =&gt; 'Scrum Master','usuario' =&gt; 'Edwin Giovany Gutierrez Ramirez','cedula' =&gt; 80904424,'telefono' =&gt; '3134897774','gestionas_id' =&gt; 9,</v>
      </c>
      <c r="F311" t="str">
        <f>"'contratos_id' =&gt; "&amp;B311&amp;",'fecha_retiro' =&gt; "&amp;C311&amp;",'ticket' =&gt; '"&amp;IF(empleados!I312="","N/A",empleados!I312)&amp;"','centro_costos_id' =&gt; '107','estado' =&gt; 'Proceso de retiro'],"</f>
        <v>'contratos_id' =&gt; 3,'fecha_retiro' =&gt; null,'ticket' =&gt; '11477','centro_costos_id' =&gt; '107','estado' =&gt; 'Proceso de retiro'],</v>
      </c>
      <c r="G311" t="str">
        <f t="shared" si="4"/>
        <v>['cargo' =&gt; 'Scrum Master','usuario' =&gt; 'Edwin Giovany Gutierrez Ramirez','cedula' =&gt; 80904424,'telefono' =&gt; '3134897774','gestionas_id' =&gt; 9,'contratos_id' =&gt; 3,'fecha_retiro' =&gt; null,'ticket' =&gt; '11477','centro_costos_id' =&gt; '107','estado' =&gt; 'Proceso de retiro'],</v>
      </c>
    </row>
    <row r="312" spans="1:7" x14ac:dyDescent="0.25">
      <c r="A312">
        <f>_xlfn.IFNA(IF(empleados!F313="",gestiona!$B$17,VLOOKUP(TRIM(empleados!F313),gestiona!$A$1:$B$17,2,0)),17)</f>
        <v>9</v>
      </c>
      <c r="B312">
        <f>_xlfn.IFNA(IF(empleados!G313="",contratos_id!$B$5,VLOOKUP(empleados!G313,contratos_id!$A$1:$B$16,2,0)),5)</f>
        <v>16</v>
      </c>
      <c r="C312" t="str">
        <f>IF(empleados!H313="","null","'"&amp;YEAR(empleados!H313)&amp;"-"&amp;IF(VALUE(MONTH(empleados!H313))&lt;10,0&amp;VALUE(MONTH(empleados!H313)),VALUE(MONTH(empleados!H313)))&amp;"-"&amp;IF(VALUE(DAY(empleados!H313))&lt;10,0&amp;VALUE(DAY(empleados!H313)),VALUE(DAY(empleados!H313)))&amp;"'")</f>
        <v>'2024-03-22'</v>
      </c>
      <c r="D312">
        <f>_xlfn.IFNA(VLOOKUP(empleados!J313,centro_costo_id_2!$A$2:$B$108,2,0),107)</f>
        <v>92</v>
      </c>
      <c r="E312" t="str">
        <f>"['cargo' =&gt; '"&amp;TRIM(empleados!B313)&amp;"','usuario' =&gt; '"&amp;TRIM(empleados!C313)&amp;"','cedula' =&gt; "&amp;IF(empleados!D313="","null",empleados!D313)&amp;",'telefono' =&gt; '"&amp;IF(empleados!E313="","N/A",empleados!E313)&amp;"','gestionas_id' =&gt; "&amp;A312&amp;","</f>
        <v>['cargo' =&gt; 'Analista Funcional','usuario' =&gt; 'July Viviana Caviedes Jiménez','cedula' =&gt; 1010190025,'telefono' =&gt; '3204118158','gestionas_id' =&gt; 9,</v>
      </c>
      <c r="F312" t="str">
        <f>"'contratos_id' =&gt; "&amp;B312&amp;",'fecha_retiro' =&gt; "&amp;C312&amp;",'ticket' =&gt; '"&amp;IF(empleados!I313="","N/A",empleados!I313)&amp;"','centro_costos_id' =&gt; '107','estado' =&gt; 'Proceso de retiro'],"</f>
        <v>'contratos_id' =&gt; 16,'fecha_retiro' =&gt; '2024-03-22','ticket' =&gt; '11166','centro_costos_id' =&gt; '107','estado' =&gt; 'Proceso de retiro'],</v>
      </c>
      <c r="G312" t="str">
        <f t="shared" si="4"/>
        <v>['cargo' =&gt; 'Analista Funcional','usuario' =&gt; 'July Viviana Caviedes Jiménez','cedula' =&gt; 1010190025,'telefono' =&gt; '3204118158','gestionas_id' =&gt; 9,'contratos_id' =&gt; 16,'fecha_retiro' =&gt; '2024-03-22','ticket' =&gt; '11166','centro_costos_id' =&gt; '107','estado' =&gt; 'Proceso de retiro'],</v>
      </c>
    </row>
    <row r="313" spans="1:7" x14ac:dyDescent="0.25">
      <c r="A313">
        <f>_xlfn.IFNA(IF(empleados!F314="",gestiona!$B$17,VLOOKUP(TRIM(empleados!F314),gestiona!$A$1:$B$17,2,0)),17)</f>
        <v>9</v>
      </c>
      <c r="B313">
        <f>_xlfn.IFNA(IF(empleados!G314="",contratos_id!$B$5,VLOOKUP(empleados!G314,contratos_id!$A$1:$B$16,2,0)),5)</f>
        <v>3</v>
      </c>
      <c r="C313" t="str">
        <f>IF(empleados!H314="","null","'"&amp;YEAR(empleados!H314)&amp;"-"&amp;IF(VALUE(MONTH(empleados!H314))&lt;10,0&amp;VALUE(MONTH(empleados!H314)),VALUE(MONTH(empleados!H314)))&amp;"-"&amp;IF(VALUE(DAY(empleados!H314))&lt;10,0&amp;VALUE(DAY(empleados!H314)),VALUE(DAY(empleados!H314)))&amp;"'")</f>
        <v>null</v>
      </c>
      <c r="D313">
        <f>_xlfn.IFNA(VLOOKUP(empleados!J314,centro_costo_id_2!$A$2:$B$108,2,0),107)</f>
        <v>93</v>
      </c>
      <c r="E313" t="str">
        <f>"['cargo' =&gt; '"&amp;TRIM(empleados!B314)&amp;"','usuario' =&gt; '"&amp;TRIM(empleados!C314)&amp;"','cedula' =&gt; "&amp;IF(empleados!D314="","null",empleados!D314)&amp;",'telefono' =&gt; '"&amp;IF(empleados!E314="","N/A",empleados!E314)&amp;"','gestionas_id' =&gt; "&amp;A313&amp;","</f>
        <v>['cargo' =&gt; 'Lider de Arquitectura','usuario' =&gt; 'Diego Milquez Sanabria','cedula' =&gt; 79827294,'telefono' =&gt; '3176548679','gestionas_id' =&gt; 9,</v>
      </c>
      <c r="F313" t="str">
        <f>"'contratos_id' =&gt; "&amp;B313&amp;",'fecha_retiro' =&gt; "&amp;C313&amp;",'ticket' =&gt; '"&amp;IF(empleados!I314="","N/A",empleados!I314)&amp;"','centro_costos_id' =&gt; '107','estado' =&gt; 'Proceso de retiro'],"</f>
        <v>'contratos_id' =&gt; 3,'fecha_retiro' =&gt; null,'ticket' =&gt; '11124','centro_costos_id' =&gt; '107','estado' =&gt; 'Proceso de retiro'],</v>
      </c>
      <c r="G313" t="str">
        <f t="shared" si="4"/>
        <v>['cargo' =&gt; 'Lider de Arquitectura','usuario' =&gt; 'Diego Milquez Sanabria','cedula' =&gt; 79827294,'telefono' =&gt; '3176548679','gestionas_id' =&gt; 9,'contratos_id' =&gt; 3,'fecha_retiro' =&gt; null,'ticket' =&gt; '11124','centro_costos_id' =&gt; '107','estado' =&gt; 'Proceso de retiro'],</v>
      </c>
    </row>
    <row r="314" spans="1:7" x14ac:dyDescent="0.25">
      <c r="A314">
        <f>_xlfn.IFNA(IF(empleados!F315="",gestiona!$B$17,VLOOKUP(TRIM(empleados!F315),gestiona!$A$1:$B$17,2,0)),17)</f>
        <v>13</v>
      </c>
      <c r="B314">
        <f>_xlfn.IFNA(IF(empleados!G315="",contratos_id!$B$5,VLOOKUP(empleados!G315,contratos_id!$A$1:$B$16,2,0)),5)</f>
        <v>3</v>
      </c>
      <c r="C314" t="str">
        <f>IF(empleados!H315="","null","'"&amp;YEAR(empleados!H315)&amp;"-"&amp;IF(VALUE(MONTH(empleados!H315))&lt;10,0&amp;VALUE(MONTH(empleados!H315)),VALUE(MONTH(empleados!H315)))&amp;"-"&amp;IF(VALUE(DAY(empleados!H315))&lt;10,0&amp;VALUE(DAY(empleados!H315)),VALUE(DAY(empleados!H315)))&amp;"'")</f>
        <v>null</v>
      </c>
      <c r="D314">
        <f>_xlfn.IFNA(VLOOKUP(empleados!J315,centro_costo_id_2!$A$2:$B$108,2,0),107)</f>
        <v>98</v>
      </c>
      <c r="E314" t="str">
        <f>"['cargo' =&gt; '"&amp;TRIM(empleados!B315)&amp;"','usuario' =&gt; '"&amp;TRIM(empleados!C315)&amp;"','cedula' =&gt; "&amp;IF(empleados!D315="","null",empleados!D315)&amp;",'telefono' =&gt; '"&amp;IF(empleados!E315="","N/A",empleados!E315)&amp;"','gestionas_id' =&gt; "&amp;A314&amp;","</f>
        <v>['cargo' =&gt; 'Documentadora','usuario' =&gt; 'Jennys Milena Araujo Barreto','cedula' =&gt; 32887697,'telefono' =&gt; '3014760336','gestionas_id' =&gt; 13,</v>
      </c>
      <c r="F314" t="str">
        <f>"'contratos_id' =&gt; "&amp;B314&amp;",'fecha_retiro' =&gt; "&amp;C314&amp;",'ticket' =&gt; '"&amp;IF(empleados!I315="","N/A",empleados!I315)&amp;"','centro_costos_id' =&gt; '107','estado' =&gt; 'Proceso de retiro'],"</f>
        <v>'contratos_id' =&gt; 3,'fecha_retiro' =&gt; null,'ticket' =&gt; '11553','centro_costos_id' =&gt; '107','estado' =&gt; 'Proceso de retiro'],</v>
      </c>
      <c r="G314" t="str">
        <f t="shared" si="4"/>
        <v>['cargo' =&gt; 'Documentadora','usuario' =&gt; 'Jennys Milena Araujo Barreto','cedula' =&gt; 32887697,'telefono' =&gt; '3014760336','gestionas_id' =&gt; 13,'contratos_id' =&gt; 3,'fecha_retiro' =&gt; null,'ticket' =&gt; '11553','centro_costos_id' =&gt; '107','estado' =&gt; 'Proceso de retiro'],</v>
      </c>
    </row>
    <row r="315" spans="1:7" x14ac:dyDescent="0.25">
      <c r="A315">
        <f>_xlfn.IFNA(IF(empleados!F316="",gestiona!$B$17,VLOOKUP(TRIM(empleados!F316),gestiona!$A$1:$B$17,2,0)),17)</f>
        <v>16</v>
      </c>
      <c r="B315">
        <f>_xlfn.IFNA(IF(empleados!G316="",contratos_id!$B$5,VLOOKUP(empleados!G316,contratos_id!$A$1:$B$16,2,0)),5)</f>
        <v>3</v>
      </c>
      <c r="C315" t="str">
        <f>IF(empleados!H316="","null","'"&amp;YEAR(empleados!H316)&amp;"-"&amp;IF(VALUE(MONTH(empleados!H316))&lt;10,0&amp;VALUE(MONTH(empleados!H316)),VALUE(MONTH(empleados!H316)))&amp;"-"&amp;IF(VALUE(DAY(empleados!H316))&lt;10,0&amp;VALUE(DAY(empleados!H316)),VALUE(DAY(empleados!H316)))&amp;"'")</f>
        <v>null</v>
      </c>
      <c r="D315">
        <f>_xlfn.IFNA(VLOOKUP(empleados!J316,centro_costo_id_2!$A$2:$B$108,2,0),107)</f>
        <v>107</v>
      </c>
      <c r="E315" t="str">
        <f>"['cargo' =&gt; '"&amp;TRIM(empleados!B316)&amp;"','usuario' =&gt; '"&amp;TRIM(empleados!C316)&amp;"','cedula' =&gt; "&amp;IF(empleados!D316="","null",empleados!D316)&amp;",'telefono' =&gt; '"&amp;IF(empleados!E316="","N/A",empleados!E316)&amp;"','gestionas_id' =&gt; "&amp;A315&amp;","</f>
        <v>['cargo' =&gt; 'Analista De Planeación De Personal','usuario' =&gt; 'Daniel Felipe Vargas Puentes','cedula' =&gt; 1073230714,'telefono' =&gt; '3138353648','gestionas_id' =&gt; 16,</v>
      </c>
      <c r="F315" t="str">
        <f>"'contratos_id' =&gt; "&amp;B315&amp;",'fecha_retiro' =&gt; "&amp;C315&amp;",'ticket' =&gt; '"&amp;IF(empleados!I316="","N/A",empleados!I316)&amp;"','centro_costos_id' =&gt; '107','estado' =&gt; 'Proceso de retiro'],"</f>
        <v>'contratos_id' =&gt; 3,'fecha_retiro' =&gt; null,'ticket' =&gt; '11579','centro_costos_id' =&gt; '107','estado' =&gt; 'Proceso de retiro'],</v>
      </c>
      <c r="G315" t="str">
        <f t="shared" si="4"/>
        <v>['cargo' =&gt; 'Analista De Planeación De Personal','usuario' =&gt; 'Daniel Felipe Vargas Puentes','cedula' =&gt; 1073230714,'telefono' =&gt; '3138353648','gestionas_id' =&gt; 16,'contratos_id' =&gt; 3,'fecha_retiro' =&gt; null,'ticket' =&gt; '11579','centro_costos_id' =&gt; '107','estado' =&gt; 'Proceso de retiro'],</v>
      </c>
    </row>
    <row r="316" spans="1:7" x14ac:dyDescent="0.25">
      <c r="A316">
        <f>_xlfn.IFNA(IF(empleados!F317="",gestiona!$B$17,VLOOKUP(TRIM(empleados!F317),gestiona!$A$1:$B$17,2,0)),17)</f>
        <v>9</v>
      </c>
      <c r="B316">
        <f>_xlfn.IFNA(IF(empleados!G317="",contratos_id!$B$5,VLOOKUP(empleados!G317,contratos_id!$A$1:$B$16,2,0)),5)</f>
        <v>8</v>
      </c>
      <c r="C316" t="str">
        <f>IF(empleados!H317="","null","'"&amp;YEAR(empleados!H317)&amp;"-"&amp;IF(VALUE(MONTH(empleados!H317))&lt;10,0&amp;VALUE(MONTH(empleados!H317)),VALUE(MONTH(empleados!H317)))&amp;"-"&amp;IF(VALUE(DAY(empleados!H317))&lt;10,0&amp;VALUE(DAY(empleados!H317)),VALUE(DAY(empleados!H317)))&amp;"'")</f>
        <v>'2023-12-30'</v>
      </c>
      <c r="D316">
        <f>_xlfn.IFNA(VLOOKUP(empleados!J317,centro_costo_id_2!$A$2:$B$108,2,0),107)</f>
        <v>99</v>
      </c>
      <c r="E316" t="str">
        <f>"['cargo' =&gt; '"&amp;TRIM(empleados!B317)&amp;"','usuario' =&gt; '"&amp;TRIM(empleados!C317)&amp;"','cedula' =&gt; "&amp;IF(empleados!D317="","null",empleados!D317)&amp;",'telefono' =&gt; '"&amp;IF(empleados!E317="","N/A",empleados!E317)&amp;"','gestionas_id' =&gt; "&amp;A316&amp;","</f>
        <v>['cargo' =&gt; 'Consultor BA','usuario' =&gt; 'Gustavo Adolfo Garcia','cedula' =&gt; 80004509,'telefono' =&gt; '3202040404','gestionas_id' =&gt; 9,</v>
      </c>
      <c r="F316" t="str">
        <f>"'contratos_id' =&gt; "&amp;B316&amp;",'fecha_retiro' =&gt; "&amp;C316&amp;",'ticket' =&gt; '"&amp;IF(empleados!I317="","N/A",empleados!I317)&amp;"','centro_costos_id' =&gt; '107','estado' =&gt; 'Proceso de retiro'],"</f>
        <v>'contratos_id' =&gt; 8,'fecha_retiro' =&gt; '2023-12-30','ticket' =&gt; '11607','centro_costos_id' =&gt; '107','estado' =&gt; 'Proceso de retiro'],</v>
      </c>
      <c r="G316" t="str">
        <f t="shared" si="4"/>
        <v>['cargo' =&gt; 'Consultor BA','usuario' =&gt; 'Gustavo Adolfo Garcia','cedula' =&gt; 80004509,'telefono' =&gt; '3202040404','gestionas_id' =&gt; 9,'contratos_id' =&gt; 8,'fecha_retiro' =&gt; '2023-12-30','ticket' =&gt; '11607','centro_costos_id' =&gt; '107','estado' =&gt; 'Proceso de retiro'],</v>
      </c>
    </row>
    <row r="317" spans="1:7" x14ac:dyDescent="0.25">
      <c r="A317">
        <f>_xlfn.IFNA(IF(empleados!F318="",gestiona!$B$17,VLOOKUP(TRIM(empleados!F318),gestiona!$A$1:$B$17,2,0)),17)</f>
        <v>13</v>
      </c>
      <c r="B317">
        <f>_xlfn.IFNA(IF(empleados!G318="",contratos_id!$B$5,VLOOKUP(empleados!G318,contratos_id!$A$1:$B$16,2,0)),5)</f>
        <v>8</v>
      </c>
      <c r="C317" t="str">
        <f>IF(empleados!H318="","null","'"&amp;YEAR(empleados!H318)&amp;"-"&amp;IF(VALUE(MONTH(empleados!H318))&lt;10,0&amp;VALUE(MONTH(empleados!H318)),VALUE(MONTH(empleados!H318)))&amp;"-"&amp;IF(VALUE(DAY(empleados!H318))&lt;10,0&amp;VALUE(DAY(empleados!H318)),VALUE(DAY(empleados!H318)))&amp;"'")</f>
        <v>'2023-12-30'</v>
      </c>
      <c r="D317">
        <f>_xlfn.IFNA(VLOOKUP(empleados!J318,centro_costo_id_2!$A$2:$B$108,2,0),107)</f>
        <v>100</v>
      </c>
      <c r="E317" t="str">
        <f>"['cargo' =&gt; '"&amp;TRIM(empleados!B318)&amp;"','usuario' =&gt; '"&amp;TRIM(empleados!C318)&amp;"','cedula' =&gt; "&amp;IF(empleados!D318="","null",empleados!D318)&amp;",'telefono' =&gt; '"&amp;IF(empleados!E318="","N/A",empleados!E318)&amp;"','gestionas_id' =&gt; "&amp;A317&amp;","</f>
        <v>['cargo' =&gt; 'Analista de Negocios','usuario' =&gt; 'Julio Cesar Berrio Zuluaga','cedula' =&gt; 16077831,'telefono' =&gt; '3188660377','gestionas_id' =&gt; 13,</v>
      </c>
      <c r="F317" t="str">
        <f>"'contratos_id' =&gt; "&amp;B317&amp;",'fecha_retiro' =&gt; "&amp;C317&amp;",'ticket' =&gt; '"&amp;IF(empleados!I318="","N/A",empleados!I318)&amp;"','centro_costos_id' =&gt; '107','estado' =&gt; 'Proceso de retiro'],"</f>
        <v>'contratos_id' =&gt; 8,'fecha_retiro' =&gt; '2023-12-30','ticket' =&gt; '11429','centro_costos_id' =&gt; '107','estado' =&gt; 'Proceso de retiro'],</v>
      </c>
      <c r="G317" t="str">
        <f t="shared" si="4"/>
        <v>['cargo' =&gt; 'Analista de Negocios','usuario' =&gt; 'Julio Cesar Berrio Zuluaga','cedula' =&gt; 16077831,'telefono' =&gt; '3188660377','gestionas_id' =&gt; 13,'contratos_id' =&gt; 8,'fecha_retiro' =&gt; '2023-12-30','ticket' =&gt; '11429','centro_costos_id' =&gt; '107','estado' =&gt; 'Proceso de retiro'],</v>
      </c>
    </row>
    <row r="318" spans="1:7" x14ac:dyDescent="0.25">
      <c r="A318">
        <f>_xlfn.IFNA(IF(empleados!F319="",gestiona!$B$17,VLOOKUP(TRIM(empleados!F319),gestiona!$A$1:$B$17,2,0)),17)</f>
        <v>9</v>
      </c>
      <c r="B318">
        <f>_xlfn.IFNA(IF(empleados!G319="",contratos_id!$B$5,VLOOKUP(empleados!G319,contratos_id!$A$1:$B$16,2,0)),5)</f>
        <v>8</v>
      </c>
      <c r="C318" t="str">
        <f>IF(empleados!H319="","null","'"&amp;YEAR(empleados!H319)&amp;"-"&amp;IF(VALUE(MONTH(empleados!H319))&lt;10,0&amp;VALUE(MONTH(empleados!H319)),VALUE(MONTH(empleados!H319)))&amp;"-"&amp;IF(VALUE(DAY(empleados!H319))&lt;10,0&amp;VALUE(DAY(empleados!H319)),VALUE(DAY(empleados!H319)))&amp;"'")</f>
        <v>'2024-01-29'</v>
      </c>
      <c r="D318">
        <f>_xlfn.IFNA(VLOOKUP(empleados!J319,centro_costo_id_2!$A$2:$B$108,2,0),107)</f>
        <v>98</v>
      </c>
      <c r="E318" t="str">
        <f>"['cargo' =&gt; '"&amp;TRIM(empleados!B319)&amp;"','usuario' =&gt; '"&amp;TRIM(empleados!C319)&amp;"','cedula' =&gt; "&amp;IF(empleados!D319="","null",empleados!D319)&amp;",'telefono' =&gt; '"&amp;IF(empleados!E319="","N/A",empleados!E319)&amp;"','gestionas_id' =&gt; "&amp;A318&amp;","</f>
        <v>['cargo' =&gt; 'Analista funcional/QA','usuario' =&gt; 'Jeisson Andres Porras Betancur','cedula' =&gt; 1016045762,'telefono' =&gt; '3213616146','gestionas_id' =&gt; 9,</v>
      </c>
      <c r="F318" t="str">
        <f>"'contratos_id' =&gt; "&amp;B318&amp;",'fecha_retiro' =&gt; "&amp;C318&amp;",'ticket' =&gt; '"&amp;IF(empleados!I319="","N/A",empleados!I319)&amp;"','centro_costos_id' =&gt; '107','estado' =&gt; 'Proceso de retiro'],"</f>
        <v>'contratos_id' =&gt; 8,'fecha_retiro' =&gt; '2024-01-29','ticket' =&gt; '11540','centro_costos_id' =&gt; '107','estado' =&gt; 'Proceso de retiro'],</v>
      </c>
      <c r="G318" t="str">
        <f t="shared" si="4"/>
        <v>['cargo' =&gt; 'Analista funcional/QA','usuario' =&gt; 'Jeisson Andres Porras Betancur','cedula' =&gt; 1016045762,'telefono' =&gt; '3213616146','gestionas_id' =&gt; 9,'contratos_id' =&gt; 8,'fecha_retiro' =&gt; '2024-01-29','ticket' =&gt; '11540','centro_costos_id' =&gt; '107','estado' =&gt; 'Proceso de retiro'],</v>
      </c>
    </row>
    <row r="319" spans="1:7" x14ac:dyDescent="0.25">
      <c r="A319">
        <f>_xlfn.IFNA(IF(empleados!F320="",gestiona!$B$17,VLOOKUP(TRIM(empleados!F320),gestiona!$A$1:$B$17,2,0)),17)</f>
        <v>13</v>
      </c>
      <c r="B319">
        <f>_xlfn.IFNA(IF(empleados!G320="",contratos_id!$B$5,VLOOKUP(empleados!G320,contratos_id!$A$1:$B$16,2,0)),5)</f>
        <v>6</v>
      </c>
      <c r="C319" t="str">
        <f>IF(empleados!H320="","null","'"&amp;YEAR(empleados!H320)&amp;"-"&amp;IF(VALUE(MONTH(empleados!H320))&lt;10,0&amp;VALUE(MONTH(empleados!H320)),VALUE(MONTH(empleados!H320)))&amp;"-"&amp;IF(VALUE(DAY(empleados!H320))&lt;10,0&amp;VALUE(DAY(empleados!H320)),VALUE(DAY(empleados!H320)))&amp;"'")</f>
        <v>null</v>
      </c>
      <c r="D319">
        <f>_xlfn.IFNA(VLOOKUP(empleados!J320,centro_costo_id_2!$A$2:$B$108,2,0),107)</f>
        <v>100</v>
      </c>
      <c r="E319" t="str">
        <f>"['cargo' =&gt; '"&amp;TRIM(empleados!B320)&amp;"','usuario' =&gt; '"&amp;TRIM(empleados!C320)&amp;"','cedula' =&gt; "&amp;IF(empleados!D320="","null",empleados!D320)&amp;",'telefono' =&gt; '"&amp;IF(empleados!E320="","N/A",empleados!E320)&amp;"','gestionas_id' =&gt; "&amp;A319&amp;","</f>
        <v>['cargo' =&gt; 'Lider de arquitectura','usuario' =&gt; 'Jairo Espejo Bohorquez','cedula' =&gt; 79711272,'telefono' =&gt; '3114471768','gestionas_id' =&gt; 13,</v>
      </c>
      <c r="F319" t="str">
        <f>"'contratos_id' =&gt; "&amp;B319&amp;",'fecha_retiro' =&gt; "&amp;C319&amp;",'ticket' =&gt; '"&amp;IF(empleados!I320="","N/A",empleados!I320)&amp;"','centro_costos_id' =&gt; '107','estado' =&gt; 'Proceso de retiro'],"</f>
        <v>'contratos_id' =&gt; 6,'fecha_retiro' =&gt; null,'ticket' =&gt; '11424','centro_costos_id' =&gt; '107','estado' =&gt; 'Proceso de retiro'],</v>
      </c>
      <c r="G319" t="str">
        <f t="shared" si="4"/>
        <v>['cargo' =&gt; 'Lider de arquitectura','usuario' =&gt; 'Jairo Espejo Bohorquez','cedula' =&gt; 79711272,'telefono' =&gt; '3114471768','gestionas_id' =&gt; 13,'contratos_id' =&gt; 6,'fecha_retiro' =&gt; null,'ticket' =&gt; '11424','centro_costos_id' =&gt; '107','estado' =&gt; 'Proceso de retiro'],</v>
      </c>
    </row>
    <row r="320" spans="1:7" x14ac:dyDescent="0.25">
      <c r="A320">
        <f>_xlfn.IFNA(IF(empleados!F321="",gestiona!$B$17,VLOOKUP(TRIM(empleados!F321),gestiona!$A$1:$B$17,2,0)),17)</f>
        <v>9</v>
      </c>
      <c r="B320">
        <f>_xlfn.IFNA(IF(empleados!G321="",contratos_id!$B$5,VLOOKUP(empleados!G321,contratos_id!$A$1:$B$16,2,0)),5)</f>
        <v>8</v>
      </c>
      <c r="C320" t="str">
        <f>IF(empleados!H321="","null","'"&amp;YEAR(empleados!H321)&amp;"-"&amp;IF(VALUE(MONTH(empleados!H321))&lt;10,0&amp;VALUE(MONTH(empleados!H321)),VALUE(MONTH(empleados!H321)))&amp;"-"&amp;IF(VALUE(DAY(empleados!H321))&lt;10,0&amp;VALUE(DAY(empleados!H321)),VALUE(DAY(empleados!H321)))&amp;"'")</f>
        <v>'2023-12-30'</v>
      </c>
      <c r="D320">
        <f>_xlfn.IFNA(VLOOKUP(empleados!J321,centro_costo_id_2!$A$2:$B$108,2,0),107)</f>
        <v>99</v>
      </c>
      <c r="E320" t="str">
        <f>"['cargo' =&gt; '"&amp;TRIM(empleados!B321)&amp;"','usuario' =&gt; '"&amp;TRIM(empleados!C321)&amp;"','cedula' =&gt; "&amp;IF(empleados!D321="","null",empleados!D321)&amp;",'telefono' =&gt; '"&amp;IF(empleados!E321="","N/A",empleados!E321)&amp;"','gestionas_id' =&gt; "&amp;A320&amp;","</f>
        <v>['cargo' =&gt; 'Analista de Negocios','usuario' =&gt; 'Claudia Zamudio','cedula' =&gt; 1012343165,'telefono' =&gt; '3133538113','gestionas_id' =&gt; 9,</v>
      </c>
      <c r="F320" t="str">
        <f>"'contratos_id' =&gt; "&amp;B320&amp;",'fecha_retiro' =&gt; "&amp;C320&amp;",'ticket' =&gt; '"&amp;IF(empleados!I321="","N/A",empleados!I321)&amp;"','centro_costos_id' =&gt; '107','estado' =&gt; 'Proceso de retiro'],"</f>
        <v>'contratos_id' =&gt; 8,'fecha_retiro' =&gt; '2023-12-30','ticket' =&gt; '11419','centro_costos_id' =&gt; '107','estado' =&gt; 'Proceso de retiro'],</v>
      </c>
      <c r="G320" t="str">
        <f t="shared" si="4"/>
        <v>['cargo' =&gt; 'Analista de Negocios','usuario' =&gt; 'Claudia Zamudio','cedula' =&gt; 1012343165,'telefono' =&gt; '3133538113','gestionas_id' =&gt; 9,'contratos_id' =&gt; 8,'fecha_retiro' =&gt; '2023-12-30','ticket' =&gt; '11419','centro_costos_id' =&gt; '107','estado' =&gt; 'Proceso de retiro'],</v>
      </c>
    </row>
    <row r="321" spans="1:7" x14ac:dyDescent="0.25">
      <c r="A321">
        <f>_xlfn.IFNA(IF(empleados!F322="",gestiona!$B$17,VLOOKUP(TRIM(empleados!F322),gestiona!$A$1:$B$17,2,0)),17)</f>
        <v>9</v>
      </c>
      <c r="B321">
        <f>_xlfn.IFNA(IF(empleados!G322="",contratos_id!$B$5,VLOOKUP(empleados!G322,contratos_id!$A$1:$B$16,2,0)),5)</f>
        <v>8</v>
      </c>
      <c r="C321" t="str">
        <f>IF(empleados!H322="","null","'"&amp;YEAR(empleados!H322)&amp;"-"&amp;IF(VALUE(MONTH(empleados!H322))&lt;10,0&amp;VALUE(MONTH(empleados!H322)),VALUE(MONTH(empleados!H322)))&amp;"-"&amp;IF(VALUE(DAY(empleados!H322))&lt;10,0&amp;VALUE(DAY(empleados!H322)),VALUE(DAY(empleados!H322)))&amp;"'")</f>
        <v>'2024-02-01'</v>
      </c>
      <c r="D321">
        <f>_xlfn.IFNA(VLOOKUP(empleados!J322,centro_costo_id_2!$A$2:$B$108,2,0),107)</f>
        <v>98</v>
      </c>
      <c r="E321" t="str">
        <f>"['cargo' =&gt; '"&amp;TRIM(empleados!B322)&amp;"','usuario' =&gt; '"&amp;TRIM(empleados!C322)&amp;"','cedula' =&gt; "&amp;IF(empleados!D322="","null",empleados!D322)&amp;",'telefono' =&gt; '"&amp;IF(empleados!E322="","N/A",empleados!E322)&amp;"','gestionas_id' =&gt; "&amp;A321&amp;","</f>
        <v>['cargo' =&gt; 'Analista funcional/QA','usuario' =&gt; 'Johana Andrea Castellanos Fonseca','cedula' =&gt; 1074189629,'telefono' =&gt; '3118184583','gestionas_id' =&gt; 9,</v>
      </c>
      <c r="F321" t="str">
        <f>"'contratos_id' =&gt; "&amp;B321&amp;",'fecha_retiro' =&gt; "&amp;C321&amp;",'ticket' =&gt; '"&amp;IF(empleados!I322="","N/A",empleados!I322)&amp;"','centro_costos_id' =&gt; '107','estado' =&gt; 'Proceso de retiro'],"</f>
        <v>'contratos_id' =&gt; 8,'fecha_retiro' =&gt; '2024-02-01','ticket' =&gt; '11544','centro_costos_id' =&gt; '107','estado' =&gt; 'Proceso de retiro'],</v>
      </c>
      <c r="G321" t="str">
        <f t="shared" si="4"/>
        <v>['cargo' =&gt; 'Analista funcional/QA','usuario' =&gt; 'Johana Andrea Castellanos Fonseca','cedula' =&gt; 1074189629,'telefono' =&gt; '3118184583','gestionas_id' =&gt; 9,'contratos_id' =&gt; 8,'fecha_retiro' =&gt; '2024-02-01','ticket' =&gt; '11544','centro_costos_id' =&gt; '107','estado' =&gt; 'Proceso de retiro'],</v>
      </c>
    </row>
    <row r="322" spans="1:7" x14ac:dyDescent="0.25">
      <c r="A322">
        <f>_xlfn.IFNA(IF(empleados!F323="",gestiona!$B$17,VLOOKUP(TRIM(empleados!F323),gestiona!$A$1:$B$17,2,0)),17)</f>
        <v>9</v>
      </c>
      <c r="B322">
        <f>_xlfn.IFNA(IF(empleados!G323="",contratos_id!$B$5,VLOOKUP(empleados!G323,contratos_id!$A$1:$B$16,2,0)),5)</f>
        <v>8</v>
      </c>
      <c r="C322" t="str">
        <f>IF(empleados!H323="","null","'"&amp;YEAR(empleados!H323)&amp;"-"&amp;IF(VALUE(MONTH(empleados!H323))&lt;10,0&amp;VALUE(MONTH(empleados!H323)),VALUE(MONTH(empleados!H323)))&amp;"-"&amp;IF(VALUE(DAY(empleados!H323))&lt;10,0&amp;VALUE(DAY(empleados!H323)),VALUE(DAY(empleados!H323)))&amp;"'")</f>
        <v>'2023-12-30'</v>
      </c>
      <c r="D322">
        <f>_xlfn.IFNA(VLOOKUP(empleados!J323,centro_costo_id_2!$A$2:$B$108,2,0),107)</f>
        <v>92</v>
      </c>
      <c r="E322" t="str">
        <f>"['cargo' =&gt; '"&amp;TRIM(empleados!B323)&amp;"','usuario' =&gt; '"&amp;TRIM(empleados!C323)&amp;"','cedula' =&gt; "&amp;IF(empleados!D323="","null",empleados!D323)&amp;",'telefono' =&gt; '"&amp;IF(empleados!E323="","N/A",empleados!E323)&amp;"','gestionas_id' =&gt; "&amp;A322&amp;","</f>
        <v>['cargo' =&gt; 'Analista de Base de Datos','usuario' =&gt; 'Sandra Milena Mora Martínez','cedula' =&gt; 52350938,'telefono' =&gt; '3165705050','gestionas_id' =&gt; 9,</v>
      </c>
      <c r="F322" t="str">
        <f>"'contratos_id' =&gt; "&amp;B322&amp;",'fecha_retiro' =&gt; "&amp;C322&amp;",'ticket' =&gt; '"&amp;IF(empleados!I323="","N/A",empleados!I323)&amp;"','centro_costos_id' =&gt; '107','estado' =&gt; 'Proceso de retiro'],"</f>
        <v>'contratos_id' =&gt; 8,'fecha_retiro' =&gt; '2023-12-30','ticket' =&gt; '11163','centro_costos_id' =&gt; '107','estado' =&gt; 'Proceso de retiro'],</v>
      </c>
      <c r="G322" t="str">
        <f t="shared" ref="G322:G385" si="5">E322&amp;F322</f>
        <v>['cargo' =&gt; 'Analista de Base de Datos','usuario' =&gt; 'Sandra Milena Mora Martínez','cedula' =&gt; 52350938,'telefono' =&gt; '3165705050','gestionas_id' =&gt; 9,'contratos_id' =&gt; 8,'fecha_retiro' =&gt; '2023-12-30','ticket' =&gt; '11163','centro_costos_id' =&gt; '107','estado' =&gt; 'Proceso de retiro'],</v>
      </c>
    </row>
    <row r="323" spans="1:7" x14ac:dyDescent="0.25">
      <c r="A323">
        <f>_xlfn.IFNA(IF(empleados!F324="",gestiona!$B$17,VLOOKUP(TRIM(empleados!F324),gestiona!$A$1:$B$17,2,0)),17)</f>
        <v>9</v>
      </c>
      <c r="B323">
        <f>_xlfn.IFNA(IF(empleados!G324="",contratos_id!$B$5,VLOOKUP(empleados!G324,contratos_id!$A$1:$B$16,2,0)),5)</f>
        <v>5</v>
      </c>
      <c r="C323" t="str">
        <f>IF(empleados!H324="","null","'"&amp;YEAR(empleados!H324)&amp;"-"&amp;IF(VALUE(MONTH(empleados!H324))&lt;10,0&amp;VALUE(MONTH(empleados!H324)),VALUE(MONTH(empleados!H324)))&amp;"-"&amp;IF(VALUE(DAY(empleados!H324))&lt;10,0&amp;VALUE(DAY(empleados!H324)),VALUE(DAY(empleados!H324)))&amp;"'")</f>
        <v>'2023-09-17'</v>
      </c>
      <c r="D323">
        <f>_xlfn.IFNA(VLOOKUP(empleados!J324,centro_costo_id_2!$A$2:$B$108,2,0),107)</f>
        <v>79</v>
      </c>
      <c r="E323" t="str">
        <f>"['cargo' =&gt; '"&amp;TRIM(empleados!B324)&amp;"','usuario' =&gt; '"&amp;TRIM(empleados!C324)&amp;"','cedula' =&gt; "&amp;IF(empleados!D324="","null",empleados!D324)&amp;",'telefono' =&gt; '"&amp;IF(empleados!E324="","N/A",empleados!E324)&amp;"','gestionas_id' =&gt; "&amp;A323&amp;","</f>
        <v>['cargo' =&gt; 'Analista de requerimientos','usuario' =&gt; 'Lina Maria Ramirez Sánchez','cedula' =&gt; 43986528,'telefono' =&gt; '3052300017','gestionas_id' =&gt; 9,</v>
      </c>
      <c r="F323" t="str">
        <f>"'contratos_id' =&gt; "&amp;B323&amp;",'fecha_retiro' =&gt; "&amp;C323&amp;",'ticket' =&gt; '"&amp;IF(empleados!I324="","N/A",empleados!I324)&amp;"','centro_costos_id' =&gt; '107','estado' =&gt; 'Proceso de retiro'],"</f>
        <v>'contratos_id' =&gt; 5,'fecha_retiro' =&gt; '2023-09-17','ticket' =&gt; '11645','centro_costos_id' =&gt; '107','estado' =&gt; 'Proceso de retiro'],</v>
      </c>
      <c r="G323" t="str">
        <f t="shared" si="5"/>
        <v>['cargo' =&gt; 'Analista de requerimientos','usuario' =&gt; 'Lina Maria Ramirez Sánchez','cedula' =&gt; 43986528,'telefono' =&gt; '3052300017','gestionas_id' =&gt; 9,'contratos_id' =&gt; 5,'fecha_retiro' =&gt; '2023-09-17','ticket' =&gt; '11645','centro_costos_id' =&gt; '107','estado' =&gt; 'Proceso de retiro'],</v>
      </c>
    </row>
    <row r="324" spans="1:7" x14ac:dyDescent="0.25">
      <c r="A324">
        <f>_xlfn.IFNA(IF(empleados!F325="",gestiona!$B$17,VLOOKUP(TRIM(empleados!F325),gestiona!$A$1:$B$17,2,0)),17)</f>
        <v>9</v>
      </c>
      <c r="B324">
        <f>_xlfn.IFNA(IF(empleados!G325="",contratos_id!$B$5,VLOOKUP(empleados!G325,contratos_id!$A$1:$B$16,2,0)),5)</f>
        <v>5</v>
      </c>
      <c r="C324" t="str">
        <f>IF(empleados!H325="","null","'"&amp;YEAR(empleados!H325)&amp;"-"&amp;IF(VALUE(MONTH(empleados!H325))&lt;10,0&amp;VALUE(MONTH(empleados!H325)),VALUE(MONTH(empleados!H325)))&amp;"-"&amp;IF(VALUE(DAY(empleados!H325))&lt;10,0&amp;VALUE(DAY(empleados!H325)),VALUE(DAY(empleados!H325)))&amp;"'")</f>
        <v>'2023-12-31'</v>
      </c>
      <c r="D324">
        <f>_xlfn.IFNA(VLOOKUP(empleados!J325,centro_costo_id_2!$A$2:$B$108,2,0),107)</f>
        <v>93</v>
      </c>
      <c r="E324" t="str">
        <f>"['cargo' =&gt; '"&amp;TRIM(empleados!B325)&amp;"','usuario' =&gt; '"&amp;TRIM(empleados!C325)&amp;"','cedula' =&gt; "&amp;IF(empleados!D325="","null",empleados!D325)&amp;",'telefono' =&gt; '"&amp;IF(empleados!E325="","N/A",empleados!E325)&amp;"','gestionas_id' =&gt; "&amp;A324&amp;","</f>
        <v>['cargo' =&gt; 'Analista de requerimientos','usuario' =&gt; 'Ana Lucia Leiva','cedula' =&gt; 1075625171,'telefono' =&gt; '3017801474','gestionas_id' =&gt; 9,</v>
      </c>
      <c r="F324" t="str">
        <f>"'contratos_id' =&gt; "&amp;B324&amp;",'fecha_retiro' =&gt; "&amp;C324&amp;",'ticket' =&gt; '"&amp;IF(empleados!I325="","N/A",empleados!I325)&amp;"','centro_costos_id' =&gt; '107','estado' =&gt; 'Proceso de retiro'],"</f>
        <v>'contratos_id' =&gt; 5,'fecha_retiro' =&gt; '2023-12-31','ticket' =&gt; '11644','centro_costos_id' =&gt; '107','estado' =&gt; 'Proceso de retiro'],</v>
      </c>
      <c r="G324" t="str">
        <f t="shared" si="5"/>
        <v>['cargo' =&gt; 'Analista de requerimientos','usuario' =&gt; 'Ana Lucia Leiva','cedula' =&gt; 1075625171,'telefono' =&gt; '3017801474','gestionas_id' =&gt; 9,'contratos_id' =&gt; 5,'fecha_retiro' =&gt; '2023-12-31','ticket' =&gt; '11644','centro_costos_id' =&gt; '107','estado' =&gt; 'Proceso de retiro'],</v>
      </c>
    </row>
    <row r="325" spans="1:7" x14ac:dyDescent="0.25">
      <c r="A325">
        <f>_xlfn.IFNA(IF(empleados!F326="",gestiona!$B$17,VLOOKUP(TRIM(empleados!F326),gestiona!$A$1:$B$17,2,0)),17)</f>
        <v>9</v>
      </c>
      <c r="B325">
        <f>_xlfn.IFNA(IF(empleados!G326="",contratos_id!$B$5,VLOOKUP(empleados!G326,contratos_id!$A$1:$B$16,2,0)),5)</f>
        <v>5</v>
      </c>
      <c r="C325" t="str">
        <f>IF(empleados!H326="","null","'"&amp;YEAR(empleados!H326)&amp;"-"&amp;IF(VALUE(MONTH(empleados!H326))&lt;10,0&amp;VALUE(MONTH(empleados!H326)),VALUE(MONTH(empleados!H326)))&amp;"-"&amp;IF(VALUE(DAY(empleados!H326))&lt;10,0&amp;VALUE(DAY(empleados!H326)),VALUE(DAY(empleados!H326)))&amp;"'")</f>
        <v>'2023-08-31'</v>
      </c>
      <c r="D325">
        <f>_xlfn.IFNA(VLOOKUP(empleados!J326,centro_costo_id_2!$A$2:$B$108,2,0),107)</f>
        <v>45</v>
      </c>
      <c r="E325" t="str">
        <f>"['cargo' =&gt; '"&amp;TRIM(empleados!B326)&amp;"','usuario' =&gt; '"&amp;TRIM(empleados!C326)&amp;"','cedula' =&gt; "&amp;IF(empleados!D326="","null",empleados!D326)&amp;",'telefono' =&gt; '"&amp;IF(empleados!E326="","N/A",empleados!E326)&amp;"','gestionas_id' =&gt; "&amp;A325&amp;","</f>
        <v>['cargo' =&gt; 'Desarrollador . NET','usuario' =&gt; 'Luis Eduardo Martínez Rangel','cedula' =&gt; 91111634,'telefono' =&gt; '3002761367','gestionas_id' =&gt; 9,</v>
      </c>
      <c r="F325" t="str">
        <f>"'contratos_id' =&gt; "&amp;B325&amp;",'fecha_retiro' =&gt; "&amp;C325&amp;",'ticket' =&gt; '"&amp;IF(empleados!I326="","N/A",empleados!I326)&amp;"','centro_costos_id' =&gt; '107','estado' =&gt; 'Proceso de retiro'],"</f>
        <v>'contratos_id' =&gt; 5,'fecha_retiro' =&gt; '2023-08-31','ticket' =&gt; '10482','centro_costos_id' =&gt; '107','estado' =&gt; 'Proceso de retiro'],</v>
      </c>
      <c r="G325" t="str">
        <f t="shared" si="5"/>
        <v>['cargo' =&gt; 'Desarrollador . NET','usuario' =&gt; 'Luis Eduardo Martínez Rangel','cedula' =&gt; 91111634,'telefono' =&gt; '3002761367','gestionas_id' =&gt; 9,'contratos_id' =&gt; 5,'fecha_retiro' =&gt; '2023-08-31','ticket' =&gt; '10482','centro_costos_id' =&gt; '107','estado' =&gt; 'Proceso de retiro'],</v>
      </c>
    </row>
    <row r="326" spans="1:7" x14ac:dyDescent="0.25">
      <c r="A326">
        <f>_xlfn.IFNA(IF(empleados!F327="",gestiona!$B$17,VLOOKUP(TRIM(empleados!F327),gestiona!$A$1:$B$17,2,0)),17)</f>
        <v>13</v>
      </c>
      <c r="B326">
        <f>_xlfn.IFNA(IF(empleados!G327="",contratos_id!$B$5,VLOOKUP(empleados!G327,contratos_id!$A$1:$B$16,2,0)),5)</f>
        <v>5</v>
      </c>
      <c r="C326" t="str">
        <f>IF(empleados!H327="","null","'"&amp;YEAR(empleados!H327)&amp;"-"&amp;IF(VALUE(MONTH(empleados!H327))&lt;10,0&amp;VALUE(MONTH(empleados!H327)),VALUE(MONTH(empleados!H327)))&amp;"-"&amp;IF(VALUE(DAY(empleados!H327))&lt;10,0&amp;VALUE(DAY(empleados!H327)),VALUE(DAY(empleados!H327)))&amp;"'")</f>
        <v>'2023-10-31'</v>
      </c>
      <c r="D326">
        <f>_xlfn.IFNA(VLOOKUP(empleados!J327,centro_costo_id_2!$A$2:$B$108,2,0),107)</f>
        <v>97</v>
      </c>
      <c r="E326" t="str">
        <f>"['cargo' =&gt; '"&amp;TRIM(empleados!B327)&amp;"','usuario' =&gt; '"&amp;TRIM(empleados!C327)&amp;"','cedula' =&gt; "&amp;IF(empleados!D327="","null",empleados!D327)&amp;",'telefono' =&gt; '"&amp;IF(empleados!E327="","N/A",empleados!E327)&amp;"','gestionas_id' =&gt; "&amp;A326&amp;","</f>
        <v>['cargo' =&gt; 'Productor Audiovisual','usuario' =&gt; 'Juan David Estrada Céspedes','cedula' =&gt; 1010201293,'telefono' =&gt; '3006421710','gestionas_id' =&gt; 13,</v>
      </c>
      <c r="F326" t="str">
        <f>"'contratos_id' =&gt; "&amp;B326&amp;",'fecha_retiro' =&gt; "&amp;C326&amp;",'ticket' =&gt; '"&amp;IF(empleados!I327="","N/A",empleados!I327)&amp;"','centro_costos_id' =&gt; '107','estado' =&gt; 'Proceso de retiro'],"</f>
        <v>'contratos_id' =&gt; 5,'fecha_retiro' =&gt; '2023-10-31','ticket' =&gt; '11634','centro_costos_id' =&gt; '107','estado' =&gt; 'Proceso de retiro'],</v>
      </c>
      <c r="G326" t="str">
        <f t="shared" si="5"/>
        <v>['cargo' =&gt; 'Productor Audiovisual','usuario' =&gt; 'Juan David Estrada Céspedes','cedula' =&gt; 1010201293,'telefono' =&gt; '3006421710','gestionas_id' =&gt; 13,'contratos_id' =&gt; 5,'fecha_retiro' =&gt; '2023-10-31','ticket' =&gt; '11634','centro_costos_id' =&gt; '107','estado' =&gt; 'Proceso de retiro'],</v>
      </c>
    </row>
    <row r="327" spans="1:7" x14ac:dyDescent="0.25">
      <c r="A327">
        <f>_xlfn.IFNA(IF(empleados!F328="",gestiona!$B$17,VLOOKUP(TRIM(empleados!F328),gestiona!$A$1:$B$17,2,0)),17)</f>
        <v>9</v>
      </c>
      <c r="B327">
        <f>_xlfn.IFNA(IF(empleados!G328="",contratos_id!$B$5,VLOOKUP(empleados!G328,contratos_id!$A$1:$B$16,2,0)),5)</f>
        <v>3</v>
      </c>
      <c r="C327" t="str">
        <f>IF(empleados!H328="","null","'"&amp;YEAR(empleados!H328)&amp;"-"&amp;IF(VALUE(MONTH(empleados!H328))&lt;10,0&amp;VALUE(MONTH(empleados!H328)),VALUE(MONTH(empleados!H328)))&amp;"-"&amp;IF(VALUE(DAY(empleados!H328))&lt;10,0&amp;VALUE(DAY(empleados!H328)),VALUE(DAY(empleados!H328)))&amp;"'")</f>
        <v>null</v>
      </c>
      <c r="D327">
        <f>_xlfn.IFNA(VLOOKUP(empleados!J328,centro_costo_id_2!$A$2:$B$108,2,0),107)</f>
        <v>85</v>
      </c>
      <c r="E327" t="str">
        <f>"['cargo' =&gt; '"&amp;TRIM(empleados!B328)&amp;"','usuario' =&gt; '"&amp;TRIM(empleados!C328)&amp;"','cedula' =&gt; "&amp;IF(empleados!D328="","null",empleados!D328)&amp;",'telefono' =&gt; '"&amp;IF(empleados!E328="","N/A",empleados!E328)&amp;"','gestionas_id' =&gt; "&amp;A327&amp;","</f>
        <v>['cargo' =&gt; 'Analista de Proceso','usuario' =&gt; 'Catalina Cely Cely','cedula' =&gt; 1019024238,'telefono' =&gt; '3134269285','gestionas_id' =&gt; 9,</v>
      </c>
      <c r="F327" t="str">
        <f>"'contratos_id' =&gt; "&amp;B327&amp;",'fecha_retiro' =&gt; "&amp;C327&amp;",'ticket' =&gt; '"&amp;IF(empleados!I328="","N/A",empleados!I328)&amp;"','centro_costos_id' =&gt; '107','estado' =&gt; 'Proceso de retiro'],"</f>
        <v>'contratos_id' =&gt; 3,'fecha_retiro' =&gt; null,'ticket' =&gt; '11370','centro_costos_id' =&gt; '107','estado' =&gt; 'Proceso de retiro'],</v>
      </c>
      <c r="G327" t="str">
        <f t="shared" si="5"/>
        <v>['cargo' =&gt; 'Analista de Proceso','usuario' =&gt; 'Catalina Cely Cely','cedula' =&gt; 1019024238,'telefono' =&gt; '3134269285','gestionas_id' =&gt; 9,'contratos_id' =&gt; 3,'fecha_retiro' =&gt; null,'ticket' =&gt; '11370','centro_costos_id' =&gt; '107','estado' =&gt; 'Proceso de retiro'],</v>
      </c>
    </row>
    <row r="328" spans="1:7" x14ac:dyDescent="0.25">
      <c r="A328">
        <f>_xlfn.IFNA(IF(empleados!F329="",gestiona!$B$17,VLOOKUP(TRIM(empleados!F329),gestiona!$A$1:$B$17,2,0)),17)</f>
        <v>13</v>
      </c>
      <c r="B328">
        <f>_xlfn.IFNA(IF(empleados!G329="",contratos_id!$B$5,VLOOKUP(empleados!G329,contratos_id!$A$1:$B$16,2,0)),5)</f>
        <v>3</v>
      </c>
      <c r="C328" t="str">
        <f>IF(empleados!H329="","null","'"&amp;YEAR(empleados!H329)&amp;"-"&amp;IF(VALUE(MONTH(empleados!H329))&lt;10,0&amp;VALUE(MONTH(empleados!H329)),VALUE(MONTH(empleados!H329)))&amp;"-"&amp;IF(VALUE(DAY(empleados!H329))&lt;10,0&amp;VALUE(DAY(empleados!H329)),VALUE(DAY(empleados!H329)))&amp;"'")</f>
        <v>null</v>
      </c>
      <c r="D328">
        <f>_xlfn.IFNA(VLOOKUP(empleados!J329,centro_costo_id_2!$A$2:$B$108,2,0),107)</f>
        <v>99</v>
      </c>
      <c r="E328" t="str">
        <f>"['cargo' =&gt; '"&amp;TRIM(empleados!B329)&amp;"','usuario' =&gt; '"&amp;TRIM(empleados!C329)&amp;"','cedula' =&gt; "&amp;IF(empleados!D329="","null",empleados!D329)&amp;",'telefono' =&gt; '"&amp;IF(empleados!E329="","N/A",empleados!E329)&amp;"','gestionas_id' =&gt; "&amp;A328&amp;","</f>
        <v>['cargo' =&gt; 'Consultor Odoo','usuario' =&gt; 'Diego Morales Torres','cedula' =&gt; 80927789,'telefono' =&gt; '3178952870','gestionas_id' =&gt; 13,</v>
      </c>
      <c r="F328" t="str">
        <f>"'contratos_id' =&gt; "&amp;B328&amp;",'fecha_retiro' =&gt; "&amp;C328&amp;",'ticket' =&gt; '"&amp;IF(empleados!I329="","N/A",empleados!I329)&amp;"','centro_costos_id' =&gt; '107','estado' =&gt; 'Proceso de retiro'],"</f>
        <v>'contratos_id' =&gt; 3,'fecha_retiro' =&gt; null,'ticket' =&gt; '11543','centro_costos_id' =&gt; '107','estado' =&gt; 'Proceso de retiro'],</v>
      </c>
      <c r="G328" t="str">
        <f t="shared" si="5"/>
        <v>['cargo' =&gt; 'Consultor Odoo','usuario' =&gt; 'Diego Morales Torres','cedula' =&gt; 80927789,'telefono' =&gt; '3178952870','gestionas_id' =&gt; 13,'contratos_id' =&gt; 3,'fecha_retiro' =&gt; null,'ticket' =&gt; '11543','centro_costos_id' =&gt; '107','estado' =&gt; 'Proceso de retiro'],</v>
      </c>
    </row>
    <row r="329" spans="1:7" x14ac:dyDescent="0.25">
      <c r="A329">
        <f>_xlfn.IFNA(IF(empleados!F330="",gestiona!$B$17,VLOOKUP(TRIM(empleados!F330),gestiona!$A$1:$B$17,2,0)),17)</f>
        <v>9</v>
      </c>
      <c r="B329">
        <f>_xlfn.IFNA(IF(empleados!G330="",contratos_id!$B$5,VLOOKUP(empleados!G330,contratos_id!$A$1:$B$16,2,0)),5)</f>
        <v>9</v>
      </c>
      <c r="C329" t="str">
        <f>IF(empleados!H330="","null","'"&amp;YEAR(empleados!H330)&amp;"-"&amp;IF(VALUE(MONTH(empleados!H330))&lt;10,0&amp;VALUE(MONTH(empleados!H330)),VALUE(MONTH(empleados!H330)))&amp;"-"&amp;IF(VALUE(DAY(empleados!H330))&lt;10,0&amp;VALUE(DAY(empleados!H330)),VALUE(DAY(empleados!H330)))&amp;"'")</f>
        <v>'2023-12-31'</v>
      </c>
      <c r="D329">
        <f>_xlfn.IFNA(VLOOKUP(empleados!J330,centro_costo_id_2!$A$2:$B$108,2,0),107)</f>
        <v>99</v>
      </c>
      <c r="E329" t="str">
        <f>"['cargo' =&gt; '"&amp;TRIM(empleados!B330)&amp;"','usuario' =&gt; '"&amp;TRIM(empleados!C330)&amp;"','cedula' =&gt; "&amp;IF(empleados!D330="","null",empleados!D330)&amp;",'telefono' =&gt; '"&amp;IF(empleados!E330="","N/A",empleados!E330)&amp;"','gestionas_id' =&gt; "&amp;A329&amp;","</f>
        <v>['cargo' =&gt; 'Arquitecto de negocios','usuario' =&gt; 'Carlos Merchan','cedula' =&gt; 80019562,'telefono' =&gt; '3124481217','gestionas_id' =&gt; 9,</v>
      </c>
      <c r="F329" t="str">
        <f>"'contratos_id' =&gt; "&amp;B329&amp;",'fecha_retiro' =&gt; "&amp;C329&amp;",'ticket' =&gt; '"&amp;IF(empleados!I330="","N/A",empleados!I330)&amp;"','centro_costos_id' =&gt; '107','estado' =&gt; 'Proceso de retiro'],"</f>
        <v>'contratos_id' =&gt; 9,'fecha_retiro' =&gt; '2023-12-31','ticket' =&gt; '11415','centro_costos_id' =&gt; '107','estado' =&gt; 'Proceso de retiro'],</v>
      </c>
      <c r="G329" t="str">
        <f t="shared" si="5"/>
        <v>['cargo' =&gt; 'Arquitecto de negocios','usuario' =&gt; 'Carlos Merchan','cedula' =&gt; 80019562,'telefono' =&gt; '3124481217','gestionas_id' =&gt; 9,'contratos_id' =&gt; 9,'fecha_retiro' =&gt; '2023-12-31','ticket' =&gt; '11415','centro_costos_id' =&gt; '107','estado' =&gt; 'Proceso de retiro'],</v>
      </c>
    </row>
    <row r="330" spans="1:7" x14ac:dyDescent="0.25">
      <c r="A330">
        <f>_xlfn.IFNA(IF(empleados!F331="",gestiona!$B$17,VLOOKUP(TRIM(empleados!F331),gestiona!$A$1:$B$17,2,0)),17)</f>
        <v>14</v>
      </c>
      <c r="B330">
        <f>_xlfn.IFNA(IF(empleados!G331="",contratos_id!$B$5,VLOOKUP(empleados!G331,contratos_id!$A$1:$B$16,2,0)),5)</f>
        <v>3</v>
      </c>
      <c r="C330" t="str">
        <f>IF(empleados!H331="","null","'"&amp;YEAR(empleados!H331)&amp;"-"&amp;IF(VALUE(MONTH(empleados!H331))&lt;10,0&amp;VALUE(MONTH(empleados!H331)),VALUE(MONTH(empleados!H331)))&amp;"-"&amp;IF(VALUE(DAY(empleados!H331))&lt;10,0&amp;VALUE(DAY(empleados!H331)),VALUE(DAY(empleados!H331)))&amp;"'")</f>
        <v>null</v>
      </c>
      <c r="D330">
        <f>_xlfn.IFNA(VLOOKUP(empleados!J331,centro_costo_id_2!$A$2:$B$108,2,0),107)</f>
        <v>107</v>
      </c>
      <c r="E330" t="str">
        <f>"['cargo' =&gt; '"&amp;TRIM(empleados!B331)&amp;"','usuario' =&gt; '"&amp;TRIM(empleados!C331)&amp;"','cedula' =&gt; "&amp;IF(empleados!D331="","null",empleados!D331)&amp;",'telefono' =&gt; '"&amp;IF(empleados!E331="","N/A",empleados!E331)&amp;"','gestionas_id' =&gt; "&amp;A330&amp;","</f>
        <v>['cargo' =&gt; 'Analista mesa de ayuda','usuario' =&gt; 'Karina Elizabeth Acosta Albarran','cedula' =&gt; 1014314609,'telefono' =&gt; '3175022390','gestionas_id' =&gt; 14,</v>
      </c>
      <c r="F330" t="str">
        <f>"'contratos_id' =&gt; "&amp;B330&amp;",'fecha_retiro' =&gt; "&amp;C330&amp;",'ticket' =&gt; '"&amp;IF(empleados!I331="","N/A",empleados!I331)&amp;"','centro_costos_id' =&gt; '107','estado' =&gt; 'Proceso de retiro'],"</f>
        <v>'contratos_id' =&gt; 3,'fecha_retiro' =&gt; null,'ticket' =&gt; '11670','centro_costos_id' =&gt; '107','estado' =&gt; 'Proceso de retiro'],</v>
      </c>
      <c r="G330" t="str">
        <f t="shared" si="5"/>
        <v>['cargo' =&gt; 'Analista mesa de ayuda','usuario' =&gt; 'Karina Elizabeth Acosta Albarran','cedula' =&gt; 1014314609,'telefono' =&gt; '3175022390','gestionas_id' =&gt; 14,'contratos_id' =&gt; 3,'fecha_retiro' =&gt; null,'ticket' =&gt; '11670','centro_costos_id' =&gt; '107','estado' =&gt; 'Proceso de retiro'],</v>
      </c>
    </row>
    <row r="331" spans="1:7" x14ac:dyDescent="0.25">
      <c r="A331">
        <f>_xlfn.IFNA(IF(empleados!F332="",gestiona!$B$17,VLOOKUP(TRIM(empleados!F332),gestiona!$A$1:$B$17,2,0)),17)</f>
        <v>9</v>
      </c>
      <c r="B331">
        <f>_xlfn.IFNA(IF(empleados!G332="",contratos_id!$B$5,VLOOKUP(empleados!G332,contratos_id!$A$1:$B$16,2,0)),5)</f>
        <v>15</v>
      </c>
      <c r="C331" t="str">
        <f>IF(empleados!H332="","null","'"&amp;YEAR(empleados!H332)&amp;"-"&amp;IF(VALUE(MONTH(empleados!H332))&lt;10,0&amp;VALUE(MONTH(empleados!H332)),VALUE(MONTH(empleados!H332)))&amp;"-"&amp;IF(VALUE(DAY(empleados!H332))&lt;10,0&amp;VALUE(DAY(empleados!H332)),VALUE(DAY(empleados!H332)))&amp;"'")</f>
        <v>'2023-08-17'</v>
      </c>
      <c r="D331">
        <f>_xlfn.IFNA(VLOOKUP(empleados!J332,centro_costo_id_2!$A$2:$B$108,2,0),107)</f>
        <v>45</v>
      </c>
      <c r="E331" t="str">
        <f>"['cargo' =&gt; '"&amp;TRIM(empleados!B332)&amp;"','usuario' =&gt; '"&amp;TRIM(empleados!C332)&amp;"','cedula' =&gt; "&amp;IF(empleados!D332="","null",empleados!D332)&amp;",'telefono' =&gt; '"&amp;IF(empleados!E332="","N/A",empleados!E332)&amp;"','gestionas_id' =&gt; "&amp;A331&amp;","</f>
        <v>['cargo' =&gt; 'Desarrollador .NET - Angular','usuario' =&gt; 'Jhonatan Stiven Riaño Martinez','cedula' =&gt; 1020809260,'telefono' =&gt; '3153093692','gestionas_id' =&gt; 9,</v>
      </c>
      <c r="F331" t="str">
        <f>"'contratos_id' =&gt; "&amp;B331&amp;",'fecha_retiro' =&gt; "&amp;C331&amp;",'ticket' =&gt; '"&amp;IF(empleados!I332="","N/A",empleados!I332)&amp;"','centro_costos_id' =&gt; '107','estado' =&gt; 'Proceso de retiro'],"</f>
        <v>'contratos_id' =&gt; 15,'fecha_retiro' =&gt; '2023-08-17','ticket' =&gt; '11701','centro_costos_id' =&gt; '107','estado' =&gt; 'Proceso de retiro'],</v>
      </c>
      <c r="G331" t="str">
        <f t="shared" si="5"/>
        <v>['cargo' =&gt; 'Desarrollador .NET - Angular','usuario' =&gt; 'Jhonatan Stiven Riaño Martinez','cedula' =&gt; 1020809260,'telefono' =&gt; '3153093692','gestionas_id' =&gt; 9,'contratos_id' =&gt; 15,'fecha_retiro' =&gt; '2023-08-17','ticket' =&gt; '11701','centro_costos_id' =&gt; '107','estado' =&gt; 'Proceso de retiro'],</v>
      </c>
    </row>
    <row r="332" spans="1:7" x14ac:dyDescent="0.25">
      <c r="A332">
        <f>_xlfn.IFNA(IF(empleados!F333="",gestiona!$B$17,VLOOKUP(TRIM(empleados!F333),gestiona!$A$1:$B$17,2,0)),17)</f>
        <v>13</v>
      </c>
      <c r="B332">
        <f>_xlfn.IFNA(IF(empleados!G333="",contratos_id!$B$5,VLOOKUP(empleados!G333,contratos_id!$A$1:$B$16,2,0)),5)</f>
        <v>6</v>
      </c>
      <c r="C332" t="str">
        <f>IF(empleados!H333="","null","'"&amp;YEAR(empleados!H333)&amp;"-"&amp;IF(VALUE(MONTH(empleados!H333))&lt;10,0&amp;VALUE(MONTH(empleados!H333)),VALUE(MONTH(empleados!H333)))&amp;"-"&amp;IF(VALUE(DAY(empleados!H333))&lt;10,0&amp;VALUE(DAY(empleados!H333)),VALUE(DAY(empleados!H333)))&amp;"'")</f>
        <v>'2024-04-12'</v>
      </c>
      <c r="D332">
        <f>_xlfn.IFNA(VLOOKUP(empleados!J333,centro_costo_id_2!$A$2:$B$108,2,0),107)</f>
        <v>106</v>
      </c>
      <c r="E332" t="str">
        <f>"['cargo' =&gt; '"&amp;TRIM(empleados!B333)&amp;"','usuario' =&gt; '"&amp;TRIM(empleados!C333)&amp;"','cedula' =&gt; "&amp;IF(empleados!D333="","null",empleados!D333)&amp;",'telefono' =&gt; '"&amp;IF(empleados!E333="","N/A",empleados!E333)&amp;"','gestionas_id' =&gt; "&amp;A332&amp;","</f>
        <v>['cargo' =&gt; 'Gerente de Proyectos
','usuario' =&gt; 'Luz Stella Forero Reyes','cedula' =&gt; 51890800,'telefono' =&gt; '3003673888','gestionas_id' =&gt; 13,</v>
      </c>
      <c r="F332" t="str">
        <f>"'contratos_id' =&gt; "&amp;B332&amp;",'fecha_retiro' =&gt; "&amp;C332&amp;",'ticket' =&gt; '"&amp;IF(empleados!I333="","N/A",empleados!I333)&amp;"','centro_costos_id' =&gt; '107','estado' =&gt; 'Proceso de retiro'],"</f>
        <v>'contratos_id' =&gt; 6,'fecha_retiro' =&gt; '2024-04-12','ticket' =&gt; '11497','centro_costos_id' =&gt; '107','estado' =&gt; 'Proceso de retiro'],</v>
      </c>
      <c r="G332" t="str">
        <f t="shared" si="5"/>
        <v>['cargo' =&gt; 'Gerente de Proyectos
','usuario' =&gt; 'Luz Stella Forero Reyes','cedula' =&gt; 51890800,'telefono' =&gt; '3003673888','gestionas_id' =&gt; 13,'contratos_id' =&gt; 6,'fecha_retiro' =&gt; '2024-04-12','ticket' =&gt; '11497','centro_costos_id' =&gt; '107','estado' =&gt; 'Proceso de retiro'],</v>
      </c>
    </row>
    <row r="333" spans="1:7" x14ac:dyDescent="0.25">
      <c r="A333">
        <f>_xlfn.IFNA(IF(empleados!F334="",gestiona!$B$17,VLOOKUP(TRIM(empleados!F334),gestiona!$A$1:$B$17,2,0)),17)</f>
        <v>9</v>
      </c>
      <c r="B333">
        <f>_xlfn.IFNA(IF(empleados!G334="",contratos_id!$B$5,VLOOKUP(empleados!G334,contratos_id!$A$1:$B$16,2,0)),5)</f>
        <v>15</v>
      </c>
      <c r="C333" t="str">
        <f>IF(empleados!H334="","null","'"&amp;YEAR(empleados!H334)&amp;"-"&amp;IF(VALUE(MONTH(empleados!H334))&lt;10,0&amp;VALUE(MONTH(empleados!H334)),VALUE(MONTH(empleados!H334)))&amp;"-"&amp;IF(VALUE(DAY(empleados!H334))&lt;10,0&amp;VALUE(DAY(empleados!H334)),VALUE(DAY(empleados!H334)))&amp;"'")</f>
        <v>'2023-08-12'</v>
      </c>
      <c r="D333">
        <f>_xlfn.IFNA(VLOOKUP(empleados!J334,centro_costo_id_2!$A$2:$B$108,2,0),107)</f>
        <v>45</v>
      </c>
      <c r="E333" t="str">
        <f>"['cargo' =&gt; '"&amp;TRIM(empleados!B334)&amp;"','usuario' =&gt; '"&amp;TRIM(empleados!C334)&amp;"','cedula' =&gt; "&amp;IF(empleados!D334="","null",empleados!D334)&amp;",'telefono' =&gt; '"&amp;IF(empleados!E334="","N/A",empleados!E334)&amp;"','gestionas_id' =&gt; "&amp;A333&amp;","</f>
        <v>['cargo' =&gt; 'Desarrollador.net','usuario' =&gt; 'Julio Cesar Bolaño Perez','cedula' =&gt; 1103095354,'telefono' =&gt; '3043684346','gestionas_id' =&gt; 9,</v>
      </c>
      <c r="F333" t="str">
        <f>"'contratos_id' =&gt; "&amp;B333&amp;",'fecha_retiro' =&gt; "&amp;C333&amp;",'ticket' =&gt; '"&amp;IF(empleados!I334="","N/A",empleados!I334)&amp;"','centro_costos_id' =&gt; '107','estado' =&gt; 'Proceso de retiro'],"</f>
        <v>'contratos_id' =&gt; 15,'fecha_retiro' =&gt; '2023-08-12','ticket' =&gt; '11700','centro_costos_id' =&gt; '107','estado' =&gt; 'Proceso de retiro'],</v>
      </c>
      <c r="G333" t="str">
        <f t="shared" si="5"/>
        <v>['cargo' =&gt; 'Desarrollador.net','usuario' =&gt; 'Julio Cesar Bolaño Perez','cedula' =&gt; 1103095354,'telefono' =&gt; '3043684346','gestionas_id' =&gt; 9,'contratos_id' =&gt; 15,'fecha_retiro' =&gt; '2023-08-12','ticket' =&gt; '11700','centro_costos_id' =&gt; '107','estado' =&gt; 'Proceso de retiro'],</v>
      </c>
    </row>
    <row r="334" spans="1:7" x14ac:dyDescent="0.25">
      <c r="A334">
        <f>_xlfn.IFNA(IF(empleados!F335="",gestiona!$B$17,VLOOKUP(TRIM(empleados!F335),gestiona!$A$1:$B$17,2,0)),17)</f>
        <v>9</v>
      </c>
      <c r="B334">
        <f>_xlfn.IFNA(IF(empleados!G335="",contratos_id!$B$5,VLOOKUP(empleados!G335,contratos_id!$A$1:$B$16,2,0)),5)</f>
        <v>15</v>
      </c>
      <c r="C334" t="str">
        <f>IF(empleados!H335="","null","'"&amp;YEAR(empleados!H335)&amp;"-"&amp;IF(VALUE(MONTH(empleados!H335))&lt;10,0&amp;VALUE(MONTH(empleados!H335)),VALUE(MONTH(empleados!H335)))&amp;"-"&amp;IF(VALUE(DAY(empleados!H335))&lt;10,0&amp;VALUE(DAY(empleados!H335)),VALUE(DAY(empleados!H335)))&amp;"'")</f>
        <v>'2024-02-13'</v>
      </c>
      <c r="D334">
        <f>_xlfn.IFNA(VLOOKUP(empleados!J335,centro_costo_id_2!$A$2:$B$108,2,0),107)</f>
        <v>98</v>
      </c>
      <c r="E334" t="str">
        <f>"['cargo' =&gt; '"&amp;TRIM(empleados!B335)&amp;"','usuario' =&gt; '"&amp;TRIM(empleados!C335)&amp;"','cedula' =&gt; "&amp;IF(empleados!D335="","null",empleados!D335)&amp;",'telefono' =&gt; '"&amp;IF(empleados!E335="","N/A",empleados!E335)&amp;"','gestionas_id' =&gt; "&amp;A334&amp;","</f>
        <v>['cargo' =&gt; 'Analista Funcional/QA','usuario' =&gt; 'Maria Lucia Garcia Ramirez','cedula' =&gt; 1014291366,'telefono' =&gt; '3155397928','gestionas_id' =&gt; 9,</v>
      </c>
      <c r="F334" t="str">
        <f>"'contratos_id' =&gt; "&amp;B334&amp;",'fecha_retiro' =&gt; "&amp;C334&amp;",'ticket' =&gt; '"&amp;IF(empleados!I335="","N/A",empleados!I335)&amp;"','centro_costos_id' =&gt; '107','estado' =&gt; 'Proceso de retiro'],"</f>
        <v>'contratos_id' =&gt; 15,'fecha_retiro' =&gt; '2024-02-13','ticket' =&gt; '11539','centro_costos_id' =&gt; '107','estado' =&gt; 'Proceso de retiro'],</v>
      </c>
      <c r="G334" t="str">
        <f t="shared" si="5"/>
        <v>['cargo' =&gt; 'Analista Funcional/QA','usuario' =&gt; 'Maria Lucia Garcia Ramirez','cedula' =&gt; 1014291366,'telefono' =&gt; '3155397928','gestionas_id' =&gt; 9,'contratos_id' =&gt; 15,'fecha_retiro' =&gt; '2024-02-13','ticket' =&gt; '11539','centro_costos_id' =&gt; '107','estado' =&gt; 'Proceso de retiro'],</v>
      </c>
    </row>
    <row r="335" spans="1:7" x14ac:dyDescent="0.25">
      <c r="A335">
        <f>_xlfn.IFNA(IF(empleados!F336="",gestiona!$B$17,VLOOKUP(TRIM(empleados!F336),gestiona!$A$1:$B$17,2,0)),17)</f>
        <v>9</v>
      </c>
      <c r="B335">
        <f>_xlfn.IFNA(IF(empleados!G336="",contratos_id!$B$5,VLOOKUP(empleados!G336,contratos_id!$A$1:$B$16,2,0)),5)</f>
        <v>3</v>
      </c>
      <c r="C335" t="str">
        <f>IF(empleados!H336="","null","'"&amp;YEAR(empleados!H336)&amp;"-"&amp;IF(VALUE(MONTH(empleados!H336))&lt;10,0&amp;VALUE(MONTH(empleados!H336)),VALUE(MONTH(empleados!H336)))&amp;"-"&amp;IF(VALUE(DAY(empleados!H336))&lt;10,0&amp;VALUE(DAY(empleados!H336)),VALUE(DAY(empleados!H336)))&amp;"'")</f>
        <v>null</v>
      </c>
      <c r="D335">
        <f>_xlfn.IFNA(VLOOKUP(empleados!J336,centro_costo_id_2!$A$2:$B$108,2,0),107)</f>
        <v>85</v>
      </c>
      <c r="E335" t="str">
        <f>"['cargo' =&gt; '"&amp;TRIM(empleados!B336)&amp;"','usuario' =&gt; '"&amp;TRIM(empleados!C336)&amp;"','cedula' =&gt; "&amp;IF(empleados!D336="","null",empleados!D336)&amp;",'telefono' =&gt; '"&amp;IF(empleados!E336="","N/A",empleados!E336)&amp;"','gestionas_id' =&gt; "&amp;A335&amp;","</f>
        <v>['cargo' =&gt; 'Desarrollador backend senior','usuario' =&gt; 'Johan Arthuro Suarez Romero','cedula' =&gt; 1073683406,'telefono' =&gt; '3153684476','gestionas_id' =&gt; 9,</v>
      </c>
      <c r="F335" t="str">
        <f>"'contratos_id' =&gt; "&amp;B335&amp;",'fecha_retiro' =&gt; "&amp;C335&amp;",'ticket' =&gt; '"&amp;IF(empleados!I336="","N/A",empleados!I336)&amp;"','centro_costos_id' =&gt; '107','estado' =&gt; 'Proceso de retiro'],"</f>
        <v>'contratos_id' =&gt; 3,'fecha_retiro' =&gt; null,'ticket' =&gt; '11363','centro_costos_id' =&gt; '107','estado' =&gt; 'Proceso de retiro'],</v>
      </c>
      <c r="G335" t="str">
        <f t="shared" si="5"/>
        <v>['cargo' =&gt; 'Desarrollador backend senior','usuario' =&gt; 'Johan Arthuro Suarez Romero','cedula' =&gt; 1073683406,'telefono' =&gt; '3153684476','gestionas_id' =&gt; 9,'contratos_id' =&gt; 3,'fecha_retiro' =&gt; null,'ticket' =&gt; '11363','centro_costos_id' =&gt; '107','estado' =&gt; 'Proceso de retiro'],</v>
      </c>
    </row>
    <row r="336" spans="1:7" x14ac:dyDescent="0.25">
      <c r="A336">
        <f>_xlfn.IFNA(IF(empleados!F337="",gestiona!$B$17,VLOOKUP(TRIM(empleados!F337),gestiona!$A$1:$B$17,2,0)),17)</f>
        <v>9</v>
      </c>
      <c r="B336">
        <f>_xlfn.IFNA(IF(empleados!G337="",contratos_id!$B$5,VLOOKUP(empleados!G337,contratos_id!$A$1:$B$16,2,0)),5)</f>
        <v>15</v>
      </c>
      <c r="C336" t="str">
        <f>IF(empleados!H337="","null","'"&amp;YEAR(empleados!H337)&amp;"-"&amp;IF(VALUE(MONTH(empleados!H337))&lt;10,0&amp;VALUE(MONTH(empleados!H337)),VALUE(MONTH(empleados!H337)))&amp;"-"&amp;IF(VALUE(DAY(empleados!H337))&lt;10,0&amp;VALUE(DAY(empleados!H337)),VALUE(DAY(empleados!H337)))&amp;"'")</f>
        <v>'2025-02-17'</v>
      </c>
      <c r="D336">
        <f>_xlfn.IFNA(VLOOKUP(empleados!J337,centro_costo_id_2!$A$2:$B$108,2,0),107)</f>
        <v>99</v>
      </c>
      <c r="E336" t="str">
        <f>"['cargo' =&gt; '"&amp;TRIM(empleados!B337)&amp;"','usuario' =&gt; '"&amp;TRIM(empleados!C337)&amp;"','cedula' =&gt; "&amp;IF(empleados!D337="","null",empleados!D337)&amp;",'telefono' =&gt; '"&amp;IF(empleados!E337="","N/A",empleados!E337)&amp;"','gestionas_id' =&gt; "&amp;A336&amp;","</f>
        <v>['cargo' =&gt; 'Lider de Arquitectura','usuario' =&gt; 'Andrés Alexander Barrera Garavito','cedula' =&gt; 80217951,'telefono' =&gt; '3017559026','gestionas_id' =&gt; 9,</v>
      </c>
      <c r="F336" t="str">
        <f>"'contratos_id' =&gt; "&amp;B336&amp;",'fecha_retiro' =&gt; "&amp;C336&amp;",'ticket' =&gt; '"&amp;IF(empleados!I337="","N/A",empleados!I337)&amp;"','centro_costos_id' =&gt; '107','estado' =&gt; 'Proceso de retiro'],"</f>
        <v>'contratos_id' =&gt; 15,'fecha_retiro' =&gt; '2025-02-17','ticket' =&gt; '11414','centro_costos_id' =&gt; '107','estado' =&gt; 'Proceso de retiro'],</v>
      </c>
      <c r="G336" t="str">
        <f t="shared" si="5"/>
        <v>['cargo' =&gt; 'Lider de Arquitectura','usuario' =&gt; 'Andrés Alexander Barrera Garavito','cedula' =&gt; 80217951,'telefono' =&gt; '3017559026','gestionas_id' =&gt; 9,'contratos_id' =&gt; 15,'fecha_retiro' =&gt; '2025-02-17','ticket' =&gt; '11414','centro_costos_id' =&gt; '107','estado' =&gt; 'Proceso de retiro'],</v>
      </c>
    </row>
    <row r="337" spans="1:7" x14ac:dyDescent="0.25">
      <c r="A337">
        <f>_xlfn.IFNA(IF(empleados!F338="",gestiona!$B$17,VLOOKUP(TRIM(empleados!F338),gestiona!$A$1:$B$17,2,0)),17)</f>
        <v>13</v>
      </c>
      <c r="B337">
        <f>_xlfn.IFNA(IF(empleados!G338="",contratos_id!$B$5,VLOOKUP(empleados!G338,contratos_id!$A$1:$B$16,2,0)),5)</f>
        <v>8</v>
      </c>
      <c r="C337" t="str">
        <f>IF(empleados!H338="","null","'"&amp;YEAR(empleados!H338)&amp;"-"&amp;IF(VALUE(MONTH(empleados!H338))&lt;10,0&amp;VALUE(MONTH(empleados!H338)),VALUE(MONTH(empleados!H338)))&amp;"-"&amp;IF(VALUE(DAY(empleados!H338))&lt;10,0&amp;VALUE(DAY(empleados!H338)),VALUE(DAY(empleados!H338)))&amp;"'")</f>
        <v>'2023-12-30'</v>
      </c>
      <c r="D337">
        <f>_xlfn.IFNA(VLOOKUP(empleados!J338,centro_costo_id_2!$A$2:$B$108,2,0),107)</f>
        <v>107</v>
      </c>
      <c r="E337" t="str">
        <f>"['cargo' =&gt; '"&amp;TRIM(empleados!B338)&amp;"','usuario' =&gt; '"&amp;TRIM(empleados!C338)&amp;"','cedula' =&gt; "&amp;IF(empleados!D338="","null",empleados!D338)&amp;",'telefono' =&gt; '"&amp;IF(empleados!E338="","N/A",empleados!E338)&amp;"','gestionas_id' =&gt; "&amp;A337&amp;","</f>
        <v>['cargo' =&gt; 'Abogada','usuario' =&gt; 'Jenny Constanza Osorio Velez','cedula' =&gt; 24589158,'telefono' =&gt; '3113003498','gestionas_id' =&gt; 13,</v>
      </c>
      <c r="F337" t="str">
        <f>"'contratos_id' =&gt; "&amp;B337&amp;",'fecha_retiro' =&gt; "&amp;C337&amp;",'ticket' =&gt; '"&amp;IF(empleados!I338="","N/A",empleados!I338)&amp;"','centro_costos_id' =&gt; '107','estado' =&gt; 'Proceso de retiro'],"</f>
        <v>'contratos_id' =&gt; 8,'fecha_retiro' =&gt; '2023-12-30','ticket' =&gt; '11678','centro_costos_id' =&gt; '107','estado' =&gt; 'Proceso de retiro'],</v>
      </c>
      <c r="G337" t="str">
        <f t="shared" si="5"/>
        <v>['cargo' =&gt; 'Abogada','usuario' =&gt; 'Jenny Constanza Osorio Velez','cedula' =&gt; 24589158,'telefono' =&gt; '3113003498','gestionas_id' =&gt; 13,'contratos_id' =&gt; 8,'fecha_retiro' =&gt; '2023-12-30','ticket' =&gt; '11678','centro_costos_id' =&gt; '107','estado' =&gt; 'Proceso de retiro'],</v>
      </c>
    </row>
    <row r="338" spans="1:7" x14ac:dyDescent="0.25">
      <c r="A338">
        <f>_xlfn.IFNA(IF(empleados!F339="",gestiona!$B$17,VLOOKUP(TRIM(empleados!F339),gestiona!$A$1:$B$17,2,0)),17)</f>
        <v>9</v>
      </c>
      <c r="B338">
        <f>_xlfn.IFNA(IF(empleados!G339="",contratos_id!$B$5,VLOOKUP(empleados!G339,contratos_id!$A$1:$B$16,2,0)),5)</f>
        <v>13</v>
      </c>
      <c r="C338" t="str">
        <f>IF(empleados!H339="","null","'"&amp;YEAR(empleados!H339)&amp;"-"&amp;IF(VALUE(MONTH(empleados!H339))&lt;10,0&amp;VALUE(MONTH(empleados!H339)),VALUE(MONTH(empleados!H339)))&amp;"-"&amp;IF(VALUE(DAY(empleados!H339))&lt;10,0&amp;VALUE(DAY(empleados!H339)),VALUE(DAY(empleados!H339)))&amp;"'")</f>
        <v>'2023-12-17'</v>
      </c>
      <c r="D338">
        <f>_xlfn.IFNA(VLOOKUP(empleados!J339,centro_costo_id_2!$A$2:$B$108,2,0),107)</f>
        <v>98</v>
      </c>
      <c r="E338" t="str">
        <f>"['cargo' =&gt; '"&amp;TRIM(empleados!B339)&amp;"','usuario' =&gt; '"&amp;TRIM(empleados!C339)&amp;"','cedula' =&gt; "&amp;IF(empleados!D339="","null",empleados!D339)&amp;",'telefono' =&gt; '"&amp;IF(empleados!E339="","N/A",empleados!E339)&amp;"','gestionas_id' =&gt; "&amp;A338&amp;","</f>
        <v>['cargo' =&gt; 'Analista Funcional / QA','usuario' =&gt; 'Sonia Yineth Herrera Gonzalez','cedula' =&gt; 1031137167,'telefono' =&gt; '3222676221','gestionas_id' =&gt; 9,</v>
      </c>
      <c r="F338" t="str">
        <f>"'contratos_id' =&gt; "&amp;B338&amp;",'fecha_retiro' =&gt; "&amp;C338&amp;",'ticket' =&gt; '"&amp;IF(empleados!I339="","N/A",empleados!I339)&amp;"','centro_costos_id' =&gt; '107','estado' =&gt; 'Proceso de retiro'],"</f>
        <v>'contratos_id' =&gt; 13,'fecha_retiro' =&gt; '2023-12-17','ticket' =&gt; '11542','centro_costos_id' =&gt; '107','estado' =&gt; 'Proceso de retiro'],</v>
      </c>
      <c r="G338" t="str">
        <f t="shared" si="5"/>
        <v>['cargo' =&gt; 'Analista Funcional / QA','usuario' =&gt; 'Sonia Yineth Herrera Gonzalez','cedula' =&gt; 1031137167,'telefono' =&gt; '3222676221','gestionas_id' =&gt; 9,'contratos_id' =&gt; 13,'fecha_retiro' =&gt; '2023-12-17','ticket' =&gt; '11542','centro_costos_id' =&gt; '107','estado' =&gt; 'Proceso de retiro'],</v>
      </c>
    </row>
    <row r="339" spans="1:7" x14ac:dyDescent="0.25">
      <c r="A339">
        <f>_xlfn.IFNA(IF(empleados!F340="",gestiona!$B$17,VLOOKUP(TRIM(empleados!F340),gestiona!$A$1:$B$17,2,0)),17)</f>
        <v>9</v>
      </c>
      <c r="B339">
        <f>_xlfn.IFNA(IF(empleados!G340="",contratos_id!$B$5,VLOOKUP(empleados!G340,contratos_id!$A$1:$B$16,2,0)),5)</f>
        <v>5</v>
      </c>
      <c r="C339" t="str">
        <f>IF(empleados!H340="","null","'"&amp;YEAR(empleados!H340)&amp;"-"&amp;IF(VALUE(MONTH(empleados!H340))&lt;10,0&amp;VALUE(MONTH(empleados!H340)),VALUE(MONTH(empleados!H340)))&amp;"-"&amp;IF(VALUE(DAY(empleados!H340))&lt;10,0&amp;VALUE(DAY(empleados!H340)),VALUE(DAY(empleados!H340)))&amp;"'")</f>
        <v>'2025-04-14'</v>
      </c>
      <c r="D339">
        <f>_xlfn.IFNA(VLOOKUP(empleados!J340,centro_costo_id_2!$A$2:$B$108,2,0),107)</f>
        <v>85</v>
      </c>
      <c r="E339" t="str">
        <f>"['cargo' =&gt; '"&amp;TRIM(empleados!B340)&amp;"','usuario' =&gt; '"&amp;TRIM(empleados!C340)&amp;"','cedula' =&gt; "&amp;IF(empleados!D340="","null",empleados!D340)&amp;",'telefono' =&gt; '"&amp;IF(empleados!E340="","N/A",empleados!E340)&amp;"','gestionas_id' =&gt; "&amp;A339&amp;","</f>
        <v>['cargo' =&gt; 'Desarrollador Senior','usuario' =&gt; 'Jerson Stiven Olaya Aguazaco','cedula' =&gt; 1024518061,'telefono' =&gt; '3208485836','gestionas_id' =&gt; 9,</v>
      </c>
      <c r="F339" t="str">
        <f>"'contratos_id' =&gt; "&amp;B339&amp;",'fecha_retiro' =&gt; "&amp;C339&amp;",'ticket' =&gt; '"&amp;IF(empleados!I340="","N/A",empleados!I340)&amp;"','centro_costos_id' =&gt; '107','estado' =&gt; 'Proceso de retiro'],"</f>
        <v>'contratos_id' =&gt; 5,'fecha_retiro' =&gt; '2025-04-14','ticket' =&gt; '11626','centro_costos_id' =&gt; '107','estado' =&gt; 'Proceso de retiro'],</v>
      </c>
      <c r="G339" t="str">
        <f t="shared" si="5"/>
        <v>['cargo' =&gt; 'Desarrollador Senior','usuario' =&gt; 'Jerson Stiven Olaya Aguazaco','cedula' =&gt; 1024518061,'telefono' =&gt; '3208485836','gestionas_id' =&gt; 9,'contratos_id' =&gt; 5,'fecha_retiro' =&gt; '2025-04-14','ticket' =&gt; '11626','centro_costos_id' =&gt; '107','estado' =&gt; 'Proceso de retiro'],</v>
      </c>
    </row>
    <row r="340" spans="1:7" x14ac:dyDescent="0.25">
      <c r="A340">
        <f>_xlfn.IFNA(IF(empleados!F341="",gestiona!$B$17,VLOOKUP(TRIM(empleados!F341),gestiona!$A$1:$B$17,2,0)),17)</f>
        <v>9</v>
      </c>
      <c r="B340">
        <f>_xlfn.IFNA(IF(empleados!G341="",contratos_id!$B$5,VLOOKUP(empleados!G341,contratos_id!$A$1:$B$16,2,0)),5)</f>
        <v>8</v>
      </c>
      <c r="C340" t="str">
        <f>IF(empleados!H341="","null","'"&amp;YEAR(empleados!H341)&amp;"-"&amp;IF(VALUE(MONTH(empleados!H341))&lt;10,0&amp;VALUE(MONTH(empleados!H341)),VALUE(MONTH(empleados!H341)))&amp;"-"&amp;IF(VALUE(DAY(empleados!H341))&lt;10,0&amp;VALUE(DAY(empleados!H341)),VALUE(DAY(empleados!H341)))&amp;"'")</f>
        <v>null</v>
      </c>
      <c r="D340">
        <f>_xlfn.IFNA(VLOOKUP(empleados!J341,centro_costo_id_2!$A$2:$B$108,2,0),107)</f>
        <v>98</v>
      </c>
      <c r="E340" t="str">
        <f>"['cargo' =&gt; '"&amp;TRIM(empleados!B341)&amp;"','usuario' =&gt; '"&amp;TRIM(empleados!C341)&amp;"','cedula' =&gt; "&amp;IF(empleados!D341="","null",empleados!D341)&amp;",'telefono' =&gt; '"&amp;IF(empleados!E341="","N/A",empleados!E341)&amp;"','gestionas_id' =&gt; "&amp;A340&amp;","</f>
        <v>['cargo' =&gt; 'Arquitecto de Negocios','usuario' =&gt; 'Jonathan Javier Montiel Garzón','cedula' =&gt; 1022942949,'telefono' =&gt; '3143401746','gestionas_id' =&gt; 9,</v>
      </c>
      <c r="F340" t="str">
        <f>"'contratos_id' =&gt; "&amp;B340&amp;",'fecha_retiro' =&gt; "&amp;C340&amp;",'ticket' =&gt; '"&amp;IF(empleados!I341="","N/A",empleados!I341)&amp;"','centro_costos_id' =&gt; '107','estado' =&gt; 'Proceso de retiro'],"</f>
        <v>'contratos_id' =&gt; 8,'fecha_retiro' =&gt; null,'ticket' =&gt; '11421','centro_costos_id' =&gt; '107','estado' =&gt; 'Proceso de retiro'],</v>
      </c>
      <c r="G340" t="str">
        <f t="shared" si="5"/>
        <v>['cargo' =&gt; 'Arquitecto de Negocios','usuario' =&gt; 'Jonathan Javier Montiel Garzón','cedula' =&gt; 1022942949,'telefono' =&gt; '3143401746','gestionas_id' =&gt; 9,'contratos_id' =&gt; 8,'fecha_retiro' =&gt; null,'ticket' =&gt; '11421','centro_costos_id' =&gt; '107','estado' =&gt; 'Proceso de retiro'],</v>
      </c>
    </row>
    <row r="341" spans="1:7" x14ac:dyDescent="0.25">
      <c r="A341">
        <f>_xlfn.IFNA(IF(empleados!F342="",gestiona!$B$17,VLOOKUP(TRIM(empleados!F342),gestiona!$A$1:$B$17,2,0)),17)</f>
        <v>9</v>
      </c>
      <c r="B341">
        <f>_xlfn.IFNA(IF(empleados!G342="",contratos_id!$B$5,VLOOKUP(empleados!G342,contratos_id!$A$1:$B$16,2,0)),5)</f>
        <v>3</v>
      </c>
      <c r="C341" t="str">
        <f>IF(empleados!H342="","null","'"&amp;YEAR(empleados!H342)&amp;"-"&amp;IF(VALUE(MONTH(empleados!H342))&lt;10,0&amp;VALUE(MONTH(empleados!H342)),VALUE(MONTH(empleados!H342)))&amp;"-"&amp;IF(VALUE(DAY(empleados!H342))&lt;10,0&amp;VALUE(DAY(empleados!H342)),VALUE(DAY(empleados!H342)))&amp;"'")</f>
        <v>null</v>
      </c>
      <c r="D341">
        <f>_xlfn.IFNA(VLOOKUP(empleados!J342,centro_costo_id_2!$A$2:$B$108,2,0),107)</f>
        <v>107</v>
      </c>
      <c r="E341" t="str">
        <f>"['cargo' =&gt; '"&amp;TRIM(empleados!B342)&amp;"','usuario' =&gt; '"&amp;TRIM(empleados!C342)&amp;"','cedula' =&gt; "&amp;IF(empleados!D342="","null",empleados!D342)&amp;",'telefono' =&gt; '"&amp;IF(empleados!E342="","N/A",empleados!E342)&amp;"','gestionas_id' =&gt; "&amp;A341&amp;","</f>
        <v>['cargo' =&gt; 'Profesional de Infraestructura','usuario' =&gt; 'Sebastian Zapata Vasquez','cedula' =&gt; 1036688926,'telefono' =&gt; '3105253405','gestionas_id' =&gt; 9,</v>
      </c>
      <c r="F341" t="str">
        <f>"'contratos_id' =&gt; "&amp;B341&amp;",'fecha_retiro' =&gt; "&amp;C341&amp;",'ticket' =&gt; '"&amp;IF(empleados!I342="","N/A",empleados!I342)&amp;"','centro_costos_id' =&gt; '107','estado' =&gt; 'Proceso de retiro'],"</f>
        <v>'contratos_id' =&gt; 3,'fecha_retiro' =&gt; null,'ticket' =&gt; '11521','centro_costos_id' =&gt; '107','estado' =&gt; 'Proceso de retiro'],</v>
      </c>
      <c r="G341" t="str">
        <f t="shared" si="5"/>
        <v>['cargo' =&gt; 'Profesional de Infraestructura','usuario' =&gt; 'Sebastian Zapata Vasquez','cedula' =&gt; 1036688926,'telefono' =&gt; '3105253405','gestionas_id' =&gt; 9,'contratos_id' =&gt; 3,'fecha_retiro' =&gt; null,'ticket' =&gt; '11521','centro_costos_id' =&gt; '107','estado' =&gt; 'Proceso de retiro'],</v>
      </c>
    </row>
    <row r="342" spans="1:7" x14ac:dyDescent="0.25">
      <c r="A342">
        <f>_xlfn.IFNA(IF(empleados!F343="",gestiona!$B$17,VLOOKUP(TRIM(empleados!F343),gestiona!$A$1:$B$17,2,0)),17)</f>
        <v>9</v>
      </c>
      <c r="B342">
        <f>_xlfn.IFNA(IF(empleados!G343="",contratos_id!$B$5,VLOOKUP(empleados!G343,contratos_id!$A$1:$B$16,2,0)),5)</f>
        <v>13</v>
      </c>
      <c r="C342" t="str">
        <f>IF(empleados!H343="","null","'"&amp;YEAR(empleados!H343)&amp;"-"&amp;IF(VALUE(MONTH(empleados!H343))&lt;10,0&amp;VALUE(MONTH(empleados!H343)),VALUE(MONTH(empleados!H343)))&amp;"-"&amp;IF(VALUE(DAY(empleados!H343))&lt;10,0&amp;VALUE(DAY(empleados!H343)),VALUE(DAY(empleados!H343)))&amp;"'")</f>
        <v>'2023-07-19'</v>
      </c>
      <c r="D342">
        <f>_xlfn.IFNA(VLOOKUP(empleados!J343,centro_costo_id_2!$A$2:$B$108,2,0),107)</f>
        <v>97</v>
      </c>
      <c r="E342" t="str">
        <f>"['cargo' =&gt; '"&amp;TRIM(empleados!B343)&amp;"','usuario' =&gt; '"&amp;TRIM(empleados!C343)&amp;"','cedula' =&gt; "&amp;IF(empleados!D343="","null",empleados!D343)&amp;",'telefono' =&gt; '"&amp;IF(empleados!E343="","N/A",empleados!E343)&amp;"','gestionas_id' =&gt; "&amp;A342&amp;","</f>
        <v>['cargo' =&gt; 'Desarrollador Fronted','usuario' =&gt; 'Jhon Alejandro Rivero Gonzalez','cedula' =&gt; 1389695,'telefono' =&gt; '3107878320','gestionas_id' =&gt; 9,</v>
      </c>
      <c r="F342" t="str">
        <f>"'contratos_id' =&gt; "&amp;B342&amp;",'fecha_retiro' =&gt; "&amp;C342&amp;",'ticket' =&gt; '"&amp;IF(empleados!I343="","N/A",empleados!I343)&amp;"','centro_costos_id' =&gt; '107','estado' =&gt; 'Proceso de retiro'],"</f>
        <v>'contratos_id' =&gt; 13,'fecha_retiro' =&gt; '2023-07-19','ticket' =&gt; '11763','centro_costos_id' =&gt; '107','estado' =&gt; 'Proceso de retiro'],</v>
      </c>
      <c r="G342" t="str">
        <f t="shared" si="5"/>
        <v>['cargo' =&gt; 'Desarrollador Fronted','usuario' =&gt; 'Jhon Alejandro Rivero Gonzalez','cedula' =&gt; 1389695,'telefono' =&gt; '3107878320','gestionas_id' =&gt; 9,'contratos_id' =&gt; 13,'fecha_retiro' =&gt; '2023-07-19','ticket' =&gt; '11763','centro_costos_id' =&gt; '107','estado' =&gt; 'Proceso de retiro'],</v>
      </c>
    </row>
    <row r="343" spans="1:7" x14ac:dyDescent="0.25">
      <c r="A343">
        <f>_xlfn.IFNA(IF(empleados!F344="",gestiona!$B$17,VLOOKUP(TRIM(empleados!F344),gestiona!$A$1:$B$17,2,0)),17)</f>
        <v>13</v>
      </c>
      <c r="B343">
        <f>_xlfn.IFNA(IF(empleados!G344="",contratos_id!$B$5,VLOOKUP(empleados!G344,contratos_id!$A$1:$B$16,2,0)),5)</f>
        <v>13</v>
      </c>
      <c r="C343" t="str">
        <f>IF(empleados!H344="","null","'"&amp;YEAR(empleados!H344)&amp;"-"&amp;IF(VALUE(MONTH(empleados!H344))&lt;10,0&amp;VALUE(MONTH(empleados!H344)),VALUE(MONTH(empleados!H344)))&amp;"-"&amp;IF(VALUE(DAY(empleados!H344))&lt;10,0&amp;VALUE(DAY(empleados!H344)),VALUE(DAY(empleados!H344)))&amp;"'")</f>
        <v>'2023-07-19'</v>
      </c>
      <c r="D343">
        <f>_xlfn.IFNA(VLOOKUP(empleados!J344,centro_costo_id_2!$A$2:$B$108,2,0),107)</f>
        <v>97</v>
      </c>
      <c r="E343" t="str">
        <f>"['cargo' =&gt; '"&amp;TRIM(empleados!B344)&amp;"','usuario' =&gt; '"&amp;TRIM(empleados!C344)&amp;"','cedula' =&gt; "&amp;IF(empleados!D344="","null",empleados!D344)&amp;",'telefono' =&gt; '"&amp;IF(empleados!E344="","N/A",empleados!E344)&amp;"','gestionas_id' =&gt; "&amp;A343&amp;","</f>
        <v>['cargo' =&gt; 'Desarrollador Backend','usuario' =&gt; 'Samuel Alfonzo Suárez Rivero','cedula' =&gt; 30572480,'telefono' =&gt; '4244058458','gestionas_id' =&gt; 13,</v>
      </c>
      <c r="F343" t="str">
        <f>"'contratos_id' =&gt; "&amp;B343&amp;",'fecha_retiro' =&gt; "&amp;C343&amp;",'ticket' =&gt; '"&amp;IF(empleados!I344="","N/A",empleados!I344)&amp;"','centro_costos_id' =&gt; '107','estado' =&gt; 'Proceso de retiro'],"</f>
        <v>'contratos_id' =&gt; 13,'fecha_retiro' =&gt; '2023-07-19','ticket' =&gt; '11772','centro_costos_id' =&gt; '107','estado' =&gt; 'Proceso de retiro'],</v>
      </c>
      <c r="G343" t="str">
        <f t="shared" si="5"/>
        <v>['cargo' =&gt; 'Desarrollador Backend','usuario' =&gt; 'Samuel Alfonzo Suárez Rivero','cedula' =&gt; 30572480,'telefono' =&gt; '4244058458','gestionas_id' =&gt; 13,'contratos_id' =&gt; 13,'fecha_retiro' =&gt; '2023-07-19','ticket' =&gt; '11772','centro_costos_id' =&gt; '107','estado' =&gt; 'Proceso de retiro'],</v>
      </c>
    </row>
    <row r="344" spans="1:7" x14ac:dyDescent="0.25">
      <c r="A344">
        <f>_xlfn.IFNA(IF(empleados!F345="",gestiona!$B$17,VLOOKUP(TRIM(empleados!F345),gestiona!$A$1:$B$17,2,0)),17)</f>
        <v>9</v>
      </c>
      <c r="B344">
        <f>_xlfn.IFNA(IF(empleados!G345="",contratos_id!$B$5,VLOOKUP(empleados!G345,contratos_id!$A$1:$B$16,2,0)),5)</f>
        <v>13</v>
      </c>
      <c r="C344" t="str">
        <f>IF(empleados!H345="","null","'"&amp;YEAR(empleados!H345)&amp;"-"&amp;IF(VALUE(MONTH(empleados!H345))&lt;10,0&amp;VALUE(MONTH(empleados!H345)),VALUE(MONTH(empleados!H345)))&amp;"-"&amp;IF(VALUE(DAY(empleados!H345))&lt;10,0&amp;VALUE(DAY(empleados!H345)),VALUE(DAY(empleados!H345)))&amp;"'")</f>
        <v>'2024-04-19'</v>
      </c>
      <c r="D344">
        <f>_xlfn.IFNA(VLOOKUP(empleados!J345,centro_costo_id_2!$A$2:$B$108,2,0),107)</f>
        <v>85</v>
      </c>
      <c r="E344" t="str">
        <f>"['cargo' =&gt; '"&amp;TRIM(empleados!B345)&amp;"','usuario' =&gt; '"&amp;TRIM(empleados!C345)&amp;"','cedula' =&gt; "&amp;IF(empleados!D345="","null",empleados!D345)&amp;",'telefono' =&gt; '"&amp;IF(empleados!E345="","N/A",empleados!E345)&amp;"','gestionas_id' =&gt; "&amp;A344&amp;","</f>
        <v>['cargo' =&gt; 'Desarrollador Senior','usuario' =&gt; 'Jaime Fernando Cantillo Monroy','cedula' =&gt; 1070608285,'telefono' =&gt; '3213934498','gestionas_id' =&gt; 9,</v>
      </c>
      <c r="F344" t="str">
        <f>"'contratos_id' =&gt; "&amp;B344&amp;",'fecha_retiro' =&gt; "&amp;C344&amp;",'ticket' =&gt; '"&amp;IF(empleados!I345="","N/A",empleados!I345)&amp;"','centro_costos_id' =&gt; '107','estado' =&gt; 'Proceso de retiro'],"</f>
        <v>'contratos_id' =&gt; 13,'fecha_retiro' =&gt; '2024-04-19','ticket' =&gt; '11625','centro_costos_id' =&gt; '107','estado' =&gt; 'Proceso de retiro'],</v>
      </c>
      <c r="G344" t="str">
        <f t="shared" si="5"/>
        <v>['cargo' =&gt; 'Desarrollador Senior','usuario' =&gt; 'Jaime Fernando Cantillo Monroy','cedula' =&gt; 1070608285,'telefono' =&gt; '3213934498','gestionas_id' =&gt; 9,'contratos_id' =&gt; 13,'fecha_retiro' =&gt; '2024-04-19','ticket' =&gt; '11625','centro_costos_id' =&gt; '107','estado' =&gt; 'Proceso de retiro'],</v>
      </c>
    </row>
    <row r="345" spans="1:7" x14ac:dyDescent="0.25">
      <c r="A345">
        <f>_xlfn.IFNA(IF(empleados!F346="",gestiona!$B$17,VLOOKUP(TRIM(empleados!F346),gestiona!$A$1:$B$17,2,0)),17)</f>
        <v>14</v>
      </c>
      <c r="B345">
        <f>_xlfn.IFNA(IF(empleados!G346="",contratos_id!$B$5,VLOOKUP(empleados!G346,contratos_id!$A$1:$B$16,2,0)),5)</f>
        <v>2</v>
      </c>
      <c r="C345" t="str">
        <f>IF(empleados!H346="","null","'"&amp;YEAR(empleados!H346)&amp;"-"&amp;IF(VALUE(MONTH(empleados!H346))&lt;10,0&amp;VALUE(MONTH(empleados!H346)),VALUE(MONTH(empleados!H346)))&amp;"-"&amp;IF(VALUE(DAY(empleados!H346))&lt;10,0&amp;VALUE(DAY(empleados!H346)),VALUE(DAY(empleados!H346)))&amp;"'")</f>
        <v>'2023-10-18'</v>
      </c>
      <c r="D345">
        <f>_xlfn.IFNA(VLOOKUP(empleados!J346,centro_costo_id_2!$A$2:$B$108,2,0),107)</f>
        <v>107</v>
      </c>
      <c r="E345" t="str">
        <f>"['cargo' =&gt; '"&amp;TRIM(empleados!B346)&amp;"','usuario' =&gt; '"&amp;TRIM(empleados!C346)&amp;"','cedula' =&gt; "&amp;IF(empleados!D346="","null",empleados!D346)&amp;",'telefono' =&gt; '"&amp;IF(empleados!E346="","N/A",empleados!E346)&amp;"','gestionas_id' =&gt; "&amp;A345&amp;","</f>
        <v>['cargo' =&gt; 'Asistente de Soporte','usuario' =&gt; 'Diego Francisco Rodriguez Mayorga','cedula' =&gt; 1023005338,'telefono' =&gt; '3224295707','gestionas_id' =&gt; 14,</v>
      </c>
      <c r="F345" t="str">
        <f>"'contratos_id' =&gt; "&amp;B345&amp;",'fecha_retiro' =&gt; "&amp;C345&amp;",'ticket' =&gt; '"&amp;IF(empleados!I346="","N/A",empleados!I346)&amp;"','centro_costos_id' =&gt; '107','estado' =&gt; 'Proceso de retiro'],"</f>
        <v>'contratos_id' =&gt; 2,'fecha_retiro' =&gt; '2023-10-18','ticket' =&gt; '11770','centro_costos_id' =&gt; '107','estado' =&gt; 'Proceso de retiro'],</v>
      </c>
      <c r="G345" t="str">
        <f t="shared" si="5"/>
        <v>['cargo' =&gt; 'Asistente de Soporte','usuario' =&gt; 'Diego Francisco Rodriguez Mayorga','cedula' =&gt; 1023005338,'telefono' =&gt; '3224295707','gestionas_id' =&gt; 14,'contratos_id' =&gt; 2,'fecha_retiro' =&gt; '2023-10-18','ticket' =&gt; '11770','centro_costos_id' =&gt; '107','estado' =&gt; 'Proceso de retiro'],</v>
      </c>
    </row>
    <row r="346" spans="1:7" x14ac:dyDescent="0.25">
      <c r="A346">
        <f>_xlfn.IFNA(IF(empleados!F347="",gestiona!$B$17,VLOOKUP(TRIM(empleados!F347),gestiona!$A$1:$B$17,2,0)),17)</f>
        <v>9</v>
      </c>
      <c r="B346">
        <f>_xlfn.IFNA(IF(empleados!G347="",contratos_id!$B$5,VLOOKUP(empleados!G347,contratos_id!$A$1:$B$16,2,0)),5)</f>
        <v>5</v>
      </c>
      <c r="C346" t="str">
        <f>IF(empleados!H347="","null","'"&amp;YEAR(empleados!H347)&amp;"-"&amp;IF(VALUE(MONTH(empleados!H347))&lt;10,0&amp;VALUE(MONTH(empleados!H347)),VALUE(MONTH(empleados!H347)))&amp;"-"&amp;IF(VALUE(DAY(empleados!H347))&lt;10,0&amp;VALUE(DAY(empleados!H347)),VALUE(DAY(empleados!H347)))&amp;"'")</f>
        <v>'2023-10-19'</v>
      </c>
      <c r="D346">
        <f>_xlfn.IFNA(VLOOKUP(empleados!J347,centro_costo_id_2!$A$2:$B$108,2,0),107)</f>
        <v>37</v>
      </c>
      <c r="E346" t="str">
        <f>"['cargo' =&gt; '"&amp;TRIM(empleados!B347)&amp;"','usuario' =&gt; '"&amp;TRIM(empleados!C347)&amp;"','cedula' =&gt; "&amp;IF(empleados!D347="","null",empleados!D347)&amp;",'telefono' =&gt; '"&amp;IF(empleados!E347="","N/A",empleados!E347)&amp;"','gestionas_id' =&gt; "&amp;A346&amp;","</f>
        <v>['cargo' =&gt; 'Desarrollador Senior','usuario' =&gt; 'Daniel Eduardo Mozo Pabon','cedula' =&gt; 1049641643,'telefono' =&gt; '3214959301','gestionas_id' =&gt; 9,</v>
      </c>
      <c r="F346" t="str">
        <f>"'contratos_id' =&gt; "&amp;B346&amp;",'fecha_retiro' =&gt; "&amp;C346&amp;",'ticket' =&gt; '"&amp;IF(empleados!I347="","N/A",empleados!I347)&amp;"','centro_costos_id' =&gt; '107','estado' =&gt; 'Proceso de retiro'],"</f>
        <v>'contratos_id' =&gt; 5,'fecha_retiro' =&gt; '2023-10-19','ticket' =&gt; '11623','centro_costos_id' =&gt; '107','estado' =&gt; 'Proceso de retiro'],</v>
      </c>
      <c r="G346" t="str">
        <f t="shared" si="5"/>
        <v>['cargo' =&gt; 'Desarrollador Senior','usuario' =&gt; 'Daniel Eduardo Mozo Pabon','cedula' =&gt; 1049641643,'telefono' =&gt; '3214959301','gestionas_id' =&gt; 9,'contratos_id' =&gt; 5,'fecha_retiro' =&gt; '2023-10-19','ticket' =&gt; '11623','centro_costos_id' =&gt; '107','estado' =&gt; 'Proceso de retiro'],</v>
      </c>
    </row>
    <row r="347" spans="1:7" x14ac:dyDescent="0.25">
      <c r="A347">
        <f>_xlfn.IFNA(IF(empleados!F348="",gestiona!$B$17,VLOOKUP(TRIM(empleados!F348),gestiona!$A$1:$B$17,2,0)),17)</f>
        <v>14</v>
      </c>
      <c r="B347">
        <f>_xlfn.IFNA(IF(empleados!G348="",contratos_id!$B$5,VLOOKUP(empleados!G348,contratos_id!$A$1:$B$16,2,0)),5)</f>
        <v>3</v>
      </c>
      <c r="C347" t="str">
        <f>IF(empleados!H348="","null","'"&amp;YEAR(empleados!H348)&amp;"-"&amp;IF(VALUE(MONTH(empleados!H348))&lt;10,0&amp;VALUE(MONTH(empleados!H348)),VALUE(MONTH(empleados!H348)))&amp;"-"&amp;IF(VALUE(DAY(empleados!H348))&lt;10,0&amp;VALUE(DAY(empleados!H348)),VALUE(DAY(empleados!H348)))&amp;"'")</f>
        <v>null</v>
      </c>
      <c r="D347">
        <f>_xlfn.IFNA(VLOOKUP(empleados!J348,centro_costo_id_2!$A$2:$B$108,2,0),107)</f>
        <v>107</v>
      </c>
      <c r="E347" t="str">
        <f>"['cargo' =&gt; '"&amp;TRIM(empleados!B348)&amp;"','usuario' =&gt; '"&amp;TRIM(empleados!C348)&amp;"','cedula' =&gt; "&amp;IF(empleados!D348="","null",empleados!D348)&amp;",'telefono' =&gt; '"&amp;IF(empleados!E348="","N/A",empleados!E348)&amp;"','gestionas_id' =&gt; "&amp;A347&amp;","</f>
        <v>['cargo' =&gt; 'Analista mesa de ayuda','usuario' =&gt; 'Mateo Vargas Castillo','cedula' =&gt; 1000130533,'telefono' =&gt; '3197758715','gestionas_id' =&gt; 14,</v>
      </c>
      <c r="F347" t="str">
        <f>"'contratos_id' =&gt; "&amp;B347&amp;",'fecha_retiro' =&gt; "&amp;C347&amp;",'ticket' =&gt; '"&amp;IF(empleados!I348="","N/A",empleados!I348)&amp;"','centro_costos_id' =&gt; '107','estado' =&gt; 'Proceso de retiro'],"</f>
        <v>'contratos_id' =&gt; 3,'fecha_retiro' =&gt; null,'ticket' =&gt; '11710','centro_costos_id' =&gt; '107','estado' =&gt; 'Proceso de retiro'],</v>
      </c>
      <c r="G347" t="str">
        <f t="shared" si="5"/>
        <v>['cargo' =&gt; 'Analista mesa de ayuda','usuario' =&gt; 'Mateo Vargas Castillo','cedula' =&gt; 1000130533,'telefono' =&gt; '3197758715','gestionas_id' =&gt; 14,'contratos_id' =&gt; 3,'fecha_retiro' =&gt; null,'ticket' =&gt; '11710','centro_costos_id' =&gt; '107','estado' =&gt; 'Proceso de retiro'],</v>
      </c>
    </row>
    <row r="348" spans="1:7" x14ac:dyDescent="0.25">
      <c r="A348">
        <f>_xlfn.IFNA(IF(empleados!F349="",gestiona!$B$17,VLOOKUP(TRIM(empleados!F349),gestiona!$A$1:$B$17,2,0)),17)</f>
        <v>9</v>
      </c>
      <c r="B348">
        <f>_xlfn.IFNA(IF(empleados!G349="",contratos_id!$B$5,VLOOKUP(empleados!G349,contratos_id!$A$1:$B$16,2,0)),5)</f>
        <v>3</v>
      </c>
      <c r="C348" t="str">
        <f>IF(empleados!H349="","null","'"&amp;YEAR(empleados!H349)&amp;"-"&amp;IF(VALUE(MONTH(empleados!H349))&lt;10,0&amp;VALUE(MONTH(empleados!H349)),VALUE(MONTH(empleados!H349)))&amp;"-"&amp;IF(VALUE(DAY(empleados!H349))&lt;10,0&amp;VALUE(DAY(empleados!H349)),VALUE(DAY(empleados!H349)))&amp;"'")</f>
        <v>null</v>
      </c>
      <c r="D348">
        <f>_xlfn.IFNA(VLOOKUP(empleados!J349,centro_costo_id_2!$A$2:$B$108,2,0),107)</f>
        <v>37</v>
      </c>
      <c r="E348" t="str">
        <f>"['cargo' =&gt; '"&amp;TRIM(empleados!B349)&amp;"','usuario' =&gt; '"&amp;TRIM(empleados!C349)&amp;"','cedula' =&gt; "&amp;IF(empleados!D349="","null",empleados!D349)&amp;",'telefono' =&gt; '"&amp;IF(empleados!E349="","N/A",empleados!E349)&amp;"','gestionas_id' =&gt; "&amp;A348&amp;","</f>
        <v>['cargo' =&gt; 'Ingeniero de Infraestructura','usuario' =&gt; 'Julio Hember Vela Sanabria','cedula' =&gt; 80175164,'telefono' =&gt; '3138905911','gestionas_id' =&gt; 9,</v>
      </c>
      <c r="F348" t="str">
        <f>"'contratos_id' =&gt; "&amp;B348&amp;",'fecha_retiro' =&gt; "&amp;C348&amp;",'ticket' =&gt; '"&amp;IF(empleados!I349="","N/A",empleados!I349)&amp;"','centro_costos_id' =&gt; '107','estado' =&gt; 'Proceso de retiro'],"</f>
        <v>'contratos_id' =&gt; 3,'fecha_retiro' =&gt; null,'ticket' =&gt; '11743','centro_costos_id' =&gt; '107','estado' =&gt; 'Proceso de retiro'],</v>
      </c>
      <c r="G348" t="str">
        <f t="shared" si="5"/>
        <v>['cargo' =&gt; 'Ingeniero de Infraestructura','usuario' =&gt; 'Julio Hember Vela Sanabria','cedula' =&gt; 80175164,'telefono' =&gt; '3138905911','gestionas_id' =&gt; 9,'contratos_id' =&gt; 3,'fecha_retiro' =&gt; null,'ticket' =&gt; '11743','centro_costos_id' =&gt; '107','estado' =&gt; 'Proceso de retiro'],</v>
      </c>
    </row>
    <row r="349" spans="1:7" x14ac:dyDescent="0.25">
      <c r="A349">
        <f>_xlfn.IFNA(IF(empleados!F350="",gestiona!$B$17,VLOOKUP(TRIM(empleados!F350),gestiona!$A$1:$B$17,2,0)),17)</f>
        <v>13</v>
      </c>
      <c r="B349">
        <f>_xlfn.IFNA(IF(empleados!G350="",contratos_id!$B$5,VLOOKUP(empleados!G350,contratos_id!$A$1:$B$16,2,0)),5)</f>
        <v>13</v>
      </c>
      <c r="C349" t="str">
        <f>IF(empleados!H350="","null","'"&amp;YEAR(empleados!H350)&amp;"-"&amp;IF(VALUE(MONTH(empleados!H350))&lt;10,0&amp;VALUE(MONTH(empleados!H350)),VALUE(MONTH(empleados!H350)))&amp;"-"&amp;IF(VALUE(DAY(empleados!H350))&lt;10,0&amp;VALUE(DAY(empleados!H350)),VALUE(DAY(empleados!H350)))&amp;"'")</f>
        <v>'2023-10-20'</v>
      </c>
      <c r="D349">
        <f>_xlfn.IFNA(VLOOKUP(empleados!J350,centro_costo_id_2!$A$2:$B$108,2,0),107)</f>
        <v>96</v>
      </c>
      <c r="E349" t="str">
        <f>"['cargo' =&gt; '"&amp;TRIM(empleados!B350)&amp;"','usuario' =&gt; '"&amp;TRIM(empleados!C350)&amp;"','cedula' =&gt; "&amp;IF(empleados!D350="","null",empleados!D350)&amp;",'telefono' =&gt; '"&amp;IF(empleados!E350="","N/A",empleados!E350)&amp;"','gestionas_id' =&gt; "&amp;A349&amp;","</f>
        <v>['cargo' =&gt; 'Community Manager','usuario' =&gt; 'Catalina Osorio','cedula' =&gt; 1093217543,'telefono' =&gt; '3157891865','gestionas_id' =&gt; 13,</v>
      </c>
      <c r="F349" t="str">
        <f>"'contratos_id' =&gt; "&amp;B349&amp;",'fecha_retiro' =&gt; "&amp;C349&amp;",'ticket' =&gt; '"&amp;IF(empleados!I350="","N/A",empleados!I350)&amp;"','centro_costos_id' =&gt; '107','estado' =&gt; 'Proceso de retiro'],"</f>
        <v>'contratos_id' =&gt; 13,'fecha_retiro' =&gt; '2023-10-20','ticket' =&gt; '11604','centro_costos_id' =&gt; '107','estado' =&gt; 'Proceso de retiro'],</v>
      </c>
      <c r="G349" t="str">
        <f t="shared" si="5"/>
        <v>['cargo' =&gt; 'Community Manager','usuario' =&gt; 'Catalina Osorio','cedula' =&gt; 1093217543,'telefono' =&gt; '3157891865','gestionas_id' =&gt; 13,'contratos_id' =&gt; 13,'fecha_retiro' =&gt; '2023-10-20','ticket' =&gt; '11604','centro_costos_id' =&gt; '107','estado' =&gt; 'Proceso de retiro'],</v>
      </c>
    </row>
    <row r="350" spans="1:7" x14ac:dyDescent="0.25">
      <c r="A350">
        <f>_xlfn.IFNA(IF(empleados!F351="",gestiona!$B$17,VLOOKUP(TRIM(empleados!F351),gestiona!$A$1:$B$17,2,0)),17)</f>
        <v>9</v>
      </c>
      <c r="B350">
        <f>_xlfn.IFNA(IF(empleados!G351="",contratos_id!$B$5,VLOOKUP(empleados!G351,contratos_id!$A$1:$B$16,2,0)),5)</f>
        <v>5</v>
      </c>
      <c r="C350" t="str">
        <f>IF(empleados!H351="","null","'"&amp;YEAR(empleados!H351)&amp;"-"&amp;IF(VALUE(MONTH(empleados!H351))&lt;10,0&amp;VALUE(MONTH(empleados!H351)),VALUE(MONTH(empleados!H351)))&amp;"-"&amp;IF(VALUE(DAY(empleados!H351))&lt;10,0&amp;VALUE(DAY(empleados!H351)),VALUE(DAY(empleados!H351)))&amp;"'")</f>
        <v>'2023-08-17'</v>
      </c>
      <c r="D350">
        <f>_xlfn.IFNA(VLOOKUP(empleados!J351,centro_costo_id_2!$A$2:$B$108,2,0),107)</f>
        <v>45</v>
      </c>
      <c r="E350" t="str">
        <f>"['cargo' =&gt; '"&amp;TRIM(empleados!B351)&amp;"','usuario' =&gt; '"&amp;TRIM(empleados!C351)&amp;"','cedula' =&gt; "&amp;IF(empleados!D351="","null",empleados!D351)&amp;",'telefono' =&gt; '"&amp;IF(empleados!E351="","N/A",empleados!E351)&amp;"','gestionas_id' =&gt; "&amp;A350&amp;","</f>
        <v>['cargo' =&gt; 'Analista de Requerimientos y Pruebas','usuario' =&gt; 'Linda Torres','cedula' =&gt; 40939144,'telefono' =&gt; '3183168215','gestionas_id' =&gt; 9,</v>
      </c>
      <c r="F350" t="str">
        <f>"'contratos_id' =&gt; "&amp;B350&amp;",'fecha_retiro' =&gt; "&amp;C350&amp;",'ticket' =&gt; '"&amp;IF(empleados!I351="","N/A",empleados!I351)&amp;"','centro_costos_id' =&gt; '107','estado' =&gt; 'Proceso de retiro'],"</f>
        <v>'contratos_id' =&gt; 5,'fecha_retiro' =&gt; '2023-08-17','ticket' =&gt; '11806','centro_costos_id' =&gt; '107','estado' =&gt; 'Proceso de retiro'],</v>
      </c>
      <c r="G350" t="str">
        <f t="shared" si="5"/>
        <v>['cargo' =&gt; 'Analista de Requerimientos y Pruebas','usuario' =&gt; 'Linda Torres','cedula' =&gt; 40939144,'telefono' =&gt; '3183168215','gestionas_id' =&gt; 9,'contratos_id' =&gt; 5,'fecha_retiro' =&gt; '2023-08-17','ticket' =&gt; '11806','centro_costos_id' =&gt; '107','estado' =&gt; 'Proceso de retiro'],</v>
      </c>
    </row>
    <row r="351" spans="1:7" x14ac:dyDescent="0.25">
      <c r="A351">
        <f>_xlfn.IFNA(IF(empleados!F352="",gestiona!$B$17,VLOOKUP(TRIM(empleados!F352),gestiona!$A$1:$B$17,2,0)),17)</f>
        <v>9</v>
      </c>
      <c r="B351">
        <f>_xlfn.IFNA(IF(empleados!G352="",contratos_id!$B$5,VLOOKUP(empleados!G352,contratos_id!$A$1:$B$16,2,0)),5)</f>
        <v>6</v>
      </c>
      <c r="C351" t="str">
        <f>IF(empleados!H352="","null","'"&amp;YEAR(empleados!H352)&amp;"-"&amp;IF(VALUE(MONTH(empleados!H352))&lt;10,0&amp;VALUE(MONTH(empleados!H352)),VALUE(MONTH(empleados!H352)))&amp;"-"&amp;IF(VALUE(DAY(empleados!H352))&lt;10,0&amp;VALUE(DAY(empleados!H352)),VALUE(DAY(empleados!H352)))&amp;"'")</f>
        <v>'2023-02-24'</v>
      </c>
      <c r="D351">
        <f>_xlfn.IFNA(VLOOKUP(empleados!J352,centro_costo_id_2!$A$2:$B$108,2,0),107)</f>
        <v>100</v>
      </c>
      <c r="E351" t="str">
        <f>"['cargo' =&gt; '"&amp;TRIM(empleados!B352)&amp;"','usuario' =&gt; '"&amp;TRIM(empleados!C352)&amp;"','cedula' =&gt; "&amp;IF(empleados!D352="","null",empleados!D352)&amp;",'telefono' =&gt; '"&amp;IF(empleados!E352="","N/A",empleados!E352)&amp;"','gestionas_id' =&gt; "&amp;A351&amp;","</f>
        <v>['cargo' =&gt; 'Analista de Negocios','usuario' =&gt; 'Yuliet Maritza Villamil Norato','cedula' =&gt; 52211854,'telefono' =&gt; '3103085931','gestionas_id' =&gt; 9,</v>
      </c>
      <c r="F351" t="str">
        <f>"'contratos_id' =&gt; "&amp;B351&amp;",'fecha_retiro' =&gt; "&amp;C351&amp;",'ticket' =&gt; '"&amp;IF(empleados!I352="","N/A",empleados!I352)&amp;"','centro_costos_id' =&gt; '107','estado' =&gt; 'Proceso de retiro'],"</f>
        <v>'contratos_id' =&gt; 6,'fecha_retiro' =&gt; '2023-02-24','ticket' =&gt; '11427','centro_costos_id' =&gt; '107','estado' =&gt; 'Proceso de retiro'],</v>
      </c>
      <c r="G351" t="str">
        <f t="shared" si="5"/>
        <v>['cargo' =&gt; 'Analista de Negocios','usuario' =&gt; 'Yuliet Maritza Villamil Norato','cedula' =&gt; 52211854,'telefono' =&gt; '3103085931','gestionas_id' =&gt; 9,'contratos_id' =&gt; 6,'fecha_retiro' =&gt; '2023-02-24','ticket' =&gt; '11427','centro_costos_id' =&gt; '107','estado' =&gt; 'Proceso de retiro'],</v>
      </c>
    </row>
    <row r="352" spans="1:7" x14ac:dyDescent="0.25">
      <c r="A352">
        <f>_xlfn.IFNA(IF(empleados!F353="",gestiona!$B$17,VLOOKUP(TRIM(empleados!F353),gestiona!$A$1:$B$17,2,0)),17)</f>
        <v>9</v>
      </c>
      <c r="B352">
        <f>_xlfn.IFNA(IF(empleados!G353="",contratos_id!$B$5,VLOOKUP(empleados!G353,contratos_id!$A$1:$B$16,2,0)),5)</f>
        <v>13</v>
      </c>
      <c r="C352" t="str">
        <f>IF(empleados!H353="","null","'"&amp;YEAR(empleados!H353)&amp;"-"&amp;IF(VALUE(MONTH(empleados!H353))&lt;10,0&amp;VALUE(MONTH(empleados!H353)),VALUE(MONTH(empleados!H353)))&amp;"-"&amp;IF(VALUE(DAY(empleados!H353))&lt;10,0&amp;VALUE(DAY(empleados!H353)),VALUE(DAY(empleados!H353)))&amp;"'")</f>
        <v>'2023-08-24'</v>
      </c>
      <c r="D352">
        <f>_xlfn.IFNA(VLOOKUP(empleados!J353,centro_costo_id_2!$A$2:$B$108,2,0),107)</f>
        <v>37</v>
      </c>
      <c r="E352" t="str">
        <f>"['cargo' =&gt; '"&amp;TRIM(empleados!B353)&amp;"','usuario' =&gt; '"&amp;TRIM(empleados!C353)&amp;"','cedula' =&gt; "&amp;IF(empleados!D353="","null",empleados!D353)&amp;",'telefono' =&gt; '"&amp;IF(empleados!E353="","N/A",empleados!E353)&amp;"','gestionas_id' =&gt; "&amp;A352&amp;","</f>
        <v>['cargo' =&gt; 'Analista mesa de ayuda','usuario' =&gt; 'Jose Carlo Echeverri Gil','cedula' =&gt; 1088358288,'telefono' =&gt; '3104974313','gestionas_id' =&gt; 9,</v>
      </c>
      <c r="F352" t="str">
        <f>"'contratos_id' =&gt; "&amp;B352&amp;",'fecha_retiro' =&gt; "&amp;C352&amp;",'ticket' =&gt; '"&amp;IF(empleados!I353="","N/A",empleados!I353)&amp;"','centro_costos_id' =&gt; '107','estado' =&gt; 'Proceso de retiro'],"</f>
        <v>'contratos_id' =&gt; 13,'fecha_retiro' =&gt; '2023-08-24','ticket' =&gt; '11800','centro_costos_id' =&gt; '107','estado' =&gt; 'Proceso de retiro'],</v>
      </c>
      <c r="G352" t="str">
        <f t="shared" si="5"/>
        <v>['cargo' =&gt; 'Analista mesa de ayuda','usuario' =&gt; 'Jose Carlo Echeverri Gil','cedula' =&gt; 1088358288,'telefono' =&gt; '3104974313','gestionas_id' =&gt; 9,'contratos_id' =&gt; 13,'fecha_retiro' =&gt; '2023-08-24','ticket' =&gt; '11800','centro_costos_id' =&gt; '107','estado' =&gt; 'Proceso de retiro'],</v>
      </c>
    </row>
    <row r="353" spans="1:7" x14ac:dyDescent="0.25">
      <c r="A353">
        <f>_xlfn.IFNA(IF(empleados!F354="",gestiona!$B$17,VLOOKUP(TRIM(empleados!F354),gestiona!$A$1:$B$17,2,0)),17)</f>
        <v>14</v>
      </c>
      <c r="B353">
        <f>_xlfn.IFNA(IF(empleados!G354="",contratos_id!$B$5,VLOOKUP(empleados!G354,contratos_id!$A$1:$B$16,2,0)),5)</f>
        <v>3</v>
      </c>
      <c r="C353" t="str">
        <f>IF(empleados!H354="","null","'"&amp;YEAR(empleados!H354)&amp;"-"&amp;IF(VALUE(MONTH(empleados!H354))&lt;10,0&amp;VALUE(MONTH(empleados!H354)),VALUE(MONTH(empleados!H354)))&amp;"-"&amp;IF(VALUE(DAY(empleados!H354))&lt;10,0&amp;VALUE(DAY(empleados!H354)),VALUE(DAY(empleados!H354)))&amp;"'")</f>
        <v>null</v>
      </c>
      <c r="D353">
        <f>_xlfn.IFNA(VLOOKUP(empleados!J354,centro_costo_id_2!$A$2:$B$108,2,0),107)</f>
        <v>107</v>
      </c>
      <c r="E353" t="str">
        <f>"['cargo' =&gt; '"&amp;TRIM(empleados!B354)&amp;"','usuario' =&gt; '"&amp;TRIM(empleados!C354)&amp;"','cedula' =&gt; "&amp;IF(empleados!D354="","null",empleados!D354)&amp;",'telefono' =&gt; '"&amp;IF(empleados!E354="","N/A",empleados!E354)&amp;"','gestionas_id' =&gt; "&amp;A353&amp;","</f>
        <v>['cargo' =&gt; 'Analista Noc/Soc','usuario' =&gt; 'Daniel Felipe Camargo Pepinosa','cedula' =&gt; 1013660695,'telefono' =&gt; '3015782889','gestionas_id' =&gt; 14,</v>
      </c>
      <c r="F353" t="str">
        <f>"'contratos_id' =&gt; "&amp;B353&amp;",'fecha_retiro' =&gt; "&amp;C353&amp;",'ticket' =&gt; '"&amp;IF(empleados!I354="","N/A",empleados!I354)&amp;"','centro_costos_id' =&gt; '107','estado' =&gt; 'Proceso de retiro'],"</f>
        <v>'contratos_id' =&gt; 3,'fecha_retiro' =&gt; null,'ticket' =&gt; '11336','centro_costos_id' =&gt; '107','estado' =&gt; 'Proceso de retiro'],</v>
      </c>
      <c r="G353" t="str">
        <f t="shared" si="5"/>
        <v>['cargo' =&gt; 'Analista Noc/Soc','usuario' =&gt; 'Daniel Felipe Camargo Pepinosa','cedula' =&gt; 1013660695,'telefono' =&gt; '3015782889','gestionas_id' =&gt; 14,'contratos_id' =&gt; 3,'fecha_retiro' =&gt; null,'ticket' =&gt; '11336','centro_costos_id' =&gt; '107','estado' =&gt; 'Proceso de retiro'],</v>
      </c>
    </row>
    <row r="354" spans="1:7" x14ac:dyDescent="0.25">
      <c r="A354">
        <f>_xlfn.IFNA(IF(empleados!F355="",gestiona!$B$17,VLOOKUP(TRIM(empleados!F355),gestiona!$A$1:$B$17,2,0)),17)</f>
        <v>9</v>
      </c>
      <c r="B354">
        <f>_xlfn.IFNA(IF(empleados!G355="",contratos_id!$B$5,VLOOKUP(empleados!G355,contratos_id!$A$1:$B$16,2,0)),5)</f>
        <v>13</v>
      </c>
      <c r="C354" t="str">
        <f>IF(empleados!H355="","null","'"&amp;YEAR(empleados!H355)&amp;"-"&amp;IF(VALUE(MONTH(empleados!H355))&lt;10,0&amp;VALUE(MONTH(empleados!H355)),VALUE(MONTH(empleados!H355)))&amp;"-"&amp;IF(VALUE(DAY(empleados!H355))&lt;10,0&amp;VALUE(DAY(empleados!H355)),VALUE(DAY(empleados!H355)))&amp;"'")</f>
        <v>'2023-08-26'</v>
      </c>
      <c r="D354">
        <f>_xlfn.IFNA(VLOOKUP(empleados!J355,centro_costo_id_2!$A$2:$B$108,2,0),107)</f>
        <v>37</v>
      </c>
      <c r="E354" t="str">
        <f>"['cargo' =&gt; '"&amp;TRIM(empleados!B355)&amp;"','usuario' =&gt; '"&amp;TRIM(empleados!C355)&amp;"','cedula' =&gt; "&amp;IF(empleados!D355="","null",empleados!D355)&amp;",'telefono' =&gt; '"&amp;IF(empleados!E355="","N/A",empleados!E355)&amp;"','gestionas_id' =&gt; "&amp;A354&amp;","</f>
        <v>['cargo' =&gt; 'Analista mesa de ayuda','usuario' =&gt; 'Sofia Ortega Martinez','cedula' =&gt; 1053857869,'telefono' =&gt; '3113653115','gestionas_id' =&gt; 9,</v>
      </c>
      <c r="F354" t="str">
        <f>"'contratos_id' =&gt; "&amp;B354&amp;",'fecha_retiro' =&gt; "&amp;C354&amp;",'ticket' =&gt; '"&amp;IF(empleados!I355="","N/A",empleados!I355)&amp;"','centro_costos_id' =&gt; '107','estado' =&gt; 'Proceso de retiro'],"</f>
        <v>'contratos_id' =&gt; 13,'fecha_retiro' =&gt; '2023-08-26','ticket' =&gt; '11816','centro_costos_id' =&gt; '107','estado' =&gt; 'Proceso de retiro'],</v>
      </c>
      <c r="G354" t="str">
        <f t="shared" si="5"/>
        <v>['cargo' =&gt; 'Analista mesa de ayuda','usuario' =&gt; 'Sofia Ortega Martinez','cedula' =&gt; 1053857869,'telefono' =&gt; '3113653115','gestionas_id' =&gt; 9,'contratos_id' =&gt; 13,'fecha_retiro' =&gt; '2023-08-26','ticket' =&gt; '11816','centro_costos_id' =&gt; '107','estado' =&gt; 'Proceso de retiro'],</v>
      </c>
    </row>
    <row r="355" spans="1:7" x14ac:dyDescent="0.25">
      <c r="A355">
        <f>_xlfn.IFNA(IF(empleados!F356="",gestiona!$B$17,VLOOKUP(TRIM(empleados!F356),gestiona!$A$1:$B$17,2,0)),17)</f>
        <v>9</v>
      </c>
      <c r="B355">
        <f>_xlfn.IFNA(IF(empleados!G356="",contratos_id!$B$5,VLOOKUP(empleados!G356,contratos_id!$A$1:$B$16,2,0)),5)</f>
        <v>13</v>
      </c>
      <c r="C355" t="str">
        <f>IF(empleados!H356="","null","'"&amp;YEAR(empleados!H356)&amp;"-"&amp;IF(VALUE(MONTH(empleados!H356))&lt;10,0&amp;VALUE(MONTH(empleados!H356)),VALUE(MONTH(empleados!H356)))&amp;"-"&amp;IF(VALUE(DAY(empleados!H356))&lt;10,0&amp;VALUE(DAY(empleados!H356)),VALUE(DAY(empleados!H356)))&amp;"'")</f>
        <v>'2023-08-26'</v>
      </c>
      <c r="D355">
        <f>_xlfn.IFNA(VLOOKUP(empleados!J356,centro_costo_id_2!$A$2:$B$108,2,0),107)</f>
        <v>37</v>
      </c>
      <c r="E355" t="str">
        <f>"['cargo' =&gt; '"&amp;TRIM(empleados!B356)&amp;"','usuario' =&gt; '"&amp;TRIM(empleados!C356)&amp;"','cedula' =&gt; "&amp;IF(empleados!D356="","null",empleados!D356)&amp;",'telefono' =&gt; '"&amp;IF(empleados!E356="","N/A",empleados!E356)&amp;"','gestionas_id' =&gt; "&amp;A355&amp;","</f>
        <v>['cargo' =&gt; 'Analista mesa de ayuda','usuario' =&gt; 'Laura Juliana Galvis Vargas','cedula' =&gt; 1096647351,'telefono' =&gt; '3116078925','gestionas_id' =&gt; 9,</v>
      </c>
      <c r="F355" t="str">
        <f>"'contratos_id' =&gt; "&amp;B355&amp;",'fecha_retiro' =&gt; "&amp;C355&amp;",'ticket' =&gt; '"&amp;IF(empleados!I356="","N/A",empleados!I356)&amp;"','centro_costos_id' =&gt; '107','estado' =&gt; 'Proceso de retiro'],"</f>
        <v>'contratos_id' =&gt; 13,'fecha_retiro' =&gt; '2023-08-26','ticket' =&gt; '11819','centro_costos_id' =&gt; '107','estado' =&gt; 'Proceso de retiro'],</v>
      </c>
      <c r="G355" t="str">
        <f t="shared" si="5"/>
        <v>['cargo' =&gt; 'Analista mesa de ayuda','usuario' =&gt; 'Laura Juliana Galvis Vargas','cedula' =&gt; 1096647351,'telefono' =&gt; '3116078925','gestionas_id' =&gt; 9,'contratos_id' =&gt; 13,'fecha_retiro' =&gt; '2023-08-26','ticket' =&gt; '11819','centro_costos_id' =&gt; '107','estado' =&gt; 'Proceso de retiro'],</v>
      </c>
    </row>
    <row r="356" spans="1:7" x14ac:dyDescent="0.25">
      <c r="A356">
        <f>_xlfn.IFNA(IF(empleados!F357="",gestiona!$B$17,VLOOKUP(TRIM(empleados!F357),gestiona!$A$1:$B$17,2,0)),17)</f>
        <v>13</v>
      </c>
      <c r="B356">
        <f>_xlfn.IFNA(IF(empleados!G357="",contratos_id!$B$5,VLOOKUP(empleados!G357,contratos_id!$A$1:$B$16,2,0)),5)</f>
        <v>13</v>
      </c>
      <c r="C356" t="str">
        <f>IF(empleados!H357="","null","'"&amp;YEAR(empleados!H357)&amp;"-"&amp;IF(VALUE(MONTH(empleados!H357))&lt;10,0&amp;VALUE(MONTH(empleados!H357)),VALUE(MONTH(empleados!H357)))&amp;"-"&amp;IF(VALUE(DAY(empleados!H357))&lt;10,0&amp;VALUE(DAY(empleados!H357)),VALUE(DAY(empleados!H357)))&amp;"'")</f>
        <v>'2023-08-26'</v>
      </c>
      <c r="D356">
        <f>_xlfn.IFNA(VLOOKUP(empleados!J357,centro_costo_id_2!$A$2:$B$108,2,0),107)</f>
        <v>37</v>
      </c>
      <c r="E356" t="str">
        <f>"['cargo' =&gt; '"&amp;TRIM(empleados!B357)&amp;"','usuario' =&gt; '"&amp;TRIM(empleados!C357)&amp;"','cedula' =&gt; "&amp;IF(empleados!D357="","null",empleados!D357)&amp;",'telefono' =&gt; '"&amp;IF(empleados!E357="","N/A",empleados!E357)&amp;"','gestionas_id' =&gt; "&amp;A356&amp;","</f>
        <v>['cargo' =&gt; 'Analista mesa de ayuda','usuario' =&gt; 'Ana María Triana Acosta','cedula' =&gt; 1006159614,'telefono' =&gt; '3203161270','gestionas_id' =&gt; 13,</v>
      </c>
      <c r="F356" t="str">
        <f>"'contratos_id' =&gt; "&amp;B356&amp;",'fecha_retiro' =&gt; "&amp;C356&amp;",'ticket' =&gt; '"&amp;IF(empleados!I357="","N/A",empleados!I357)&amp;"','centro_costos_id' =&gt; '107','estado' =&gt; 'Proceso de retiro'],"</f>
        <v>'contratos_id' =&gt; 13,'fecha_retiro' =&gt; '2023-08-26','ticket' =&gt; '11822','centro_costos_id' =&gt; '107','estado' =&gt; 'Proceso de retiro'],</v>
      </c>
      <c r="G356" t="str">
        <f t="shared" si="5"/>
        <v>['cargo' =&gt; 'Analista mesa de ayuda','usuario' =&gt; 'Ana María Triana Acosta','cedula' =&gt; 1006159614,'telefono' =&gt; '3203161270','gestionas_id' =&gt; 13,'contratos_id' =&gt; 13,'fecha_retiro' =&gt; '2023-08-26','ticket' =&gt; '11822','centro_costos_id' =&gt; '107','estado' =&gt; 'Proceso de retiro'],</v>
      </c>
    </row>
    <row r="357" spans="1:7" x14ac:dyDescent="0.25">
      <c r="A357">
        <f>_xlfn.IFNA(IF(empleados!F358="",gestiona!$B$17,VLOOKUP(TRIM(empleados!F358),gestiona!$A$1:$B$17,2,0)),17)</f>
        <v>9</v>
      </c>
      <c r="B357">
        <f>_xlfn.IFNA(IF(empleados!G358="",contratos_id!$B$5,VLOOKUP(empleados!G358,contratos_id!$A$1:$B$16,2,0)),5)</f>
        <v>3</v>
      </c>
      <c r="C357" t="str">
        <f>IF(empleados!H358="","null","'"&amp;YEAR(empleados!H358)&amp;"-"&amp;IF(VALUE(MONTH(empleados!H358))&lt;10,0&amp;VALUE(MONTH(empleados!H358)),VALUE(MONTH(empleados!H358)))&amp;"-"&amp;IF(VALUE(DAY(empleados!H358))&lt;10,0&amp;VALUE(DAY(empleados!H358)),VALUE(DAY(empleados!H358)))&amp;"'")</f>
        <v>null</v>
      </c>
      <c r="D357">
        <f>_xlfn.IFNA(VLOOKUP(empleados!J358,centro_costo_id_2!$A$2:$B$108,2,0),107)</f>
        <v>107</v>
      </c>
      <c r="E357" t="str">
        <f>"['cargo' =&gt; '"&amp;TRIM(empleados!B358)&amp;"','usuario' =&gt; '"&amp;TRIM(empleados!C358)&amp;"','cedula' =&gt; "&amp;IF(empleados!D358="","null",empleados!D358)&amp;",'telefono' =&gt; '"&amp;IF(empleados!E358="","N/A",empleados!E358)&amp;"','gestionas_id' =&gt; "&amp;A357&amp;","</f>
        <v>['cargo' =&gt; 'Desarrollador fullstack','usuario' =&gt; 'Brayan Steven Urbina Gomez','cedula' =&gt; 1013678727,'telefono' =&gt; '3102662911','gestionas_id' =&gt; 9,</v>
      </c>
      <c r="F357" t="str">
        <f>"'contratos_id' =&gt; "&amp;B357&amp;",'fecha_retiro' =&gt; "&amp;C357&amp;",'ticket' =&gt; '"&amp;IF(empleados!I358="","N/A",empleados!I358)&amp;"','centro_costos_id' =&gt; '107','estado' =&gt; 'Proceso de retiro'],"</f>
        <v>'contratos_id' =&gt; 3,'fecha_retiro' =&gt; null,'ticket' =&gt; '11808','centro_costos_id' =&gt; '107','estado' =&gt; 'Proceso de retiro'],</v>
      </c>
      <c r="G357" t="str">
        <f t="shared" si="5"/>
        <v>['cargo' =&gt; 'Desarrollador fullstack','usuario' =&gt; 'Brayan Steven Urbina Gomez','cedula' =&gt; 1013678727,'telefono' =&gt; '3102662911','gestionas_id' =&gt; 9,'contratos_id' =&gt; 3,'fecha_retiro' =&gt; null,'ticket' =&gt; '11808','centro_costos_id' =&gt; '107','estado' =&gt; 'Proceso de retiro'],</v>
      </c>
    </row>
    <row r="358" spans="1:7" x14ac:dyDescent="0.25">
      <c r="A358">
        <f>_xlfn.IFNA(IF(empleados!F359="",gestiona!$B$17,VLOOKUP(TRIM(empleados!F359),gestiona!$A$1:$B$17,2,0)),17)</f>
        <v>13</v>
      </c>
      <c r="B358">
        <f>_xlfn.IFNA(IF(empleados!G359="",contratos_id!$B$5,VLOOKUP(empleados!G359,contratos_id!$A$1:$B$16,2,0)),5)</f>
        <v>13</v>
      </c>
      <c r="C358" t="str">
        <f>IF(empleados!H359="","null","'"&amp;YEAR(empleados!H359)&amp;"-"&amp;IF(VALUE(MONTH(empleados!H359))&lt;10,0&amp;VALUE(MONTH(empleados!H359)),VALUE(MONTH(empleados!H359)))&amp;"-"&amp;IF(VALUE(DAY(empleados!H359))&lt;10,0&amp;VALUE(DAY(empleados!H359)),VALUE(DAY(empleados!H359)))&amp;"'")</f>
        <v>'2023-08-26'</v>
      </c>
      <c r="D358">
        <f>_xlfn.IFNA(VLOOKUP(empleados!J359,centro_costo_id_2!$A$2:$B$108,2,0),107)</f>
        <v>37</v>
      </c>
      <c r="E358" t="str">
        <f>"['cargo' =&gt; '"&amp;TRIM(empleados!B359)&amp;"','usuario' =&gt; '"&amp;TRIM(empleados!C359)&amp;"','cedula' =&gt; "&amp;IF(empleados!D359="","null",empleados!D359)&amp;",'telefono' =&gt; '"&amp;IF(empleados!E359="","N/A",empleados!E359)&amp;"','gestionas_id' =&gt; "&amp;A358&amp;","</f>
        <v>['cargo' =&gt; 'Analista de Mesa de Ayuda','usuario' =&gt; 'Liliana Patricia Gonzalez Cano','cedula' =&gt; 1053779437,'telefono' =&gt; '3104388123','gestionas_id' =&gt; 13,</v>
      </c>
      <c r="F358" t="str">
        <f>"'contratos_id' =&gt; "&amp;B358&amp;",'fecha_retiro' =&gt; "&amp;C358&amp;",'ticket' =&gt; '"&amp;IF(empleados!I359="","N/A",empleados!I359)&amp;"','centro_costos_id' =&gt; '107','estado' =&gt; 'Proceso de retiro'],"</f>
        <v>'contratos_id' =&gt; 13,'fecha_retiro' =&gt; '2023-08-26','ticket' =&gt; '11817','centro_costos_id' =&gt; '107','estado' =&gt; 'Proceso de retiro'],</v>
      </c>
      <c r="G358" t="str">
        <f t="shared" si="5"/>
        <v>['cargo' =&gt; 'Analista de Mesa de Ayuda','usuario' =&gt; 'Liliana Patricia Gonzalez Cano','cedula' =&gt; 1053779437,'telefono' =&gt; '3104388123','gestionas_id' =&gt; 13,'contratos_id' =&gt; 13,'fecha_retiro' =&gt; '2023-08-26','ticket' =&gt; '11817','centro_costos_id' =&gt; '107','estado' =&gt; 'Proceso de retiro'],</v>
      </c>
    </row>
    <row r="359" spans="1:7" x14ac:dyDescent="0.25">
      <c r="A359">
        <f>_xlfn.IFNA(IF(empleados!F360="",gestiona!$B$17,VLOOKUP(TRIM(empleados!F360),gestiona!$A$1:$B$17,2,0)),17)</f>
        <v>13</v>
      </c>
      <c r="B359">
        <f>_xlfn.IFNA(IF(empleados!G360="",contratos_id!$B$5,VLOOKUP(empleados!G360,contratos_id!$A$1:$B$16,2,0)),5)</f>
        <v>13</v>
      </c>
      <c r="C359" t="str">
        <f>IF(empleados!H360="","null","'"&amp;YEAR(empleados!H360)&amp;"-"&amp;IF(VALUE(MONTH(empleados!H360))&lt;10,0&amp;VALUE(MONTH(empleados!H360)),VALUE(MONTH(empleados!H360)))&amp;"-"&amp;IF(VALUE(DAY(empleados!H360))&lt;10,0&amp;VALUE(DAY(empleados!H360)),VALUE(DAY(empleados!H360)))&amp;"'")</f>
        <v>'2023-08-26'</v>
      </c>
      <c r="D359">
        <f>_xlfn.IFNA(VLOOKUP(empleados!J360,centro_costo_id_2!$A$2:$B$108,2,0),107)</f>
        <v>37</v>
      </c>
      <c r="E359" t="str">
        <f>"['cargo' =&gt; '"&amp;TRIM(empleados!B360)&amp;"','usuario' =&gt; '"&amp;TRIM(empleados!C360)&amp;"','cedula' =&gt; "&amp;IF(empleados!D360="","null",empleados!D360)&amp;",'telefono' =&gt; '"&amp;IF(empleados!E360="","N/A",empleados!E360)&amp;"','gestionas_id' =&gt; "&amp;A359&amp;","</f>
        <v>['cargo' =&gt; 'Analista de Mesa de Ayuda','usuario' =&gt; 'Michelle Ortiz Arenas','cedula' =&gt; 1002591510,'telefono' =&gt; '3244761401','gestionas_id' =&gt; 13,</v>
      </c>
      <c r="F359" t="str">
        <f>"'contratos_id' =&gt; "&amp;B359&amp;",'fecha_retiro' =&gt; "&amp;C359&amp;",'ticket' =&gt; '"&amp;IF(empleados!I360="","N/A",empleados!I360)&amp;"','centro_costos_id' =&gt; '107','estado' =&gt; 'Proceso de retiro'],"</f>
        <v>'contratos_id' =&gt; 13,'fecha_retiro' =&gt; '2023-08-26','ticket' =&gt; '11815','centro_costos_id' =&gt; '107','estado' =&gt; 'Proceso de retiro'],</v>
      </c>
      <c r="G359" t="str">
        <f t="shared" si="5"/>
        <v>['cargo' =&gt; 'Analista de Mesa de Ayuda','usuario' =&gt; 'Michelle Ortiz Arenas','cedula' =&gt; 1002591510,'telefono' =&gt; '3244761401','gestionas_id' =&gt; 13,'contratos_id' =&gt; 13,'fecha_retiro' =&gt; '2023-08-26','ticket' =&gt; '11815','centro_costos_id' =&gt; '107','estado' =&gt; 'Proceso de retiro'],</v>
      </c>
    </row>
    <row r="360" spans="1:7" x14ac:dyDescent="0.25">
      <c r="A360">
        <f>_xlfn.IFNA(IF(empleados!F361="",gestiona!$B$17,VLOOKUP(TRIM(empleados!F361),gestiona!$A$1:$B$17,2,0)),17)</f>
        <v>13</v>
      </c>
      <c r="B360">
        <f>_xlfn.IFNA(IF(empleados!G361="",contratos_id!$B$5,VLOOKUP(empleados!G361,contratos_id!$A$1:$B$16,2,0)),5)</f>
        <v>13</v>
      </c>
      <c r="C360" t="str">
        <f>IF(empleados!H361="","null","'"&amp;YEAR(empleados!H361)&amp;"-"&amp;IF(VALUE(MONTH(empleados!H361))&lt;10,0&amp;VALUE(MONTH(empleados!H361)),VALUE(MONTH(empleados!H361)))&amp;"-"&amp;IF(VALUE(DAY(empleados!H361))&lt;10,0&amp;VALUE(DAY(empleados!H361)),VALUE(DAY(empleados!H361)))&amp;"'")</f>
        <v>'2023-08-26'</v>
      </c>
      <c r="D360">
        <f>_xlfn.IFNA(VLOOKUP(empleados!J361,centro_costo_id_2!$A$2:$B$108,2,0),107)</f>
        <v>37</v>
      </c>
      <c r="E360" t="str">
        <f>"['cargo' =&gt; '"&amp;TRIM(empleados!B361)&amp;"','usuario' =&gt; '"&amp;TRIM(empleados!C361)&amp;"','cedula' =&gt; "&amp;IF(empleados!D361="","null",empleados!D361)&amp;",'telefono' =&gt; '"&amp;IF(empleados!E361="","N/A",empleados!E361)&amp;"','gestionas_id' =&gt; "&amp;A360&amp;","</f>
        <v>['cargo' =&gt; 'Analista de Mesa de Ayuda','usuario' =&gt; 'Laura Daniela Cardona Saldarriaga','cedula' =&gt; 1010081019,'telefono' =&gt; '3044428547','gestionas_id' =&gt; 13,</v>
      </c>
      <c r="F360" t="str">
        <f>"'contratos_id' =&gt; "&amp;B360&amp;",'fecha_retiro' =&gt; "&amp;C360&amp;",'ticket' =&gt; '"&amp;IF(empleados!I361="","N/A",empleados!I361)&amp;"','centro_costos_id' =&gt; '107','estado' =&gt; 'Proceso de retiro'],"</f>
        <v>'contratos_id' =&gt; 13,'fecha_retiro' =&gt; '2023-08-26','ticket' =&gt; '11820','centro_costos_id' =&gt; '107','estado' =&gt; 'Proceso de retiro'],</v>
      </c>
      <c r="G360" t="str">
        <f t="shared" si="5"/>
        <v>['cargo' =&gt; 'Analista de Mesa de Ayuda','usuario' =&gt; 'Laura Daniela Cardona Saldarriaga','cedula' =&gt; 1010081019,'telefono' =&gt; '3044428547','gestionas_id' =&gt; 13,'contratos_id' =&gt; 13,'fecha_retiro' =&gt; '2023-08-26','ticket' =&gt; '11820','centro_costos_id' =&gt; '107','estado' =&gt; 'Proceso de retiro'],</v>
      </c>
    </row>
    <row r="361" spans="1:7" x14ac:dyDescent="0.25">
      <c r="A361">
        <f>_xlfn.IFNA(IF(empleados!F362="",gestiona!$B$17,VLOOKUP(TRIM(empleados!F362),gestiona!$A$1:$B$17,2,0)),17)</f>
        <v>9</v>
      </c>
      <c r="B361">
        <f>_xlfn.IFNA(IF(empleados!G362="",contratos_id!$B$5,VLOOKUP(empleados!G362,contratos_id!$A$1:$B$16,2,0)),5)</f>
        <v>6</v>
      </c>
      <c r="C361" t="str">
        <f>IF(empleados!H362="","null","'"&amp;YEAR(empleados!H362)&amp;"-"&amp;IF(VALUE(MONTH(empleados!H362))&lt;10,0&amp;VALUE(MONTH(empleados!H362)),VALUE(MONTH(empleados!H362)))&amp;"-"&amp;IF(VALUE(DAY(empleados!H362))&lt;10,0&amp;VALUE(DAY(empleados!H362)),VALUE(DAY(empleados!H362)))&amp;"'")</f>
        <v>'2024-03-02'</v>
      </c>
      <c r="D361">
        <f>_xlfn.IFNA(VLOOKUP(empleados!J362,centro_costo_id_2!$A$2:$B$108,2,0),107)</f>
        <v>100</v>
      </c>
      <c r="E361" t="str">
        <f>"['cargo' =&gt; '"&amp;TRIM(empleados!B362)&amp;"','usuario' =&gt; '"&amp;TRIM(empleados!C362)&amp;"','cedula' =&gt; "&amp;IF(empleados!D362="","null",empleados!D362)&amp;",'telefono' =&gt; '"&amp;IF(empleados!E362="","N/A",empleados!E362)&amp;"','gestionas_id' =&gt; "&amp;A361&amp;","</f>
        <v>['cargo' =&gt; 'lider de Pruebas','usuario' =&gt; 'Edwin Camilo Suarez Rueda','cedula' =&gt; 1022359531,'telefono' =&gt; '3505928568','gestionas_id' =&gt; 9,</v>
      </c>
      <c r="F361" t="str">
        <f>"'contratos_id' =&gt; "&amp;B361&amp;",'fecha_retiro' =&gt; "&amp;C361&amp;",'ticket' =&gt; '"&amp;IF(empleados!I362="","N/A",empleados!I362)&amp;"','centro_costos_id' =&gt; '107','estado' =&gt; 'Proceso de retiro'],"</f>
        <v>'contratos_id' =&gt; 6,'fecha_retiro' =&gt; '2024-03-02','ticket' =&gt; '11738','centro_costos_id' =&gt; '107','estado' =&gt; 'Proceso de retiro'],</v>
      </c>
      <c r="G361" t="str">
        <f t="shared" si="5"/>
        <v>['cargo' =&gt; 'lider de Pruebas','usuario' =&gt; 'Edwin Camilo Suarez Rueda','cedula' =&gt; 1022359531,'telefono' =&gt; '3505928568','gestionas_id' =&gt; 9,'contratos_id' =&gt; 6,'fecha_retiro' =&gt; '2024-03-02','ticket' =&gt; '11738','centro_costos_id' =&gt; '107','estado' =&gt; 'Proceso de retiro'],</v>
      </c>
    </row>
    <row r="362" spans="1:7" x14ac:dyDescent="0.25">
      <c r="A362">
        <f>_xlfn.IFNA(IF(empleados!F363="",gestiona!$B$17,VLOOKUP(TRIM(empleados!F363),gestiona!$A$1:$B$17,2,0)),17)</f>
        <v>9</v>
      </c>
      <c r="B362">
        <f>_xlfn.IFNA(IF(empleados!G363="",contratos_id!$B$5,VLOOKUP(empleados!G363,contratos_id!$A$1:$B$16,2,0)),5)</f>
        <v>13</v>
      </c>
      <c r="C362" t="str">
        <f>IF(empleados!H363="","null","'"&amp;YEAR(empleados!H363)&amp;"-"&amp;IF(VALUE(MONTH(empleados!H363))&lt;10,0&amp;VALUE(MONTH(empleados!H363)),VALUE(MONTH(empleados!H363)))&amp;"-"&amp;IF(VALUE(DAY(empleados!H363))&lt;10,0&amp;VALUE(DAY(empleados!H363)),VALUE(DAY(empleados!H363)))&amp;"'")</f>
        <v>null</v>
      </c>
      <c r="D362">
        <f>_xlfn.IFNA(VLOOKUP(empleados!J363,centro_costo_id_2!$A$2:$B$108,2,0),107)</f>
        <v>106</v>
      </c>
      <c r="E362" t="str">
        <f>"['cargo' =&gt; '"&amp;TRIM(empleados!B363)&amp;"','usuario' =&gt; '"&amp;TRIM(empleados!C363)&amp;"','cedula' =&gt; "&amp;IF(empleados!D363="","null",empleados!D363)&amp;",'telefono' =&gt; '"&amp;IF(empleados!E363="","N/A",empleados!E363)&amp;"','gestionas_id' =&gt; "&amp;A362&amp;","</f>
        <v>['cargo' =&gt; 'Administrador Open Shift','usuario' =&gt; 'Efrain Molano Parra','cedula' =&gt; 80140904,'telefono' =&gt; '3005136039','gestionas_id' =&gt; 9,</v>
      </c>
      <c r="F362" t="str">
        <f>"'contratos_id' =&gt; "&amp;B362&amp;",'fecha_retiro' =&gt; "&amp;C362&amp;",'ticket' =&gt; '"&amp;IF(empleados!I363="","N/A",empleados!I363)&amp;"','centro_costos_id' =&gt; '107','estado' =&gt; 'Proceso de retiro'],"</f>
        <v>'contratos_id' =&gt; 13,'fecha_retiro' =&gt; null,'ticket' =&gt; '11498','centro_costos_id' =&gt; '107','estado' =&gt; 'Proceso de retiro'],</v>
      </c>
      <c r="G362" t="str">
        <f t="shared" si="5"/>
        <v>['cargo' =&gt; 'Administrador Open Shift','usuario' =&gt; 'Efrain Molano Parra','cedula' =&gt; 80140904,'telefono' =&gt; '3005136039','gestionas_id' =&gt; 9,'contratos_id' =&gt; 13,'fecha_retiro' =&gt; null,'ticket' =&gt; '11498','centro_costos_id' =&gt; '107','estado' =&gt; 'Proceso de retiro'],</v>
      </c>
    </row>
    <row r="363" spans="1:7" x14ac:dyDescent="0.25">
      <c r="A363">
        <f>_xlfn.IFNA(IF(empleados!F364="",gestiona!$B$17,VLOOKUP(TRIM(empleados!F364),gestiona!$A$1:$B$17,2,0)),17)</f>
        <v>17</v>
      </c>
      <c r="B363">
        <f>_xlfn.IFNA(IF(empleados!G364="",contratos_id!$B$5,VLOOKUP(empleados!G364,contratos_id!$A$1:$B$16,2,0)),5)</f>
        <v>5</v>
      </c>
      <c r="C363" t="str">
        <f>IF(empleados!H364="","null","'"&amp;YEAR(empleados!H364)&amp;"-"&amp;IF(VALUE(MONTH(empleados!H364))&lt;10,0&amp;VALUE(MONTH(empleados!H364)),VALUE(MONTH(empleados!H364)))&amp;"-"&amp;IF(VALUE(DAY(empleados!H364))&lt;10,0&amp;VALUE(DAY(empleados!H364)),VALUE(DAY(empleados!H364)))&amp;"'")</f>
        <v>null</v>
      </c>
      <c r="D363">
        <f>_xlfn.IFNA(VLOOKUP(empleados!J364,centro_costo_id_2!$A$2:$B$108,2,0),107)</f>
        <v>87</v>
      </c>
      <c r="E363" t="str">
        <f>"['cargo' =&gt; '"&amp;TRIM(empleados!B364)&amp;"','usuario' =&gt; '"&amp;TRIM(empleados!C364)&amp;"','cedula' =&gt; "&amp;IF(empleados!D364="","null",empleados!D364)&amp;",'telefono' =&gt; '"&amp;IF(empleados!E364="","N/A",empleados!E364)&amp;"','gestionas_id' =&gt; "&amp;A363&amp;","</f>
        <v>['cargo' =&gt; 'Profesional de Preventa','usuario' =&gt; 'Andres David Fuentes Garcia','cedula' =&gt; 1079034029,'telefono' =&gt; '3115928075','gestionas_id' =&gt; 17,</v>
      </c>
      <c r="F363" t="str">
        <f>"'contratos_id' =&gt; "&amp;B363&amp;",'fecha_retiro' =&gt; "&amp;C363&amp;",'ticket' =&gt; '"&amp;IF(empleados!I364="","N/A",empleados!I364)&amp;"','centro_costos_id' =&gt; '107','estado' =&gt; 'Proceso de retiro'],"</f>
        <v>'contratos_id' =&gt; 5,'fecha_retiro' =&gt; null,'ticket' =&gt; '11774','centro_costos_id' =&gt; '107','estado' =&gt; 'Proceso de retiro'],</v>
      </c>
      <c r="G363" t="str">
        <f t="shared" si="5"/>
        <v>['cargo' =&gt; 'Profesional de Preventa','usuario' =&gt; 'Andres David Fuentes Garcia','cedula' =&gt; 1079034029,'telefono' =&gt; '3115928075','gestionas_id' =&gt; 17,'contratos_id' =&gt; 5,'fecha_retiro' =&gt; null,'ticket' =&gt; '11774','centro_costos_id' =&gt; '107','estado' =&gt; 'Proceso de retiro'],</v>
      </c>
    </row>
    <row r="364" spans="1:7" x14ac:dyDescent="0.25">
      <c r="A364">
        <f>_xlfn.IFNA(IF(empleados!F365="",gestiona!$B$17,VLOOKUP(TRIM(empleados!F365),gestiona!$A$1:$B$17,2,0)),17)</f>
        <v>9</v>
      </c>
      <c r="B364">
        <f>_xlfn.IFNA(IF(empleados!G365="",contratos_id!$B$5,VLOOKUP(empleados!G365,contratos_id!$A$1:$B$16,2,0)),5)</f>
        <v>6</v>
      </c>
      <c r="C364" t="str">
        <f>IF(empleados!H365="","null","'"&amp;YEAR(empleados!H365)&amp;"-"&amp;IF(VALUE(MONTH(empleados!H365))&lt;10,0&amp;VALUE(MONTH(empleados!H365)),VALUE(MONTH(empleados!H365)))&amp;"-"&amp;IF(VALUE(DAY(empleados!H365))&lt;10,0&amp;VALUE(DAY(empleados!H365)),VALUE(DAY(empleados!H365)))&amp;"'")</f>
        <v>'2024-11-02'</v>
      </c>
      <c r="D364">
        <f>_xlfn.IFNA(VLOOKUP(empleados!J365,centro_costo_id_2!$A$2:$B$108,2,0),107)</f>
        <v>106</v>
      </c>
      <c r="E364" t="str">
        <f>"['cargo' =&gt; '"&amp;TRIM(empleados!B365)&amp;"','usuario' =&gt; '"&amp;TRIM(empleados!C365)&amp;"','cedula' =&gt; "&amp;IF(empleados!D365="","null",empleados!D365)&amp;",'telefono' =&gt; '"&amp;IF(empleados!E365="","N/A",empleados!E365)&amp;"','gestionas_id' =&gt; "&amp;A364&amp;","</f>
        <v>['cargo' =&gt; 'Arquitecto Red Hat','usuario' =&gt; 'Jhon Alexander Bahos Canencio','cedula' =&gt; 1032428678,'telefono' =&gt; '3215126611','gestionas_id' =&gt; 9,</v>
      </c>
      <c r="F364" t="str">
        <f>"'contratos_id' =&gt; "&amp;B364&amp;",'fecha_retiro' =&gt; "&amp;C364&amp;",'ticket' =&gt; '"&amp;IF(empleados!I365="","N/A",empleados!I365)&amp;"','centro_costos_id' =&gt; '107','estado' =&gt; 'Proceso de retiro'],"</f>
        <v>'contratos_id' =&gt; 6,'fecha_retiro' =&gt; '2024-11-02','ticket' =&gt; '11499','centro_costos_id' =&gt; '107','estado' =&gt; 'Proceso de retiro'],</v>
      </c>
      <c r="G364" t="str">
        <f t="shared" si="5"/>
        <v>['cargo' =&gt; 'Arquitecto Red Hat','usuario' =&gt; 'Jhon Alexander Bahos Canencio','cedula' =&gt; 1032428678,'telefono' =&gt; '3215126611','gestionas_id' =&gt; 9,'contratos_id' =&gt; 6,'fecha_retiro' =&gt; '2024-11-02','ticket' =&gt; '11499','centro_costos_id' =&gt; '107','estado' =&gt; 'Proceso de retiro'],</v>
      </c>
    </row>
    <row r="365" spans="1:7" x14ac:dyDescent="0.25">
      <c r="A365">
        <f>_xlfn.IFNA(IF(empleados!F366="",gestiona!$B$17,VLOOKUP(TRIM(empleados!F366),gestiona!$A$1:$B$17,2,0)),17)</f>
        <v>9</v>
      </c>
      <c r="B365">
        <f>_xlfn.IFNA(IF(empleados!G366="",contratos_id!$B$5,VLOOKUP(empleados!G366,contratos_id!$A$1:$B$16,2,0)),5)</f>
        <v>13</v>
      </c>
      <c r="C365" t="str">
        <f>IF(empleados!H366="","null","'"&amp;YEAR(empleados!H366)&amp;"-"&amp;IF(VALUE(MONTH(empleados!H366))&lt;10,0&amp;VALUE(MONTH(empleados!H366)),VALUE(MONTH(empleados!H366)))&amp;"-"&amp;IF(VALUE(DAY(empleados!H366))&lt;10,0&amp;VALUE(DAY(empleados!H366)),VALUE(DAY(empleados!H366)))&amp;"'")</f>
        <v>'2023-08-03'</v>
      </c>
      <c r="D365">
        <f>_xlfn.IFNA(VLOOKUP(empleados!J366,centro_costo_id_2!$A$2:$B$108,2,0),107)</f>
        <v>37</v>
      </c>
      <c r="E365" t="str">
        <f>"['cargo' =&gt; '"&amp;TRIM(empleados!B366)&amp;"','usuario' =&gt; '"&amp;TRIM(empleados!C366)&amp;"','cedula' =&gt; "&amp;IF(empleados!D366="","null",empleados!D366)&amp;",'telefono' =&gt; '"&amp;IF(empleados!E366="","N/A",empleados!E366)&amp;"','gestionas_id' =&gt; "&amp;A365&amp;","</f>
        <v>['cargo' =&gt; 'Especialista de migración y digitalización','usuario' =&gt; 'Jaime Andres Guevara Garavito','cedula' =&gt; 79557832,'telefono' =&gt; '3123356291','gestionas_id' =&gt; 9,</v>
      </c>
      <c r="F365" t="str">
        <f>"'contratos_id' =&gt; "&amp;B365&amp;",'fecha_retiro' =&gt; "&amp;C365&amp;",'ticket' =&gt; '"&amp;IF(empleados!I366="","N/A",empleados!I366)&amp;"','centro_costos_id' =&gt; '107','estado' =&gt; 'Proceso de retiro'],"</f>
        <v>'contratos_id' =&gt; 13,'fecha_retiro' =&gt; '2023-08-03','ticket' =&gt; '11751','centro_costos_id' =&gt; '107','estado' =&gt; 'Proceso de retiro'],</v>
      </c>
      <c r="G365" t="str">
        <f t="shared" si="5"/>
        <v>['cargo' =&gt; 'Especialista de migración y digitalización','usuario' =&gt; 'Jaime Andres Guevara Garavito','cedula' =&gt; 79557832,'telefono' =&gt; '3123356291','gestionas_id' =&gt; 9,'contratos_id' =&gt; 13,'fecha_retiro' =&gt; '2023-08-03','ticket' =&gt; '11751','centro_costos_id' =&gt; '107','estado' =&gt; 'Proceso de retiro'],</v>
      </c>
    </row>
    <row r="366" spans="1:7" x14ac:dyDescent="0.25">
      <c r="A366">
        <f>_xlfn.IFNA(IF(empleados!F367="",gestiona!$B$17,VLOOKUP(TRIM(empleados!F367),gestiona!$A$1:$B$17,2,0)),17)</f>
        <v>9</v>
      </c>
      <c r="B366">
        <f>_xlfn.IFNA(IF(empleados!G367="",contratos_id!$B$5,VLOOKUP(empleados!G367,contratos_id!$A$1:$B$16,2,0)),5)</f>
        <v>13</v>
      </c>
      <c r="C366" t="str">
        <f>IF(empleados!H367="","null","'"&amp;YEAR(empleados!H367)&amp;"-"&amp;IF(VALUE(MONTH(empleados!H367))&lt;10,0&amp;VALUE(MONTH(empleados!H367)),VALUE(MONTH(empleados!H367)))&amp;"-"&amp;IF(VALUE(DAY(empleados!H367))&lt;10,0&amp;VALUE(DAY(empleados!H367)),VALUE(DAY(empleados!H367)))&amp;"'")</f>
        <v>'2022-11-03'</v>
      </c>
      <c r="D366">
        <f>_xlfn.IFNA(VLOOKUP(empleados!J367,centro_costo_id_2!$A$2:$B$108,2,0),107)</f>
        <v>98</v>
      </c>
      <c r="E366" t="str">
        <f>"['cargo' =&gt; '"&amp;TRIM(empleados!B367)&amp;"','usuario' =&gt; '"&amp;TRIM(empleados!C367)&amp;"','cedula' =&gt; "&amp;IF(empleados!D367="","null",empleados!D367)&amp;",'telefono' =&gt; '"&amp;IF(empleados!E367="","N/A",empleados!E367)&amp;"','gestionas_id' =&gt; "&amp;A366&amp;","</f>
        <v>['cargo' =&gt; 'Administrador de Base de Datos','usuario' =&gt; 'Daniel Fernando Hernandez Suarez','cedula' =&gt; 1070618427,'telefono' =&gt; '3125130214','gestionas_id' =&gt; 9,</v>
      </c>
      <c r="F366" t="str">
        <f>"'contratos_id' =&gt; "&amp;B366&amp;",'fecha_retiro' =&gt; "&amp;C366&amp;",'ticket' =&gt; '"&amp;IF(empleados!I367="","N/A",empleados!I367)&amp;"','centro_costos_id' =&gt; '107','estado' =&gt; 'Proceso de retiro'],"</f>
        <v>'contratos_id' =&gt; 13,'fecha_retiro' =&gt; '2022-11-03','ticket' =&gt; '11422','centro_costos_id' =&gt; '107','estado' =&gt; 'Proceso de retiro'],</v>
      </c>
      <c r="G366" t="str">
        <f t="shared" si="5"/>
        <v>['cargo' =&gt; 'Administrador de Base de Datos','usuario' =&gt; 'Daniel Fernando Hernandez Suarez','cedula' =&gt; 1070618427,'telefono' =&gt; '3125130214','gestionas_id' =&gt; 9,'contratos_id' =&gt; 13,'fecha_retiro' =&gt; '2022-11-03','ticket' =&gt; '11422','centro_costos_id' =&gt; '107','estado' =&gt; 'Proceso de retiro'],</v>
      </c>
    </row>
    <row r="367" spans="1:7" x14ac:dyDescent="0.25">
      <c r="A367">
        <f>_xlfn.IFNA(IF(empleados!F368="",gestiona!$B$17,VLOOKUP(TRIM(empleados!F368),gestiona!$A$1:$B$17,2,0)),17)</f>
        <v>17</v>
      </c>
      <c r="B367">
        <f>_xlfn.IFNA(IF(empleados!G368="",contratos_id!$B$5,VLOOKUP(empleados!G368,contratos_id!$A$1:$B$16,2,0)),5)</f>
        <v>3</v>
      </c>
      <c r="C367" t="str">
        <f>IF(empleados!H368="","null","'"&amp;YEAR(empleados!H368)&amp;"-"&amp;IF(VALUE(MONTH(empleados!H368))&lt;10,0&amp;VALUE(MONTH(empleados!H368)),VALUE(MONTH(empleados!H368)))&amp;"-"&amp;IF(VALUE(DAY(empleados!H368))&lt;10,0&amp;VALUE(DAY(empleados!H368)),VALUE(DAY(empleados!H368)))&amp;"'")</f>
        <v>null</v>
      </c>
      <c r="D367">
        <f>_xlfn.IFNA(VLOOKUP(empleados!J368,centro_costo_id_2!$A$2:$B$108,2,0),107)</f>
        <v>87</v>
      </c>
      <c r="E367" t="str">
        <f>"['cargo' =&gt; '"&amp;TRIM(empleados!B368)&amp;"','usuario' =&gt; '"&amp;TRIM(empleados!C368)&amp;"','cedula' =&gt; "&amp;IF(empleados!D368="","null",empleados!D368)&amp;",'telefono' =&gt; '"&amp;IF(empleados!E368="","N/A",empleados!E368)&amp;"','gestionas_id' =&gt; "&amp;A367&amp;","</f>
        <v>['cargo' =&gt; 'Ingeniero de Preventa Senior','usuario' =&gt; 'Viviana Lemus Ruiz','cedula' =&gt; 1022439182,'telefono' =&gt; '3202732028','gestionas_id' =&gt; 17,</v>
      </c>
      <c r="F367" t="str">
        <f>"'contratos_id' =&gt; "&amp;B367&amp;",'fecha_retiro' =&gt; "&amp;C367&amp;",'ticket' =&gt; '"&amp;IF(empleados!I368="","N/A",empleados!I368)&amp;"','centro_costos_id' =&gt; '107','estado' =&gt; 'Proceso de retiro'],"</f>
        <v>'contratos_id' =&gt; 3,'fecha_retiro' =&gt; null,'ticket' =&gt; '11706','centro_costos_id' =&gt; '107','estado' =&gt; 'Proceso de retiro'],</v>
      </c>
      <c r="G367" t="str">
        <f t="shared" si="5"/>
        <v>['cargo' =&gt; 'Ingeniero de Preventa Senior','usuario' =&gt; 'Viviana Lemus Ruiz','cedula' =&gt; 1022439182,'telefono' =&gt; '3202732028','gestionas_id' =&gt; 17,'contratos_id' =&gt; 3,'fecha_retiro' =&gt; null,'ticket' =&gt; '11706','centro_costos_id' =&gt; '107','estado' =&gt; 'Proceso de retiro'],</v>
      </c>
    </row>
    <row r="368" spans="1:7" x14ac:dyDescent="0.25">
      <c r="A368">
        <f>_xlfn.IFNA(IF(empleados!F369="",gestiona!$B$17,VLOOKUP(TRIM(empleados!F369),gestiona!$A$1:$B$17,2,0)),17)</f>
        <v>13</v>
      </c>
      <c r="B368">
        <f>_xlfn.IFNA(IF(empleados!G369="",contratos_id!$B$5,VLOOKUP(empleados!G369,contratos_id!$A$1:$B$16,2,0)),5)</f>
        <v>13</v>
      </c>
      <c r="C368" t="str">
        <f>IF(empleados!H369="","null","'"&amp;YEAR(empleados!H369)&amp;"-"&amp;IF(VALUE(MONTH(empleados!H369))&lt;10,0&amp;VALUE(MONTH(empleados!H369)),VALUE(MONTH(empleados!H369)))&amp;"-"&amp;IF(VALUE(DAY(empleados!H369))&lt;10,0&amp;VALUE(DAY(empleados!H369)),VALUE(DAY(empleados!H369)))&amp;"'")</f>
        <v>'2023-09-17'</v>
      </c>
      <c r="D368">
        <f>_xlfn.IFNA(VLOOKUP(empleados!J369,centro_costo_id_2!$A$2:$B$108,2,0),107)</f>
        <v>79</v>
      </c>
      <c r="E368" t="str">
        <f>"['cargo' =&gt; '"&amp;TRIM(empleados!B369)&amp;"','usuario' =&gt; '"&amp;TRIM(empleados!C369)&amp;"','cedula' =&gt; "&amp;IF(empleados!D369="","null",empleados!D369)&amp;",'telefono' =&gt; '"&amp;IF(empleados!E369="","N/A",empleados!E369)&amp;"','gestionas_id' =&gt; "&amp;A368&amp;","</f>
        <v>['cargo' =&gt; 'Analista de Proyectos','usuario' =&gt; 'Edgar Vargas','cedula' =&gt; 7171432,'telefono' =&gt; '3143219253','gestionas_id' =&gt; 13,</v>
      </c>
      <c r="F368" t="str">
        <f>"'contratos_id' =&gt; "&amp;B368&amp;",'fecha_retiro' =&gt; "&amp;C368&amp;",'ticket' =&gt; '"&amp;IF(empleados!I369="","N/A",empleados!I369)&amp;"','centro_costos_id' =&gt; '107','estado' =&gt; 'Proceso de retiro'],"</f>
        <v>'contratos_id' =&gt; 13,'fecha_retiro' =&gt; '2023-09-17','ticket' =&gt; '11343','centro_costos_id' =&gt; '107','estado' =&gt; 'Proceso de retiro'],</v>
      </c>
      <c r="G368" t="str">
        <f t="shared" si="5"/>
        <v>['cargo' =&gt; 'Analista de Proyectos','usuario' =&gt; 'Edgar Vargas','cedula' =&gt; 7171432,'telefono' =&gt; '3143219253','gestionas_id' =&gt; 13,'contratos_id' =&gt; 13,'fecha_retiro' =&gt; '2023-09-17','ticket' =&gt; '11343','centro_costos_id' =&gt; '107','estado' =&gt; 'Proceso de retiro'],</v>
      </c>
    </row>
    <row r="369" spans="1:7" x14ac:dyDescent="0.25">
      <c r="A369">
        <f>_xlfn.IFNA(IF(empleados!F370="",gestiona!$B$17,VLOOKUP(TRIM(empleados!F370),gestiona!$A$1:$B$17,2,0)),17)</f>
        <v>13</v>
      </c>
      <c r="B369">
        <f>_xlfn.IFNA(IF(empleados!G370="",contratos_id!$B$5,VLOOKUP(empleados!G370,contratos_id!$A$1:$B$16,2,0)),5)</f>
        <v>6</v>
      </c>
      <c r="C369" t="str">
        <f>IF(empleados!H370="","null","'"&amp;YEAR(empleados!H370)&amp;"-"&amp;IF(VALUE(MONTH(empleados!H370))&lt;10,0&amp;VALUE(MONTH(empleados!H370)),VALUE(MONTH(empleados!H370)))&amp;"-"&amp;IF(VALUE(DAY(empleados!H370))&lt;10,0&amp;VALUE(DAY(empleados!H370)),VALUE(DAY(empleados!H370)))&amp;"'")</f>
        <v>'2024-05-30'</v>
      </c>
      <c r="D369">
        <f>_xlfn.IFNA(VLOOKUP(empleados!J370,centro_costo_id_2!$A$2:$B$108,2,0),107)</f>
        <v>71</v>
      </c>
      <c r="E369" t="str">
        <f>"['cargo' =&gt; '"&amp;TRIM(empleados!B370)&amp;"','usuario' =&gt; '"&amp;TRIM(empleados!C370)&amp;"','cedula' =&gt; "&amp;IF(empleados!D370="","null",empleados!D370)&amp;",'telefono' =&gt; '"&amp;IF(empleados!E370="","N/A",empleados!E370)&amp;"','gestionas_id' =&gt; "&amp;A369&amp;","</f>
        <v>['cargo' =&gt; 'Enfermero Jefe','usuario' =&gt; 'Leonardo Espinosa Henao','cedula' =&gt; 1088350366,'telefono' =&gt; '3123632600','gestionas_id' =&gt; 13,</v>
      </c>
      <c r="F369" t="str">
        <f>"'contratos_id' =&gt; "&amp;B369&amp;",'fecha_retiro' =&gt; "&amp;C369&amp;",'ticket' =&gt; '"&amp;IF(empleados!I370="","N/A",empleados!I370)&amp;"','centro_costos_id' =&gt; '107','estado' =&gt; 'Proceso de retiro'],"</f>
        <v>'contratos_id' =&gt; 6,'fecha_retiro' =&gt; '2024-05-30','ticket' =&gt; '11886','centro_costos_id' =&gt; '107','estado' =&gt; 'Proceso de retiro'],</v>
      </c>
      <c r="G369" t="str">
        <f t="shared" si="5"/>
        <v>['cargo' =&gt; 'Enfermero Jefe','usuario' =&gt; 'Leonardo Espinosa Henao','cedula' =&gt; 1088350366,'telefono' =&gt; '3123632600','gestionas_id' =&gt; 13,'contratos_id' =&gt; 6,'fecha_retiro' =&gt; '2024-05-30','ticket' =&gt; '11886','centro_costos_id' =&gt; '107','estado' =&gt; 'Proceso de retiro'],</v>
      </c>
    </row>
    <row r="370" spans="1:7" x14ac:dyDescent="0.25">
      <c r="A370">
        <f>_xlfn.IFNA(IF(empleados!F371="",gestiona!$B$17,VLOOKUP(TRIM(empleados!F371),gestiona!$A$1:$B$17,2,0)),17)</f>
        <v>9</v>
      </c>
      <c r="B370">
        <f>_xlfn.IFNA(IF(empleados!G371="",contratos_id!$B$5,VLOOKUP(empleados!G371,contratos_id!$A$1:$B$16,2,0)),5)</f>
        <v>6</v>
      </c>
      <c r="C370" t="str">
        <f>IF(empleados!H371="","null","'"&amp;YEAR(empleados!H371)&amp;"-"&amp;IF(VALUE(MONTH(empleados!H371))&lt;10,0&amp;VALUE(MONTH(empleados!H371)),VALUE(MONTH(empleados!H371)))&amp;"-"&amp;IF(VALUE(DAY(empleados!H371))&lt;10,0&amp;VALUE(DAY(empleados!H371)),VALUE(DAY(empleados!H371)))&amp;"'")</f>
        <v>'2023-12-08'</v>
      </c>
      <c r="D370">
        <f>_xlfn.IFNA(VLOOKUP(empleados!J371,centro_costo_id_2!$A$2:$B$108,2,0),107)</f>
        <v>100</v>
      </c>
      <c r="E370" t="str">
        <f>"['cargo' =&gt; '"&amp;TRIM(empleados!B371)&amp;"','usuario' =&gt; '"&amp;TRIM(empleados!C371)&amp;"','cedula' =&gt; "&amp;IF(empleados!D371="","null",empleados!D371)&amp;",'telefono' =&gt; '"&amp;IF(empleados!E371="","N/A",empleados!E371)&amp;"','gestionas_id' =&gt; "&amp;A370&amp;","</f>
        <v>['cargo' =&gt; 'Tester','usuario' =&gt; 'Pedro Javier Castellanos','cedula' =&gt; 79657993,'telefono' =&gt; '3046785517','gestionas_id' =&gt; 9,</v>
      </c>
      <c r="F370" t="str">
        <f>"'contratos_id' =&gt; "&amp;B370&amp;",'fecha_retiro' =&gt; "&amp;C370&amp;",'ticket' =&gt; '"&amp;IF(empleados!I371="","N/A",empleados!I371)&amp;"','centro_costos_id' =&gt; '107','estado' =&gt; 'Proceso de retiro'],"</f>
        <v>'contratos_id' =&gt; 6,'fecha_retiro' =&gt; '2023-12-08','ticket' =&gt; '11740','centro_costos_id' =&gt; '107','estado' =&gt; 'Proceso de retiro'],</v>
      </c>
      <c r="G370" t="str">
        <f t="shared" si="5"/>
        <v>['cargo' =&gt; 'Tester','usuario' =&gt; 'Pedro Javier Castellanos','cedula' =&gt; 79657993,'telefono' =&gt; '3046785517','gestionas_id' =&gt; 9,'contratos_id' =&gt; 6,'fecha_retiro' =&gt; '2023-12-08','ticket' =&gt; '11740','centro_costos_id' =&gt; '107','estado' =&gt; 'Proceso de retiro'],</v>
      </c>
    </row>
    <row r="371" spans="1:7" x14ac:dyDescent="0.25">
      <c r="A371">
        <f>_xlfn.IFNA(IF(empleados!F372="",gestiona!$B$17,VLOOKUP(TRIM(empleados!F372),gestiona!$A$1:$B$17,2,0)),17)</f>
        <v>9</v>
      </c>
      <c r="B371">
        <f>_xlfn.IFNA(IF(empleados!G372="",contratos_id!$B$5,VLOOKUP(empleados!G372,contratos_id!$A$1:$B$16,2,0)),5)</f>
        <v>6</v>
      </c>
      <c r="C371" t="str">
        <f>IF(empleados!H372="","null","'"&amp;YEAR(empleados!H372)&amp;"-"&amp;IF(VALUE(MONTH(empleados!H372))&lt;10,0&amp;VALUE(MONTH(empleados!H372)),VALUE(MONTH(empleados!H372)))&amp;"-"&amp;IF(VALUE(DAY(empleados!H372))&lt;10,0&amp;VALUE(DAY(empleados!H372)),VALUE(DAY(empleados!H372)))&amp;"'")</f>
        <v>'2024-03-09'</v>
      </c>
      <c r="D371">
        <f>_xlfn.IFNA(VLOOKUP(empleados!J372,centro_costo_id_2!$A$2:$B$108,2,0),107)</f>
        <v>100</v>
      </c>
      <c r="E371" t="str">
        <f>"['cargo' =&gt; '"&amp;TRIM(empleados!B372)&amp;"','usuario' =&gt; '"&amp;TRIM(empleados!C372)&amp;"','cedula' =&gt; "&amp;IF(empleados!D372="","null",empleados!D372)&amp;",'telefono' =&gt; '"&amp;IF(empleados!E372="","N/A",empleados!E372)&amp;"','gestionas_id' =&gt; "&amp;A371&amp;","</f>
        <v>['cargo' =&gt; 'Tester','usuario' =&gt; 'Duvan Zamorano Ramirez','cedula' =&gt; 1143836040,'telefono' =&gt; '3102480052','gestionas_id' =&gt; 9,</v>
      </c>
      <c r="F371" t="str">
        <f>"'contratos_id' =&gt; "&amp;B371&amp;",'fecha_retiro' =&gt; "&amp;C371&amp;",'ticket' =&gt; '"&amp;IF(empleados!I372="","N/A",empleados!I372)&amp;"','centro_costos_id' =&gt; '107','estado' =&gt; 'Proceso de retiro'],"</f>
        <v>'contratos_id' =&gt; 6,'fecha_retiro' =&gt; '2024-03-09','ticket' =&gt; '11739','centro_costos_id' =&gt; '107','estado' =&gt; 'Proceso de retiro'],</v>
      </c>
      <c r="G371" t="str">
        <f t="shared" si="5"/>
        <v>['cargo' =&gt; 'Tester','usuario' =&gt; 'Duvan Zamorano Ramirez','cedula' =&gt; 1143836040,'telefono' =&gt; '3102480052','gestionas_id' =&gt; 9,'contratos_id' =&gt; 6,'fecha_retiro' =&gt; '2024-03-09','ticket' =&gt; '11739','centro_costos_id' =&gt; '107','estado' =&gt; 'Proceso de retiro'],</v>
      </c>
    </row>
    <row r="372" spans="1:7" x14ac:dyDescent="0.25">
      <c r="A372">
        <f>_xlfn.IFNA(IF(empleados!F373="",gestiona!$B$17,VLOOKUP(TRIM(empleados!F373),gestiona!$A$1:$B$17,2,0)),17)</f>
        <v>6</v>
      </c>
      <c r="B372">
        <f>_xlfn.IFNA(IF(empleados!G373="",contratos_id!$B$5,VLOOKUP(empleados!G373,contratos_id!$A$1:$B$16,2,0)),5)</f>
        <v>3</v>
      </c>
      <c r="C372" t="str">
        <f>IF(empleados!H373="","null","'"&amp;YEAR(empleados!H373)&amp;"-"&amp;IF(VALUE(MONTH(empleados!H373))&lt;10,0&amp;VALUE(MONTH(empleados!H373)),VALUE(MONTH(empleados!H373)))&amp;"-"&amp;IF(VALUE(DAY(empleados!H373))&lt;10,0&amp;VALUE(DAY(empleados!H373)),VALUE(DAY(empleados!H373)))&amp;"'")</f>
        <v>null</v>
      </c>
      <c r="D372">
        <f>_xlfn.IFNA(VLOOKUP(empleados!J373,centro_costo_id_2!$A$2:$B$108,2,0),107)</f>
        <v>107</v>
      </c>
      <c r="E372" t="str">
        <f>"['cargo' =&gt; '"&amp;TRIM(empleados!B373)&amp;"','usuario' =&gt; '"&amp;TRIM(empleados!C373)&amp;"','cedula' =&gt; "&amp;IF(empleados!D373="","null",empleados!D373)&amp;",'telefono' =&gt; '"&amp;IF(empleados!E373="","N/A",empleados!E373)&amp;"','gestionas_id' =&gt; "&amp;A372&amp;","</f>
        <v>['cargo' =&gt; 'Profesional en Auditoria de Proyectos','usuario' =&gt; 'Edgar Montiel Vargas','cedula' =&gt; 79840179,'telefono' =&gt; '3106196996','gestionas_id' =&gt; 6,</v>
      </c>
      <c r="F372" t="str">
        <f>"'contratos_id' =&gt; "&amp;B372&amp;",'fecha_retiro' =&gt; "&amp;C372&amp;",'ticket' =&gt; '"&amp;IF(empleados!I373="","N/A",empleados!I373)&amp;"','centro_costos_id' =&gt; '107','estado' =&gt; 'Proceso de retiro'],"</f>
        <v>'contratos_id' =&gt; 3,'fecha_retiro' =&gt; null,'ticket' =&gt; '11100','centro_costos_id' =&gt; '107','estado' =&gt; 'Proceso de retiro'],</v>
      </c>
      <c r="G372" t="str">
        <f t="shared" si="5"/>
        <v>['cargo' =&gt; 'Profesional en Auditoria de Proyectos','usuario' =&gt; 'Edgar Montiel Vargas','cedula' =&gt; 79840179,'telefono' =&gt; '3106196996','gestionas_id' =&gt; 6,'contratos_id' =&gt; 3,'fecha_retiro' =&gt; null,'ticket' =&gt; '11100','centro_costos_id' =&gt; '107','estado' =&gt; 'Proceso de retiro'],</v>
      </c>
    </row>
    <row r="373" spans="1:7" x14ac:dyDescent="0.25">
      <c r="A373">
        <f>_xlfn.IFNA(IF(empleados!F374="",gestiona!$B$17,VLOOKUP(TRIM(empleados!F374),gestiona!$A$1:$B$17,2,0)),17)</f>
        <v>9</v>
      </c>
      <c r="B373">
        <f>_xlfn.IFNA(IF(empleados!G374="",contratos_id!$B$5,VLOOKUP(empleados!G374,contratos_id!$A$1:$B$16,2,0)),5)</f>
        <v>3</v>
      </c>
      <c r="C373" t="str">
        <f>IF(empleados!H374="","null","'"&amp;YEAR(empleados!H374)&amp;"-"&amp;IF(VALUE(MONTH(empleados!H374))&lt;10,0&amp;VALUE(MONTH(empleados!H374)),VALUE(MONTH(empleados!H374)))&amp;"-"&amp;IF(VALUE(DAY(empleados!H374))&lt;10,0&amp;VALUE(DAY(empleados!H374)),VALUE(DAY(empleados!H374)))&amp;"'")</f>
        <v>null</v>
      </c>
      <c r="D373">
        <f>_xlfn.IFNA(VLOOKUP(empleados!J374,centro_costo_id_2!$A$2:$B$108,2,0),107)</f>
        <v>92</v>
      </c>
      <c r="E373" t="str">
        <f>"['cargo' =&gt; '"&amp;TRIM(empleados!B374)&amp;"','usuario' =&gt; '"&amp;TRIM(empleados!C374)&amp;"','cedula' =&gt; "&amp;IF(empleados!D374="","null",empleados!D374)&amp;",'telefono' =&gt; '"&amp;IF(empleados!E374="","N/A",empleados!E374)&amp;"','gestionas_id' =&gt; "&amp;A373&amp;","</f>
        <v>['cargo' =&gt; 'Desarrollador Java','usuario' =&gt; 'Juan Diego Mora Echeverry','cedula' =&gt; 1094887993,'telefono' =&gt; '3172144520','gestionas_id' =&gt; 9,</v>
      </c>
      <c r="F373" t="str">
        <f>"'contratos_id' =&gt; "&amp;B373&amp;",'fecha_retiro' =&gt; "&amp;C373&amp;",'ticket' =&gt; '"&amp;IF(empleados!I374="","N/A",empleados!I374)&amp;"','centro_costos_id' =&gt; '107','estado' =&gt; 'Proceso de retiro'],"</f>
        <v>'contratos_id' =&gt; 3,'fecha_retiro' =&gt; null,'ticket' =&gt; '11616','centro_costos_id' =&gt; '107','estado' =&gt; 'Proceso de retiro'],</v>
      </c>
      <c r="G373" t="str">
        <f t="shared" si="5"/>
        <v>['cargo' =&gt; 'Desarrollador Java','usuario' =&gt; 'Juan Diego Mora Echeverry','cedula' =&gt; 1094887993,'telefono' =&gt; '3172144520','gestionas_id' =&gt; 9,'contratos_id' =&gt; 3,'fecha_retiro' =&gt; null,'ticket' =&gt; '11616','centro_costos_id' =&gt; '107','estado' =&gt; 'Proceso de retiro'],</v>
      </c>
    </row>
    <row r="374" spans="1:7" x14ac:dyDescent="0.25">
      <c r="A374">
        <f>_xlfn.IFNA(IF(empleados!F375="",gestiona!$B$17,VLOOKUP(TRIM(empleados!F375),gestiona!$A$1:$B$17,2,0)),17)</f>
        <v>9</v>
      </c>
      <c r="B374">
        <f>_xlfn.IFNA(IF(empleados!G375="",contratos_id!$B$5,VLOOKUP(empleados!G375,contratos_id!$A$1:$B$16,2,0)),5)</f>
        <v>13</v>
      </c>
      <c r="C374" t="str">
        <f>IF(empleados!H375="","null","'"&amp;YEAR(empleados!H375)&amp;"-"&amp;IF(VALUE(MONTH(empleados!H375))&lt;10,0&amp;VALUE(MONTH(empleados!H375)),VALUE(MONTH(empleados!H375)))&amp;"-"&amp;IF(VALUE(DAY(empleados!H375))&lt;10,0&amp;VALUE(DAY(empleados!H375)),VALUE(DAY(empleados!H375)))&amp;"'")</f>
        <v>'2023-12-31'</v>
      </c>
      <c r="D374">
        <f>_xlfn.IFNA(VLOOKUP(empleados!J375,centro_costo_id_2!$A$2:$B$108,2,0),107)</f>
        <v>98</v>
      </c>
      <c r="E374" t="str">
        <f>"['cargo' =&gt; '"&amp;TRIM(empleados!B375)&amp;"','usuario' =&gt; '"&amp;TRIM(empleados!C375)&amp;"','cedula' =&gt; "&amp;IF(empleados!D375="","null",empleados!D375)&amp;",'telefono' =&gt; '"&amp;IF(empleados!E375="","N/A",empleados!E375)&amp;"','gestionas_id' =&gt; "&amp;A374&amp;","</f>
        <v>['cargo' =&gt; 'Analista Funcional/QA','usuario' =&gt; 'Ingrid Paullete Peña Cuevas','cedula' =&gt; 52975674,'telefono' =&gt; '3003499122','gestionas_id' =&gt; 9,</v>
      </c>
      <c r="F374" t="str">
        <f>"'contratos_id' =&gt; "&amp;B374&amp;",'fecha_retiro' =&gt; "&amp;C374&amp;",'ticket' =&gt; '"&amp;IF(empleados!I375="","N/A",empleados!I375)&amp;"','centro_costos_id' =&gt; '107','estado' =&gt; 'Proceso de retiro'],"</f>
        <v>'contratos_id' =&gt; 13,'fecha_retiro' =&gt; '2023-12-31','ticket' =&gt; '11891','centro_costos_id' =&gt; '107','estado' =&gt; 'Proceso de retiro'],</v>
      </c>
      <c r="G374" t="str">
        <f t="shared" si="5"/>
        <v>['cargo' =&gt; 'Analista Funcional/QA','usuario' =&gt; 'Ingrid Paullete Peña Cuevas','cedula' =&gt; 52975674,'telefono' =&gt; '3003499122','gestionas_id' =&gt; 9,'contratos_id' =&gt; 13,'fecha_retiro' =&gt; '2023-12-31','ticket' =&gt; '11891','centro_costos_id' =&gt; '107','estado' =&gt; 'Proceso de retiro'],</v>
      </c>
    </row>
    <row r="375" spans="1:7" x14ac:dyDescent="0.25">
      <c r="A375">
        <f>_xlfn.IFNA(IF(empleados!F376="",gestiona!$B$17,VLOOKUP(TRIM(empleados!F376),gestiona!$A$1:$B$17,2,0)),17)</f>
        <v>9</v>
      </c>
      <c r="B375">
        <f>_xlfn.IFNA(IF(empleados!G376="",contratos_id!$B$5,VLOOKUP(empleados!G376,contratos_id!$A$1:$B$16,2,0)),5)</f>
        <v>6</v>
      </c>
      <c r="C375" t="str">
        <f>IF(empleados!H376="","null","'"&amp;YEAR(empleados!H376)&amp;"-"&amp;IF(VALUE(MONTH(empleados!H376))&lt;10,0&amp;VALUE(MONTH(empleados!H376)),VALUE(MONTH(empleados!H376)))&amp;"-"&amp;IF(VALUE(DAY(empleados!H376))&lt;10,0&amp;VALUE(DAY(empleados!H376)),VALUE(DAY(empleados!H376)))&amp;"'")</f>
        <v>'2023-04-10'</v>
      </c>
      <c r="D375">
        <f>_xlfn.IFNA(VLOOKUP(empleados!J376,centro_costo_id_2!$A$2:$B$108,2,0),107)</f>
        <v>100</v>
      </c>
      <c r="E375" t="str">
        <f>"['cargo' =&gt; '"&amp;TRIM(empleados!B376)&amp;"','usuario' =&gt; '"&amp;TRIM(empleados!C376)&amp;"','cedula' =&gt; "&amp;IF(empleados!D376="","null",empleados!D376)&amp;",'telefono' =&gt; '"&amp;IF(empleados!E376="","N/A",empleados!E376)&amp;"','gestionas_id' =&gt; "&amp;A375&amp;","</f>
        <v>['cargo' =&gt; 'Analista de requerimientos','usuario' =&gt; 'Leidy Johana Medina Caucali','cedula' =&gt; 1024534845,'telefono' =&gt; '3213856168','gestionas_id' =&gt; 9,</v>
      </c>
      <c r="F375" t="str">
        <f>"'contratos_id' =&gt; "&amp;B375&amp;",'fecha_retiro' =&gt; "&amp;C375&amp;",'ticket' =&gt; '"&amp;IF(empleados!I376="","N/A",empleados!I376)&amp;"','centro_costos_id' =&gt; '107','estado' =&gt; 'Proceso de retiro'],"</f>
        <v>'contratos_id' =&gt; 6,'fecha_retiro' =&gt; '2023-04-10','ticket' =&gt; '11658','centro_costos_id' =&gt; '107','estado' =&gt; 'Proceso de retiro'],</v>
      </c>
      <c r="G375" t="str">
        <f t="shared" si="5"/>
        <v>['cargo' =&gt; 'Analista de requerimientos','usuario' =&gt; 'Leidy Johana Medina Caucali','cedula' =&gt; 1024534845,'telefono' =&gt; '3213856168','gestionas_id' =&gt; 9,'contratos_id' =&gt; 6,'fecha_retiro' =&gt; '2023-04-10','ticket' =&gt; '11658','centro_costos_id' =&gt; '107','estado' =&gt; 'Proceso de retiro'],</v>
      </c>
    </row>
    <row r="376" spans="1:7" x14ac:dyDescent="0.25">
      <c r="A376">
        <f>_xlfn.IFNA(IF(empleados!F377="",gestiona!$B$17,VLOOKUP(TRIM(empleados!F377),gestiona!$A$1:$B$17,2,0)),17)</f>
        <v>4</v>
      </c>
      <c r="B376">
        <f>_xlfn.IFNA(IF(empleados!G377="",contratos_id!$B$5,VLOOKUP(empleados!G377,contratos_id!$A$1:$B$16,2,0)),5)</f>
        <v>3</v>
      </c>
      <c r="C376" t="str">
        <f>IF(empleados!H377="","null","'"&amp;YEAR(empleados!H377)&amp;"-"&amp;IF(VALUE(MONTH(empleados!H377))&lt;10,0&amp;VALUE(MONTH(empleados!H377)),VALUE(MONTH(empleados!H377)))&amp;"-"&amp;IF(VALUE(DAY(empleados!H377))&lt;10,0&amp;VALUE(DAY(empleados!H377)),VALUE(DAY(empleados!H377)))&amp;"'")</f>
        <v>null</v>
      </c>
      <c r="D376">
        <f>_xlfn.IFNA(VLOOKUP(empleados!J377,centro_costo_id_2!$A$2:$B$108,2,0),107)</f>
        <v>107</v>
      </c>
      <c r="E376" t="str">
        <f>"['cargo' =&gt; '"&amp;TRIM(empleados!B377)&amp;"','usuario' =&gt; '"&amp;TRIM(empleados!C377)&amp;"','cedula' =&gt; "&amp;IF(empleados!D377="","null",empleados!D377)&amp;",'telefono' =&gt; '"&amp;IF(empleados!E377="","N/A",empleados!E377)&amp;"','gestionas_id' =&gt; "&amp;A376&amp;","</f>
        <v>['cargo' =&gt; 'Auxiliar Contable','usuario' =&gt; 'Dayan Esteban Chacon Reyes','cedula' =&gt; 1023034027,'telefono' =&gt; '3022129699','gestionas_id' =&gt; 4,</v>
      </c>
      <c r="F376" t="str">
        <f>"'contratos_id' =&gt; "&amp;B376&amp;",'fecha_retiro' =&gt; "&amp;C376&amp;",'ticket' =&gt; '"&amp;IF(empleados!I377="","N/A",empleados!I377)&amp;"','centro_costos_id' =&gt; '107','estado' =&gt; 'Proceso de retiro'],"</f>
        <v>'contratos_id' =&gt; 3,'fecha_retiro' =&gt; null,'ticket' =&gt; '11908','centro_costos_id' =&gt; '107','estado' =&gt; 'Proceso de retiro'],</v>
      </c>
      <c r="G376" t="str">
        <f t="shared" si="5"/>
        <v>['cargo' =&gt; 'Auxiliar Contable','usuario' =&gt; 'Dayan Esteban Chacon Reyes','cedula' =&gt; 1023034027,'telefono' =&gt; '3022129699','gestionas_id' =&gt; 4,'contratos_id' =&gt; 3,'fecha_retiro' =&gt; null,'ticket' =&gt; '11908','centro_costos_id' =&gt; '107','estado' =&gt; 'Proceso de retiro'],</v>
      </c>
    </row>
    <row r="377" spans="1:7" x14ac:dyDescent="0.25">
      <c r="A377">
        <f>_xlfn.IFNA(IF(empleados!F378="",gestiona!$B$17,VLOOKUP(TRIM(empleados!F378),gestiona!$A$1:$B$17,2,0)),17)</f>
        <v>13</v>
      </c>
      <c r="B377">
        <f>_xlfn.IFNA(IF(empleados!G378="",contratos_id!$B$5,VLOOKUP(empleados!G378,contratos_id!$A$1:$B$16,2,0)),5)</f>
        <v>13</v>
      </c>
      <c r="C377" t="str">
        <f>IF(empleados!H378="","null","'"&amp;YEAR(empleados!H378)&amp;"-"&amp;IF(VALUE(MONTH(empleados!H378))&lt;10,0&amp;VALUE(MONTH(empleados!H378)),VALUE(MONTH(empleados!H378)))&amp;"-"&amp;IF(VALUE(DAY(empleados!H378))&lt;10,0&amp;VALUE(DAY(empleados!H378)),VALUE(DAY(empleados!H378)))&amp;"'")</f>
        <v>'2023-12-11'</v>
      </c>
      <c r="D377">
        <f>_xlfn.IFNA(VLOOKUP(empleados!J378,centro_costo_id_2!$A$2:$B$108,2,0),107)</f>
        <v>107</v>
      </c>
      <c r="E377" t="str">
        <f>"['cargo' =&gt; '"&amp;TRIM(empleados!B378)&amp;"','usuario' =&gt; '"&amp;TRIM(empleados!C378)&amp;"','cedula' =&gt; "&amp;IF(empleados!D378="","null",empleados!D378)&amp;",'telefono' =&gt; '"&amp;IF(empleados!E378="","N/A",empleados!E378)&amp;"','gestionas_id' =&gt; "&amp;A377&amp;","</f>
        <v>['cargo' =&gt; 'Asistente de proyectos','usuario' =&gt; 'Claudia Marcela Murillo Santos','cedula' =&gt; 1022330430,'telefono' =&gt; '3017746165','gestionas_id' =&gt; 13,</v>
      </c>
      <c r="F377" t="str">
        <f>"'contratos_id' =&gt; "&amp;B377&amp;",'fecha_retiro' =&gt; "&amp;C377&amp;",'ticket' =&gt; '"&amp;IF(empleados!I378="","N/A",empleados!I378)&amp;"','centro_costos_id' =&gt; '107','estado' =&gt; 'Proceso de retiro'],"</f>
        <v>'contratos_id' =&gt; 13,'fecha_retiro' =&gt; '2023-12-11','ticket' =&gt; '11910','centro_costos_id' =&gt; '107','estado' =&gt; 'Proceso de retiro'],</v>
      </c>
      <c r="G377" t="str">
        <f t="shared" si="5"/>
        <v>['cargo' =&gt; 'Asistente de proyectos','usuario' =&gt; 'Claudia Marcela Murillo Santos','cedula' =&gt; 1022330430,'telefono' =&gt; '3017746165','gestionas_id' =&gt; 13,'contratos_id' =&gt; 13,'fecha_retiro' =&gt; '2023-12-11','ticket' =&gt; '11910','centro_costos_id' =&gt; '107','estado' =&gt; 'Proceso de retiro'],</v>
      </c>
    </row>
    <row r="378" spans="1:7" x14ac:dyDescent="0.25">
      <c r="A378">
        <f>_xlfn.IFNA(IF(empleados!F379="",gestiona!$B$17,VLOOKUP(TRIM(empleados!F379),gestiona!$A$1:$B$17,2,0)),17)</f>
        <v>9</v>
      </c>
      <c r="B378">
        <f>_xlfn.IFNA(IF(empleados!G379="",contratos_id!$B$5,VLOOKUP(empleados!G379,contratos_id!$A$1:$B$16,2,0)),5)</f>
        <v>3</v>
      </c>
      <c r="C378" t="str">
        <f>IF(empleados!H379="","null","'"&amp;YEAR(empleados!H379)&amp;"-"&amp;IF(VALUE(MONTH(empleados!H379))&lt;10,0&amp;VALUE(MONTH(empleados!H379)),VALUE(MONTH(empleados!H379)))&amp;"-"&amp;IF(VALUE(DAY(empleados!H379))&lt;10,0&amp;VALUE(DAY(empleados!H379)),VALUE(DAY(empleados!H379)))&amp;"'")</f>
        <v>null</v>
      </c>
      <c r="D378">
        <f>_xlfn.IFNA(VLOOKUP(empleados!J379,centro_costo_id_2!$A$2:$B$108,2,0),107)</f>
        <v>92</v>
      </c>
      <c r="E378" t="str">
        <f>"['cargo' =&gt; '"&amp;TRIM(empleados!B379)&amp;"','usuario' =&gt; '"&amp;TRIM(empleados!C379)&amp;"','cedula' =&gt; "&amp;IF(empleados!D379="","null",empleados!D379)&amp;",'telefono' =&gt; '"&amp;IF(empleados!E379="","N/A",empleados!E379)&amp;"','gestionas_id' =&gt; "&amp;A378&amp;","</f>
        <v>['cargo' =&gt; 'Analista funcional senior','usuario' =&gt; 'Lady Dayan Bernal Tocora','cedula' =&gt; 1033719033,'telefono' =&gt; '3134032770','gestionas_id' =&gt; 9,</v>
      </c>
      <c r="F378" t="str">
        <f>"'contratos_id' =&gt; "&amp;B378&amp;",'fecha_retiro' =&gt; "&amp;C378&amp;",'ticket' =&gt; '"&amp;IF(empleados!I379="","N/A",empleados!I379)&amp;"','centro_costos_id' =&gt; '107','estado' =&gt; 'Proceso de retiro'],"</f>
        <v>'contratos_id' =&gt; 3,'fecha_retiro' =&gt; null,'ticket' =&gt; '11746','centro_costos_id' =&gt; '107','estado' =&gt; 'Proceso de retiro'],</v>
      </c>
      <c r="G378" t="str">
        <f t="shared" si="5"/>
        <v>['cargo' =&gt; 'Analista funcional senior','usuario' =&gt; 'Lady Dayan Bernal Tocora','cedula' =&gt; 1033719033,'telefono' =&gt; '3134032770','gestionas_id' =&gt; 9,'contratos_id' =&gt; 3,'fecha_retiro' =&gt; null,'ticket' =&gt; '11746','centro_costos_id' =&gt; '107','estado' =&gt; 'Proceso de retiro'],</v>
      </c>
    </row>
    <row r="379" spans="1:7" x14ac:dyDescent="0.25">
      <c r="A379">
        <f>_xlfn.IFNA(IF(empleados!F380="",gestiona!$B$17,VLOOKUP(TRIM(empleados!F380),gestiona!$A$1:$B$17,2,0)),17)</f>
        <v>9</v>
      </c>
      <c r="B379">
        <f>_xlfn.IFNA(IF(empleados!G380="",contratos_id!$B$5,VLOOKUP(empleados!G380,contratos_id!$A$1:$B$16,2,0)),5)</f>
        <v>3</v>
      </c>
      <c r="C379" t="str">
        <f>IF(empleados!H380="","null","'"&amp;YEAR(empleados!H380)&amp;"-"&amp;IF(VALUE(MONTH(empleados!H380))&lt;10,0&amp;VALUE(MONTH(empleados!H380)),VALUE(MONTH(empleados!H380)))&amp;"-"&amp;IF(VALUE(DAY(empleados!H380))&lt;10,0&amp;VALUE(DAY(empleados!H380)),VALUE(DAY(empleados!H380)))&amp;"'")</f>
        <v>null</v>
      </c>
      <c r="D379">
        <f>_xlfn.IFNA(VLOOKUP(empleados!J380,centro_costo_id_2!$A$2:$B$108,2,0),107)</f>
        <v>100</v>
      </c>
      <c r="E379" t="str">
        <f>"['cargo' =&gt; '"&amp;TRIM(empleados!B380)&amp;"','usuario' =&gt; '"&amp;TRIM(empleados!C380)&amp;"','cedula' =&gt; "&amp;IF(empleados!D380="","null",empleados!D380)&amp;",'telefono' =&gt; '"&amp;IF(empleados!E380="","N/A",empleados!E380)&amp;"','gestionas_id' =&gt; "&amp;A379&amp;","</f>
        <v>['cargo' =&gt; 'Analista de requerimientos','usuario' =&gt; 'Ingrid Rubio Castro','cedula' =&gt; 52375418,'telefono' =&gt; '3166727546','gestionas_id' =&gt; 9,</v>
      </c>
      <c r="F379" t="str">
        <f>"'contratos_id' =&gt; "&amp;B379&amp;",'fecha_retiro' =&gt; "&amp;C379&amp;",'ticket' =&gt; '"&amp;IF(empleados!I380="","N/A",empleados!I380)&amp;"','centro_costos_id' =&gt; '107','estado' =&gt; 'Proceso de retiro'],"</f>
        <v>'contratos_id' =&gt; 3,'fecha_retiro' =&gt; null,'ticket' =&gt; '11918','centro_costos_id' =&gt; '107','estado' =&gt; 'Proceso de retiro'],</v>
      </c>
      <c r="G379" t="str">
        <f t="shared" si="5"/>
        <v>['cargo' =&gt; 'Analista de requerimientos','usuario' =&gt; 'Ingrid Rubio Castro','cedula' =&gt; 52375418,'telefono' =&gt; '3166727546','gestionas_id' =&gt; 9,'contratos_id' =&gt; 3,'fecha_retiro' =&gt; null,'ticket' =&gt; '11918','centro_costos_id' =&gt; '107','estado' =&gt; 'Proceso de retiro'],</v>
      </c>
    </row>
    <row r="380" spans="1:7" x14ac:dyDescent="0.25">
      <c r="A380">
        <f>_xlfn.IFNA(IF(empleados!F381="",gestiona!$B$17,VLOOKUP(TRIM(empleados!F381),gestiona!$A$1:$B$17,2,0)),17)</f>
        <v>7</v>
      </c>
      <c r="B380">
        <f>_xlfn.IFNA(IF(empleados!G381="",contratos_id!$B$5,VLOOKUP(empleados!G381,contratos_id!$A$1:$B$16,2,0)),5)</f>
        <v>13</v>
      </c>
      <c r="C380" t="str">
        <f>IF(empleados!H381="","null","'"&amp;YEAR(empleados!H381)&amp;"-"&amp;IF(VALUE(MONTH(empleados!H381))&lt;10,0&amp;VALUE(MONTH(empleados!H381)),VALUE(MONTH(empleados!H381)))&amp;"-"&amp;IF(VALUE(DAY(empleados!H381))&lt;10,0&amp;VALUE(DAY(empleados!H381)),VALUE(DAY(empleados!H381)))&amp;"'")</f>
        <v>'2023-11-12'</v>
      </c>
      <c r="D380">
        <f>_xlfn.IFNA(VLOOKUP(empleados!J381,centro_costo_id_2!$A$2:$B$108,2,0),107)</f>
        <v>107</v>
      </c>
      <c r="E380" t="str">
        <f>"['cargo' =&gt; '"&amp;TRIM(empleados!B381)&amp;"','usuario' =&gt; '"&amp;TRIM(empleados!C381)&amp;"','cedula' =&gt; "&amp;IF(empleados!D381="","null",empleados!D381)&amp;",'telefono' =&gt; '"&amp;IF(empleados!E381="","N/A",empleados!E381)&amp;"','gestionas_id' =&gt; "&amp;A380&amp;","</f>
        <v>['cargo' =&gt; 'Profesional Especializado en Comunicaciones','usuario' =&gt; 'David Cubides Deantonio','cedula' =&gt; 1019084964,'telefono' =&gt; '3195306768','gestionas_id' =&gt; 7,</v>
      </c>
      <c r="F380" t="str">
        <f>"'contratos_id' =&gt; "&amp;B380&amp;",'fecha_retiro' =&gt; "&amp;C380&amp;",'ticket' =&gt; '"&amp;IF(empleados!I381="","N/A",empleados!I381)&amp;"','centro_costos_id' =&gt; '107','estado' =&gt; 'Proceso de retiro'],"</f>
        <v>'contratos_id' =&gt; 13,'fecha_retiro' =&gt; '2023-11-12','ticket' =&gt; '11563','centro_costos_id' =&gt; '107','estado' =&gt; 'Proceso de retiro'],</v>
      </c>
      <c r="G380" t="str">
        <f t="shared" si="5"/>
        <v>['cargo' =&gt; 'Profesional Especializado en Comunicaciones','usuario' =&gt; 'David Cubides Deantonio','cedula' =&gt; 1019084964,'telefono' =&gt; '3195306768','gestionas_id' =&gt; 7,'contratos_id' =&gt; 13,'fecha_retiro' =&gt; '2023-11-12','ticket' =&gt; '11563','centro_costos_id' =&gt; '107','estado' =&gt; 'Proceso de retiro'],</v>
      </c>
    </row>
    <row r="381" spans="1:7" x14ac:dyDescent="0.25">
      <c r="A381">
        <f>_xlfn.IFNA(IF(empleados!F382="",gestiona!$B$17,VLOOKUP(TRIM(empleados!F382),gestiona!$A$1:$B$17,2,0)),17)</f>
        <v>12</v>
      </c>
      <c r="B381">
        <f>_xlfn.IFNA(IF(empleados!G382="",contratos_id!$B$5,VLOOKUP(empleados!G382,contratos_id!$A$1:$B$16,2,0)),5)</f>
        <v>3</v>
      </c>
      <c r="C381" t="str">
        <f>IF(empleados!H382="","null","'"&amp;YEAR(empleados!H382)&amp;"-"&amp;IF(VALUE(MONTH(empleados!H382))&lt;10,0&amp;VALUE(MONTH(empleados!H382)),VALUE(MONTH(empleados!H382)))&amp;"-"&amp;IF(VALUE(DAY(empleados!H382))&lt;10,0&amp;VALUE(DAY(empleados!H382)),VALUE(DAY(empleados!H382)))&amp;"'")</f>
        <v>null</v>
      </c>
      <c r="D381">
        <f>_xlfn.IFNA(VLOOKUP(empleados!J382,centro_costo_id_2!$A$2:$B$108,2,0),107)</f>
        <v>107</v>
      </c>
      <c r="E381" t="str">
        <f>"['cargo' =&gt; '"&amp;TRIM(empleados!B382)&amp;"','usuario' =&gt; '"&amp;TRIM(empleados!C382)&amp;"','cedula' =&gt; "&amp;IF(empleados!D382="","null",empleados!D382)&amp;",'telefono' =&gt; '"&amp;IF(empleados!E382="","N/A",empleados!E382)&amp;"','gestionas_id' =&gt; "&amp;A381&amp;","</f>
        <v>['cargo' =&gt; 'Profesional de Calidad','usuario' =&gt; 'Jonathan Steven Varela Agudelo','cedula' =&gt; 1014235984,'telefono' =&gt; '3044267938','gestionas_id' =&gt; 12,</v>
      </c>
      <c r="F381" t="str">
        <f>"'contratos_id' =&gt; "&amp;B381&amp;",'fecha_retiro' =&gt; "&amp;C381&amp;",'ticket' =&gt; '"&amp;IF(empleados!I382="","N/A",empleados!I382)&amp;"','centro_costos_id' =&gt; '107','estado' =&gt; 'Proceso de retiro'],"</f>
        <v>'contratos_id' =&gt; 3,'fecha_retiro' =&gt; null,'ticket' =&gt; '11457','centro_costos_id' =&gt; '107','estado' =&gt; 'Proceso de retiro'],</v>
      </c>
      <c r="G381" t="str">
        <f t="shared" si="5"/>
        <v>['cargo' =&gt; 'Profesional de Calidad','usuario' =&gt; 'Jonathan Steven Varela Agudelo','cedula' =&gt; 1014235984,'telefono' =&gt; '3044267938','gestionas_id' =&gt; 12,'contratos_id' =&gt; 3,'fecha_retiro' =&gt; null,'ticket' =&gt; '11457','centro_costos_id' =&gt; '107','estado' =&gt; 'Proceso de retiro'],</v>
      </c>
    </row>
    <row r="382" spans="1:7" x14ac:dyDescent="0.25">
      <c r="A382">
        <f>_xlfn.IFNA(IF(empleados!F383="",gestiona!$B$17,VLOOKUP(TRIM(empleados!F383),gestiona!$A$1:$B$17,2,0)),17)</f>
        <v>17</v>
      </c>
      <c r="B382">
        <f>_xlfn.IFNA(IF(empleados!G383="",contratos_id!$B$5,VLOOKUP(empleados!G383,contratos_id!$A$1:$B$16,2,0)),5)</f>
        <v>5</v>
      </c>
      <c r="C382" t="str">
        <f>IF(empleados!H383="","null","'"&amp;YEAR(empleados!H383)&amp;"-"&amp;IF(VALUE(MONTH(empleados!H383))&lt;10,0&amp;VALUE(MONTH(empleados!H383)),VALUE(MONTH(empleados!H383)))&amp;"-"&amp;IF(VALUE(DAY(empleados!H383))&lt;10,0&amp;VALUE(DAY(empleados!H383)),VALUE(DAY(empleados!H383)))&amp;"'")</f>
        <v>null</v>
      </c>
      <c r="D382">
        <f>_xlfn.IFNA(VLOOKUP(empleados!J383,centro_costo_id_2!$A$2:$B$108,2,0),107)</f>
        <v>107</v>
      </c>
      <c r="E382" t="str">
        <f>"['cargo' =&gt; '"&amp;TRIM(empleados!B383)&amp;"','usuario' =&gt; '"&amp;TRIM(empleados!C383)&amp;"','cedula' =&gt; "&amp;IF(empleados!D383="","null",empleados!D383)&amp;",'telefono' =&gt; '"&amp;IF(empleados!E383="","N/A",empleados!E383)&amp;"','gestionas_id' =&gt; "&amp;A382&amp;","</f>
        <v>['cargo' =&gt; '','usuario' =&gt; 'Diana María Motta Hernández','cedula' =&gt; 52690497,'telefono' =&gt; '3125821910','gestionas_id' =&gt; 17,</v>
      </c>
      <c r="F382" t="str">
        <f>"'contratos_id' =&gt; "&amp;B382&amp;",'fecha_retiro' =&gt; "&amp;C382&amp;",'ticket' =&gt; '"&amp;IF(empleados!I383="","N/A",empleados!I383)&amp;"','centro_costos_id' =&gt; '107','estado' =&gt; 'Proceso de retiro'],"</f>
        <v>'contratos_id' =&gt; 5,'fecha_retiro' =&gt; null,'ticket' =&gt; 'N/A','centro_costos_id' =&gt; '107','estado' =&gt; 'Proceso de retiro'],</v>
      </c>
      <c r="G382" t="str">
        <f t="shared" si="5"/>
        <v>['cargo' =&gt; '','usuario' =&gt; 'Diana María Motta Hernández','cedula' =&gt; 52690497,'telefono' =&gt; '3125821910','gestionas_id' =&gt; 17,'contratos_id' =&gt; 5,'fecha_retiro' =&gt; null,'ticket' =&gt; 'N/A','centro_costos_id' =&gt; '107','estado' =&gt; 'Proceso de retiro'],</v>
      </c>
    </row>
    <row r="383" spans="1:7" x14ac:dyDescent="0.25">
      <c r="A383">
        <f>_xlfn.IFNA(IF(empleados!F384="",gestiona!$B$17,VLOOKUP(TRIM(empleados!F384),gestiona!$A$1:$B$17,2,0)),17)</f>
        <v>17</v>
      </c>
      <c r="B383">
        <f>_xlfn.IFNA(IF(empleados!G384="",contratos_id!$B$5,VLOOKUP(empleados!G384,contratos_id!$A$1:$B$16,2,0)),5)</f>
        <v>5</v>
      </c>
      <c r="C383" t="str">
        <f>IF(empleados!H384="","null","'"&amp;YEAR(empleados!H384)&amp;"-"&amp;IF(VALUE(MONTH(empleados!H384))&lt;10,0&amp;VALUE(MONTH(empleados!H384)),VALUE(MONTH(empleados!H384)))&amp;"-"&amp;IF(VALUE(DAY(empleados!H384))&lt;10,0&amp;VALUE(DAY(empleados!H384)),VALUE(DAY(empleados!H384)))&amp;"'")</f>
        <v>null</v>
      </c>
      <c r="D383">
        <f>_xlfn.IFNA(VLOOKUP(empleados!J384,centro_costo_id_2!$A$2:$B$108,2,0),107)</f>
        <v>107</v>
      </c>
      <c r="E383" t="str">
        <f>"['cargo' =&gt; '"&amp;TRIM(empleados!B384)&amp;"','usuario' =&gt; '"&amp;TRIM(empleados!C384)&amp;"','cedula' =&gt; "&amp;IF(empleados!D384="","null",empleados!D384)&amp;",'telefono' =&gt; '"&amp;IF(empleados!E384="","N/A",empleados!E384)&amp;"','gestionas_id' =&gt; "&amp;A383&amp;","</f>
        <v>['cargo' =&gt; '','usuario' =&gt; 'Paula Daniela Betancourt Uzeta','cedula' =&gt; 1030684980,'telefono' =&gt; '3124604708','gestionas_id' =&gt; 17,</v>
      </c>
      <c r="F383" t="str">
        <f>"'contratos_id' =&gt; "&amp;B383&amp;",'fecha_retiro' =&gt; "&amp;C383&amp;",'ticket' =&gt; '"&amp;IF(empleados!I384="","N/A",empleados!I384)&amp;"','centro_costos_id' =&gt; '107','estado' =&gt; 'Proceso de retiro'],"</f>
        <v>'contratos_id' =&gt; 5,'fecha_retiro' =&gt; null,'ticket' =&gt; 'N/A','centro_costos_id' =&gt; '107','estado' =&gt; 'Proceso de retiro'],</v>
      </c>
      <c r="G383" t="str">
        <f t="shared" si="5"/>
        <v>['cargo' =&gt; '','usuario' =&gt; 'Paula Daniela Betancourt Uzeta','cedula' =&gt; 1030684980,'telefono' =&gt; '3124604708','gestionas_id' =&gt; 17,'contratos_id' =&gt; 5,'fecha_retiro' =&gt; null,'ticket' =&gt; 'N/A','centro_costos_id' =&gt; '107','estado' =&gt; 'Proceso de retiro'],</v>
      </c>
    </row>
    <row r="384" spans="1:7" x14ac:dyDescent="0.25">
      <c r="A384">
        <f>_xlfn.IFNA(IF(empleados!F385="",gestiona!$B$17,VLOOKUP(TRIM(empleados!F385),gestiona!$A$1:$B$17,2,0)),17)</f>
        <v>17</v>
      </c>
      <c r="B384">
        <f>_xlfn.IFNA(IF(empleados!G385="",contratos_id!$B$5,VLOOKUP(empleados!G385,contratos_id!$A$1:$B$16,2,0)),5)</f>
        <v>5</v>
      </c>
      <c r="C384" t="str">
        <f>IF(empleados!H385="","null","'"&amp;YEAR(empleados!H385)&amp;"-"&amp;IF(VALUE(MONTH(empleados!H385))&lt;10,0&amp;VALUE(MONTH(empleados!H385)),VALUE(MONTH(empleados!H385)))&amp;"-"&amp;IF(VALUE(DAY(empleados!H385))&lt;10,0&amp;VALUE(DAY(empleados!H385)),VALUE(DAY(empleados!H385)))&amp;"'")</f>
        <v>null</v>
      </c>
      <c r="D384">
        <f>_xlfn.IFNA(VLOOKUP(empleados!J385,centro_costo_id_2!$A$2:$B$108,2,0),107)</f>
        <v>107</v>
      </c>
      <c r="E384" t="str">
        <f>"['cargo' =&gt; '"&amp;TRIM(empleados!B385)&amp;"','usuario' =&gt; '"&amp;TRIM(empleados!C385)&amp;"','cedula' =&gt; "&amp;IF(empleados!D385="","null",empleados!D385)&amp;",'telefono' =&gt; '"&amp;IF(empleados!E385="","N/A",empleados!E385)&amp;"','gestionas_id' =&gt; "&amp;A384&amp;","</f>
        <v>['cargo' =&gt; '','usuario' =&gt; 'Wilmeidys Eliana Zárraga Sánchez','cedula' =&gt; PPT: 7004528,'telefono' =&gt; '3026621438','gestionas_id' =&gt; 17,</v>
      </c>
      <c r="F384" t="str">
        <f>"'contratos_id' =&gt; "&amp;B384&amp;",'fecha_retiro' =&gt; "&amp;C384&amp;",'ticket' =&gt; '"&amp;IF(empleados!I385="","N/A",empleados!I385)&amp;"','centro_costos_id' =&gt; '107','estado' =&gt; 'Proceso de retiro'],"</f>
        <v>'contratos_id' =&gt; 5,'fecha_retiro' =&gt; null,'ticket' =&gt; 'N/A','centro_costos_id' =&gt; '107','estado' =&gt; 'Proceso de retiro'],</v>
      </c>
      <c r="G384" t="str">
        <f t="shared" si="5"/>
        <v>['cargo' =&gt; '','usuario' =&gt; 'Wilmeidys Eliana Zárraga Sánchez','cedula' =&gt; PPT: 7004528,'telefono' =&gt; '3026621438','gestionas_id' =&gt; 17,'contratos_id' =&gt; 5,'fecha_retiro' =&gt; null,'ticket' =&gt; 'N/A','centro_costos_id' =&gt; '107','estado' =&gt; 'Proceso de retiro'],</v>
      </c>
    </row>
    <row r="385" spans="1:7" x14ac:dyDescent="0.25">
      <c r="A385">
        <f>_xlfn.IFNA(IF(empleados!F386="",gestiona!$B$17,VLOOKUP(TRIM(empleados!F386),gestiona!$A$1:$B$17,2,0)),17)</f>
        <v>17</v>
      </c>
      <c r="B385">
        <f>_xlfn.IFNA(IF(empleados!G386="",contratos_id!$B$5,VLOOKUP(empleados!G386,contratos_id!$A$1:$B$16,2,0)),5)</f>
        <v>5</v>
      </c>
      <c r="C385" t="str">
        <f>IF(empleados!H386="","null","'"&amp;YEAR(empleados!H386)&amp;"-"&amp;IF(VALUE(MONTH(empleados!H386))&lt;10,0&amp;VALUE(MONTH(empleados!H386)),VALUE(MONTH(empleados!H386)))&amp;"-"&amp;IF(VALUE(DAY(empleados!H386))&lt;10,0&amp;VALUE(DAY(empleados!H386)),VALUE(DAY(empleados!H386)))&amp;"'")</f>
        <v>null</v>
      </c>
      <c r="D385">
        <f>_xlfn.IFNA(VLOOKUP(empleados!J386,centro_costo_id_2!$A$2:$B$108,2,0),107)</f>
        <v>107</v>
      </c>
      <c r="E385" t="str">
        <f>"['cargo' =&gt; '"&amp;TRIM(empleados!B386)&amp;"','usuario' =&gt; '"&amp;TRIM(empleados!C386)&amp;"','cedula' =&gt; "&amp;IF(empleados!D386="","null",empleados!D386)&amp;",'telefono' =&gt; '"&amp;IF(empleados!E386="","N/A",empleados!E386)&amp;"','gestionas_id' =&gt; "&amp;A385&amp;","</f>
        <v>['cargo' =&gt; '','usuario' =&gt; 'Natalia Bedoya','cedula' =&gt; 1144053619,'telefono' =&gt; '3013765220','gestionas_id' =&gt; 17,</v>
      </c>
      <c r="F385" t="str">
        <f>"'contratos_id' =&gt; "&amp;B385&amp;",'fecha_retiro' =&gt; "&amp;C385&amp;",'ticket' =&gt; '"&amp;IF(empleados!I386="","N/A",empleados!I386)&amp;"','centro_costos_id' =&gt; '107','estado' =&gt; 'Proceso de retiro'],"</f>
        <v>'contratos_id' =&gt; 5,'fecha_retiro' =&gt; null,'ticket' =&gt; 'N/A','centro_costos_id' =&gt; '107','estado' =&gt; 'Proceso de retiro'],</v>
      </c>
      <c r="G385" t="str">
        <f t="shared" si="5"/>
        <v>['cargo' =&gt; '','usuario' =&gt; 'Natalia Bedoya','cedula' =&gt; 1144053619,'telefono' =&gt; '3013765220','gestionas_id' =&gt; 17,'contratos_id' =&gt; 5,'fecha_retiro' =&gt; null,'ticket' =&gt; 'N/A','centro_costos_id' =&gt; '107','estado' =&gt; 'Proceso de retiro'],</v>
      </c>
    </row>
    <row r="386" spans="1:7" x14ac:dyDescent="0.25">
      <c r="A386">
        <f>_xlfn.IFNA(IF(empleados!F387="",gestiona!$B$17,VLOOKUP(TRIM(empleados!F387),gestiona!$A$1:$B$17,2,0)),17)</f>
        <v>17</v>
      </c>
      <c r="B386">
        <f>_xlfn.IFNA(IF(empleados!G387="",contratos_id!$B$5,VLOOKUP(empleados!G387,contratos_id!$A$1:$B$16,2,0)),5)</f>
        <v>5</v>
      </c>
      <c r="C386" t="str">
        <f>IF(empleados!H387="","null","'"&amp;YEAR(empleados!H387)&amp;"-"&amp;IF(VALUE(MONTH(empleados!H387))&lt;10,0&amp;VALUE(MONTH(empleados!H387)),VALUE(MONTH(empleados!H387)))&amp;"-"&amp;IF(VALUE(DAY(empleados!H387))&lt;10,0&amp;VALUE(DAY(empleados!H387)),VALUE(DAY(empleados!H387)))&amp;"'")</f>
        <v>null</v>
      </c>
      <c r="D386">
        <f>_xlfn.IFNA(VLOOKUP(empleados!J387,centro_costo_id_2!$A$2:$B$108,2,0),107)</f>
        <v>107</v>
      </c>
      <c r="E386" t="str">
        <f>"['cargo' =&gt; '"&amp;TRIM(empleados!B387)&amp;"','usuario' =&gt; '"&amp;TRIM(empleados!C387)&amp;"','cedula' =&gt; "&amp;IF(empleados!D387="","null",empleados!D387)&amp;",'telefono' =&gt; '"&amp;IF(empleados!E387="","N/A",empleados!E387)&amp;"','gestionas_id' =&gt; "&amp;A386&amp;","</f>
        <v>['cargo' =&gt; '','usuario' =&gt; 'Estiven Jair Jaramillo Villarreal','cedula' =&gt; 1193137127,'telefono' =&gt; '3003240665','gestionas_id' =&gt; 17,</v>
      </c>
      <c r="F386" t="str">
        <f>"'contratos_id' =&gt; "&amp;B386&amp;",'fecha_retiro' =&gt; "&amp;C386&amp;",'ticket' =&gt; '"&amp;IF(empleados!I387="","N/A",empleados!I387)&amp;"','centro_costos_id' =&gt; '107','estado' =&gt; 'Proceso de retiro'],"</f>
        <v>'contratos_id' =&gt; 5,'fecha_retiro' =&gt; null,'ticket' =&gt; 'N/A','centro_costos_id' =&gt; '107','estado' =&gt; 'Proceso de retiro'],</v>
      </c>
      <c r="G386" t="str">
        <f t="shared" ref="G386:G449" si="6">E386&amp;F386</f>
        <v>['cargo' =&gt; '','usuario' =&gt; 'Estiven Jair Jaramillo Villarreal','cedula' =&gt; 1193137127,'telefono' =&gt; '3003240665','gestionas_id' =&gt; 17,'contratos_id' =&gt; 5,'fecha_retiro' =&gt; null,'ticket' =&gt; 'N/A','centro_costos_id' =&gt; '107','estado' =&gt; 'Proceso de retiro'],</v>
      </c>
    </row>
    <row r="387" spans="1:7" x14ac:dyDescent="0.25">
      <c r="A387">
        <f>_xlfn.IFNA(IF(empleados!F388="",gestiona!$B$17,VLOOKUP(TRIM(empleados!F388),gestiona!$A$1:$B$17,2,0)),17)</f>
        <v>15</v>
      </c>
      <c r="B387">
        <f>_xlfn.IFNA(IF(empleados!G388="",contratos_id!$B$5,VLOOKUP(empleados!G388,contratos_id!$A$1:$B$16,2,0)),5)</f>
        <v>3</v>
      </c>
      <c r="C387" t="str">
        <f>IF(empleados!H388="","null","'"&amp;YEAR(empleados!H388)&amp;"-"&amp;IF(VALUE(MONTH(empleados!H388))&lt;10,0&amp;VALUE(MONTH(empleados!H388)),VALUE(MONTH(empleados!H388)))&amp;"-"&amp;IF(VALUE(DAY(empleados!H388))&lt;10,0&amp;VALUE(DAY(empleados!H388)),VALUE(DAY(empleados!H388)))&amp;"'")</f>
        <v>null</v>
      </c>
      <c r="D387">
        <f>_xlfn.IFNA(VLOOKUP(empleados!J388,centro_costo_id_2!$A$2:$B$108,2,0),107)</f>
        <v>107</v>
      </c>
      <c r="E387" t="str">
        <f>"['cargo' =&gt; '"&amp;TRIM(empleados!B388)&amp;"','usuario' =&gt; '"&amp;TRIM(empleados!C388)&amp;"','cedula' =&gt; "&amp;IF(empleados!D388="","null",empleados!D388)&amp;",'telefono' =&gt; '"&amp;IF(empleados!E388="","N/A",empleados!E388)&amp;"','gestionas_id' =&gt; "&amp;A387&amp;","</f>
        <v>['cargo' =&gt; 'Profesional de Bienestar','usuario' =&gt; 'Daniela Rubio Delgado','cedula' =&gt; 1019087516,'telefono' =&gt; '3105880756','gestionas_id' =&gt; 15,</v>
      </c>
      <c r="F387" t="str">
        <f>"'contratos_id' =&gt; "&amp;B387&amp;",'fecha_retiro' =&gt; "&amp;C387&amp;",'ticket' =&gt; '"&amp;IF(empleados!I388="","N/A",empleados!I388)&amp;"','centro_costos_id' =&gt; '107','estado' =&gt; 'Proceso de retiro'],"</f>
        <v>'contratos_id' =&gt; 3,'fecha_retiro' =&gt; null,'ticket' =&gt; '11916','centro_costos_id' =&gt; '107','estado' =&gt; 'Proceso de retiro'],</v>
      </c>
      <c r="G387" t="str">
        <f t="shared" si="6"/>
        <v>['cargo' =&gt; 'Profesional de Bienestar','usuario' =&gt; 'Daniela Rubio Delgado','cedula' =&gt; 1019087516,'telefono' =&gt; '3105880756','gestionas_id' =&gt; 15,'contratos_id' =&gt; 3,'fecha_retiro' =&gt; null,'ticket' =&gt; '11916','centro_costos_id' =&gt; '107','estado' =&gt; 'Proceso de retiro'],</v>
      </c>
    </row>
    <row r="388" spans="1:7" x14ac:dyDescent="0.25">
      <c r="A388">
        <f>_xlfn.IFNA(IF(empleados!F389="",gestiona!$B$17,VLOOKUP(TRIM(empleados!F389),gestiona!$A$1:$B$17,2,0)),17)</f>
        <v>17</v>
      </c>
      <c r="B388">
        <f>_xlfn.IFNA(IF(empleados!G389="",contratos_id!$B$5,VLOOKUP(empleados!G389,contratos_id!$A$1:$B$16,2,0)),5)</f>
        <v>5</v>
      </c>
      <c r="C388" t="str">
        <f>IF(empleados!H389="","null","'"&amp;YEAR(empleados!H389)&amp;"-"&amp;IF(VALUE(MONTH(empleados!H389))&lt;10,0&amp;VALUE(MONTH(empleados!H389)),VALUE(MONTH(empleados!H389)))&amp;"-"&amp;IF(VALUE(DAY(empleados!H389))&lt;10,0&amp;VALUE(DAY(empleados!H389)),VALUE(DAY(empleados!H389)))&amp;"'")</f>
        <v>null</v>
      </c>
      <c r="D388">
        <f>_xlfn.IFNA(VLOOKUP(empleados!J389,centro_costo_id_2!$A$2:$B$108,2,0),107)</f>
        <v>107</v>
      </c>
      <c r="E388" t="str">
        <f>"['cargo' =&gt; '"&amp;TRIM(empleados!B389)&amp;"','usuario' =&gt; '"&amp;TRIM(empleados!C389)&amp;"','cedula' =&gt; "&amp;IF(empleados!D389="","null",empleados!D389)&amp;",'telefono' =&gt; '"&amp;IF(empleados!E389="","N/A",empleados!E389)&amp;"','gestionas_id' =&gt; "&amp;A388&amp;","</f>
        <v>['cargo' =&gt; '','usuario' =&gt; 'Anibal Quiroz','cedula' =&gt; 12647384,'telefono' =&gt; '3188479965','gestionas_id' =&gt; 17,</v>
      </c>
      <c r="F388" t="str">
        <f>"'contratos_id' =&gt; "&amp;B388&amp;",'fecha_retiro' =&gt; "&amp;C388&amp;",'ticket' =&gt; '"&amp;IF(empleados!I389="","N/A",empleados!I389)&amp;"','centro_costos_id' =&gt; '107','estado' =&gt; 'Proceso de retiro'],"</f>
        <v>'contratos_id' =&gt; 5,'fecha_retiro' =&gt; null,'ticket' =&gt; 'N/A','centro_costos_id' =&gt; '107','estado' =&gt; 'Proceso de retiro'],</v>
      </c>
      <c r="G388" t="str">
        <f t="shared" si="6"/>
        <v>['cargo' =&gt; '','usuario' =&gt; 'Anibal Quiroz','cedula' =&gt; 12647384,'telefono' =&gt; '3188479965','gestionas_id' =&gt; 17,'contratos_id' =&gt; 5,'fecha_retiro' =&gt; null,'ticket' =&gt; 'N/A','centro_costos_id' =&gt; '107','estado' =&gt; 'Proceso de retiro'],</v>
      </c>
    </row>
    <row r="389" spans="1:7" x14ac:dyDescent="0.25">
      <c r="A389">
        <f>_xlfn.IFNA(IF(empleados!F390="",gestiona!$B$17,VLOOKUP(TRIM(empleados!F390),gestiona!$A$1:$B$17,2,0)),17)</f>
        <v>13</v>
      </c>
      <c r="B389">
        <f>_xlfn.IFNA(IF(empleados!G390="",contratos_id!$B$5,VLOOKUP(empleados!G390,contratos_id!$A$1:$B$16,2,0)),5)</f>
        <v>13</v>
      </c>
      <c r="C389" t="str">
        <f>IF(empleados!H390="","null","'"&amp;YEAR(empleados!H390)&amp;"-"&amp;IF(VALUE(MONTH(empleados!H390))&lt;10,0&amp;VALUE(MONTH(empleados!H390)),VALUE(MONTH(empleados!H390)))&amp;"-"&amp;IF(VALUE(DAY(empleados!H390))&lt;10,0&amp;VALUE(DAY(empleados!H390)),VALUE(DAY(empleados!H390)))&amp;"'")</f>
        <v>'2023-06-16'</v>
      </c>
      <c r="D389">
        <f>_xlfn.IFNA(VLOOKUP(empleados!J390,centro_costo_id_2!$A$2:$B$108,2,0),107)</f>
        <v>104</v>
      </c>
      <c r="E389" t="str">
        <f>"['cargo' =&gt; '"&amp;TRIM(empleados!B390)&amp;"','usuario' =&gt; '"&amp;TRIM(empleados!C390)&amp;"','cedula' =&gt; "&amp;IF(empleados!D390="","null",empleados!D390)&amp;",'telefono' =&gt; '"&amp;IF(empleados!E390="","N/A",empleados!E390)&amp;"','gestionas_id' =&gt; "&amp;A389&amp;","</f>
        <v>['cargo' =&gt; 'Gerente de Proyectos','usuario' =&gt; 'Carolina Betancourt','cedula' =&gt; 1053774893,'telefono' =&gt; '3012354713','gestionas_id' =&gt; 13,</v>
      </c>
      <c r="F389" t="str">
        <f>"'contratos_id' =&gt; "&amp;B389&amp;",'fecha_retiro' =&gt; "&amp;C389&amp;",'ticket' =&gt; '"&amp;IF(empleados!I390="","N/A",empleados!I390)&amp;"','centro_costos_id' =&gt; '107','estado' =&gt; 'Proceso de retiro'],"</f>
        <v>'contratos_id' =&gt; 13,'fecha_retiro' =&gt; '2023-06-16','ticket' =&gt; '11483','centro_costos_id' =&gt; '107','estado' =&gt; 'Proceso de retiro'],</v>
      </c>
      <c r="G389" t="str">
        <f t="shared" si="6"/>
        <v>['cargo' =&gt; 'Gerente de Proyectos','usuario' =&gt; 'Carolina Betancourt','cedula' =&gt; 1053774893,'telefono' =&gt; '3012354713','gestionas_id' =&gt; 13,'contratos_id' =&gt; 13,'fecha_retiro' =&gt; '2023-06-16','ticket' =&gt; '11483','centro_costos_id' =&gt; '107','estado' =&gt; 'Proceso de retiro'],</v>
      </c>
    </row>
    <row r="390" spans="1:7" x14ac:dyDescent="0.25">
      <c r="A390">
        <f>_xlfn.IFNA(IF(empleados!F391="",gestiona!$B$17,VLOOKUP(TRIM(empleados!F391),gestiona!$A$1:$B$17,2,0)),17)</f>
        <v>9</v>
      </c>
      <c r="B390">
        <f>_xlfn.IFNA(IF(empleados!G391="",contratos_id!$B$5,VLOOKUP(empleados!G391,contratos_id!$A$1:$B$16,2,0)),5)</f>
        <v>13</v>
      </c>
      <c r="C390" t="str">
        <f>IF(empleados!H391="","null","'"&amp;YEAR(empleados!H391)&amp;"-"&amp;IF(VALUE(MONTH(empleados!H391))&lt;10,0&amp;VALUE(MONTH(empleados!H391)),VALUE(MONTH(empleados!H391)))&amp;"-"&amp;IF(VALUE(DAY(empleados!H391))&lt;10,0&amp;VALUE(DAY(empleados!H391)),VALUE(DAY(empleados!H391)))&amp;"'")</f>
        <v>'2023-08-24'</v>
      </c>
      <c r="D390">
        <f>_xlfn.IFNA(VLOOKUP(empleados!J391,centro_costo_id_2!$A$2:$B$108,2,0),107)</f>
        <v>37</v>
      </c>
      <c r="E390" t="str">
        <f>"['cargo' =&gt; '"&amp;TRIM(empleados!B391)&amp;"','usuario' =&gt; '"&amp;TRIM(empleados!C391)&amp;"','cedula' =&gt; "&amp;IF(empleados!D391="","null",empleados!D391)&amp;",'telefono' =&gt; '"&amp;IF(empleados!E391="","N/A",empleados!E391)&amp;"','gestionas_id' =&gt; "&amp;A390&amp;","</f>
        <v>['cargo' =&gt; 'Analista mesa de ayuda','usuario' =&gt; 'Mariana Londoño Bolivar','cedula' =&gt; 1088351672,'telefono' =&gt; '3146493655','gestionas_id' =&gt; 9,</v>
      </c>
      <c r="F390" t="str">
        <f>"'contratos_id' =&gt; "&amp;B390&amp;",'fecha_retiro' =&gt; "&amp;C390&amp;",'ticket' =&gt; '"&amp;IF(empleados!I391="","N/A",empleados!I391)&amp;"','centro_costos_id' =&gt; '107','estado' =&gt; 'Proceso de retiro'],"</f>
        <v>'contratos_id' =&gt; 13,'fecha_retiro' =&gt; '2023-08-24','ticket' =&gt; '11797','centro_costos_id' =&gt; '107','estado' =&gt; 'Proceso de retiro'],</v>
      </c>
      <c r="G390" t="str">
        <f t="shared" si="6"/>
        <v>['cargo' =&gt; 'Analista mesa de ayuda','usuario' =&gt; 'Mariana Londoño Bolivar','cedula' =&gt; 1088351672,'telefono' =&gt; '3146493655','gestionas_id' =&gt; 9,'contratos_id' =&gt; 13,'fecha_retiro' =&gt; '2023-08-24','ticket' =&gt; '11797','centro_costos_id' =&gt; '107','estado' =&gt; 'Proceso de retiro'],</v>
      </c>
    </row>
    <row r="391" spans="1:7" x14ac:dyDescent="0.25">
      <c r="A391">
        <f>_xlfn.IFNA(IF(empleados!F392="",gestiona!$B$17,VLOOKUP(TRIM(empleados!F392),gestiona!$A$1:$B$17,2,0)),17)</f>
        <v>4</v>
      </c>
      <c r="B391">
        <f>_xlfn.IFNA(IF(empleados!G392="",contratos_id!$B$5,VLOOKUP(empleados!G392,contratos_id!$A$1:$B$16,2,0)),5)</f>
        <v>3</v>
      </c>
      <c r="C391" t="str">
        <f>IF(empleados!H392="","null","'"&amp;YEAR(empleados!H392)&amp;"-"&amp;IF(VALUE(MONTH(empleados!H392))&lt;10,0&amp;VALUE(MONTH(empleados!H392)),VALUE(MONTH(empleados!H392)))&amp;"-"&amp;IF(VALUE(DAY(empleados!H392))&lt;10,0&amp;VALUE(DAY(empleados!H392)),VALUE(DAY(empleados!H392)))&amp;"'")</f>
        <v>null</v>
      </c>
      <c r="D391">
        <f>_xlfn.IFNA(VLOOKUP(empleados!J392,centro_costo_id_2!$A$2:$B$108,2,0),107)</f>
        <v>107</v>
      </c>
      <c r="E391" t="str">
        <f>"['cargo' =&gt; '"&amp;TRIM(empleados!B392)&amp;"','usuario' =&gt; '"&amp;TRIM(empleados!C392)&amp;"','cedula' =&gt; "&amp;IF(empleados!D392="","null",empleados!D392)&amp;",'telefono' =&gt; '"&amp;IF(empleados!E392="","N/A",empleados!E392)&amp;"','gestionas_id' =&gt; "&amp;A391&amp;","</f>
        <v>['cargo' =&gt; 'Auxiliar Contable','usuario' =&gt; 'Tatiana Jasbleidy Gómez Acosta','cedula' =&gt; 1010227282,'telefono' =&gt; '3144767625','gestionas_id' =&gt; 4,</v>
      </c>
      <c r="F391" t="str">
        <f>"'contratos_id' =&gt; "&amp;B391&amp;",'fecha_retiro' =&gt; "&amp;C391&amp;",'ticket' =&gt; '"&amp;IF(empleados!I392="","N/A",empleados!I392)&amp;"','centro_costos_id' =&gt; '107','estado' =&gt; 'Proceso de retiro'],"</f>
        <v>'contratos_id' =&gt; 3,'fecha_retiro' =&gt; null,'ticket' =&gt; '11949','centro_costos_id' =&gt; '107','estado' =&gt; 'Proceso de retiro'],</v>
      </c>
      <c r="G391" t="str">
        <f t="shared" si="6"/>
        <v>['cargo' =&gt; 'Auxiliar Contable','usuario' =&gt; 'Tatiana Jasbleidy Gómez Acosta','cedula' =&gt; 1010227282,'telefono' =&gt; '3144767625','gestionas_id' =&gt; 4,'contratos_id' =&gt; 3,'fecha_retiro' =&gt; null,'ticket' =&gt; '11949','centro_costos_id' =&gt; '107','estado' =&gt; 'Proceso de retiro'],</v>
      </c>
    </row>
    <row r="392" spans="1:7" x14ac:dyDescent="0.25">
      <c r="A392">
        <f>_xlfn.IFNA(IF(empleados!F393="",gestiona!$B$17,VLOOKUP(TRIM(empleados!F393),gestiona!$A$1:$B$17,2,0)),17)</f>
        <v>9</v>
      </c>
      <c r="B392">
        <f>_xlfn.IFNA(IF(empleados!G393="",contratos_id!$B$5,VLOOKUP(empleados!G393,contratos_id!$A$1:$B$16,2,0)),5)</f>
        <v>5</v>
      </c>
      <c r="C392" t="str">
        <f>IF(empleados!H393="","null","'"&amp;YEAR(empleados!H393)&amp;"-"&amp;IF(VALUE(MONTH(empleados!H393))&lt;10,0&amp;VALUE(MONTH(empleados!H393)),VALUE(MONTH(empleados!H393)))&amp;"-"&amp;IF(VALUE(DAY(empleados!H393))&lt;10,0&amp;VALUE(DAY(empleados!H393)),VALUE(DAY(empleados!H393)))&amp;"'")</f>
        <v>null</v>
      </c>
      <c r="D392">
        <f>_xlfn.IFNA(VLOOKUP(empleados!J393,centro_costo_id_2!$A$2:$B$108,2,0),107)</f>
        <v>45</v>
      </c>
      <c r="E392" t="str">
        <f>"['cargo' =&gt; '"&amp;TRIM(empleados!B393)&amp;"','usuario' =&gt; '"&amp;TRIM(empleados!C393)&amp;"','cedula' =&gt; "&amp;IF(empleados!D393="","null",empleados!D393)&amp;",'telefono' =&gt; '"&amp;IF(empleados!E393="","N/A",empleados!E393)&amp;"','gestionas_id' =&gt; "&amp;A392&amp;","</f>
        <v>['cargo' =&gt; 'Desarrollador .NET','usuario' =&gt; 'Ferney Camilo Prieto Patarroyo','cedula' =&gt; 1022975061,'telefono' =&gt; '3194354650','gestionas_id' =&gt; 9,</v>
      </c>
      <c r="F392" t="str">
        <f>"'contratos_id' =&gt; "&amp;B392&amp;",'fecha_retiro' =&gt; "&amp;C392&amp;",'ticket' =&gt; '"&amp;IF(empleados!I393="","N/A",empleados!I393)&amp;"','centro_costos_id' =&gt; '107','estado' =&gt; 'Proceso de retiro'],"</f>
        <v>'contratos_id' =&gt; 5,'fecha_retiro' =&gt; null,'ticket' =&gt; '11921','centro_costos_id' =&gt; '107','estado' =&gt; 'Proceso de retiro'],</v>
      </c>
      <c r="G392" t="str">
        <f t="shared" si="6"/>
        <v>['cargo' =&gt; 'Desarrollador .NET','usuario' =&gt; 'Ferney Camilo Prieto Patarroyo','cedula' =&gt; 1022975061,'telefono' =&gt; '3194354650','gestionas_id' =&gt; 9,'contratos_id' =&gt; 5,'fecha_retiro' =&gt; null,'ticket' =&gt; '11921','centro_costos_id' =&gt; '107','estado' =&gt; 'Proceso de retiro'],</v>
      </c>
    </row>
    <row r="393" spans="1:7" x14ac:dyDescent="0.25">
      <c r="A393">
        <f>_xlfn.IFNA(IF(empleados!F394="",gestiona!$B$17,VLOOKUP(TRIM(empleados!F394),gestiona!$A$1:$B$17,2,0)),17)</f>
        <v>9</v>
      </c>
      <c r="B393">
        <f>_xlfn.IFNA(IF(empleados!G394="",contratos_id!$B$5,VLOOKUP(empleados!G394,contratos_id!$A$1:$B$16,2,0)),5)</f>
        <v>6</v>
      </c>
      <c r="C393" t="str">
        <f>IF(empleados!H394="","null","'"&amp;YEAR(empleados!H394)&amp;"-"&amp;IF(VALUE(MONTH(empleados!H394))&lt;10,0&amp;VALUE(MONTH(empleados!H394)),VALUE(MONTH(empleados!H394)))&amp;"-"&amp;IF(VALUE(DAY(empleados!H394))&lt;10,0&amp;VALUE(DAY(empleados!H394)),VALUE(DAY(empleados!H394)))&amp;"'")</f>
        <v>'2023-03-16'</v>
      </c>
      <c r="D393">
        <f>_xlfn.IFNA(VLOOKUP(empleados!J394,centro_costo_id_2!$A$2:$B$108,2,0),107)</f>
        <v>100</v>
      </c>
      <c r="E393" t="str">
        <f>"['cargo' =&gt; '"&amp;TRIM(empleados!B394)&amp;"','usuario' =&gt; '"&amp;TRIM(empleados!C394)&amp;"','cedula' =&gt; "&amp;IF(empleados!D394="","null",empleados!D394)&amp;",'telefono' =&gt; '"&amp;IF(empleados!E394="","N/A",empleados!E394)&amp;"','gestionas_id' =&gt; "&amp;A393&amp;","</f>
        <v>['cargo' =&gt; 'Tester','usuario' =&gt; 'Fernando Murcia Paredes','cedula' =&gt; 80097194,'telefono' =&gt; '3196400231','gestionas_id' =&gt; 9,</v>
      </c>
      <c r="F393" t="str">
        <f>"'contratos_id' =&gt; "&amp;B393&amp;",'fecha_retiro' =&gt; "&amp;C393&amp;",'ticket' =&gt; '"&amp;IF(empleados!I394="","N/A",empleados!I394)&amp;"','centro_costos_id' =&gt; '107','estado' =&gt; 'Proceso de retiro'],"</f>
        <v>'contratos_id' =&gt; 6,'fecha_retiro' =&gt; '2023-03-16','ticket' =&gt; '11741','centro_costos_id' =&gt; '107','estado' =&gt; 'Proceso de retiro'],</v>
      </c>
      <c r="G393" t="str">
        <f t="shared" si="6"/>
        <v>['cargo' =&gt; 'Tester','usuario' =&gt; 'Fernando Murcia Paredes','cedula' =&gt; 80097194,'telefono' =&gt; '3196400231','gestionas_id' =&gt; 9,'contratos_id' =&gt; 6,'fecha_retiro' =&gt; '2023-03-16','ticket' =&gt; '11741','centro_costos_id' =&gt; '107','estado' =&gt; 'Proceso de retiro'],</v>
      </c>
    </row>
    <row r="394" spans="1:7" x14ac:dyDescent="0.25">
      <c r="A394">
        <f>_xlfn.IFNA(IF(empleados!F395="",gestiona!$B$17,VLOOKUP(TRIM(empleados!F395),gestiona!$A$1:$B$17,2,0)),17)</f>
        <v>13</v>
      </c>
      <c r="B394">
        <f>_xlfn.IFNA(IF(empleados!G395="",contratos_id!$B$5,VLOOKUP(empleados!G395,contratos_id!$A$1:$B$16,2,0)),5)</f>
        <v>13</v>
      </c>
      <c r="C394" t="str">
        <f>IF(empleados!H395="","null","'"&amp;YEAR(empleados!H395)&amp;"-"&amp;IF(VALUE(MONTH(empleados!H395))&lt;10,0&amp;VALUE(MONTH(empleados!H395)),VALUE(MONTH(empleados!H395)))&amp;"-"&amp;IF(VALUE(DAY(empleados!H395))&lt;10,0&amp;VALUE(DAY(empleados!H395)),VALUE(DAY(empleados!H395)))&amp;"'")</f>
        <v>'2023-09-16'</v>
      </c>
      <c r="D394">
        <f>_xlfn.IFNA(VLOOKUP(empleados!J395,centro_costo_id_2!$A$2:$B$108,2,0),107)</f>
        <v>100</v>
      </c>
      <c r="E394" t="str">
        <f>"['cargo' =&gt; '"&amp;TRIM(empleados!B395)&amp;"','usuario' =&gt; '"&amp;TRIM(empleados!C395)&amp;"','cedula' =&gt; "&amp;IF(empleados!D395="","null",empleados!D395)&amp;",'telefono' =&gt; '"&amp;IF(empleados!E395="","N/A",empleados!E395)&amp;"','gestionas_id' =&gt; "&amp;A394&amp;","</f>
        <v>['cargo' =&gt; 'Asistente de Proyectos','usuario' =&gt; 'Karen Natalia Cuervo León','cedula' =&gt; 1000162616,'telefono' =&gt; '3113901262','gestionas_id' =&gt; 13,</v>
      </c>
      <c r="F394" t="str">
        <f>"'contratos_id' =&gt; "&amp;B394&amp;",'fecha_retiro' =&gt; "&amp;C394&amp;",'ticket' =&gt; '"&amp;IF(empleados!I395="","N/A",empleados!I395)&amp;"','centro_costos_id' =&gt; '107','estado' =&gt; 'Proceso de retiro'],"</f>
        <v>'contratos_id' =&gt; 13,'fecha_retiro' =&gt; '2023-09-16','ticket' =&gt; '11736','centro_costos_id' =&gt; '107','estado' =&gt; 'Proceso de retiro'],</v>
      </c>
      <c r="G394" t="str">
        <f t="shared" si="6"/>
        <v>['cargo' =&gt; 'Asistente de Proyectos','usuario' =&gt; 'Karen Natalia Cuervo León','cedula' =&gt; 1000162616,'telefono' =&gt; '3113901262','gestionas_id' =&gt; 13,'contratos_id' =&gt; 13,'fecha_retiro' =&gt; '2023-09-16','ticket' =&gt; '11736','centro_costos_id' =&gt; '107','estado' =&gt; 'Proceso de retiro'],</v>
      </c>
    </row>
    <row r="395" spans="1:7" x14ac:dyDescent="0.25">
      <c r="A395">
        <f>_xlfn.IFNA(IF(empleados!F396="",gestiona!$B$17,VLOOKUP(TRIM(empleados!F396),gestiona!$A$1:$B$17,2,0)),17)</f>
        <v>9</v>
      </c>
      <c r="B395">
        <f>_xlfn.IFNA(IF(empleados!G396="",contratos_id!$B$5,VLOOKUP(empleados!G396,contratos_id!$A$1:$B$16,2,0)),5)</f>
        <v>5</v>
      </c>
      <c r="C395" t="str">
        <f>IF(empleados!H396="","null","'"&amp;YEAR(empleados!H396)&amp;"-"&amp;IF(VALUE(MONTH(empleados!H396))&lt;10,0&amp;VALUE(MONTH(empleados!H396)),VALUE(MONTH(empleados!H396)))&amp;"-"&amp;IF(VALUE(DAY(empleados!H396))&lt;10,0&amp;VALUE(DAY(empleados!H396)),VALUE(DAY(empleados!H396)))&amp;"'")</f>
        <v>'2023-09-18'</v>
      </c>
      <c r="D395">
        <f>_xlfn.IFNA(VLOOKUP(empleados!J396,centro_costo_id_2!$A$2:$B$108,2,0),107)</f>
        <v>99</v>
      </c>
      <c r="E395" t="str">
        <f>"['cargo' =&gt; '"&amp;TRIM(empleados!B396)&amp;"','usuario' =&gt; '"&amp;TRIM(empleados!C396)&amp;"','cedula' =&gt; "&amp;IF(empleados!D396="","null",empleados!D396)&amp;",'telefono' =&gt; '"&amp;IF(empleados!E396="","N/A",empleados!E396)&amp;"','gestionas_id' =&gt; "&amp;A395&amp;","</f>
        <v>['cargo' =&gt; 'Arquitecto de software','usuario' =&gt; 'Diego Pedroza Castro','cedula' =&gt; 1049603928,'telefono' =&gt; '3158773854','gestionas_id' =&gt; 9,</v>
      </c>
      <c r="F395" t="str">
        <f>"'contratos_id' =&gt; "&amp;B395&amp;",'fecha_retiro' =&gt; "&amp;C395&amp;",'ticket' =&gt; '"&amp;IF(empleados!I396="","N/A",empleados!I396)&amp;"','centro_costos_id' =&gt; '107','estado' =&gt; 'Proceso de retiro'],"</f>
        <v>'contratos_id' =&gt; 5,'fecha_retiro' =&gt; '2023-09-18','ticket' =&gt; '11547','centro_costos_id' =&gt; '107','estado' =&gt; 'Proceso de retiro'],</v>
      </c>
      <c r="G395" t="str">
        <f t="shared" si="6"/>
        <v>['cargo' =&gt; 'Arquitecto de software','usuario' =&gt; 'Diego Pedroza Castro','cedula' =&gt; 1049603928,'telefono' =&gt; '3158773854','gestionas_id' =&gt; 9,'contratos_id' =&gt; 5,'fecha_retiro' =&gt; '2023-09-18','ticket' =&gt; '11547','centro_costos_id' =&gt; '107','estado' =&gt; 'Proceso de retiro'],</v>
      </c>
    </row>
    <row r="396" spans="1:7" x14ac:dyDescent="0.25">
      <c r="A396">
        <f>_xlfn.IFNA(IF(empleados!F397="",gestiona!$B$17,VLOOKUP(TRIM(empleados!F397),gestiona!$A$1:$B$17,2,0)),17)</f>
        <v>15</v>
      </c>
      <c r="B396">
        <f>_xlfn.IFNA(IF(empleados!G397="",contratos_id!$B$5,VLOOKUP(empleados!G397,contratos_id!$A$1:$B$16,2,0)),5)</f>
        <v>3</v>
      </c>
      <c r="C396" t="str">
        <f>IF(empleados!H397="","null","'"&amp;YEAR(empleados!H397)&amp;"-"&amp;IF(VALUE(MONTH(empleados!H397))&lt;10,0&amp;VALUE(MONTH(empleados!H397)),VALUE(MONTH(empleados!H397)))&amp;"-"&amp;IF(VALUE(DAY(empleados!H397))&lt;10,0&amp;VALUE(DAY(empleados!H397)),VALUE(DAY(empleados!H397)))&amp;"'")</f>
        <v>null</v>
      </c>
      <c r="D396">
        <f>_xlfn.IFNA(VLOOKUP(empleados!J397,centro_costo_id_2!$A$2:$B$108,2,0),107)</f>
        <v>107</v>
      </c>
      <c r="E396" t="str">
        <f>"['cargo' =&gt; '"&amp;TRIM(empleados!B397)&amp;"','usuario' =&gt; '"&amp;TRIM(empleados!C397)&amp;"','cedula' =&gt; "&amp;IF(empleados!D397="","null",empleados!D397)&amp;",'telefono' =&gt; '"&amp;IF(empleados!E397="","N/A",empleados!E397)&amp;"','gestionas_id' =&gt; "&amp;A396&amp;","</f>
        <v>['cargo' =&gt; 'Profesional de seleccion','usuario' =&gt; 'Katherine Ramirez Rubio','cedula' =&gt; 1019108729,'telefono' =&gt; '3022589469','gestionas_id' =&gt; 15,</v>
      </c>
      <c r="F396" t="str">
        <f>"'contratos_id' =&gt; "&amp;B396&amp;",'fecha_retiro' =&gt; "&amp;C396&amp;",'ticket' =&gt; '"&amp;IF(empleados!I397="","N/A",empleados!I397)&amp;"','centro_costos_id' =&gt; '107','estado' =&gt; 'Proceso de retiro'],"</f>
        <v>'contratos_id' =&gt; 3,'fecha_retiro' =&gt; null,'ticket' =&gt; '11907','centro_costos_id' =&gt; '107','estado' =&gt; 'Proceso de retiro'],</v>
      </c>
      <c r="G396" t="str">
        <f t="shared" si="6"/>
        <v>['cargo' =&gt; 'Profesional de seleccion','usuario' =&gt; 'Katherine Ramirez Rubio','cedula' =&gt; 1019108729,'telefono' =&gt; '3022589469','gestionas_id' =&gt; 15,'contratos_id' =&gt; 3,'fecha_retiro' =&gt; null,'ticket' =&gt; '11907','centro_costos_id' =&gt; '107','estado' =&gt; 'Proceso de retiro'],</v>
      </c>
    </row>
    <row r="397" spans="1:7" x14ac:dyDescent="0.25">
      <c r="A397">
        <f>_xlfn.IFNA(IF(empleados!F398="",gestiona!$B$17,VLOOKUP(TRIM(empleados!F398),gestiona!$A$1:$B$17,2,0)),17)</f>
        <v>9</v>
      </c>
      <c r="B397">
        <f>_xlfn.IFNA(IF(empleados!G398="",contratos_id!$B$5,VLOOKUP(empleados!G398,contratos_id!$A$1:$B$16,2,0)),5)</f>
        <v>3</v>
      </c>
      <c r="C397" t="str">
        <f>IF(empleados!H398="","null","'"&amp;YEAR(empleados!H398)&amp;"-"&amp;IF(VALUE(MONTH(empleados!H398))&lt;10,0&amp;VALUE(MONTH(empleados!H398)),VALUE(MONTH(empleados!H398)))&amp;"-"&amp;IF(VALUE(DAY(empleados!H398))&lt;10,0&amp;VALUE(DAY(empleados!H398)),VALUE(DAY(empleados!H398)))&amp;"'")</f>
        <v>null</v>
      </c>
      <c r="D397">
        <f>_xlfn.IFNA(VLOOKUP(empleados!J398,centro_costo_id_2!$A$2:$B$108,2,0),107)</f>
        <v>100</v>
      </c>
      <c r="E397" t="str">
        <f>"['cargo' =&gt; '"&amp;TRIM(empleados!B398)&amp;"','usuario' =&gt; '"&amp;TRIM(empleados!C398)&amp;"','cedula' =&gt; "&amp;IF(empleados!D398="","null",empleados!D398)&amp;",'telefono' =&gt; '"&amp;IF(empleados!E398="","N/A",empleados!E398)&amp;"','gestionas_id' =&gt; "&amp;A397&amp;","</f>
        <v>['cargo' =&gt; 'Desarrollador senior','usuario' =&gt; 'Dario Fernando Lopez','cedula' =&gt; 1056908299,'telefono' =&gt; '3125818480','gestionas_id' =&gt; 9,</v>
      </c>
      <c r="F397" t="str">
        <f>"'contratos_id' =&gt; "&amp;B397&amp;",'fecha_retiro' =&gt; "&amp;C397&amp;",'ticket' =&gt; '"&amp;IF(empleados!I398="","N/A",empleados!I398)&amp;"','centro_costos_id' =&gt; '107','estado' =&gt; 'Proceso de retiro'],"</f>
        <v>'contratos_id' =&gt; 3,'fecha_retiro' =&gt; null,'ticket' =&gt; '11729','centro_costos_id' =&gt; '107','estado' =&gt; 'Proceso de retiro'],</v>
      </c>
      <c r="G397" t="str">
        <f t="shared" si="6"/>
        <v>['cargo' =&gt; 'Desarrollador senior','usuario' =&gt; 'Dario Fernando Lopez','cedula' =&gt; 1056908299,'telefono' =&gt; '3125818480','gestionas_id' =&gt; 9,'contratos_id' =&gt; 3,'fecha_retiro' =&gt; null,'ticket' =&gt; '11729','centro_costos_id' =&gt; '107','estado' =&gt; 'Proceso de retiro'],</v>
      </c>
    </row>
    <row r="398" spans="1:7" x14ac:dyDescent="0.25">
      <c r="A398">
        <f>_xlfn.IFNA(IF(empleados!F399="",gestiona!$B$17,VLOOKUP(TRIM(empleados!F399),gestiona!$A$1:$B$17,2,0)),17)</f>
        <v>9</v>
      </c>
      <c r="B398">
        <f>_xlfn.IFNA(IF(empleados!G399="",contratos_id!$B$5,VLOOKUP(empleados!G399,contratos_id!$A$1:$B$16,2,0)),5)</f>
        <v>5</v>
      </c>
      <c r="C398" t="str">
        <f>IF(empleados!H399="","null","'"&amp;YEAR(empleados!H399)&amp;"-"&amp;IF(VALUE(MONTH(empleados!H399))&lt;10,0&amp;VALUE(MONTH(empleados!H399)),VALUE(MONTH(empleados!H399)))&amp;"-"&amp;IF(VALUE(DAY(empleados!H399))&lt;10,0&amp;VALUE(DAY(empleados!H399)),VALUE(DAY(empleados!H399)))&amp;"'")</f>
        <v>'2023-08-23'</v>
      </c>
      <c r="D398">
        <f>_xlfn.IFNA(VLOOKUP(empleados!J399,centro_costo_id_2!$A$2:$B$108,2,0),107)</f>
        <v>45</v>
      </c>
      <c r="E398" t="str">
        <f>"['cargo' =&gt; '"&amp;TRIM(empleados!B399)&amp;"','usuario' =&gt; '"&amp;TRIM(empleados!C399)&amp;"','cedula' =&gt; "&amp;IF(empleados!D399="","null",empleados!D399)&amp;",'telefono' =&gt; '"&amp;IF(empleados!E399="","N/A",empleados!E399)&amp;"','gestionas_id' =&gt; "&amp;A398&amp;","</f>
        <v>['cargo' =&gt; 'Desarrollador . NET/Angular','usuario' =&gt; 'Juan Manuel Rivera','cedula' =&gt; 5828744,'telefono' =&gt; '3115732418','gestionas_id' =&gt; 9,</v>
      </c>
      <c r="F398" t="str">
        <f>"'contratos_id' =&gt; "&amp;B398&amp;",'fecha_retiro' =&gt; "&amp;C398&amp;",'ticket' =&gt; '"&amp;IF(empleados!I399="","N/A",empleados!I399)&amp;"','centro_costos_id' =&gt; '107','estado' =&gt; 'Proceso de retiro'],"</f>
        <v>'contratos_id' =&gt; 5,'fecha_retiro' =&gt; '2023-08-23','ticket' =&gt; '11936','centro_costos_id' =&gt; '107','estado' =&gt; 'Proceso de retiro'],</v>
      </c>
      <c r="G398" t="str">
        <f t="shared" si="6"/>
        <v>['cargo' =&gt; 'Desarrollador . NET/Angular','usuario' =&gt; 'Juan Manuel Rivera','cedula' =&gt; 5828744,'telefono' =&gt; '3115732418','gestionas_id' =&gt; 9,'contratos_id' =&gt; 5,'fecha_retiro' =&gt; '2023-08-23','ticket' =&gt; '11936','centro_costos_id' =&gt; '107','estado' =&gt; 'Proceso de retiro'],</v>
      </c>
    </row>
    <row r="399" spans="1:7" x14ac:dyDescent="0.25">
      <c r="A399">
        <f>_xlfn.IFNA(IF(empleados!F400="",gestiona!$B$17,VLOOKUP(TRIM(empleados!F400),gestiona!$A$1:$B$17,2,0)),17)</f>
        <v>9</v>
      </c>
      <c r="B399">
        <f>_xlfn.IFNA(IF(empleados!G400="",contratos_id!$B$5,VLOOKUP(empleados!G400,contratos_id!$A$1:$B$16,2,0)),5)</f>
        <v>5</v>
      </c>
      <c r="C399" t="str">
        <f>IF(empleados!H400="","null","'"&amp;YEAR(empleados!H400)&amp;"-"&amp;IF(VALUE(MONTH(empleados!H400))&lt;10,0&amp;VALUE(MONTH(empleados!H400)),VALUE(MONTH(empleados!H400)))&amp;"-"&amp;IF(VALUE(DAY(empleados!H400))&lt;10,0&amp;VALUE(DAY(empleados!H400)),VALUE(DAY(empleados!H400)))&amp;"'")</f>
        <v>'2023-08-23'</v>
      </c>
      <c r="D399">
        <f>_xlfn.IFNA(VLOOKUP(empleados!J400,centro_costo_id_2!$A$2:$B$108,2,0),107)</f>
        <v>45</v>
      </c>
      <c r="E399" t="str">
        <f>"['cargo' =&gt; '"&amp;TRIM(empleados!B400)&amp;"','usuario' =&gt; '"&amp;TRIM(empleados!C400)&amp;"','cedula' =&gt; "&amp;IF(empleados!D400="","null",empleados!D400)&amp;",'telefono' =&gt; '"&amp;IF(empleados!E400="","N/A",empleados!E400)&amp;"','gestionas_id' =&gt; "&amp;A399&amp;","</f>
        <v>['cargo' =&gt; 'Desarrollador . NET/Angular','usuario' =&gt; 'Diego Alejandro Guzmán Nariño','cedula' =&gt; 1013661367,'telefono' =&gt; '3232894165','gestionas_id' =&gt; 9,</v>
      </c>
      <c r="F399" t="str">
        <f>"'contratos_id' =&gt; "&amp;B399&amp;",'fecha_retiro' =&gt; "&amp;C399&amp;",'ticket' =&gt; '"&amp;IF(empleados!I400="","N/A",empleados!I400)&amp;"','centro_costos_id' =&gt; '107','estado' =&gt; 'Proceso de retiro'],"</f>
        <v>'contratos_id' =&gt; 5,'fecha_retiro' =&gt; '2023-08-23','ticket' =&gt; '11935','centro_costos_id' =&gt; '107','estado' =&gt; 'Proceso de retiro'],</v>
      </c>
      <c r="G399" t="str">
        <f t="shared" si="6"/>
        <v>['cargo' =&gt; 'Desarrollador . NET/Angular','usuario' =&gt; 'Diego Alejandro Guzmán Nariño','cedula' =&gt; 1013661367,'telefono' =&gt; '3232894165','gestionas_id' =&gt; 9,'contratos_id' =&gt; 5,'fecha_retiro' =&gt; '2023-08-23','ticket' =&gt; '11935','centro_costos_id' =&gt; '107','estado' =&gt; 'Proceso de retiro'],</v>
      </c>
    </row>
    <row r="400" spans="1:7" x14ac:dyDescent="0.25">
      <c r="A400">
        <f>_xlfn.IFNA(IF(empleados!F401="",gestiona!$B$17,VLOOKUP(TRIM(empleados!F401),gestiona!$A$1:$B$17,2,0)),17)</f>
        <v>13</v>
      </c>
      <c r="B400">
        <f>_xlfn.IFNA(IF(empleados!G401="",contratos_id!$B$5,VLOOKUP(empleados!G401,contratos_id!$A$1:$B$16,2,0)),5)</f>
        <v>5</v>
      </c>
      <c r="C400" t="str">
        <f>IF(empleados!H401="","null","'"&amp;YEAR(empleados!H401)&amp;"-"&amp;IF(VALUE(MONTH(empleados!H401))&lt;10,0&amp;VALUE(MONTH(empleados!H401)),VALUE(MONTH(empleados!H401)))&amp;"-"&amp;IF(VALUE(DAY(empleados!H401))&lt;10,0&amp;VALUE(DAY(empleados!H401)),VALUE(DAY(empleados!H401)))&amp;"'")</f>
        <v>'2023-08-24'</v>
      </c>
      <c r="D400">
        <f>_xlfn.IFNA(VLOOKUP(empleados!J401,centro_costo_id_2!$A$2:$B$108,2,0),107)</f>
        <v>37</v>
      </c>
      <c r="E400" t="str">
        <f>"['cargo' =&gt; '"&amp;TRIM(empleados!B401)&amp;"','usuario' =&gt; '"&amp;TRIM(empleados!C401)&amp;"','cedula' =&gt; "&amp;IF(empleados!D401="","null",empleados!D401)&amp;",'telefono' =&gt; '"&amp;IF(empleados!E401="","N/A",empleados!E401)&amp;"','gestionas_id' =&gt; "&amp;A400&amp;","</f>
        <v>['cargo' =&gt; 'Analista de mesa de ayuda','usuario' =&gt; 'Jesus Manuel Vergara Rivera','cedula' =&gt; 1102859505,'telefono' =&gt; '3008319271','gestionas_id' =&gt; 13,</v>
      </c>
      <c r="F400" t="str">
        <f>"'contratos_id' =&gt; "&amp;B400&amp;",'fecha_retiro' =&gt; "&amp;C400&amp;",'ticket' =&gt; '"&amp;IF(empleados!I401="","N/A",empleados!I401)&amp;"','centro_costos_id' =&gt; '107','estado' =&gt; 'Proceso de retiro'],"</f>
        <v>'contratos_id' =&gt; 5,'fecha_retiro' =&gt; '2023-08-24','ticket' =&gt; '11897','centro_costos_id' =&gt; '107','estado' =&gt; 'Proceso de retiro'],</v>
      </c>
      <c r="G400" t="str">
        <f t="shared" si="6"/>
        <v>['cargo' =&gt; 'Analista de mesa de ayuda','usuario' =&gt; 'Jesus Manuel Vergara Rivera','cedula' =&gt; 1102859505,'telefono' =&gt; '3008319271','gestionas_id' =&gt; 13,'contratos_id' =&gt; 5,'fecha_retiro' =&gt; '2023-08-24','ticket' =&gt; '11897','centro_costos_id' =&gt; '107','estado' =&gt; 'Proceso de retiro'],</v>
      </c>
    </row>
    <row r="401" spans="1:7" x14ac:dyDescent="0.25">
      <c r="A401">
        <f>_xlfn.IFNA(IF(empleados!F402="",gestiona!$B$17,VLOOKUP(TRIM(empleados!F402),gestiona!$A$1:$B$17,2,0)),17)</f>
        <v>13</v>
      </c>
      <c r="B401">
        <f>_xlfn.IFNA(IF(empleados!G402="",contratos_id!$B$5,VLOOKUP(empleados!G402,contratos_id!$A$1:$B$16,2,0)),5)</f>
        <v>6</v>
      </c>
      <c r="C401" t="str">
        <f>IF(empleados!H402="","null","'"&amp;YEAR(empleados!H402)&amp;"-"&amp;IF(VALUE(MONTH(empleados!H402))&lt;10,0&amp;VALUE(MONTH(empleados!H402)),VALUE(MONTH(empleados!H402)))&amp;"-"&amp;IF(VALUE(DAY(empleados!H402))&lt;10,0&amp;VALUE(DAY(empleados!H402)),VALUE(DAY(empleados!H402)))&amp;"'")</f>
        <v>'2023-12-24'</v>
      </c>
      <c r="D401">
        <f>_xlfn.IFNA(VLOOKUP(empleados!J402,centro_costo_id_2!$A$2:$B$108,2,0),107)</f>
        <v>92</v>
      </c>
      <c r="E401" t="str">
        <f>"['cargo' =&gt; '"&amp;TRIM(empleados!B402)&amp;"','usuario' =&gt; '"&amp;TRIM(empleados!C402)&amp;"','cedula' =&gt; "&amp;IF(empleados!D402="","null",empleados!D402)&amp;",'telefono' =&gt; '"&amp;IF(empleados!E402="","N/A",empleados!E402)&amp;"','gestionas_id' =&gt; "&amp;A401&amp;","</f>
        <v>['cargo' =&gt; 'Especialista Gestión Documental','usuario' =&gt; 'Didier Mauricio Hurtado','cedula' =&gt; 80214153,'telefono' =&gt; '3002439622','gestionas_id' =&gt; 13,</v>
      </c>
      <c r="F401" t="str">
        <f>"'contratos_id' =&gt; "&amp;B401&amp;",'fecha_retiro' =&gt; "&amp;C401&amp;",'ticket' =&gt; '"&amp;IF(empleados!I402="","N/A",empleados!I402)&amp;"','centro_costos_id' =&gt; '107','estado' =&gt; 'Proceso de retiro'],"</f>
        <v>'contratos_id' =&gt; 6,'fecha_retiro' =&gt; '2023-12-24','ticket' =&gt; '11998','centro_costos_id' =&gt; '107','estado' =&gt; 'Proceso de retiro'],</v>
      </c>
      <c r="G401" t="str">
        <f t="shared" si="6"/>
        <v>['cargo' =&gt; 'Especialista Gestión Documental','usuario' =&gt; 'Didier Mauricio Hurtado','cedula' =&gt; 80214153,'telefono' =&gt; '3002439622','gestionas_id' =&gt; 13,'contratos_id' =&gt; 6,'fecha_retiro' =&gt; '2023-12-24','ticket' =&gt; '11998','centro_costos_id' =&gt; '107','estado' =&gt; 'Proceso de retiro'],</v>
      </c>
    </row>
    <row r="402" spans="1:7" x14ac:dyDescent="0.25">
      <c r="A402">
        <f>_xlfn.IFNA(IF(empleados!F403="",gestiona!$B$17,VLOOKUP(TRIM(empleados!F403),gestiona!$A$1:$B$17,2,0)),17)</f>
        <v>9</v>
      </c>
      <c r="B402">
        <f>_xlfn.IFNA(IF(empleados!G403="",contratos_id!$B$5,VLOOKUP(empleados!G403,contratos_id!$A$1:$B$16,2,0)),5)</f>
        <v>5</v>
      </c>
      <c r="C402" t="str">
        <f>IF(empleados!H403="","null","'"&amp;YEAR(empleados!H403)&amp;"-"&amp;IF(VALUE(MONTH(empleados!H403))&lt;10,0&amp;VALUE(MONTH(empleados!H403)),VALUE(MONTH(empleados!H403)))&amp;"-"&amp;IF(VALUE(DAY(empleados!H403))&lt;10,0&amp;VALUE(DAY(empleados!H403)),VALUE(DAY(empleados!H403)))&amp;"'")</f>
        <v>'2023-08-25'</v>
      </c>
      <c r="D402">
        <f>_xlfn.IFNA(VLOOKUP(empleados!J403,centro_costo_id_2!$A$2:$B$108,2,0),107)</f>
        <v>45</v>
      </c>
      <c r="E402" t="str">
        <f>"['cargo' =&gt; '"&amp;TRIM(empleados!B403)&amp;"','usuario' =&gt; '"&amp;TRIM(empleados!C403)&amp;"','cedula' =&gt; "&amp;IF(empleados!D403="","null",empleados!D403)&amp;",'telefono' =&gt; '"&amp;IF(empleados!E403="","N/A",empleados!E403)&amp;"','gestionas_id' =&gt; "&amp;A402&amp;","</f>
        <v>['cargo' =&gt; 'desarrollador.net','usuario' =&gt; 'Jose Jhefferson Mora Llanos','cedula' =&gt; 1070587102,'telefono' =&gt; '3058020311','gestionas_id' =&gt; 9,</v>
      </c>
      <c r="F402" t="str">
        <f>"'contratos_id' =&gt; "&amp;B402&amp;",'fecha_retiro' =&gt; "&amp;C402&amp;",'ticket' =&gt; '"&amp;IF(empleados!I403="","N/A",empleados!I403)&amp;"','centro_costos_id' =&gt; '107','estado' =&gt; 'Proceso de retiro'],"</f>
        <v>'contratos_id' =&gt; 5,'fecha_retiro' =&gt; '2023-08-25','ticket' =&gt; '11702','centro_costos_id' =&gt; '107','estado' =&gt; 'Proceso de retiro'],</v>
      </c>
      <c r="G402" t="str">
        <f t="shared" si="6"/>
        <v>['cargo' =&gt; 'desarrollador.net','usuario' =&gt; 'Jose Jhefferson Mora Llanos','cedula' =&gt; 1070587102,'telefono' =&gt; '3058020311','gestionas_id' =&gt; 9,'contratos_id' =&gt; 5,'fecha_retiro' =&gt; '2023-08-25','ticket' =&gt; '11702','centro_costos_id' =&gt; '107','estado' =&gt; 'Proceso de retiro'],</v>
      </c>
    </row>
    <row r="403" spans="1:7" x14ac:dyDescent="0.25">
      <c r="A403">
        <f>_xlfn.IFNA(IF(empleados!F404="",gestiona!$B$17,VLOOKUP(TRIM(empleados!F404),gestiona!$A$1:$B$17,2,0)),17)</f>
        <v>13</v>
      </c>
      <c r="B403">
        <f>_xlfn.IFNA(IF(empleados!G404="",contratos_id!$B$5,VLOOKUP(empleados!G404,contratos_id!$A$1:$B$16,2,0)),5)</f>
        <v>5</v>
      </c>
      <c r="C403" t="str">
        <f>IF(empleados!H404="","null","'"&amp;YEAR(empleados!H404)&amp;"-"&amp;IF(VALUE(MONTH(empleados!H404))&lt;10,0&amp;VALUE(MONTH(empleados!H404)),VALUE(MONTH(empleados!H404)))&amp;"-"&amp;IF(VALUE(DAY(empleados!H404))&lt;10,0&amp;VALUE(DAY(empleados!H404)),VALUE(DAY(empleados!H404)))&amp;"'")</f>
        <v>'2023-08-31'</v>
      </c>
      <c r="D403">
        <f>_xlfn.IFNA(VLOOKUP(empleados!J404,centro_costo_id_2!$A$2:$B$108,2,0),107)</f>
        <v>37</v>
      </c>
      <c r="E403" t="str">
        <f>"['cargo' =&gt; '"&amp;TRIM(empleados!B404)&amp;"','usuario' =&gt; '"&amp;TRIM(empleados!C404)&amp;"','cedula' =&gt; "&amp;IF(empleados!D404="","null",empleados!D404)&amp;",'telefono' =&gt; '"&amp;IF(empleados!E404="","N/A",empleados!E404)&amp;"','gestionas_id' =&gt; "&amp;A403&amp;","</f>
        <v>['cargo' =&gt; 'Analista de Mesa de ayuda','usuario' =&gt; 'Leder Andres Martinez Castellon','cedula' =&gt; 1102872373,'telefono' =&gt; '3168909789','gestionas_id' =&gt; 13,</v>
      </c>
      <c r="F403" t="str">
        <f>"'contratos_id' =&gt; "&amp;B403&amp;",'fecha_retiro' =&gt; "&amp;C403&amp;",'ticket' =&gt; '"&amp;IF(empleados!I404="","N/A",empleados!I404)&amp;"','centro_costos_id' =&gt; '107','estado' =&gt; 'Proceso de retiro'],"</f>
        <v>'contratos_id' =&gt; 5,'fecha_retiro' =&gt; '2023-08-31','ticket' =&gt; '11929','centro_costos_id' =&gt; '107','estado' =&gt; 'Proceso de retiro'],</v>
      </c>
      <c r="G403" t="str">
        <f t="shared" si="6"/>
        <v>['cargo' =&gt; 'Analista de Mesa de ayuda','usuario' =&gt; 'Leder Andres Martinez Castellon','cedula' =&gt; 1102872373,'telefono' =&gt; '3168909789','gestionas_id' =&gt; 13,'contratos_id' =&gt; 5,'fecha_retiro' =&gt; '2023-08-31','ticket' =&gt; '11929','centro_costos_id' =&gt; '107','estado' =&gt; 'Proceso de retiro'],</v>
      </c>
    </row>
    <row r="404" spans="1:7" x14ac:dyDescent="0.25">
      <c r="A404">
        <f>_xlfn.IFNA(IF(empleados!F405="",gestiona!$B$17,VLOOKUP(TRIM(empleados!F405),gestiona!$A$1:$B$17,2,0)),17)</f>
        <v>13</v>
      </c>
      <c r="B404">
        <f>_xlfn.IFNA(IF(empleados!G405="",contratos_id!$B$5,VLOOKUP(empleados!G405,contratos_id!$A$1:$B$16,2,0)),5)</f>
        <v>5</v>
      </c>
      <c r="C404" t="str">
        <f>IF(empleados!H405="","null","'"&amp;YEAR(empleados!H405)&amp;"-"&amp;IF(VALUE(MONTH(empleados!H405))&lt;10,0&amp;VALUE(MONTH(empleados!H405)),VALUE(MONTH(empleados!H405)))&amp;"-"&amp;IF(VALUE(DAY(empleados!H405))&lt;10,0&amp;VALUE(DAY(empleados!H405)),VALUE(DAY(empleados!H405)))&amp;"'")</f>
        <v>'2023-08-23'</v>
      </c>
      <c r="D404">
        <f>_xlfn.IFNA(VLOOKUP(empleados!J405,centro_costo_id_2!$A$2:$B$108,2,0),107)</f>
        <v>37</v>
      </c>
      <c r="E404" t="str">
        <f>"['cargo' =&gt; '"&amp;TRIM(empleados!B405)&amp;"','usuario' =&gt; '"&amp;TRIM(empleados!C405)&amp;"','cedula' =&gt; "&amp;IF(empleados!D405="","null",empleados!D405)&amp;",'telefono' =&gt; '"&amp;IF(empleados!E405="","N/A",empleados!E405)&amp;"','gestionas_id' =&gt; "&amp;A404&amp;","</f>
        <v>['cargo' =&gt; 'analista de Mesa de ayuda','usuario' =&gt; 'Ivonne Alejandra Brun Basilio','cedula' =&gt; 1102884385,'telefono' =&gt; '3012051496','gestionas_id' =&gt; 13,</v>
      </c>
      <c r="F404" t="str">
        <f>"'contratos_id' =&gt; "&amp;B404&amp;",'fecha_retiro' =&gt; "&amp;C404&amp;",'ticket' =&gt; '"&amp;IF(empleados!I405="","N/A",empleados!I405)&amp;"','centro_costos_id' =&gt; '107','estado' =&gt; 'Proceso de retiro'],"</f>
        <v>'contratos_id' =&gt; 5,'fecha_retiro' =&gt; '2023-08-23','ticket' =&gt; '11930','centro_costos_id' =&gt; '107','estado' =&gt; 'Proceso de retiro'],</v>
      </c>
      <c r="G404" t="str">
        <f t="shared" si="6"/>
        <v>['cargo' =&gt; 'analista de Mesa de ayuda','usuario' =&gt; 'Ivonne Alejandra Brun Basilio','cedula' =&gt; 1102884385,'telefono' =&gt; '3012051496','gestionas_id' =&gt; 13,'contratos_id' =&gt; 5,'fecha_retiro' =&gt; '2023-08-23','ticket' =&gt; '11930','centro_costos_id' =&gt; '107','estado' =&gt; 'Proceso de retiro'],</v>
      </c>
    </row>
    <row r="405" spans="1:7" x14ac:dyDescent="0.25">
      <c r="A405">
        <f>_xlfn.IFNA(IF(empleados!F406="",gestiona!$B$17,VLOOKUP(TRIM(empleados!F406),gestiona!$A$1:$B$17,2,0)),17)</f>
        <v>9</v>
      </c>
      <c r="B405">
        <f>_xlfn.IFNA(IF(empleados!G406="",contratos_id!$B$5,VLOOKUP(empleados!G406,contratos_id!$A$1:$B$16,2,0)),5)</f>
        <v>5</v>
      </c>
      <c r="C405" t="str">
        <f>IF(empleados!H406="","null","'"&amp;YEAR(empleados!H406)&amp;"-"&amp;IF(VALUE(MONTH(empleados!H406))&lt;10,0&amp;VALUE(MONTH(empleados!H406)),VALUE(MONTH(empleados!H406)))&amp;"-"&amp;IF(VALUE(DAY(empleados!H406))&lt;10,0&amp;VALUE(DAY(empleados!H406)),VALUE(DAY(empleados!H406)))&amp;"'")</f>
        <v>'2023-12-25'</v>
      </c>
      <c r="D405">
        <f>_xlfn.IFNA(VLOOKUP(empleados!J406,centro_costo_id_2!$A$2:$B$108,2,0),107)</f>
        <v>104</v>
      </c>
      <c r="E405" t="str">
        <f>"['cargo' =&gt; '"&amp;TRIM(empleados!B406)&amp;"','usuario' =&gt; '"&amp;TRIM(empleados!C406)&amp;"','cedula' =&gt; "&amp;IF(empleados!D406="","null",empleados!D406)&amp;",'telefono' =&gt; '"&amp;IF(empleados!E406="","N/A",empleados!E406)&amp;"','gestionas_id' =&gt; "&amp;A405&amp;","</f>
        <v>['cargo' =&gt; 'Analista de Requerimientos','usuario' =&gt; 'Harol Alberto Paez Hernandez','cedula' =&gt; 80125192,'telefono' =&gt; '3122392983','gestionas_id' =&gt; 9,</v>
      </c>
      <c r="F405" t="str">
        <f>"'contratos_id' =&gt; "&amp;B405&amp;",'fecha_retiro' =&gt; "&amp;C405&amp;",'ticket' =&gt; '"&amp;IF(empleados!I406="","N/A",empleados!I406)&amp;"','centro_costos_id' =&gt; '107','estado' =&gt; 'Proceso de retiro'],"</f>
        <v>'contratos_id' =&gt; 5,'fecha_retiro' =&gt; '2023-12-25','ticket' =&gt; '11494','centro_costos_id' =&gt; '107','estado' =&gt; 'Proceso de retiro'],</v>
      </c>
      <c r="G405" t="str">
        <f t="shared" si="6"/>
        <v>['cargo' =&gt; 'Analista de Requerimientos','usuario' =&gt; 'Harol Alberto Paez Hernandez','cedula' =&gt; 80125192,'telefono' =&gt; '3122392983','gestionas_id' =&gt; 9,'contratos_id' =&gt; 5,'fecha_retiro' =&gt; '2023-12-25','ticket' =&gt; '11494','centro_costos_id' =&gt; '107','estado' =&gt; 'Proceso de retiro'],</v>
      </c>
    </row>
    <row r="406" spans="1:7" x14ac:dyDescent="0.25">
      <c r="A406">
        <f>_xlfn.IFNA(IF(empleados!F407="",gestiona!$B$17,VLOOKUP(TRIM(empleados!F407),gestiona!$A$1:$B$17,2,0)),17)</f>
        <v>9</v>
      </c>
      <c r="B406">
        <f>_xlfn.IFNA(IF(empleados!G407="",contratos_id!$B$5,VLOOKUP(empleados!G407,contratos_id!$A$1:$B$16,2,0)),5)</f>
        <v>3</v>
      </c>
      <c r="C406" t="str">
        <f>IF(empleados!H407="","null","'"&amp;YEAR(empleados!H407)&amp;"-"&amp;IF(VALUE(MONTH(empleados!H407))&lt;10,0&amp;VALUE(MONTH(empleados!H407)),VALUE(MONTH(empleados!H407)))&amp;"-"&amp;IF(VALUE(DAY(empleados!H407))&lt;10,0&amp;VALUE(DAY(empleados!H407)),VALUE(DAY(empleados!H407)))&amp;"'")</f>
        <v>null</v>
      </c>
      <c r="D406">
        <f>_xlfn.IFNA(VLOOKUP(empleados!J407,centro_costo_id_2!$A$2:$B$108,2,0),107)</f>
        <v>107</v>
      </c>
      <c r="E406" t="str">
        <f>"['cargo' =&gt; '"&amp;TRIM(empleados!B407)&amp;"','usuario' =&gt; '"&amp;TRIM(empleados!C407)&amp;"','cedula' =&gt; "&amp;IF(empleados!D407="","null",empleados!D407)&amp;",'telefono' =&gt; '"&amp;IF(empleados!E407="","N/A",empleados!E407)&amp;"','gestionas_id' =&gt; "&amp;A406&amp;","</f>
        <v>['cargo' =&gt; 'Desarrollador','usuario' =&gt; 'Marlon Stiven Algarra Zambrano','cedula' =&gt; 1001173250,'telefono' =&gt; '3222158421','gestionas_id' =&gt; 9,</v>
      </c>
      <c r="F406" t="str">
        <f>"'contratos_id' =&gt; "&amp;B406&amp;",'fecha_retiro' =&gt; "&amp;C406&amp;",'ticket' =&gt; '"&amp;IF(empleados!I407="","N/A",empleados!I407)&amp;"','centro_costos_id' =&gt; '107','estado' =&gt; 'Proceso de retiro'],"</f>
        <v>'contratos_id' =&gt; 3,'fecha_retiro' =&gt; null,'ticket' =&gt; '11889','centro_costos_id' =&gt; '107','estado' =&gt; 'Proceso de retiro'],</v>
      </c>
      <c r="G406" t="str">
        <f t="shared" si="6"/>
        <v>['cargo' =&gt; 'Desarrollador','usuario' =&gt; 'Marlon Stiven Algarra Zambrano','cedula' =&gt; 1001173250,'telefono' =&gt; '3222158421','gestionas_id' =&gt; 9,'contratos_id' =&gt; 3,'fecha_retiro' =&gt; null,'ticket' =&gt; '11889','centro_costos_id' =&gt; '107','estado' =&gt; 'Proceso de retiro'],</v>
      </c>
    </row>
    <row r="407" spans="1:7" x14ac:dyDescent="0.25">
      <c r="A407">
        <f>_xlfn.IFNA(IF(empleados!F408="",gestiona!$B$17,VLOOKUP(TRIM(empleados!F408),gestiona!$A$1:$B$17,2,0)),17)</f>
        <v>9</v>
      </c>
      <c r="B407">
        <f>_xlfn.IFNA(IF(empleados!G408="",contratos_id!$B$5,VLOOKUP(empleados!G408,contratos_id!$A$1:$B$16,2,0)),5)</f>
        <v>5</v>
      </c>
      <c r="C407" t="str">
        <f>IF(empleados!H408="","null","'"&amp;YEAR(empleados!H408)&amp;"-"&amp;IF(VALUE(MONTH(empleados!H408))&lt;10,0&amp;VALUE(MONTH(empleados!H408)),VALUE(MONTH(empleados!H408)))&amp;"-"&amp;IF(VALUE(DAY(empleados!H408))&lt;10,0&amp;VALUE(DAY(empleados!H408)),VALUE(DAY(empleados!H408)))&amp;"'")</f>
        <v>'2023-09-29'</v>
      </c>
      <c r="D407">
        <f>_xlfn.IFNA(VLOOKUP(empleados!J408,centro_costo_id_2!$A$2:$B$108,2,0),107)</f>
        <v>96</v>
      </c>
      <c r="E407" t="str">
        <f>"['cargo' =&gt; '"&amp;TRIM(empleados!B408)&amp;"','usuario' =&gt; '"&amp;TRIM(empleados!C408)&amp;"','cedula' =&gt; "&amp;IF(empleados!D408="","null",empleados!D408)&amp;",'telefono' =&gt; '"&amp;IF(empleados!E408="","N/A",empleados!E408)&amp;"','gestionas_id' =&gt; "&amp;A407&amp;","</f>
        <v>['cargo' =&gt; 'DBA','usuario' =&gt; 'Guillermo Leon Prieto Zapata','cedula' =&gt; 71682699,'telefono' =&gt; '3045585136','gestionas_id' =&gt; 9,</v>
      </c>
      <c r="F407" t="str">
        <f>"'contratos_id' =&gt; "&amp;B407&amp;",'fecha_retiro' =&gt; "&amp;C407&amp;",'ticket' =&gt; '"&amp;IF(empleados!I408="","N/A",empleados!I408)&amp;"','centro_costos_id' =&gt; '107','estado' =&gt; 'Proceso de retiro'],"</f>
        <v>'contratos_id' =&gt; 5,'fecha_retiro' =&gt; '2023-09-29','ticket' =&gt; '11990','centro_costos_id' =&gt; '107','estado' =&gt; 'Proceso de retiro'],</v>
      </c>
      <c r="G407" t="str">
        <f t="shared" si="6"/>
        <v>['cargo' =&gt; 'DBA','usuario' =&gt; 'Guillermo Leon Prieto Zapata','cedula' =&gt; 71682699,'telefono' =&gt; '3045585136','gestionas_id' =&gt; 9,'contratos_id' =&gt; 5,'fecha_retiro' =&gt; '2023-09-29','ticket' =&gt; '11990','centro_costos_id' =&gt; '107','estado' =&gt; 'Proceso de retiro'],</v>
      </c>
    </row>
    <row r="408" spans="1:7" x14ac:dyDescent="0.25">
      <c r="A408">
        <f>_xlfn.IFNA(IF(empleados!F409="",gestiona!$B$17,VLOOKUP(TRIM(empleados!F409),gestiona!$A$1:$B$17,2,0)),17)</f>
        <v>9</v>
      </c>
      <c r="B408">
        <f>_xlfn.IFNA(IF(empleados!G409="",contratos_id!$B$5,VLOOKUP(empleados!G409,contratos_id!$A$1:$B$16,2,0)),5)</f>
        <v>6</v>
      </c>
      <c r="C408" t="str">
        <f>IF(empleados!H409="","null","'"&amp;YEAR(empleados!H409)&amp;"-"&amp;IF(VALUE(MONTH(empleados!H409))&lt;10,0&amp;VALUE(MONTH(empleados!H409)),VALUE(MONTH(empleados!H409)))&amp;"-"&amp;IF(VALUE(DAY(empleados!H409))&lt;10,0&amp;VALUE(DAY(empleados!H409)),VALUE(DAY(empleados!H409)))&amp;"'")</f>
        <v>'2023-11-30'</v>
      </c>
      <c r="D408">
        <f>_xlfn.IFNA(VLOOKUP(empleados!J409,centro_costo_id_2!$A$2:$B$108,2,0),107)</f>
        <v>107</v>
      </c>
      <c r="E408" t="str">
        <f>"['cargo' =&gt; '"&amp;TRIM(empleados!B409)&amp;"','usuario' =&gt; '"&amp;TRIM(empleados!C409)&amp;"','cedula' =&gt; "&amp;IF(empleados!D409="","null",empleados!D409)&amp;",'telefono' =&gt; '"&amp;IF(empleados!E409="","N/A",empleados!E409)&amp;"','gestionas_id' =&gt; "&amp;A408&amp;","</f>
        <v>['cargo' =&gt; 'Auxiliar de pruebas','usuario' =&gt; 'María Alejandra Ramírez Zambrano','cedula' =&gt; 1090521776,'telefono' =&gt; '3108720060','gestionas_id' =&gt; 9,</v>
      </c>
      <c r="F408" t="str">
        <f>"'contratos_id' =&gt; "&amp;B408&amp;",'fecha_retiro' =&gt; "&amp;C408&amp;",'ticket' =&gt; '"&amp;IF(empleados!I409="","N/A",empleados!I409)&amp;"','centro_costos_id' =&gt; '107','estado' =&gt; 'Proceso de retiro'],"</f>
        <v>'contratos_id' =&gt; 6,'fecha_retiro' =&gt; '2023-11-30','ticket' =&gt; '11888','centro_costos_id' =&gt; '107','estado' =&gt; 'Proceso de retiro'],</v>
      </c>
      <c r="G408" t="str">
        <f t="shared" si="6"/>
        <v>['cargo' =&gt; 'Auxiliar de pruebas','usuario' =&gt; 'María Alejandra Ramírez Zambrano','cedula' =&gt; 1090521776,'telefono' =&gt; '3108720060','gestionas_id' =&gt; 9,'contratos_id' =&gt; 6,'fecha_retiro' =&gt; '2023-11-30','ticket' =&gt; '11888','centro_costos_id' =&gt; '107','estado' =&gt; 'Proceso de retiro'],</v>
      </c>
    </row>
    <row r="409" spans="1:7" x14ac:dyDescent="0.25">
      <c r="A409">
        <f>_xlfn.IFNA(IF(empleados!F410="",gestiona!$B$17,VLOOKUP(TRIM(empleados!F410),gestiona!$A$1:$B$17,2,0)),17)</f>
        <v>16</v>
      </c>
      <c r="B409">
        <f>_xlfn.IFNA(IF(empleados!G410="",contratos_id!$B$5,VLOOKUP(empleados!G410,contratos_id!$A$1:$B$16,2,0)),5)</f>
        <v>5</v>
      </c>
      <c r="C409" t="str">
        <f>IF(empleados!H410="","null","'"&amp;YEAR(empleados!H410)&amp;"-"&amp;IF(VALUE(MONTH(empleados!H410))&lt;10,0&amp;VALUE(MONTH(empleados!H410)),VALUE(MONTH(empleados!H410)))&amp;"-"&amp;IF(VALUE(DAY(empleados!H410))&lt;10,0&amp;VALUE(DAY(empleados!H410)),VALUE(DAY(empleados!H410)))&amp;"'")</f>
        <v>'2023-09-30'</v>
      </c>
      <c r="D409">
        <f>_xlfn.IFNA(VLOOKUP(empleados!J410,centro_costo_id_2!$A$2:$B$108,2,0),107)</f>
        <v>107</v>
      </c>
      <c r="E409" t="str">
        <f>"['cargo' =&gt; '"&amp;TRIM(empleados!B410)&amp;"','usuario' =&gt; '"&amp;TRIM(empleados!C410)&amp;"','cedula' =&gt; "&amp;IF(empleados!D410="","null",empleados!D410)&amp;",'telefono' =&gt; '"&amp;IF(empleados!E410="","N/A",empleados!E410)&amp;"','gestionas_id' =&gt; "&amp;A409&amp;","</f>
        <v>['cargo' =&gt; 'Consultor Financiero','usuario' =&gt; 'Walter Julian Alvarez Ordoñez','cedula' =&gt; 1020736561,'telefono' =&gt; '3112849277','gestionas_id' =&gt; 16,</v>
      </c>
      <c r="F409" t="str">
        <f>"'contratos_id' =&gt; "&amp;B409&amp;",'fecha_retiro' =&gt; "&amp;C409&amp;",'ticket' =&gt; '"&amp;IF(empleados!I410="","N/A",empleados!I410)&amp;"','centro_costos_id' =&gt; '107','estado' =&gt; 'Proceso de retiro'],"</f>
        <v>'contratos_id' =&gt; 5,'fecha_retiro' =&gt; '2023-09-30','ticket' =&gt; '11872','centro_costos_id' =&gt; '107','estado' =&gt; 'Proceso de retiro'],</v>
      </c>
      <c r="G409" t="str">
        <f t="shared" si="6"/>
        <v>['cargo' =&gt; 'Consultor Financiero','usuario' =&gt; 'Walter Julian Alvarez Ordoñez','cedula' =&gt; 1020736561,'telefono' =&gt; '3112849277','gestionas_id' =&gt; 16,'contratos_id' =&gt; 5,'fecha_retiro' =&gt; '2023-09-30','ticket' =&gt; '11872','centro_costos_id' =&gt; '107','estado' =&gt; 'Proceso de retiro'],</v>
      </c>
    </row>
    <row r="410" spans="1:7" x14ac:dyDescent="0.25">
      <c r="A410">
        <f>_xlfn.IFNA(IF(empleados!F411="",gestiona!$B$17,VLOOKUP(TRIM(empleados!F411),gestiona!$A$1:$B$17,2,0)),17)</f>
        <v>13</v>
      </c>
      <c r="B410">
        <f>_xlfn.IFNA(IF(empleados!G411="",contratos_id!$B$5,VLOOKUP(empleados!G411,contratos_id!$A$1:$B$16,2,0)),5)</f>
        <v>5</v>
      </c>
      <c r="C410" t="str">
        <f>IF(empleados!H411="","null","'"&amp;YEAR(empleados!H411)&amp;"-"&amp;IF(VALUE(MONTH(empleados!H411))&lt;10,0&amp;VALUE(MONTH(empleados!H411)),VALUE(MONTH(empleados!H411)))&amp;"-"&amp;IF(VALUE(DAY(empleados!H411))&lt;10,0&amp;VALUE(DAY(empleados!H411)),VALUE(DAY(empleados!H411)))&amp;"'")</f>
        <v>'2002-10-27'</v>
      </c>
      <c r="D410">
        <f>_xlfn.IFNA(VLOOKUP(empleados!J411,centro_costo_id_2!$A$2:$B$108,2,0),107)</f>
        <v>96</v>
      </c>
      <c r="E410" t="str">
        <f>"['cargo' =&gt; '"&amp;TRIM(empleados!B411)&amp;"','usuario' =&gt; '"&amp;TRIM(empleados!C411)&amp;"','cedula' =&gt; "&amp;IF(empleados!D411="","null",empleados!D411)&amp;",'telefono' =&gt; '"&amp;IF(empleados!E411="","N/A",empleados!E411)&amp;"','gestionas_id' =&gt; "&amp;A410&amp;","</f>
        <v>['cargo' =&gt; 'Realizador audiovisual','usuario' =&gt; 'Andrés Felipe Gutiérrez Giraldo','cedula' =&gt; 1088334739,'telefono' =&gt; '3103873607','gestionas_id' =&gt; 13,</v>
      </c>
      <c r="F410" t="str">
        <f>"'contratos_id' =&gt; "&amp;B410&amp;",'fecha_retiro' =&gt; "&amp;C410&amp;",'ticket' =&gt; '"&amp;IF(empleados!I411="","N/A",empleados!I411)&amp;"','centro_costos_id' =&gt; '107','estado' =&gt; 'Proceso de retiro'],"</f>
        <v>'contratos_id' =&gt; 5,'fecha_retiro' =&gt; '2002-10-27','ticket' =&gt; '11791','centro_costos_id' =&gt; '107','estado' =&gt; 'Proceso de retiro'],</v>
      </c>
      <c r="G410" t="str">
        <f t="shared" si="6"/>
        <v>['cargo' =&gt; 'Realizador audiovisual','usuario' =&gt; 'Andrés Felipe Gutiérrez Giraldo','cedula' =&gt; 1088334739,'telefono' =&gt; '3103873607','gestionas_id' =&gt; 13,'contratos_id' =&gt; 5,'fecha_retiro' =&gt; '2002-10-27','ticket' =&gt; '11791','centro_costos_id' =&gt; '107','estado' =&gt; 'Proceso de retiro'],</v>
      </c>
    </row>
    <row r="411" spans="1:7" x14ac:dyDescent="0.25">
      <c r="A411">
        <f>_xlfn.IFNA(IF(empleados!F412="",gestiona!$B$17,VLOOKUP(TRIM(empleados!F412),gestiona!$A$1:$B$17,2,0)),17)</f>
        <v>17</v>
      </c>
      <c r="B411">
        <f>_xlfn.IFNA(IF(empleados!G412="",contratos_id!$B$5,VLOOKUP(empleados!G412,contratos_id!$A$1:$B$16,2,0)),5)</f>
        <v>5</v>
      </c>
      <c r="C411" t="str">
        <f>IF(empleados!H412="","null","'"&amp;YEAR(empleados!H412)&amp;"-"&amp;IF(VALUE(MONTH(empleados!H412))&lt;10,0&amp;VALUE(MONTH(empleados!H412)),VALUE(MONTH(empleados!H412)))&amp;"-"&amp;IF(VALUE(DAY(empleados!H412))&lt;10,0&amp;VALUE(DAY(empleados!H412)),VALUE(DAY(empleados!H412)))&amp;"'")</f>
        <v>null</v>
      </c>
      <c r="D411">
        <f>_xlfn.IFNA(VLOOKUP(empleados!J412,centro_costo_id_2!$A$2:$B$108,2,0),107)</f>
        <v>107</v>
      </c>
      <c r="E411" t="str">
        <f>"['cargo' =&gt; '"&amp;TRIM(empleados!B412)&amp;"','usuario' =&gt; '"&amp;TRIM(empleados!C412)&amp;"','cedula' =&gt; "&amp;IF(empleados!D412="","null",empleados!D412)&amp;",'telefono' =&gt; '"&amp;IF(empleados!E412="","N/A",empleados!E412)&amp;"','gestionas_id' =&gt; "&amp;A411&amp;","</f>
        <v>['cargo' =&gt; '','usuario' =&gt; 'Aníbal Jose Quiroz Monsalvo','cedula' =&gt; 12647384,'telefono' =&gt; '318 8479965','gestionas_id' =&gt; 17,</v>
      </c>
      <c r="F411" t="str">
        <f>"'contratos_id' =&gt; "&amp;B411&amp;",'fecha_retiro' =&gt; "&amp;C411&amp;",'ticket' =&gt; '"&amp;IF(empleados!I412="","N/A",empleados!I412)&amp;"','centro_costos_id' =&gt; '107','estado' =&gt; 'Proceso de retiro'],"</f>
        <v>'contratos_id' =&gt; 5,'fecha_retiro' =&gt; null,'ticket' =&gt; 'N/A','centro_costos_id' =&gt; '107','estado' =&gt; 'Proceso de retiro'],</v>
      </c>
      <c r="G411" t="str">
        <f t="shared" si="6"/>
        <v>['cargo' =&gt; '','usuario' =&gt; 'Aníbal Jose Quiroz Monsalvo','cedula' =&gt; 12647384,'telefono' =&gt; '318 8479965','gestionas_id' =&gt; 17,'contratos_id' =&gt; 5,'fecha_retiro' =&gt; null,'ticket' =&gt; 'N/A','centro_costos_id' =&gt; '107','estado' =&gt; 'Proceso de retiro'],</v>
      </c>
    </row>
    <row r="412" spans="1:7" x14ac:dyDescent="0.25">
      <c r="A412">
        <f>_xlfn.IFNA(IF(empleados!F413="",gestiona!$B$17,VLOOKUP(TRIM(empleados!F413),gestiona!$A$1:$B$17,2,0)),17)</f>
        <v>9</v>
      </c>
      <c r="B412">
        <f>_xlfn.IFNA(IF(empleados!G413="",contratos_id!$B$5,VLOOKUP(empleados!G413,contratos_id!$A$1:$B$16,2,0)),5)</f>
        <v>3</v>
      </c>
      <c r="C412" t="str">
        <f>IF(empleados!H413="","null","'"&amp;YEAR(empleados!H413)&amp;"-"&amp;IF(VALUE(MONTH(empleados!H413))&lt;10,0&amp;VALUE(MONTH(empleados!H413)),VALUE(MONTH(empleados!H413)))&amp;"-"&amp;IF(VALUE(DAY(empleados!H413))&lt;10,0&amp;VALUE(DAY(empleados!H413)),VALUE(DAY(empleados!H413)))&amp;"'")</f>
        <v>null</v>
      </c>
      <c r="D412">
        <f>_xlfn.IFNA(VLOOKUP(empleados!J413,centro_costo_id_2!$A$2:$B$108,2,0),107)</f>
        <v>92</v>
      </c>
      <c r="E412" t="str">
        <f>"['cargo' =&gt; '"&amp;TRIM(empleados!B413)&amp;"','usuario' =&gt; '"&amp;TRIM(empleados!C413)&amp;"','cedula' =&gt; "&amp;IF(empleados!D413="","null",empleados!D413)&amp;",'telefono' =&gt; '"&amp;IF(empleados!E413="","N/A",empleados!E413)&amp;"','gestionas_id' =&gt; "&amp;A412&amp;","</f>
        <v>['cargo' =&gt; 'Administrador Azure Devops','usuario' =&gt; 'Juan Pablo Montaña Contreras','cedula' =&gt; 1192819108,'telefono' =&gt; '3052452388','gestionas_id' =&gt; 9,</v>
      </c>
      <c r="F412" t="str">
        <f>"'contratos_id' =&gt; "&amp;B412&amp;",'fecha_retiro' =&gt; "&amp;C412&amp;",'ticket' =&gt; '"&amp;IF(empleados!I413="","N/A",empleados!I413)&amp;"','centro_costos_id' =&gt; '107','estado' =&gt; 'Proceso de retiro'],"</f>
        <v>'contratos_id' =&gt; 3,'fecha_retiro' =&gt; null,'ticket' =&gt; '11269','centro_costos_id' =&gt; '107','estado' =&gt; 'Proceso de retiro'],</v>
      </c>
      <c r="G412" t="str">
        <f t="shared" si="6"/>
        <v>['cargo' =&gt; 'Administrador Azure Devops','usuario' =&gt; 'Juan Pablo Montaña Contreras','cedula' =&gt; 1192819108,'telefono' =&gt; '3052452388','gestionas_id' =&gt; 9,'contratos_id' =&gt; 3,'fecha_retiro' =&gt; null,'ticket' =&gt; '11269','centro_costos_id' =&gt; '107','estado' =&gt; 'Proceso de retiro'],</v>
      </c>
    </row>
    <row r="413" spans="1:7" x14ac:dyDescent="0.25">
      <c r="A413">
        <f>_xlfn.IFNA(IF(empleados!F414="",gestiona!$B$17,VLOOKUP(TRIM(empleados!F414),gestiona!$A$1:$B$17,2,0)),17)</f>
        <v>14</v>
      </c>
      <c r="B413">
        <f>_xlfn.IFNA(IF(empleados!G414="",contratos_id!$B$5,VLOOKUP(empleados!G414,contratos_id!$A$1:$B$16,2,0)),5)</f>
        <v>3</v>
      </c>
      <c r="C413" t="str">
        <f>IF(empleados!H414="","null","'"&amp;YEAR(empleados!H414)&amp;"-"&amp;IF(VALUE(MONTH(empleados!H414))&lt;10,0&amp;VALUE(MONTH(empleados!H414)),VALUE(MONTH(empleados!H414)))&amp;"-"&amp;IF(VALUE(DAY(empleados!H414))&lt;10,0&amp;VALUE(DAY(empleados!H414)),VALUE(DAY(empleados!H414)))&amp;"'")</f>
        <v>null</v>
      </c>
      <c r="D413">
        <f>_xlfn.IFNA(VLOOKUP(empleados!J414,centro_costo_id_2!$A$2:$B$108,2,0),107)</f>
        <v>107</v>
      </c>
      <c r="E413" t="str">
        <f>"['cargo' =&gt; '"&amp;TRIM(empleados!B414)&amp;"','usuario' =&gt; '"&amp;TRIM(empleados!C414)&amp;"','cedula' =&gt; "&amp;IF(empleados!D414="","null",empleados!D414)&amp;",'telefono' =&gt; '"&amp;IF(empleados!E414="","N/A",empleados!E414)&amp;"','gestionas_id' =&gt; "&amp;A413&amp;","</f>
        <v>['cargo' =&gt; 'Analista NocSoc','usuario' =&gt; 'Wladimir Sequea Avila','cedula' =&gt; 1127573335,'telefono' =&gt; '3118082011','gestionas_id' =&gt; 14,</v>
      </c>
      <c r="F413" t="str">
        <f>"'contratos_id' =&gt; "&amp;B413&amp;",'fecha_retiro' =&gt; "&amp;C413&amp;",'ticket' =&gt; '"&amp;IF(empleados!I414="","N/A",empleados!I414)&amp;"','centro_costos_id' =&gt; '107','estado' =&gt; 'Proceso de retiro'],"</f>
        <v>'contratos_id' =&gt; 3,'fecha_retiro' =&gt; null,'ticket' =&gt; '12047','centro_costos_id' =&gt; '107','estado' =&gt; 'Proceso de retiro'],</v>
      </c>
      <c r="G413" t="str">
        <f t="shared" si="6"/>
        <v>['cargo' =&gt; 'Analista NocSoc','usuario' =&gt; 'Wladimir Sequea Avila','cedula' =&gt; 1127573335,'telefono' =&gt; '3118082011','gestionas_id' =&gt; 14,'contratos_id' =&gt; 3,'fecha_retiro' =&gt; null,'ticket' =&gt; '12047','centro_costos_id' =&gt; '107','estado' =&gt; 'Proceso de retiro'],</v>
      </c>
    </row>
    <row r="414" spans="1:7" x14ac:dyDescent="0.25">
      <c r="A414">
        <f>_xlfn.IFNA(IF(empleados!F415="",gestiona!$B$17,VLOOKUP(TRIM(empleados!F415),gestiona!$A$1:$B$17,2,0)),17)</f>
        <v>9</v>
      </c>
      <c r="B414">
        <f>_xlfn.IFNA(IF(empleados!G415="",contratos_id!$B$5,VLOOKUP(empleados!G415,contratos_id!$A$1:$B$16,2,0)),5)</f>
        <v>3</v>
      </c>
      <c r="C414" t="str">
        <f>IF(empleados!H415="","null","'"&amp;YEAR(empleados!H415)&amp;"-"&amp;IF(VALUE(MONTH(empleados!H415))&lt;10,0&amp;VALUE(MONTH(empleados!H415)),VALUE(MONTH(empleados!H415)))&amp;"-"&amp;IF(VALUE(DAY(empleados!H415))&lt;10,0&amp;VALUE(DAY(empleados!H415)),VALUE(DAY(empleados!H415)))&amp;"'")</f>
        <v>null</v>
      </c>
      <c r="D414">
        <f>_xlfn.IFNA(VLOOKUP(empleados!J415,centro_costo_id_2!$A$2:$B$108,2,0),107)</f>
        <v>107</v>
      </c>
      <c r="E414" t="str">
        <f>"['cargo' =&gt; '"&amp;TRIM(empleados!B415)&amp;"','usuario' =&gt; '"&amp;TRIM(empleados!C415)&amp;"','cedula' =&gt; "&amp;IF(empleados!D415="","null",empleados!D415)&amp;",'telefono' =&gt; '"&amp;IF(empleados!E415="","N/A",empleados!E415)&amp;"','gestionas_id' =&gt; "&amp;A414&amp;","</f>
        <v>['cargo' =&gt; 'Desarrollador Frontend','usuario' =&gt; 'Daniel Mendieta','cedula' =&gt; 1105615169,'telefono' =&gt; '3108155906','gestionas_id' =&gt; 9,</v>
      </c>
      <c r="F414" t="str">
        <f>"'contratos_id' =&gt; "&amp;B414&amp;",'fecha_retiro' =&gt; "&amp;C414&amp;",'ticket' =&gt; '"&amp;IF(empleados!I415="","N/A",empleados!I415)&amp;"','centro_costos_id' =&gt; '107','estado' =&gt; 'Proceso de retiro'],"</f>
        <v>'contratos_id' =&gt; 3,'fecha_retiro' =&gt; null,'ticket' =&gt; '11976','centro_costos_id' =&gt; '107','estado' =&gt; 'Proceso de retiro'],</v>
      </c>
      <c r="G414" t="str">
        <f t="shared" si="6"/>
        <v>['cargo' =&gt; 'Desarrollador Frontend','usuario' =&gt; 'Daniel Mendieta','cedula' =&gt; 1105615169,'telefono' =&gt; '3108155906','gestionas_id' =&gt; 9,'contratos_id' =&gt; 3,'fecha_retiro' =&gt; null,'ticket' =&gt; '11976','centro_costos_id' =&gt; '107','estado' =&gt; 'Proceso de retiro'],</v>
      </c>
    </row>
    <row r="415" spans="1:7" x14ac:dyDescent="0.25">
      <c r="A415">
        <f>_xlfn.IFNA(IF(empleados!F416="",gestiona!$B$17,VLOOKUP(TRIM(empleados!F416),gestiona!$A$1:$B$17,2,0)),17)</f>
        <v>13</v>
      </c>
      <c r="B415">
        <f>_xlfn.IFNA(IF(empleados!G416="",contratos_id!$B$5,VLOOKUP(empleados!G416,contratos_id!$A$1:$B$16,2,0)),5)</f>
        <v>6</v>
      </c>
      <c r="C415" t="str">
        <f>IF(empleados!H416="","null","'"&amp;YEAR(empleados!H416)&amp;"-"&amp;IF(VALUE(MONTH(empleados!H416))&lt;10,0&amp;VALUE(MONTH(empleados!H416)),VALUE(MONTH(empleados!H416)))&amp;"-"&amp;IF(VALUE(DAY(empleados!H416))&lt;10,0&amp;VALUE(DAY(empleados!H416)),VALUE(DAY(empleados!H416)))&amp;"'")</f>
        <v>'2024-01-05'</v>
      </c>
      <c r="D415">
        <f>_xlfn.IFNA(VLOOKUP(empleados!J416,centro_costo_id_2!$A$2:$B$108,2,0),107)</f>
        <v>106</v>
      </c>
      <c r="E415" t="str">
        <f>"['cargo' =&gt; '"&amp;TRIM(empleados!B416)&amp;"','usuario' =&gt; '"&amp;TRIM(empleados!C416)&amp;"','cedula' =&gt; "&amp;IF(empleados!D416="","null",empleados!D416)&amp;",'telefono' =&gt; '"&amp;IF(empleados!E416="","N/A",empleados!E416)&amp;"','gestionas_id' =&gt; "&amp;A415&amp;","</f>
        <v>['cargo' =&gt; 'Asistente de proyectos','usuario' =&gt; 'Sebastian Camilo Anchique Rubiano','cedula' =&gt; 1018490091,'telefono' =&gt; '3165031200','gestionas_id' =&gt; 13,</v>
      </c>
      <c r="F415" t="str">
        <f>"'contratos_id' =&gt; "&amp;B415&amp;",'fecha_retiro' =&gt; "&amp;C415&amp;",'ticket' =&gt; '"&amp;IF(empleados!I416="","N/A",empleados!I416)&amp;"','centro_costos_id' =&gt; '107','estado' =&gt; 'Proceso de retiro'],"</f>
        <v>'contratos_id' =&gt; 6,'fecha_retiro' =&gt; '2024-01-05','ticket' =&gt; '11898','centro_costos_id' =&gt; '107','estado' =&gt; 'Proceso de retiro'],</v>
      </c>
      <c r="G415" t="str">
        <f t="shared" si="6"/>
        <v>['cargo' =&gt; 'Asistente de proyectos','usuario' =&gt; 'Sebastian Camilo Anchique Rubiano','cedula' =&gt; 1018490091,'telefono' =&gt; '3165031200','gestionas_id' =&gt; 13,'contratos_id' =&gt; 6,'fecha_retiro' =&gt; '2024-01-05','ticket' =&gt; '11898','centro_costos_id' =&gt; '107','estado' =&gt; 'Proceso de retiro'],</v>
      </c>
    </row>
    <row r="416" spans="1:7" x14ac:dyDescent="0.25">
      <c r="A416">
        <f>_xlfn.IFNA(IF(empleados!F417="",gestiona!$B$17,VLOOKUP(TRIM(empleados!F417),gestiona!$A$1:$B$17,2,0)),17)</f>
        <v>9</v>
      </c>
      <c r="B416">
        <f>_xlfn.IFNA(IF(empleados!G417="",contratos_id!$B$5,VLOOKUP(empleados!G417,contratos_id!$A$1:$B$16,2,0)),5)</f>
        <v>3</v>
      </c>
      <c r="C416" t="str">
        <f>IF(empleados!H417="","null","'"&amp;YEAR(empleados!H417)&amp;"-"&amp;IF(VALUE(MONTH(empleados!H417))&lt;10,0&amp;VALUE(MONTH(empleados!H417)),VALUE(MONTH(empleados!H417)))&amp;"-"&amp;IF(VALUE(DAY(empleados!H417))&lt;10,0&amp;VALUE(DAY(empleados!H417)),VALUE(DAY(empleados!H417)))&amp;"'")</f>
        <v>null</v>
      </c>
      <c r="D416">
        <f>_xlfn.IFNA(VLOOKUP(empleados!J417,centro_costo_id_2!$A$2:$B$108,2,0),107)</f>
        <v>93</v>
      </c>
      <c r="E416" t="str">
        <f>"['cargo' =&gt; '"&amp;TRIM(empleados!B417)&amp;"','usuario' =&gt; '"&amp;TRIM(empleados!C417)&amp;"','cedula' =&gt; "&amp;IF(empleados!D417="","null",empleados!D417)&amp;",'telefono' =&gt; '"&amp;IF(empleados!E417="","N/A",empleados!E417)&amp;"','gestionas_id' =&gt; "&amp;A416&amp;","</f>
        <v>['cargo' =&gt; 'Desarrollador Senior Java','usuario' =&gt; 'Emmanuel Camacho Orozco','cedula' =&gt; 1033723316,'telefono' =&gt; '3007246634','gestionas_id' =&gt; 9,</v>
      </c>
      <c r="F416" t="str">
        <f>"'contratos_id' =&gt; "&amp;B416&amp;",'fecha_retiro' =&gt; "&amp;C416&amp;",'ticket' =&gt; '"&amp;IF(empleados!I417="","N/A",empleados!I417)&amp;"','centro_costos_id' =&gt; '107','estado' =&gt; 'Proceso de retiro'],"</f>
        <v>'contratos_id' =&gt; 3,'fecha_retiro' =&gt; null,'ticket' =&gt; '12031','centro_costos_id' =&gt; '107','estado' =&gt; 'Proceso de retiro'],</v>
      </c>
      <c r="G416" t="str">
        <f t="shared" si="6"/>
        <v>['cargo' =&gt; 'Desarrollador Senior Java','usuario' =&gt; 'Emmanuel Camacho Orozco','cedula' =&gt; 1033723316,'telefono' =&gt; '3007246634','gestionas_id' =&gt; 9,'contratos_id' =&gt; 3,'fecha_retiro' =&gt; null,'ticket' =&gt; '12031','centro_costos_id' =&gt; '107','estado' =&gt; 'Proceso de retiro'],</v>
      </c>
    </row>
    <row r="417" spans="1:7" x14ac:dyDescent="0.25">
      <c r="A417">
        <f>_xlfn.IFNA(IF(empleados!F418="",gestiona!$B$17,VLOOKUP(TRIM(empleados!F418),gestiona!$A$1:$B$17,2,0)),17)</f>
        <v>9</v>
      </c>
      <c r="B417">
        <f>_xlfn.IFNA(IF(empleados!G418="",contratos_id!$B$5,VLOOKUP(empleados!G418,contratos_id!$A$1:$B$16,2,0)),5)</f>
        <v>5</v>
      </c>
      <c r="C417" t="str">
        <f>IF(empleados!H418="","null","'"&amp;YEAR(empleados!H418)&amp;"-"&amp;IF(VALUE(MONTH(empleados!H418))&lt;10,0&amp;VALUE(MONTH(empleados!H418)),VALUE(MONTH(empleados!H418)))&amp;"-"&amp;IF(VALUE(DAY(empleados!H418))&lt;10,0&amp;VALUE(DAY(empleados!H418)),VALUE(DAY(empleados!H418)))&amp;"'")</f>
        <v>'2024-01-05'</v>
      </c>
      <c r="D417">
        <f>_xlfn.IFNA(VLOOKUP(empleados!J418,centro_costo_id_2!$A$2:$B$108,2,0),107)</f>
        <v>107</v>
      </c>
      <c r="E417" t="str">
        <f>"['cargo' =&gt; '"&amp;TRIM(empleados!B418)&amp;"','usuario' =&gt; '"&amp;TRIM(empleados!C418)&amp;"','cedula' =&gt; "&amp;IF(empleados!D418="","null",empleados!D418)&amp;",'telefono' =&gt; '"&amp;IF(empleados!E418="","N/A",empleados!E418)&amp;"','gestionas_id' =&gt; "&amp;A417&amp;","</f>
        <v>['cargo' =&gt; 'Desarrollador FrontEnd','usuario' =&gt; 'Juan Pablo Camelo Cifuentes','cedula' =&gt; 1049621047,'telefono' =&gt; '3002017543','gestionas_id' =&gt; 9,</v>
      </c>
      <c r="F417" t="str">
        <f>"'contratos_id' =&gt; "&amp;B417&amp;",'fecha_retiro' =&gt; "&amp;C417&amp;",'ticket' =&gt; '"&amp;IF(empleados!I418="","N/A",empleados!I418)&amp;"','centro_costos_id' =&gt; '107','estado' =&gt; 'Proceso de retiro'],"</f>
        <v>'contratos_id' =&gt; 5,'fecha_retiro' =&gt; '2024-01-05','ticket' =&gt; '11977','centro_costos_id' =&gt; '107','estado' =&gt; 'Proceso de retiro'],</v>
      </c>
      <c r="G417" t="str">
        <f t="shared" si="6"/>
        <v>['cargo' =&gt; 'Desarrollador FrontEnd','usuario' =&gt; 'Juan Pablo Camelo Cifuentes','cedula' =&gt; 1049621047,'telefono' =&gt; '3002017543','gestionas_id' =&gt; 9,'contratos_id' =&gt; 5,'fecha_retiro' =&gt; '2024-01-05','ticket' =&gt; '11977','centro_costos_id' =&gt; '107','estado' =&gt; 'Proceso de retiro'],</v>
      </c>
    </row>
    <row r="418" spans="1:7" x14ac:dyDescent="0.25">
      <c r="A418">
        <f>_xlfn.IFNA(IF(empleados!F419="",gestiona!$B$17,VLOOKUP(TRIM(empleados!F419),gestiona!$A$1:$B$17,2,0)),17)</f>
        <v>9</v>
      </c>
      <c r="B418">
        <f>_xlfn.IFNA(IF(empleados!G419="",contratos_id!$B$5,VLOOKUP(empleados!G419,contratos_id!$A$1:$B$16,2,0)),5)</f>
        <v>5</v>
      </c>
      <c r="C418" t="str">
        <f>IF(empleados!H419="","null","'"&amp;YEAR(empleados!H419)&amp;"-"&amp;IF(VALUE(MONTH(empleados!H419))&lt;10,0&amp;VALUE(MONTH(empleados!H419)),VALUE(MONTH(empleados!H419)))&amp;"-"&amp;IF(VALUE(DAY(empleados!H419))&lt;10,0&amp;VALUE(DAY(empleados!H419)),VALUE(DAY(empleados!H419)))&amp;"'")</f>
        <v>'2023-12-05'</v>
      </c>
      <c r="D418">
        <f>_xlfn.IFNA(VLOOKUP(empleados!J419,centro_costo_id_2!$A$2:$B$108,2,0),107)</f>
        <v>93</v>
      </c>
      <c r="E418" t="str">
        <f>"['cargo' =&gt; '"&amp;TRIM(empleados!B419)&amp;"','usuario' =&gt; '"&amp;TRIM(empleados!C419)&amp;"','cedula' =&gt; "&amp;IF(empleados!D419="","null",empleados!D419)&amp;",'telefono' =&gt; '"&amp;IF(empleados!E419="","N/A",empleados!E419)&amp;"','gestionas_id' =&gt; "&amp;A418&amp;","</f>
        <v>['cargo' =&gt; 'Desarrollador FullStack','usuario' =&gt; 'Jeffrey Alejandro Maestre Argote','cedula' =&gt; 1063599298,'telefono' =&gt; '3017201979','gestionas_id' =&gt; 9,</v>
      </c>
      <c r="F418" t="str">
        <f>"'contratos_id' =&gt; "&amp;B418&amp;",'fecha_retiro' =&gt; "&amp;C418&amp;",'ticket' =&gt; '"&amp;IF(empleados!I419="","N/A",empleados!I419)&amp;"','centro_costos_id' =&gt; '107','estado' =&gt; 'Proceso de retiro'],"</f>
        <v>'contratos_id' =&gt; 5,'fecha_retiro' =&gt; '2023-12-05','ticket' =&gt; '11923','centro_costos_id' =&gt; '107','estado' =&gt; 'Proceso de retiro'],</v>
      </c>
      <c r="G418" t="str">
        <f t="shared" si="6"/>
        <v>['cargo' =&gt; 'Desarrollador FullStack','usuario' =&gt; 'Jeffrey Alejandro Maestre Argote','cedula' =&gt; 1063599298,'telefono' =&gt; '3017201979','gestionas_id' =&gt; 9,'contratos_id' =&gt; 5,'fecha_retiro' =&gt; '2023-12-05','ticket' =&gt; '11923','centro_costos_id' =&gt; '107','estado' =&gt; 'Proceso de retiro'],</v>
      </c>
    </row>
    <row r="419" spans="1:7" x14ac:dyDescent="0.25">
      <c r="A419">
        <f>_xlfn.IFNA(IF(empleados!F420="",gestiona!$B$17,VLOOKUP(TRIM(empleados!F420),gestiona!$A$1:$B$17,2,0)),17)</f>
        <v>13</v>
      </c>
      <c r="B419">
        <f>_xlfn.IFNA(IF(empleados!G420="",contratos_id!$B$5,VLOOKUP(empleados!G420,contratos_id!$A$1:$B$16,2,0)),5)</f>
        <v>5</v>
      </c>
      <c r="C419" t="str">
        <f>IF(empleados!H420="","null","'"&amp;YEAR(empleados!H420)&amp;"-"&amp;IF(VALUE(MONTH(empleados!H420))&lt;10,0&amp;VALUE(MONTH(empleados!H420)),VALUE(MONTH(empleados!H420)))&amp;"-"&amp;IF(VALUE(DAY(empleados!H420))&lt;10,0&amp;VALUE(DAY(empleados!H420)),VALUE(DAY(empleados!H420)))&amp;"'")</f>
        <v>'2023-10-05'</v>
      </c>
      <c r="D419">
        <f>_xlfn.IFNA(VLOOKUP(empleados!J420,centro_costo_id_2!$A$2:$B$108,2,0),107)</f>
        <v>97</v>
      </c>
      <c r="E419" t="str">
        <f>"['cargo' =&gt; '"&amp;TRIM(empleados!B420)&amp;"','usuario' =&gt; '"&amp;TRIM(empleados!C420)&amp;"','cedula' =&gt; "&amp;IF(empleados!D420="","null",empleados!D420)&amp;",'telefono' =&gt; '"&amp;IF(empleados!E420="","N/A",empleados!E420)&amp;"','gestionas_id' =&gt; "&amp;A419&amp;","</f>
        <v>['cargo' =&gt; 'Community Manager','usuario' =&gt; 'Nathaly Andrea Borrero Gómez','cedula' =&gt; 1005150844,'telefono' =&gt; '3106491315','gestionas_id' =&gt; 13,</v>
      </c>
      <c r="F419" t="str">
        <f>"'contratos_id' =&gt; "&amp;B419&amp;",'fecha_retiro' =&gt; "&amp;C419&amp;",'ticket' =&gt; '"&amp;IF(empleados!I420="","N/A",empleados!I420)&amp;"','centro_costos_id' =&gt; '107','estado' =&gt; 'Proceso de retiro'],"</f>
        <v>'contratos_id' =&gt; 5,'fecha_retiro' =&gt; '2023-10-05','ticket' =&gt; '11884','centro_costos_id' =&gt; '107','estado' =&gt; 'Proceso de retiro'],</v>
      </c>
      <c r="G419" t="str">
        <f t="shared" si="6"/>
        <v>['cargo' =&gt; 'Community Manager','usuario' =&gt; 'Nathaly Andrea Borrero Gómez','cedula' =&gt; 1005150844,'telefono' =&gt; '3106491315','gestionas_id' =&gt; 13,'contratos_id' =&gt; 5,'fecha_retiro' =&gt; '2023-10-05','ticket' =&gt; '11884','centro_costos_id' =&gt; '107','estado' =&gt; 'Proceso de retiro'],</v>
      </c>
    </row>
    <row r="420" spans="1:7" x14ac:dyDescent="0.25">
      <c r="A420">
        <f>_xlfn.IFNA(IF(empleados!F421="",gestiona!$B$17,VLOOKUP(TRIM(empleados!F421),gestiona!$A$1:$B$17,2,0)),17)</f>
        <v>9</v>
      </c>
      <c r="B420">
        <f>_xlfn.IFNA(IF(empleados!G421="",contratos_id!$B$5,VLOOKUP(empleados!G421,contratos_id!$A$1:$B$16,2,0)),5)</f>
        <v>5</v>
      </c>
      <c r="C420" t="str">
        <f>IF(empleados!H421="","null","'"&amp;YEAR(empleados!H421)&amp;"-"&amp;IF(VALUE(MONTH(empleados!H421))&lt;10,0&amp;VALUE(MONTH(empleados!H421)),VALUE(MONTH(empleados!H421)))&amp;"-"&amp;IF(VALUE(DAY(empleados!H421))&lt;10,0&amp;VALUE(DAY(empleados!H421)),VALUE(DAY(empleados!H421)))&amp;"'")</f>
        <v>'2023-09-05'</v>
      </c>
      <c r="D420">
        <f>_xlfn.IFNA(VLOOKUP(empleados!J421,centro_costo_id_2!$A$2:$B$108,2,0),107)</f>
        <v>79</v>
      </c>
      <c r="E420" t="str">
        <f>"['cargo' =&gt; '"&amp;TRIM(empleados!B421)&amp;"','usuario' =&gt; '"&amp;TRIM(empleados!C421)&amp;"','cedula' =&gt; "&amp;IF(empleados!D421="","null",empleados!D421)&amp;",'telefono' =&gt; '"&amp;IF(empleados!E421="","N/A",empleados!E421)&amp;"','gestionas_id' =&gt; "&amp;A420&amp;","</f>
        <v>['cargo' =&gt; 'Desarrollador Java','usuario' =&gt; 'Jahir Andres Linares Rivera','cedula' =&gt; 1033683458,'telefono' =&gt; '3202041074','gestionas_id' =&gt; 9,</v>
      </c>
      <c r="F420" t="str">
        <f>"'contratos_id' =&gt; "&amp;B420&amp;",'fecha_retiro' =&gt; "&amp;C420&amp;",'ticket' =&gt; '"&amp;IF(empleados!I421="","N/A",empleados!I421)&amp;"','centro_costos_id' =&gt; '107','estado' =&gt; 'Proceso de retiro'],"</f>
        <v>'contratos_id' =&gt; 5,'fecha_retiro' =&gt; '2023-09-05','ticket' =&gt; '12049','centro_costos_id' =&gt; '107','estado' =&gt; 'Proceso de retiro'],</v>
      </c>
      <c r="G420" t="str">
        <f t="shared" si="6"/>
        <v>['cargo' =&gt; 'Desarrollador Java','usuario' =&gt; 'Jahir Andres Linares Rivera','cedula' =&gt; 1033683458,'telefono' =&gt; '3202041074','gestionas_id' =&gt; 9,'contratos_id' =&gt; 5,'fecha_retiro' =&gt; '2023-09-05','ticket' =&gt; '12049','centro_costos_id' =&gt; '107','estado' =&gt; 'Proceso de retiro'],</v>
      </c>
    </row>
    <row r="421" spans="1:7" x14ac:dyDescent="0.25">
      <c r="A421">
        <f>_xlfn.IFNA(IF(empleados!F422="",gestiona!$B$17,VLOOKUP(TRIM(empleados!F422),gestiona!$A$1:$B$17,2,0)),17)</f>
        <v>11</v>
      </c>
      <c r="B421">
        <f>_xlfn.IFNA(IF(empleados!G422="",contratos_id!$B$5,VLOOKUP(empleados!G422,contratos_id!$A$1:$B$16,2,0)),5)</f>
        <v>5</v>
      </c>
      <c r="C421" t="str">
        <f>IF(empleados!H422="","null","'"&amp;YEAR(empleados!H422)&amp;"-"&amp;IF(VALUE(MONTH(empleados!H422))&lt;10,0&amp;VALUE(MONTH(empleados!H422)),VALUE(MONTH(empleados!H422)))&amp;"-"&amp;IF(VALUE(DAY(empleados!H422))&lt;10,0&amp;VALUE(DAY(empleados!H422)),VALUE(DAY(empleados!H422)))&amp;"'")</f>
        <v>'2023-09-01'</v>
      </c>
      <c r="D421">
        <f>_xlfn.IFNA(VLOOKUP(empleados!J422,centro_costo_id_2!$A$2:$B$108,2,0),107)</f>
        <v>84</v>
      </c>
      <c r="E421" t="str">
        <f>"['cargo' =&gt; '"&amp;TRIM(empleados!B422)&amp;"','usuario' =&gt; '"&amp;TRIM(empleados!C422)&amp;"','cedula' =&gt; "&amp;IF(empleados!D422="","null",empleados!D422)&amp;",'telefono' =&gt; '"&amp;IF(empleados!E422="","N/A",empleados!E422)&amp;"','gestionas_id' =&gt; "&amp;A421&amp;","</f>
        <v>['cargo' =&gt; 'Desarrollador Web','usuario' =&gt; 'Erick Ramirez','cedula' =&gt; 28733885,'telefono' =&gt; '4120204257','gestionas_id' =&gt; 11,</v>
      </c>
      <c r="F421" t="str">
        <f>"'contratos_id' =&gt; "&amp;B421&amp;",'fecha_retiro' =&gt; "&amp;C421&amp;",'ticket' =&gt; '"&amp;IF(empleados!I422="","N/A",empleados!I422)&amp;"','centro_costos_id' =&gt; '107','estado' =&gt; 'Proceso de retiro'],"</f>
        <v>'contratos_id' =&gt; 5,'fecha_retiro' =&gt; '2023-09-01','ticket' =&gt; '12072','centro_costos_id' =&gt; '107','estado' =&gt; 'Proceso de retiro'],</v>
      </c>
      <c r="G421" t="str">
        <f t="shared" si="6"/>
        <v>['cargo' =&gt; 'Desarrollador Web','usuario' =&gt; 'Erick Ramirez','cedula' =&gt; 28733885,'telefono' =&gt; '4120204257','gestionas_id' =&gt; 11,'contratos_id' =&gt; 5,'fecha_retiro' =&gt; '2023-09-01','ticket' =&gt; '12072','centro_costos_id' =&gt; '107','estado' =&gt; 'Proceso de retiro'],</v>
      </c>
    </row>
    <row r="422" spans="1:7" x14ac:dyDescent="0.25">
      <c r="A422">
        <f>_xlfn.IFNA(IF(empleados!F423="",gestiona!$B$17,VLOOKUP(TRIM(empleados!F423),gestiona!$A$1:$B$17,2,0)),17)</f>
        <v>13</v>
      </c>
      <c r="B422">
        <f>_xlfn.IFNA(IF(empleados!G423="",contratos_id!$B$5,VLOOKUP(empleados!G423,contratos_id!$A$1:$B$16,2,0)),5)</f>
        <v>5</v>
      </c>
      <c r="C422" t="str">
        <f>IF(empleados!H423="","null","'"&amp;YEAR(empleados!H423)&amp;"-"&amp;IF(VALUE(MONTH(empleados!H423))&lt;10,0&amp;VALUE(MONTH(empleados!H423)),VALUE(MONTH(empleados!H423)))&amp;"-"&amp;IF(VALUE(DAY(empleados!H423))&lt;10,0&amp;VALUE(DAY(empleados!H423)),VALUE(DAY(empleados!H423)))&amp;"'")</f>
        <v>'2023-08-30'</v>
      </c>
      <c r="D422">
        <f>_xlfn.IFNA(VLOOKUP(empleados!J423,centro_costo_id_2!$A$2:$B$108,2,0),107)</f>
        <v>37</v>
      </c>
      <c r="E422" t="str">
        <f>"['cargo' =&gt; '"&amp;TRIM(empleados!B423)&amp;"','usuario' =&gt; '"&amp;TRIM(empleados!C423)&amp;"','cedula' =&gt; "&amp;IF(empleados!D423="","null",empleados!D423)&amp;",'telefono' =&gt; '"&amp;IF(empleados!E423="","N/A",empleados!E423)&amp;"','gestionas_id' =&gt; "&amp;A422&amp;","</f>
        <v>['cargo' =&gt; 'Capacitador','usuario' =&gt; 'Fernando Nieto Solorzano','cedula' =&gt; 80423524,'telefono' =&gt; '3103067997','gestionas_id' =&gt; 13,</v>
      </c>
      <c r="F422" t="str">
        <f>"'contratos_id' =&gt; "&amp;B422&amp;",'fecha_retiro' =&gt; "&amp;C422&amp;",'ticket' =&gt; '"&amp;IF(empleados!I423="","N/A",empleados!I423)&amp;"','centro_costos_id' =&gt; '107','estado' =&gt; 'Proceso de retiro'],"</f>
        <v>'contratos_id' =&gt; 5,'fecha_retiro' =&gt; '2023-08-30','ticket' =&gt; '11905','centro_costos_id' =&gt; '107','estado' =&gt; 'Proceso de retiro'],</v>
      </c>
      <c r="G422" t="str">
        <f t="shared" si="6"/>
        <v>['cargo' =&gt; 'Capacitador','usuario' =&gt; 'Fernando Nieto Solorzano','cedula' =&gt; 80423524,'telefono' =&gt; '3103067997','gestionas_id' =&gt; 13,'contratos_id' =&gt; 5,'fecha_retiro' =&gt; '2023-08-30','ticket' =&gt; '11905','centro_costos_id' =&gt; '107','estado' =&gt; 'Proceso de retiro'],</v>
      </c>
    </row>
    <row r="423" spans="1:7" x14ac:dyDescent="0.25">
      <c r="A423">
        <f>_xlfn.IFNA(IF(empleados!F424="",gestiona!$B$17,VLOOKUP(TRIM(empleados!F424),gestiona!$A$1:$B$17,2,0)),17)</f>
        <v>9</v>
      </c>
      <c r="B423">
        <f>_xlfn.IFNA(IF(empleados!G424="",contratos_id!$B$5,VLOOKUP(empleados!G424,contratos_id!$A$1:$B$16,2,0)),5)</f>
        <v>6</v>
      </c>
      <c r="C423" t="str">
        <f>IF(empleados!H424="","null","'"&amp;YEAR(empleados!H424)&amp;"-"&amp;IF(VALUE(MONTH(empleados!H424))&lt;10,0&amp;VALUE(MONTH(empleados!H424)),VALUE(MONTH(empleados!H424)))&amp;"-"&amp;IF(VALUE(DAY(empleados!H424))&lt;10,0&amp;VALUE(DAY(empleados!H424)),VALUE(DAY(empleados!H424)))&amp;"'")</f>
        <v>'2023-12-30'</v>
      </c>
      <c r="D423">
        <f>_xlfn.IFNA(VLOOKUP(empleados!J424,centro_costo_id_2!$A$2:$B$108,2,0),107)</f>
        <v>104</v>
      </c>
      <c r="E423" t="str">
        <f>"['cargo' =&gt; '"&amp;TRIM(empleados!B424)&amp;"','usuario' =&gt; '"&amp;TRIM(empleados!C424)&amp;"','cedula' =&gt; "&amp;IF(empleados!D424="","null",empleados!D424)&amp;",'telefono' =&gt; '"&amp;IF(empleados!E424="","N/A",empleados!E424)&amp;"','gestionas_id' =&gt; "&amp;A423&amp;","</f>
        <v>['cargo' =&gt; 'Analista de requerimientos','usuario' =&gt; 'Julian David Ramos Plazas','cedula' =&gt; 80158583,'telefono' =&gt; '3012396595','gestionas_id' =&gt; 9,</v>
      </c>
      <c r="F423" t="str">
        <f>"'contratos_id' =&gt; "&amp;B423&amp;",'fecha_retiro' =&gt; "&amp;C423&amp;",'ticket' =&gt; '"&amp;IF(empleados!I424="","N/A",empleados!I424)&amp;"','centro_costos_id' =&gt; '107','estado' =&gt; 'Proceso de retiro'],"</f>
        <v>'contratos_id' =&gt; 6,'fecha_retiro' =&gt; '2023-12-30','ticket' =&gt; '11493','centro_costos_id' =&gt; '107','estado' =&gt; 'Proceso de retiro'],</v>
      </c>
      <c r="G423" t="str">
        <f t="shared" si="6"/>
        <v>['cargo' =&gt; 'Analista de requerimientos','usuario' =&gt; 'Julian David Ramos Plazas','cedula' =&gt; 80158583,'telefono' =&gt; '3012396595','gestionas_id' =&gt; 9,'contratos_id' =&gt; 6,'fecha_retiro' =&gt; '2023-12-30','ticket' =&gt; '11493','centro_costos_id' =&gt; '107','estado' =&gt; 'Proceso de retiro'],</v>
      </c>
    </row>
    <row r="424" spans="1:7" x14ac:dyDescent="0.25">
      <c r="A424">
        <f>_xlfn.IFNA(IF(empleados!F425="",gestiona!$B$17,VLOOKUP(TRIM(empleados!F425),gestiona!$A$1:$B$17,2,0)),17)</f>
        <v>9</v>
      </c>
      <c r="B424">
        <f>_xlfn.IFNA(IF(empleados!G425="",contratos_id!$B$5,VLOOKUP(empleados!G425,contratos_id!$A$1:$B$16,2,0)),5)</f>
        <v>5</v>
      </c>
      <c r="C424" t="str">
        <f>IF(empleados!H425="","null","'"&amp;YEAR(empleados!H425)&amp;"-"&amp;IF(VALUE(MONTH(empleados!H425))&lt;10,0&amp;VALUE(MONTH(empleados!H425)),VALUE(MONTH(empleados!H425)))&amp;"-"&amp;IF(VALUE(DAY(empleados!H425))&lt;10,0&amp;VALUE(DAY(empleados!H425)),VALUE(DAY(empleados!H425)))&amp;"'")</f>
        <v>'2024-01-07'</v>
      </c>
      <c r="D424">
        <f>_xlfn.IFNA(VLOOKUP(empleados!J425,centro_costo_id_2!$A$2:$B$108,2,0),107)</f>
        <v>37</v>
      </c>
      <c r="E424" t="str">
        <f>"['cargo' =&gt; '"&amp;TRIM(empleados!B425)&amp;"','usuario' =&gt; '"&amp;TRIM(empleados!C425)&amp;"','cedula' =&gt; "&amp;IF(empleados!D425="","null",empleados!D425)&amp;",'telefono' =&gt; '"&amp;IF(empleados!E425="","N/A",empleados!E425)&amp;"','gestionas_id' =&gt; "&amp;A424&amp;","</f>
        <v>['cargo' =&gt; 'Desarrollador PHP','usuario' =&gt; 'Daniel Mauricio Leal','cedula' =&gt; 1030684491,'telefono' =&gt; '3108749925','gestionas_id' =&gt; 9,</v>
      </c>
      <c r="F424" t="str">
        <f>"'contratos_id' =&gt; "&amp;B424&amp;",'fecha_retiro' =&gt; "&amp;C424&amp;",'ticket' =&gt; '"&amp;IF(empleados!I425="","N/A",empleados!I425)&amp;"','centro_costos_id' =&gt; '107','estado' =&gt; 'Proceso de retiro'],"</f>
        <v>'contratos_id' =&gt; 5,'fecha_retiro' =&gt; '2024-01-07','ticket' =&gt; '11899','centro_costos_id' =&gt; '107','estado' =&gt; 'Proceso de retiro'],</v>
      </c>
      <c r="G424" t="str">
        <f t="shared" si="6"/>
        <v>['cargo' =&gt; 'Desarrollador PHP','usuario' =&gt; 'Daniel Mauricio Leal','cedula' =&gt; 1030684491,'telefono' =&gt; '3108749925','gestionas_id' =&gt; 9,'contratos_id' =&gt; 5,'fecha_retiro' =&gt; '2024-01-07','ticket' =&gt; '11899','centro_costos_id' =&gt; '107','estado' =&gt; 'Proceso de retiro'],</v>
      </c>
    </row>
    <row r="425" spans="1:7" x14ac:dyDescent="0.25">
      <c r="A425">
        <f>_xlfn.IFNA(IF(empleados!F426="",gestiona!$B$17,VLOOKUP(TRIM(empleados!F426),gestiona!$A$1:$B$17,2,0)),17)</f>
        <v>9</v>
      </c>
      <c r="B425">
        <f>_xlfn.IFNA(IF(empleados!G426="",contratos_id!$B$5,VLOOKUP(empleados!G426,contratos_id!$A$1:$B$16,2,0)),5)</f>
        <v>5</v>
      </c>
      <c r="C425" t="str">
        <f>IF(empleados!H426="","null","'"&amp;YEAR(empleados!H426)&amp;"-"&amp;IF(VALUE(MONTH(empleados!H426))&lt;10,0&amp;VALUE(MONTH(empleados!H426)),VALUE(MONTH(empleados!H426)))&amp;"-"&amp;IF(VALUE(DAY(empleados!H426))&lt;10,0&amp;VALUE(DAY(empleados!H426)),VALUE(DAY(empleados!H426)))&amp;"'")</f>
        <v>'2024-06-07'</v>
      </c>
      <c r="D425">
        <f>_xlfn.IFNA(VLOOKUP(empleados!J426,centro_costo_id_2!$A$2:$B$108,2,0),107)</f>
        <v>92</v>
      </c>
      <c r="E425" t="str">
        <f>"['cargo' =&gt; '"&amp;TRIM(empleados!B426)&amp;"','usuario' =&gt; '"&amp;TRIM(empleados!C426)&amp;"','cedula' =&gt; "&amp;IF(empleados!D426="","null",empleados!D426)&amp;",'telefono' =&gt; '"&amp;IF(empleados!E426="","N/A",empleados!E426)&amp;"','gestionas_id' =&gt; "&amp;A425&amp;","</f>
        <v>['cargo' =&gt; 'Analista funcional','usuario' =&gt; 'Natalia Cardenas Prieto','cedula' =&gt; 53088706,'telefono' =&gt; '3112918386','gestionas_id' =&gt; 9,</v>
      </c>
      <c r="F425" t="str">
        <f>"'contratos_id' =&gt; "&amp;B425&amp;",'fecha_retiro' =&gt; "&amp;C425&amp;",'ticket' =&gt; '"&amp;IF(empleados!I426="","N/A",empleados!I426)&amp;"','centro_costos_id' =&gt; '107','estado' =&gt; 'Proceso de retiro'],"</f>
        <v>'contratos_id' =&gt; 5,'fecha_retiro' =&gt; '2024-06-07','ticket' =&gt; '11747','centro_costos_id' =&gt; '107','estado' =&gt; 'Proceso de retiro'],</v>
      </c>
      <c r="G425" t="str">
        <f t="shared" si="6"/>
        <v>['cargo' =&gt; 'Analista funcional','usuario' =&gt; 'Natalia Cardenas Prieto','cedula' =&gt; 53088706,'telefono' =&gt; '3112918386','gestionas_id' =&gt; 9,'contratos_id' =&gt; 5,'fecha_retiro' =&gt; '2024-06-07','ticket' =&gt; '11747','centro_costos_id' =&gt; '107','estado' =&gt; 'Proceso de retiro'],</v>
      </c>
    </row>
    <row r="426" spans="1:7" x14ac:dyDescent="0.25">
      <c r="A426">
        <f>_xlfn.IFNA(IF(empleados!F427="",gestiona!$B$17,VLOOKUP(TRIM(empleados!F427),gestiona!$A$1:$B$17,2,0)),17)</f>
        <v>9</v>
      </c>
      <c r="B426">
        <f>_xlfn.IFNA(IF(empleados!G427="",contratos_id!$B$5,VLOOKUP(empleados!G427,contratos_id!$A$1:$B$16,2,0)),5)</f>
        <v>6</v>
      </c>
      <c r="C426" t="str">
        <f>IF(empleados!H427="","null","'"&amp;YEAR(empleados!H427)&amp;"-"&amp;IF(VALUE(MONTH(empleados!H427))&lt;10,0&amp;VALUE(MONTH(empleados!H427)),VALUE(MONTH(empleados!H427)))&amp;"-"&amp;IF(VALUE(DAY(empleados!H427))&lt;10,0&amp;VALUE(DAY(empleados!H427)),VALUE(DAY(empleados!H427)))&amp;"'")</f>
        <v>'2023-12-13'</v>
      </c>
      <c r="D426">
        <f>_xlfn.IFNA(VLOOKUP(empleados!J427,centro_costo_id_2!$A$2:$B$108,2,0),107)</f>
        <v>104</v>
      </c>
      <c r="E426" t="str">
        <f>"['cargo' =&gt; '"&amp;TRIM(empleados!B427)&amp;"','usuario' =&gt; '"&amp;TRIM(empleados!C427)&amp;"','cedula' =&gt; "&amp;IF(empleados!D427="","null",empleados!D427)&amp;",'telefono' =&gt; '"&amp;IF(empleados!E427="","N/A",empleados!E427)&amp;"','gestionas_id' =&gt; "&amp;A426&amp;","</f>
        <v>['cargo' =&gt; 'Analista de requerimientos','usuario' =&gt; 'Yiced Baracaldo Casas','cedula' =&gt; 1005741299,'telefono' =&gt; '3154830871','gestionas_id' =&gt; 9,</v>
      </c>
      <c r="F426" t="str">
        <f>"'contratos_id' =&gt; "&amp;B426&amp;",'fecha_retiro' =&gt; "&amp;C426&amp;",'ticket' =&gt; '"&amp;IF(empleados!I427="","N/A",empleados!I427)&amp;"','centro_costos_id' =&gt; '107','estado' =&gt; 'Proceso de retiro'],"</f>
        <v>'contratos_id' =&gt; 6,'fecha_retiro' =&gt; '2023-12-13','ticket' =&gt; '11492','centro_costos_id' =&gt; '107','estado' =&gt; 'Proceso de retiro'],</v>
      </c>
      <c r="G426" t="str">
        <f t="shared" si="6"/>
        <v>['cargo' =&gt; 'Analista de requerimientos','usuario' =&gt; 'Yiced Baracaldo Casas','cedula' =&gt; 1005741299,'telefono' =&gt; '3154830871','gestionas_id' =&gt; 9,'contratos_id' =&gt; 6,'fecha_retiro' =&gt; '2023-12-13','ticket' =&gt; '11492','centro_costos_id' =&gt; '107','estado' =&gt; 'Proceso de retiro'],</v>
      </c>
    </row>
    <row r="427" spans="1:7" x14ac:dyDescent="0.25">
      <c r="A427">
        <f>_xlfn.IFNA(IF(empleados!F428="",gestiona!$B$17,VLOOKUP(TRIM(empleados!F428),gestiona!$A$1:$B$17,2,0)),17)</f>
        <v>13</v>
      </c>
      <c r="B427">
        <f>_xlfn.IFNA(IF(empleados!G428="",contratos_id!$B$5,VLOOKUP(empleados!G428,contratos_id!$A$1:$B$16,2,0)),5)</f>
        <v>3</v>
      </c>
      <c r="C427" t="str">
        <f>IF(empleados!H428="","null","'"&amp;YEAR(empleados!H428)&amp;"-"&amp;IF(VALUE(MONTH(empleados!H428))&lt;10,0&amp;VALUE(MONTH(empleados!H428)),VALUE(MONTH(empleados!H428)))&amp;"-"&amp;IF(VALUE(DAY(empleados!H428))&lt;10,0&amp;VALUE(DAY(empleados!H428)),VALUE(DAY(empleados!H428)))&amp;"'")</f>
        <v>null</v>
      </c>
      <c r="D427">
        <f>_xlfn.IFNA(VLOOKUP(empleados!J428,centro_costo_id_2!$A$2:$B$108,2,0),107)</f>
        <v>107</v>
      </c>
      <c r="E427" t="str">
        <f>"['cargo' =&gt; '"&amp;TRIM(empleados!B428)&amp;"','usuario' =&gt; '"&amp;TRIM(empleados!C428)&amp;"','cedula' =&gt; "&amp;IF(empleados!D428="","null",empleados!D428)&amp;",'telefono' =&gt; '"&amp;IF(empleados!E428="","N/A",empleados!E428)&amp;"','gestionas_id' =&gt; "&amp;A427&amp;","</f>
        <v>['cargo' =&gt; 'Gerente de Proyectos BPO
','usuario' =&gt; 'Diana Maria Cifuentes Rivera','cedula' =&gt; 52936395,'telefono' =&gt; '3214533655','gestionas_id' =&gt; 13,</v>
      </c>
      <c r="F427" t="str">
        <f>"'contratos_id' =&gt; "&amp;B427&amp;",'fecha_retiro' =&gt; "&amp;C427&amp;",'ticket' =&gt; '"&amp;IF(empleados!I428="","N/A",empleados!I428)&amp;"','centro_costos_id' =&gt; '107','estado' =&gt; 'Proceso de retiro'],"</f>
        <v>'contratos_id' =&gt; 3,'fecha_retiro' =&gt; null,'ticket' =&gt; '11805','centro_costos_id' =&gt; '107','estado' =&gt; 'Proceso de retiro'],</v>
      </c>
      <c r="G427" t="str">
        <f t="shared" si="6"/>
        <v>['cargo' =&gt; 'Gerente de Proyectos BPO
','usuario' =&gt; 'Diana Maria Cifuentes Rivera','cedula' =&gt; 52936395,'telefono' =&gt; '3214533655','gestionas_id' =&gt; 13,'contratos_id' =&gt; 3,'fecha_retiro' =&gt; null,'ticket' =&gt; '11805','centro_costos_id' =&gt; '107','estado' =&gt; 'Proceso de retiro'],</v>
      </c>
    </row>
    <row r="428" spans="1:7" x14ac:dyDescent="0.25">
      <c r="A428">
        <f>_xlfn.IFNA(IF(empleados!F429="",gestiona!$B$17,VLOOKUP(TRIM(empleados!F429),gestiona!$A$1:$B$17,2,0)),17)</f>
        <v>9</v>
      </c>
      <c r="B428">
        <f>_xlfn.IFNA(IF(empleados!G429="",contratos_id!$B$5,VLOOKUP(empleados!G429,contratos_id!$A$1:$B$16,2,0)),5)</f>
        <v>5</v>
      </c>
      <c r="C428" t="str">
        <f>IF(empleados!H429="","null","'"&amp;YEAR(empleados!H429)&amp;"-"&amp;IF(VALUE(MONTH(empleados!H429))&lt;10,0&amp;VALUE(MONTH(empleados!H429)),VALUE(MONTH(empleados!H429)))&amp;"-"&amp;IF(VALUE(DAY(empleados!H429))&lt;10,0&amp;VALUE(DAY(empleados!H429)),VALUE(DAY(empleados!H429)))&amp;"'")</f>
        <v>'2023-08-17'</v>
      </c>
      <c r="D428">
        <f>_xlfn.IFNA(VLOOKUP(empleados!J429,centro_costo_id_2!$A$2:$B$108,2,0),107)</f>
        <v>45</v>
      </c>
      <c r="E428" t="str">
        <f>"['cargo' =&gt; '"&amp;TRIM(empleados!B429)&amp;"','usuario' =&gt; '"&amp;TRIM(empleados!C429)&amp;"','cedula' =&gt; "&amp;IF(empleados!D429="","null",empleados!D429)&amp;",'telefono' =&gt; '"&amp;IF(empleados!E429="","N/A",empleados!E429)&amp;"','gestionas_id' =&gt; "&amp;A428&amp;","</f>
        <v>['cargo' =&gt; 'Analista de requerimientos/pruebas','usuario' =&gt; 'Maria Alexandra Chaparro Martinez','cedula' =&gt; 1033683200,'telefono' =&gt; '3174228678','gestionas_id' =&gt; 9,</v>
      </c>
      <c r="F428" t="str">
        <f>"'contratos_id' =&gt; "&amp;B428&amp;",'fecha_retiro' =&gt; "&amp;C428&amp;",'ticket' =&gt; '"&amp;IF(empleados!I429="","N/A",empleados!I429)&amp;"','centro_costos_id' =&gt; '107','estado' =&gt; 'Proceso de retiro'],"</f>
        <v>'contratos_id' =&gt; 5,'fecha_retiro' =&gt; '2023-08-17','ticket' =&gt; '11937','centro_costos_id' =&gt; '107','estado' =&gt; 'Proceso de retiro'],</v>
      </c>
      <c r="G428" t="str">
        <f t="shared" si="6"/>
        <v>['cargo' =&gt; 'Analista de requerimientos/pruebas','usuario' =&gt; 'Maria Alexandra Chaparro Martinez','cedula' =&gt; 1033683200,'telefono' =&gt; '3174228678','gestionas_id' =&gt; 9,'contratos_id' =&gt; 5,'fecha_retiro' =&gt; '2023-08-17','ticket' =&gt; '11937','centro_costos_id' =&gt; '107','estado' =&gt; 'Proceso de retiro'],</v>
      </c>
    </row>
    <row r="429" spans="1:7" x14ac:dyDescent="0.25">
      <c r="A429">
        <f>_xlfn.IFNA(IF(empleados!F430="",gestiona!$B$17,VLOOKUP(TRIM(empleados!F430),gestiona!$A$1:$B$17,2,0)),17)</f>
        <v>13</v>
      </c>
      <c r="B429">
        <f>_xlfn.IFNA(IF(empleados!G430="",contratos_id!$B$5,VLOOKUP(empleados!G430,contratos_id!$A$1:$B$16,2,0)),5)</f>
        <v>6</v>
      </c>
      <c r="C429" t="str">
        <f>IF(empleados!H430="","null","'"&amp;YEAR(empleados!H430)&amp;"-"&amp;IF(VALUE(MONTH(empleados!H430))&lt;10,0&amp;VALUE(MONTH(empleados!H430)),VALUE(MONTH(empleados!H430)))&amp;"-"&amp;IF(VALUE(DAY(empleados!H430))&lt;10,0&amp;VALUE(DAY(empleados!H430)),VALUE(DAY(empleados!H430)))&amp;"'")</f>
        <v>'2024-01-06'</v>
      </c>
      <c r="D429">
        <f>_xlfn.IFNA(VLOOKUP(empleados!J430,centro_costo_id_2!$A$2:$B$108,2,0),107)</f>
        <v>100</v>
      </c>
      <c r="E429" t="str">
        <f>"['cargo' =&gt; '"&amp;TRIM(empleados!B430)&amp;"','usuario' =&gt; '"&amp;TRIM(empleados!C430)&amp;"','cedula' =&gt; "&amp;IF(empleados!D430="","null",empleados!D430)&amp;",'telefono' =&gt; '"&amp;IF(empleados!E430="","N/A",empleados!E430)&amp;"','gestionas_id' =&gt; "&amp;A429&amp;","</f>
        <v>['cargo' =&gt; 'Analista en Gestión Documental','usuario' =&gt; 'Madeleine Morales Chicacausa','cedula' =&gt; 1018417243,'telefono' =&gt; '3214831000','gestionas_id' =&gt; 13,</v>
      </c>
      <c r="F429" t="str">
        <f>"'contratos_id' =&gt; "&amp;B429&amp;",'fecha_retiro' =&gt; "&amp;C429&amp;",'ticket' =&gt; '"&amp;IF(empleados!I430="","N/A",empleados!I430)&amp;"','centro_costos_id' =&gt; '107','estado' =&gt; 'Proceso de retiro'],"</f>
        <v>'contratos_id' =&gt; 6,'fecha_retiro' =&gt; '2024-01-06','ticket' =&gt; '12005','centro_costos_id' =&gt; '107','estado' =&gt; 'Proceso de retiro'],</v>
      </c>
      <c r="G429" t="str">
        <f t="shared" si="6"/>
        <v>['cargo' =&gt; 'Analista en Gestión Documental','usuario' =&gt; 'Madeleine Morales Chicacausa','cedula' =&gt; 1018417243,'telefono' =&gt; '3214831000','gestionas_id' =&gt; 13,'contratos_id' =&gt; 6,'fecha_retiro' =&gt; '2024-01-06','ticket' =&gt; '12005','centro_costos_id' =&gt; '107','estado' =&gt; 'Proceso de retiro'],</v>
      </c>
    </row>
    <row r="430" spans="1:7" x14ac:dyDescent="0.25">
      <c r="A430">
        <f>_xlfn.IFNA(IF(empleados!F431="",gestiona!$B$17,VLOOKUP(TRIM(empleados!F431),gestiona!$A$1:$B$17,2,0)),17)</f>
        <v>4</v>
      </c>
      <c r="B430">
        <f>_xlfn.IFNA(IF(empleados!G431="",contratos_id!$B$5,VLOOKUP(empleados!G431,contratos_id!$A$1:$B$16,2,0)),5)</f>
        <v>3</v>
      </c>
      <c r="C430" t="str">
        <f>IF(empleados!H431="","null","'"&amp;YEAR(empleados!H431)&amp;"-"&amp;IF(VALUE(MONTH(empleados!H431))&lt;10,0&amp;VALUE(MONTH(empleados!H431)),VALUE(MONTH(empleados!H431)))&amp;"-"&amp;IF(VALUE(DAY(empleados!H431))&lt;10,0&amp;VALUE(DAY(empleados!H431)),VALUE(DAY(empleados!H431)))&amp;"'")</f>
        <v>null</v>
      </c>
      <c r="D430">
        <f>_xlfn.IFNA(VLOOKUP(empleados!J431,centro_costo_id_2!$A$2:$B$108,2,0),107)</f>
        <v>107</v>
      </c>
      <c r="E430" t="str">
        <f>"['cargo' =&gt; '"&amp;TRIM(empleados!B431)&amp;"','usuario' =&gt; '"&amp;TRIM(empleados!C431)&amp;"','cedula' =&gt; "&amp;IF(empleados!D431="","null",empleados!D431)&amp;",'telefono' =&gt; '"&amp;IF(empleados!E431="","N/A",empleados!E431)&amp;"','gestionas_id' =&gt; "&amp;A430&amp;","</f>
        <v>['cargo' =&gt; 'Auxiliar Administrativa','usuario' =&gt; 'Ingrid Gizeth Rodriguez Díaz','cedula' =&gt; 1003968300,'telefono' =&gt; '3219039901','gestionas_id' =&gt; 4,</v>
      </c>
      <c r="F430" t="str">
        <f>"'contratos_id' =&gt; "&amp;B430&amp;",'fecha_retiro' =&gt; "&amp;C430&amp;",'ticket' =&gt; '"&amp;IF(empleados!I431="","N/A",empleados!I431)&amp;"','centro_costos_id' =&gt; '107','estado' =&gt; 'Proceso de retiro'],"</f>
        <v>'contratos_id' =&gt; 3,'fecha_retiro' =&gt; null,'ticket' =&gt; '12020','centro_costos_id' =&gt; '107','estado' =&gt; 'Proceso de retiro'],</v>
      </c>
      <c r="G430" t="str">
        <f t="shared" si="6"/>
        <v>['cargo' =&gt; 'Auxiliar Administrativa','usuario' =&gt; 'Ingrid Gizeth Rodriguez Díaz','cedula' =&gt; 1003968300,'telefono' =&gt; '3219039901','gestionas_id' =&gt; 4,'contratos_id' =&gt; 3,'fecha_retiro' =&gt; null,'ticket' =&gt; '12020','centro_costos_id' =&gt; '107','estado' =&gt; 'Proceso de retiro'],</v>
      </c>
    </row>
    <row r="431" spans="1:7" x14ac:dyDescent="0.25">
      <c r="A431">
        <f>_xlfn.IFNA(IF(empleados!F432="",gestiona!$B$17,VLOOKUP(TRIM(empleados!F432),gestiona!$A$1:$B$17,2,0)),17)</f>
        <v>9</v>
      </c>
      <c r="B431">
        <f>_xlfn.IFNA(IF(empleados!G432="",contratos_id!$B$5,VLOOKUP(empleados!G432,contratos_id!$A$1:$B$16,2,0)),5)</f>
        <v>5</v>
      </c>
      <c r="C431" t="str">
        <f>IF(empleados!H432="","null","'"&amp;YEAR(empleados!H432)&amp;"-"&amp;IF(VALUE(MONTH(empleados!H432))&lt;10,0&amp;VALUE(MONTH(empleados!H432)),VALUE(MONTH(empleados!H432)))&amp;"-"&amp;IF(VALUE(DAY(empleados!H432))&lt;10,0&amp;VALUE(DAY(empleados!H432)),VALUE(DAY(empleados!H432)))&amp;"'")</f>
        <v>'2023-12-20'</v>
      </c>
      <c r="D431">
        <f>_xlfn.IFNA(VLOOKUP(empleados!J432,centro_costo_id_2!$A$2:$B$108,2,0),107)</f>
        <v>100</v>
      </c>
      <c r="E431" t="str">
        <f>"['cargo' =&gt; '"&amp;TRIM(empleados!B432)&amp;"','usuario' =&gt; '"&amp;TRIM(empleados!C432)&amp;"','cedula' =&gt; "&amp;IF(empleados!D432="","null",empleados!D432)&amp;",'telefono' =&gt; '"&amp;IF(empleados!E432="","N/A",empleados!E432)&amp;"','gestionas_id' =&gt; "&amp;A431&amp;","</f>
        <v>['cargo' =&gt; 'Desarrollador Senior','usuario' =&gt; 'Edward Fabian Tapiero Gomez','cedula' =&gt; 1007468175,'telefono' =&gt; '3013755540','gestionas_id' =&gt; 9,</v>
      </c>
      <c r="F431" t="str">
        <f>"'contratos_id' =&gt; "&amp;B431&amp;",'fecha_retiro' =&gt; "&amp;C431&amp;",'ticket' =&gt; '"&amp;IF(empleados!I432="","N/A",empleados!I432)&amp;"','centro_costos_id' =&gt; '107','estado' =&gt; 'Proceso de retiro'],"</f>
        <v>'contratos_id' =&gt; 5,'fecha_retiro' =&gt; '2023-12-20','ticket' =&gt; '11732','centro_costos_id' =&gt; '107','estado' =&gt; 'Proceso de retiro'],</v>
      </c>
      <c r="G431" t="str">
        <f t="shared" si="6"/>
        <v>['cargo' =&gt; 'Desarrollador Senior','usuario' =&gt; 'Edward Fabian Tapiero Gomez','cedula' =&gt; 1007468175,'telefono' =&gt; '3013755540','gestionas_id' =&gt; 9,'contratos_id' =&gt; 5,'fecha_retiro' =&gt; '2023-12-20','ticket' =&gt; '11732','centro_costos_id' =&gt; '107','estado' =&gt; 'Proceso de retiro'],</v>
      </c>
    </row>
    <row r="432" spans="1:7" x14ac:dyDescent="0.25">
      <c r="A432">
        <f>_xlfn.IFNA(IF(empleados!F433="",gestiona!$B$17,VLOOKUP(TRIM(empleados!F433),gestiona!$A$1:$B$17,2,0)),17)</f>
        <v>17</v>
      </c>
      <c r="B432">
        <f>_xlfn.IFNA(IF(empleados!G433="",contratos_id!$B$5,VLOOKUP(empleados!G433,contratos_id!$A$1:$B$16,2,0)),5)</f>
        <v>3</v>
      </c>
      <c r="C432" t="str">
        <f>IF(empleados!H433="","null","'"&amp;YEAR(empleados!H433)&amp;"-"&amp;IF(VALUE(MONTH(empleados!H433))&lt;10,0&amp;VALUE(MONTH(empleados!H433)),VALUE(MONTH(empleados!H433)))&amp;"-"&amp;IF(VALUE(DAY(empleados!H433))&lt;10,0&amp;VALUE(DAY(empleados!H433)),VALUE(DAY(empleados!H433)))&amp;"'")</f>
        <v>null</v>
      </c>
      <c r="D432">
        <f>_xlfn.IFNA(VLOOKUP(empleados!J433,centro_costo_id_2!$A$2:$B$108,2,0),107)</f>
        <v>100</v>
      </c>
      <c r="E432" t="str">
        <f>"['cargo' =&gt; '"&amp;TRIM(empleados!B433)&amp;"','usuario' =&gt; '"&amp;TRIM(empleados!C433)&amp;"','cedula' =&gt; "&amp;IF(empleados!D433="","null",empleados!D433)&amp;",'telefono' =&gt; '"&amp;IF(empleados!E433="","N/A",empleados!E433)&amp;"','gestionas_id' =&gt; "&amp;A432&amp;","</f>
        <v>['cargo' =&gt; 'Gerente de proyectos','usuario' =&gt; 'Cristian Eduardo Villanueva Ortiz','cedula' =&gt; 83227445,'telefono' =&gt; '3144407994','gestionas_id' =&gt; 17,</v>
      </c>
      <c r="F432" t="str">
        <f>"'contratos_id' =&gt; "&amp;B432&amp;",'fecha_retiro' =&gt; "&amp;C432&amp;",'ticket' =&gt; '"&amp;IF(empleados!I433="","N/A",empleados!I433)&amp;"','centro_costos_id' =&gt; '107','estado' =&gt; 'Proceso de retiro'],"</f>
        <v>'contratos_id' =&gt; 3,'fecha_retiro' =&gt; null,'ticket' =&gt; '12057','centro_costos_id' =&gt; '107','estado' =&gt; 'Proceso de retiro'],</v>
      </c>
      <c r="G432" t="str">
        <f t="shared" si="6"/>
        <v>['cargo' =&gt; 'Gerente de proyectos','usuario' =&gt; 'Cristian Eduardo Villanueva Ortiz','cedula' =&gt; 83227445,'telefono' =&gt; '3144407994','gestionas_id' =&gt; 17,'contratos_id' =&gt; 3,'fecha_retiro' =&gt; null,'ticket' =&gt; '12057','centro_costos_id' =&gt; '107','estado' =&gt; 'Proceso de retiro'],</v>
      </c>
    </row>
    <row r="433" spans="1:7" x14ac:dyDescent="0.25">
      <c r="A433">
        <f>_xlfn.IFNA(IF(empleados!F434="",gestiona!$B$17,VLOOKUP(TRIM(empleados!F434),gestiona!$A$1:$B$17,2,0)),17)</f>
        <v>9</v>
      </c>
      <c r="B433">
        <f>_xlfn.IFNA(IF(empleados!G434="",contratos_id!$B$5,VLOOKUP(empleados!G434,contratos_id!$A$1:$B$16,2,0)),5)</f>
        <v>5</v>
      </c>
      <c r="C433" t="str">
        <f>IF(empleados!H434="","null","'"&amp;YEAR(empleados!H434)&amp;"-"&amp;IF(VALUE(MONTH(empleados!H434))&lt;10,0&amp;VALUE(MONTH(empleados!H434)),VALUE(MONTH(empleados!H434)))&amp;"-"&amp;IF(VALUE(DAY(empleados!H434))&lt;10,0&amp;VALUE(DAY(empleados!H434)),VALUE(DAY(empleados!H434)))&amp;"'")</f>
        <v>'2023-10-21'</v>
      </c>
      <c r="D433">
        <f>_xlfn.IFNA(VLOOKUP(empleados!J434,centro_costo_id_2!$A$2:$B$108,2,0),107)</f>
        <v>99</v>
      </c>
      <c r="E433" t="str">
        <f>"['cargo' =&gt; '"&amp;TRIM(empleados!B434)&amp;"','usuario' =&gt; '"&amp;TRIM(empleados!C434)&amp;"','cedula' =&gt; "&amp;IF(empleados!D434="","null",empleados!D434)&amp;",'telefono' =&gt; '"&amp;IF(empleados!E434="","N/A",empleados!E434)&amp;"','gestionas_id' =&gt; "&amp;A433&amp;","</f>
        <v>['cargo' =&gt; 'Consultor Business Analyst','usuario' =&gt; 'Paola Arrubla Sanchez','cedula' =&gt; 1024504988,'telefono' =&gt; '3194559412','gestionas_id' =&gt; 9,</v>
      </c>
      <c r="F433" t="str">
        <f>"'contratos_id' =&gt; "&amp;B433&amp;",'fecha_retiro' =&gt; "&amp;C433&amp;",'ticket' =&gt; '"&amp;IF(empleados!I434="","N/A",empleados!I434)&amp;"','centro_costos_id' =&gt; '107','estado' =&gt; 'Proceso de retiro'],"</f>
        <v>'contratos_id' =&gt; 5,'fecha_retiro' =&gt; '2023-10-21','ticket' =&gt; '12039','centro_costos_id' =&gt; '107','estado' =&gt; 'Proceso de retiro'],</v>
      </c>
      <c r="G433" t="str">
        <f t="shared" si="6"/>
        <v>['cargo' =&gt; 'Consultor Business Analyst','usuario' =&gt; 'Paola Arrubla Sanchez','cedula' =&gt; 1024504988,'telefono' =&gt; '3194559412','gestionas_id' =&gt; 9,'contratos_id' =&gt; 5,'fecha_retiro' =&gt; '2023-10-21','ticket' =&gt; '12039','centro_costos_id' =&gt; '107','estado' =&gt; 'Proceso de retiro'],</v>
      </c>
    </row>
    <row r="434" spans="1:7" x14ac:dyDescent="0.25">
      <c r="A434">
        <f>_xlfn.IFNA(IF(empleados!F435="",gestiona!$B$17,VLOOKUP(TRIM(empleados!F435),gestiona!$A$1:$B$17,2,0)),17)</f>
        <v>9</v>
      </c>
      <c r="B434">
        <f>_xlfn.IFNA(IF(empleados!G435="",contratos_id!$B$5,VLOOKUP(empleados!G435,contratos_id!$A$1:$B$16,2,0)),5)</f>
        <v>5</v>
      </c>
      <c r="C434" t="str">
        <f>IF(empleados!H435="","null","'"&amp;YEAR(empleados!H435)&amp;"-"&amp;IF(VALUE(MONTH(empleados!H435))&lt;10,0&amp;VALUE(MONTH(empleados!H435)),VALUE(MONTH(empleados!H435)))&amp;"-"&amp;IF(VALUE(DAY(empleados!H435))&lt;10,0&amp;VALUE(DAY(empleados!H435)),VALUE(DAY(empleados!H435)))&amp;"'")</f>
        <v>'2023-12-21'</v>
      </c>
      <c r="D434">
        <f>_xlfn.IFNA(VLOOKUP(empleados!J435,centro_costo_id_2!$A$2:$B$108,2,0),107)</f>
        <v>93</v>
      </c>
      <c r="E434" t="str">
        <f>"['cargo' =&gt; '"&amp;TRIM(empleados!B435)&amp;"','usuario' =&gt; '"&amp;TRIM(empleados!C435)&amp;"','cedula' =&gt; "&amp;IF(empleados!D435="","null",empleados!D435)&amp;",'telefono' =&gt; '"&amp;IF(empleados!E435="","N/A",empleados!E435)&amp;"','gestionas_id' =&gt; "&amp;A434&amp;","</f>
        <v>['cargo' =&gt; 'Desarrollador Senior Java','usuario' =&gt; 'James Leonardo Tellez Castro','cedula' =&gt; 1030561930,'telefono' =&gt; '3172652842','gestionas_id' =&gt; 9,</v>
      </c>
      <c r="F434" t="str">
        <f>"'contratos_id' =&gt; "&amp;B434&amp;",'fecha_retiro' =&gt; "&amp;C434&amp;",'ticket' =&gt; '"&amp;IF(empleados!I435="","N/A",empleados!I435)&amp;"','centro_costos_id' =&gt; '107','estado' =&gt; 'Proceso de retiro'],"</f>
        <v>'contratos_id' =&gt; 5,'fecha_retiro' =&gt; '2023-12-21','ticket' =&gt; '11922','centro_costos_id' =&gt; '107','estado' =&gt; 'Proceso de retiro'],</v>
      </c>
      <c r="G434" t="str">
        <f t="shared" si="6"/>
        <v>['cargo' =&gt; 'Desarrollador Senior Java','usuario' =&gt; 'James Leonardo Tellez Castro','cedula' =&gt; 1030561930,'telefono' =&gt; '3172652842','gestionas_id' =&gt; 9,'contratos_id' =&gt; 5,'fecha_retiro' =&gt; '2023-12-21','ticket' =&gt; '11922','centro_costos_id' =&gt; '107','estado' =&gt; 'Proceso de retiro'],</v>
      </c>
    </row>
    <row r="435" spans="1:7" x14ac:dyDescent="0.25">
      <c r="A435">
        <f>_xlfn.IFNA(IF(empleados!F436="",gestiona!$B$17,VLOOKUP(TRIM(empleados!F436),gestiona!$A$1:$B$17,2,0)),17)</f>
        <v>13</v>
      </c>
      <c r="B435">
        <f>_xlfn.IFNA(IF(empleados!G436="",contratos_id!$B$5,VLOOKUP(empleados!G436,contratos_id!$A$1:$B$16,2,0)),5)</f>
        <v>6</v>
      </c>
      <c r="C435" t="str">
        <f>IF(empleados!H436="","null","'"&amp;YEAR(empleados!H436)&amp;"-"&amp;IF(VALUE(MONTH(empleados!H436))&lt;10,0&amp;VALUE(MONTH(empleados!H436)),VALUE(MONTH(empleados!H436)))&amp;"-"&amp;IF(VALUE(DAY(empleados!H436))&lt;10,0&amp;VALUE(DAY(empleados!H436)),VALUE(DAY(empleados!H436)))&amp;"'")</f>
        <v>'2024-03-21'</v>
      </c>
      <c r="D435">
        <f>_xlfn.IFNA(VLOOKUP(empleados!J436,centro_costo_id_2!$A$2:$B$108,2,0),107)</f>
        <v>85</v>
      </c>
      <c r="E435" t="str">
        <f>"['cargo' =&gt; '"&amp;TRIM(empleados!B436)&amp;"','usuario' =&gt; '"&amp;TRIM(empleados!C436)&amp;"','cedula' =&gt; "&amp;IF(empleados!D436="","null",empleados!D436)&amp;",'telefono' =&gt; '"&amp;IF(empleados!E436="","N/A",empleados!E436)&amp;"','gestionas_id' =&gt; "&amp;A435&amp;","</f>
        <v>['cargo' =&gt; 'Especialista en gestión documental','usuario' =&gt; 'Fabian Enrique Castro Vargas','cedula' =&gt; 79806408,'telefono' =&gt; '3102929925','gestionas_id' =&gt; 13,</v>
      </c>
      <c r="F435" t="str">
        <f>"'contratos_id' =&gt; "&amp;B435&amp;",'fecha_retiro' =&gt; "&amp;C435&amp;",'ticket' =&gt; '"&amp;IF(empleados!I436="","N/A",empleados!I436)&amp;"','centro_costos_id' =&gt; '107','estado' =&gt; 'Proceso de retiro'],"</f>
        <v>'contratos_id' =&gt; 6,'fecha_retiro' =&gt; '2024-03-21','ticket' =&gt; '12014','centro_costos_id' =&gt; '107','estado' =&gt; 'Proceso de retiro'],</v>
      </c>
      <c r="G435" t="str">
        <f t="shared" si="6"/>
        <v>['cargo' =&gt; 'Especialista en gestión documental','usuario' =&gt; 'Fabian Enrique Castro Vargas','cedula' =&gt; 79806408,'telefono' =&gt; '3102929925','gestionas_id' =&gt; 13,'contratos_id' =&gt; 6,'fecha_retiro' =&gt; '2024-03-21','ticket' =&gt; '12014','centro_costos_id' =&gt; '107','estado' =&gt; 'Proceso de retiro'],</v>
      </c>
    </row>
    <row r="436" spans="1:7" x14ac:dyDescent="0.25">
      <c r="A436">
        <f>_xlfn.IFNA(IF(empleados!F437="",gestiona!$B$17,VLOOKUP(TRIM(empleados!F437),gestiona!$A$1:$B$17,2,0)),17)</f>
        <v>9</v>
      </c>
      <c r="B436">
        <f>_xlfn.IFNA(IF(empleados!G437="",contratos_id!$B$5,VLOOKUP(empleados!G437,contratos_id!$A$1:$B$16,2,0)),5)</f>
        <v>6</v>
      </c>
      <c r="C436" t="str">
        <f>IF(empleados!H437="","null","'"&amp;YEAR(empleados!H437)&amp;"-"&amp;IF(VALUE(MONTH(empleados!H437))&lt;10,0&amp;VALUE(MONTH(empleados!H437)),VALUE(MONTH(empleados!H437)))&amp;"-"&amp;IF(VALUE(DAY(empleados!H437))&lt;10,0&amp;VALUE(DAY(empleados!H437)),VALUE(DAY(empleados!H437)))&amp;"'")</f>
        <v>'2024-06-22'</v>
      </c>
      <c r="D436">
        <f>_xlfn.IFNA(VLOOKUP(empleados!J437,centro_costo_id_2!$A$2:$B$108,2,0),107)</f>
        <v>85</v>
      </c>
      <c r="E436" t="str">
        <f>"['cargo' =&gt; '"&amp;TRIM(empleados!B437)&amp;"','usuario' =&gt; '"&amp;TRIM(empleados!C437)&amp;"','cedula' =&gt; "&amp;IF(empleados!D437="","null",empleados!D437)&amp;",'telefono' =&gt; '"&amp;IF(empleados!E437="","N/A",empleados!E437)&amp;"','gestionas_id' =&gt; "&amp;A436&amp;","</f>
        <v>['cargo' =&gt; 'Líder Técnico','usuario' =&gt; 'Camilo Andrés Fuerte','cedula' =&gt; 1049609901,'telefono' =&gt; '3175145521','gestionas_id' =&gt; 9,</v>
      </c>
      <c r="F436" t="str">
        <f>"'contratos_id' =&gt; "&amp;B436&amp;",'fecha_retiro' =&gt; "&amp;C436&amp;",'ticket' =&gt; '"&amp;IF(empleados!I437="","N/A",empleados!I437)&amp;"','centro_costos_id' =&gt; '107','estado' =&gt; 'Proceso de retiro'],"</f>
        <v>'contratos_id' =&gt; 6,'fecha_retiro' =&gt; '2024-06-22','ticket' =&gt; '12078','centro_costos_id' =&gt; '107','estado' =&gt; 'Proceso de retiro'],</v>
      </c>
      <c r="G436" t="str">
        <f t="shared" si="6"/>
        <v>['cargo' =&gt; 'Líder Técnico','usuario' =&gt; 'Camilo Andrés Fuerte','cedula' =&gt; 1049609901,'telefono' =&gt; '3175145521','gestionas_id' =&gt; 9,'contratos_id' =&gt; 6,'fecha_retiro' =&gt; '2024-06-22','ticket' =&gt; '12078','centro_costos_id' =&gt; '107','estado' =&gt; 'Proceso de retiro'],</v>
      </c>
    </row>
    <row r="437" spans="1:7" x14ac:dyDescent="0.25">
      <c r="A437">
        <f>_xlfn.IFNA(IF(empleados!F438="",gestiona!$B$17,VLOOKUP(TRIM(empleados!F438),gestiona!$A$1:$B$17,2,0)),17)</f>
        <v>9</v>
      </c>
      <c r="B437">
        <f>_xlfn.IFNA(IF(empleados!G438="",contratos_id!$B$5,VLOOKUP(empleados!G438,contratos_id!$A$1:$B$16,2,0)),5)</f>
        <v>5</v>
      </c>
      <c r="C437" t="str">
        <f>IF(empleados!H438="","null","'"&amp;YEAR(empleados!H438)&amp;"-"&amp;IF(VALUE(MONTH(empleados!H438))&lt;10,0&amp;VALUE(MONTH(empleados!H438)),VALUE(MONTH(empleados!H438)))&amp;"-"&amp;IF(VALUE(DAY(empleados!H438))&lt;10,0&amp;VALUE(DAY(empleados!H438)),VALUE(DAY(empleados!H438)))&amp;"'")</f>
        <v>'2023-11-22'</v>
      </c>
      <c r="D437">
        <f>_xlfn.IFNA(VLOOKUP(empleados!J438,centro_costo_id_2!$A$2:$B$108,2,0),107)</f>
        <v>107</v>
      </c>
      <c r="E437" t="str">
        <f>"['cargo' =&gt; '"&amp;TRIM(empleados!B438)&amp;"','usuario' =&gt; '"&amp;TRIM(empleados!C438)&amp;"','cedula' =&gt; "&amp;IF(empleados!D438="","null",empleados!D438)&amp;",'telefono' =&gt; '"&amp;IF(empleados!E438="","N/A",empleados!E438)&amp;"','gestionas_id' =&gt; "&amp;A437&amp;","</f>
        <v>['cargo' =&gt; 'Desarrollaror Semisenior React','usuario' =&gt; 'Brayan rincon Daza','cedula' =&gt; 1030602222,'telefono' =&gt; '3507711155','gestionas_id' =&gt; 9,</v>
      </c>
      <c r="F437" t="str">
        <f>"'contratos_id' =&gt; "&amp;B437&amp;",'fecha_retiro' =&gt; "&amp;C437&amp;",'ticket' =&gt; '"&amp;IF(empleados!I438="","N/A",empleados!I438)&amp;"','centro_costos_id' =&gt; '107','estado' =&gt; 'Proceso de retiro'],"</f>
        <v>'contratos_id' =&gt; 5,'fecha_retiro' =&gt; '2023-11-22','ticket' =&gt; '11979','centro_costos_id' =&gt; '107','estado' =&gt; 'Proceso de retiro'],</v>
      </c>
      <c r="G437" t="str">
        <f t="shared" si="6"/>
        <v>['cargo' =&gt; 'Desarrollaror Semisenior React','usuario' =&gt; 'Brayan rincon Daza','cedula' =&gt; 1030602222,'telefono' =&gt; '3507711155','gestionas_id' =&gt; 9,'contratos_id' =&gt; 5,'fecha_retiro' =&gt; '2023-11-22','ticket' =&gt; '11979','centro_costos_id' =&gt; '107','estado' =&gt; 'Proceso de retiro'],</v>
      </c>
    </row>
    <row r="438" spans="1:7" x14ac:dyDescent="0.25">
      <c r="A438">
        <f>_xlfn.IFNA(IF(empleados!F439="",gestiona!$B$17,VLOOKUP(TRIM(empleados!F439),gestiona!$A$1:$B$17,2,0)),17)</f>
        <v>9</v>
      </c>
      <c r="B438">
        <f>_xlfn.IFNA(IF(empleados!G439="",contratos_id!$B$5,VLOOKUP(empleados!G439,contratos_id!$A$1:$B$16,2,0)),5)</f>
        <v>6</v>
      </c>
      <c r="C438" t="str">
        <f>IF(empleados!H439="","null","'"&amp;YEAR(empleados!H439)&amp;"-"&amp;IF(VALUE(MONTH(empleados!H439))&lt;10,0&amp;VALUE(MONTH(empleados!H439)),VALUE(MONTH(empleados!H439)))&amp;"-"&amp;IF(VALUE(DAY(empleados!H439))&lt;10,0&amp;VALUE(DAY(empleados!H439)),VALUE(DAY(empleados!H439)))&amp;"'")</f>
        <v>'2023-12-22'</v>
      </c>
      <c r="D438">
        <f>_xlfn.IFNA(VLOOKUP(empleados!J439,centro_costo_id_2!$A$2:$B$108,2,0),107)</f>
        <v>104</v>
      </c>
      <c r="E438" t="str">
        <f>"['cargo' =&gt; '"&amp;TRIM(empleados!B439)&amp;"','usuario' =&gt; '"&amp;TRIM(empleados!C439)&amp;"','cedula' =&gt; "&amp;IF(empleados!D439="","null",empleados!D439)&amp;",'telefono' =&gt; '"&amp;IF(empleados!E439="","N/A",empleados!E439)&amp;"','gestionas_id' =&gt; "&amp;A438&amp;","</f>
        <v>['cargo' =&gt; 'Desarrollador liferay','usuario' =&gt; 'Daniel Santiago Hurtado','cedula' =&gt; 1000227554,'telefono' =&gt; '3057650697','gestionas_id' =&gt; 9,</v>
      </c>
      <c r="F438" t="str">
        <f>"'contratos_id' =&gt; "&amp;B438&amp;",'fecha_retiro' =&gt; "&amp;C438&amp;",'ticket' =&gt; '"&amp;IF(empleados!I439="","N/A",empleados!I439)&amp;"','centro_costos_id' =&gt; '107','estado' =&gt; 'Proceso de retiro'],"</f>
        <v>'contratos_id' =&gt; 6,'fecha_retiro' =&gt; '2023-12-22','ticket' =&gt; '12147','centro_costos_id' =&gt; '107','estado' =&gt; 'Proceso de retiro'],</v>
      </c>
      <c r="G438" t="str">
        <f t="shared" si="6"/>
        <v>['cargo' =&gt; 'Desarrollador liferay','usuario' =&gt; 'Daniel Santiago Hurtado','cedula' =&gt; 1000227554,'telefono' =&gt; '3057650697','gestionas_id' =&gt; 9,'contratos_id' =&gt; 6,'fecha_retiro' =&gt; '2023-12-22','ticket' =&gt; '12147','centro_costos_id' =&gt; '107','estado' =&gt; 'Proceso de retiro'],</v>
      </c>
    </row>
    <row r="439" spans="1:7" x14ac:dyDescent="0.25">
      <c r="A439">
        <f>_xlfn.IFNA(IF(empleados!F440="",gestiona!$B$17,VLOOKUP(TRIM(empleados!F440),gestiona!$A$1:$B$17,2,0)),17)</f>
        <v>9</v>
      </c>
      <c r="B439">
        <f>_xlfn.IFNA(IF(empleados!G440="",contratos_id!$B$5,VLOOKUP(empleados!G440,contratos_id!$A$1:$B$16,2,0)),5)</f>
        <v>5</v>
      </c>
      <c r="C439" t="str">
        <f>IF(empleados!H440="","null","'"&amp;YEAR(empleados!H440)&amp;"-"&amp;IF(VALUE(MONTH(empleados!H440))&lt;10,0&amp;VALUE(MONTH(empleados!H440)),VALUE(MONTH(empleados!H440)))&amp;"-"&amp;IF(VALUE(DAY(empleados!H440))&lt;10,0&amp;VALUE(DAY(empleados!H440)),VALUE(DAY(empleados!H440)))&amp;"'")</f>
        <v>'2023-12-26'</v>
      </c>
      <c r="D439">
        <f>_xlfn.IFNA(VLOOKUP(empleados!J440,centro_costo_id_2!$A$2:$B$108,2,0),107)</f>
        <v>107</v>
      </c>
      <c r="E439" t="str">
        <f>"['cargo' =&gt; '"&amp;TRIM(empleados!B440)&amp;"','usuario' =&gt; '"&amp;TRIM(empleados!C440)&amp;"','cedula' =&gt; "&amp;IF(empleados!D440="","null",empleados!D440)&amp;",'telefono' =&gt; '"&amp;IF(empleados!E440="","N/A",empleados!E440)&amp;"','gestionas_id' =&gt; "&amp;A439&amp;","</f>
        <v>['cargo' =&gt; 'Analista QA','usuario' =&gt; 'Jaiver Camilo Peña Gutierrez','cedula' =&gt; 1001314067,'telefono' =&gt; '3133220115','gestionas_id' =&gt; 9,</v>
      </c>
      <c r="F439" t="str">
        <f>"'contratos_id' =&gt; "&amp;B439&amp;",'fecha_retiro' =&gt; "&amp;C439&amp;",'ticket' =&gt; '"&amp;IF(empleados!I440="","N/A",empleados!I440)&amp;"','centro_costos_id' =&gt; '107','estado' =&gt; 'Proceso de retiro'],"</f>
        <v>'contratos_id' =&gt; 5,'fecha_retiro' =&gt; '2023-12-26','ticket' =&gt; '11981','centro_costos_id' =&gt; '107','estado' =&gt; 'Proceso de retiro'],</v>
      </c>
      <c r="G439" t="str">
        <f t="shared" si="6"/>
        <v>['cargo' =&gt; 'Analista QA','usuario' =&gt; 'Jaiver Camilo Peña Gutierrez','cedula' =&gt; 1001314067,'telefono' =&gt; '3133220115','gestionas_id' =&gt; 9,'contratos_id' =&gt; 5,'fecha_retiro' =&gt; '2023-12-26','ticket' =&gt; '11981','centro_costos_id' =&gt; '107','estado' =&gt; 'Proceso de retiro'],</v>
      </c>
    </row>
    <row r="440" spans="1:7" x14ac:dyDescent="0.25">
      <c r="A440">
        <f>_xlfn.IFNA(IF(empleados!F441="",gestiona!$B$17,VLOOKUP(TRIM(empleados!F441),gestiona!$A$1:$B$17,2,0)),17)</f>
        <v>9</v>
      </c>
      <c r="B440">
        <f>_xlfn.IFNA(IF(empleados!G441="",contratos_id!$B$5,VLOOKUP(empleados!G441,contratos_id!$A$1:$B$16,2,0)),5)</f>
        <v>5</v>
      </c>
      <c r="C440" t="str">
        <f>IF(empleados!H441="","null","'"&amp;YEAR(empleados!H441)&amp;"-"&amp;IF(VALUE(MONTH(empleados!H441))&lt;10,0&amp;VALUE(MONTH(empleados!H441)),VALUE(MONTH(empleados!H441)))&amp;"-"&amp;IF(VALUE(DAY(empleados!H441))&lt;10,0&amp;VALUE(DAY(empleados!H441)),VALUE(DAY(empleados!H441)))&amp;"'")</f>
        <v>'2024-04-26'</v>
      </c>
      <c r="D440">
        <f>_xlfn.IFNA(VLOOKUP(empleados!J441,centro_costo_id_2!$A$2:$B$108,2,0),107)</f>
        <v>98</v>
      </c>
      <c r="E440" t="str">
        <f>"['cargo' =&gt; '"&amp;TRIM(empleados!B441)&amp;"','usuario' =&gt; '"&amp;TRIM(empleados!C441)&amp;"','cedula' =&gt; "&amp;IF(empleados!D441="","null",empleados!D441)&amp;",'telefono' =&gt; '"&amp;IF(empleados!E441="","N/A",empleados!E441)&amp;"','gestionas_id' =&gt; "&amp;A440&amp;","</f>
        <v>['cargo' =&gt; 'Desarrollador Java','usuario' =&gt; 'Cristian Daniel Reyes Rodriguez','cedula' =&gt; 1014239234,'telefono' =&gt; '3232249079','gestionas_id' =&gt; 9,</v>
      </c>
      <c r="F440" t="str">
        <f>"'contratos_id' =&gt; "&amp;B440&amp;",'fecha_retiro' =&gt; "&amp;C440&amp;",'ticket' =&gt; '"&amp;IF(empleados!I441="","N/A",empleados!I441)&amp;"','centro_costos_id' =&gt; '107','estado' =&gt; 'Proceso de retiro'],"</f>
        <v>'contratos_id' =&gt; 5,'fecha_retiro' =&gt; '2024-04-26','ticket' =&gt; '11556','centro_costos_id' =&gt; '107','estado' =&gt; 'Proceso de retiro'],</v>
      </c>
      <c r="G440" t="str">
        <f t="shared" si="6"/>
        <v>['cargo' =&gt; 'Desarrollador Java','usuario' =&gt; 'Cristian Daniel Reyes Rodriguez','cedula' =&gt; 1014239234,'telefono' =&gt; '3232249079','gestionas_id' =&gt; 9,'contratos_id' =&gt; 5,'fecha_retiro' =&gt; '2024-04-26','ticket' =&gt; '11556','centro_costos_id' =&gt; '107','estado' =&gt; 'Proceso de retiro'],</v>
      </c>
    </row>
    <row r="441" spans="1:7" x14ac:dyDescent="0.25">
      <c r="A441">
        <f>_xlfn.IFNA(IF(empleados!F442="",gestiona!$B$17,VLOOKUP(TRIM(empleados!F442),gestiona!$A$1:$B$17,2,0)),17)</f>
        <v>9</v>
      </c>
      <c r="B441">
        <f>_xlfn.IFNA(IF(empleados!G442="",contratos_id!$B$5,VLOOKUP(empleados!G442,contratos_id!$A$1:$B$16,2,0)),5)</f>
        <v>6</v>
      </c>
      <c r="C441" t="str">
        <f>IF(empleados!H442="","null","'"&amp;YEAR(empleados!H442)&amp;"-"&amp;IF(VALUE(MONTH(empleados!H442))&lt;10,0&amp;VALUE(MONTH(empleados!H442)),VALUE(MONTH(empleados!H442)))&amp;"-"&amp;IF(VALUE(DAY(empleados!H442))&lt;10,0&amp;VALUE(DAY(empleados!H442)),VALUE(DAY(empleados!H442)))&amp;"'")</f>
        <v>'2023-12-26'</v>
      </c>
      <c r="D441">
        <f>_xlfn.IFNA(VLOOKUP(empleados!J442,centro_costo_id_2!$A$2:$B$108,2,0),107)</f>
        <v>106</v>
      </c>
      <c r="E441" t="str">
        <f>"['cargo' =&gt; '"&amp;TRIM(empleados!B442)&amp;"','usuario' =&gt; '"&amp;TRIM(empleados!C442)&amp;"','cedula' =&gt; "&amp;IF(empleados!D442="","null",empleados!D442)&amp;",'telefono' =&gt; '"&amp;IF(empleados!E442="","N/A",empleados!E442)&amp;"','gestionas_id' =&gt; "&amp;A441&amp;","</f>
        <v>['cargo' =&gt; 'Desarrollador Java','usuario' =&gt; 'Erick Santiago Díaz Bueno','cedula' =&gt; 1000375867,'telefono' =&gt; '3007761675','gestionas_id' =&gt; 9,</v>
      </c>
      <c r="F441" t="str">
        <f>"'contratos_id' =&gt; "&amp;B441&amp;",'fecha_retiro' =&gt; "&amp;C441&amp;",'ticket' =&gt; '"&amp;IF(empleados!I442="","N/A",empleados!I442)&amp;"','centro_costos_id' =&gt; '107','estado' =&gt; 'Proceso de retiro'],"</f>
        <v>'contratos_id' =&gt; 6,'fecha_retiro' =&gt; '2023-12-26','ticket' =&gt; '12152','centro_costos_id' =&gt; '107','estado' =&gt; 'Proceso de retiro'],</v>
      </c>
      <c r="G441" t="str">
        <f t="shared" si="6"/>
        <v>['cargo' =&gt; 'Desarrollador Java','usuario' =&gt; 'Erick Santiago Díaz Bueno','cedula' =&gt; 1000375867,'telefono' =&gt; '3007761675','gestionas_id' =&gt; 9,'contratos_id' =&gt; 6,'fecha_retiro' =&gt; '2023-12-26','ticket' =&gt; '12152','centro_costos_id' =&gt; '107','estado' =&gt; 'Proceso de retiro'],</v>
      </c>
    </row>
    <row r="442" spans="1:7" x14ac:dyDescent="0.25">
      <c r="A442">
        <f>_xlfn.IFNA(IF(empleados!F443="",gestiona!$B$17,VLOOKUP(TRIM(empleados!F443),gestiona!$A$1:$B$17,2,0)),17)</f>
        <v>9</v>
      </c>
      <c r="B442">
        <f>_xlfn.IFNA(IF(empleados!G443="",contratos_id!$B$5,VLOOKUP(empleados!G443,contratos_id!$A$1:$B$16,2,0)),5)</f>
        <v>5</v>
      </c>
      <c r="C442" t="str">
        <f>IF(empleados!H443="","null","'"&amp;YEAR(empleados!H443)&amp;"-"&amp;IF(VALUE(MONTH(empleados!H443))&lt;10,0&amp;VALUE(MONTH(empleados!H443)),VALUE(MONTH(empleados!H443)))&amp;"-"&amp;IF(VALUE(DAY(empleados!H443))&lt;10,0&amp;VALUE(DAY(empleados!H443)),VALUE(DAY(empleados!H443)))&amp;"'")</f>
        <v>'2023-12-27'</v>
      </c>
      <c r="D442">
        <f>_xlfn.IFNA(VLOOKUP(empleados!J443,centro_costo_id_2!$A$2:$B$108,2,0),107)</f>
        <v>99</v>
      </c>
      <c r="E442" t="str">
        <f>"['cargo' =&gt; '"&amp;TRIM(empleados!B443)&amp;"','usuario' =&gt; '"&amp;TRIM(empleados!C443)&amp;"','cedula' =&gt; "&amp;IF(empleados!D443="","null",empleados!D443)&amp;",'telefono' =&gt; '"&amp;IF(empleados!E443="","N/A",empleados!E443)&amp;"','gestionas_id' =&gt; "&amp;A442&amp;","</f>
        <v>['cargo' =&gt; 'Consultor de inteligencia de negocios','usuario' =&gt; 'Vladimir Alexander Silva Frias','cedula' =&gt; 84087064,'telefono' =&gt; '3187342206','gestionas_id' =&gt; 9,</v>
      </c>
      <c r="F442" t="str">
        <f>"'contratos_id' =&gt; "&amp;B442&amp;",'fecha_retiro' =&gt; "&amp;C442&amp;",'ticket' =&gt; '"&amp;IF(empleados!I443="","N/A",empleados!I443)&amp;"','centro_costos_id' =&gt; '107','estado' =&gt; 'Proceso de retiro'],"</f>
        <v>'contratos_id' =&gt; 5,'fecha_retiro' =&gt; '2023-12-27','ticket' =&gt; '12038','centro_costos_id' =&gt; '107','estado' =&gt; 'Proceso de retiro'],</v>
      </c>
      <c r="G442" t="str">
        <f t="shared" si="6"/>
        <v>['cargo' =&gt; 'Consultor de inteligencia de negocios','usuario' =&gt; 'Vladimir Alexander Silva Frias','cedula' =&gt; 84087064,'telefono' =&gt; '3187342206','gestionas_id' =&gt; 9,'contratos_id' =&gt; 5,'fecha_retiro' =&gt; '2023-12-27','ticket' =&gt; '12038','centro_costos_id' =&gt; '107','estado' =&gt; 'Proceso de retiro'],</v>
      </c>
    </row>
    <row r="443" spans="1:7" x14ac:dyDescent="0.25">
      <c r="A443">
        <f>_xlfn.IFNA(IF(empleados!F444="",gestiona!$B$17,VLOOKUP(TRIM(empleados!F444),gestiona!$A$1:$B$17,2,0)),17)</f>
        <v>9</v>
      </c>
      <c r="B443">
        <f>_xlfn.IFNA(IF(empleados!G444="",contratos_id!$B$5,VLOOKUP(empleados!G444,contratos_id!$A$1:$B$16,2,0)),5)</f>
        <v>6</v>
      </c>
      <c r="C443" t="str">
        <f>IF(empleados!H444="","null","'"&amp;YEAR(empleados!H444)&amp;"-"&amp;IF(VALUE(MONTH(empleados!H444))&lt;10,0&amp;VALUE(MONTH(empleados!H444)),VALUE(MONTH(empleados!H444)))&amp;"-"&amp;IF(VALUE(DAY(empleados!H444))&lt;10,0&amp;VALUE(DAY(empleados!H444)),VALUE(DAY(empleados!H444)))&amp;"'")</f>
        <v>'2024-06-27'</v>
      </c>
      <c r="D443">
        <f>_xlfn.IFNA(VLOOKUP(empleados!J444,centro_costo_id_2!$A$2:$B$108,2,0),107)</f>
        <v>92</v>
      </c>
      <c r="E443" t="str">
        <f>"['cargo' =&gt; '"&amp;TRIM(empleados!B444)&amp;"','usuario' =&gt; '"&amp;TRIM(empleados!C444)&amp;"','cedula' =&gt; "&amp;IF(empleados!D444="","null",empleados!D444)&amp;",'telefono' =&gt; '"&amp;IF(empleados!E444="","N/A",empleados!E444)&amp;"','gestionas_id' =&gt; "&amp;A443&amp;","</f>
        <v>['cargo' =&gt; 'Analista de datos y migración','usuario' =&gt; 'Jose Medina','cedula' =&gt; 1094860085,'telefono' =&gt; '3152467676','gestionas_id' =&gt; 9,</v>
      </c>
      <c r="F443" t="str">
        <f>"'contratos_id' =&gt; "&amp;B443&amp;",'fecha_retiro' =&gt; "&amp;C443&amp;",'ticket' =&gt; '"&amp;IF(empleados!I444="","N/A",empleados!I444)&amp;"','centro_costos_id' =&gt; '107','estado' =&gt; 'Proceso de retiro'],"</f>
        <v>'contratos_id' =&gt; 6,'fecha_retiro' =&gt; '2024-06-27','ticket' =&gt; '12011','centro_costos_id' =&gt; '107','estado' =&gt; 'Proceso de retiro'],</v>
      </c>
      <c r="G443" t="str">
        <f t="shared" si="6"/>
        <v>['cargo' =&gt; 'Analista de datos y migración','usuario' =&gt; 'Jose Medina','cedula' =&gt; 1094860085,'telefono' =&gt; '3152467676','gestionas_id' =&gt; 9,'contratos_id' =&gt; 6,'fecha_retiro' =&gt; '2024-06-27','ticket' =&gt; '12011','centro_costos_id' =&gt; '107','estado' =&gt; 'Proceso de retiro'],</v>
      </c>
    </row>
    <row r="444" spans="1:7" x14ac:dyDescent="0.25">
      <c r="A444">
        <f>_xlfn.IFNA(IF(empleados!F445="",gestiona!$B$17,VLOOKUP(TRIM(empleados!F445),gestiona!$A$1:$B$17,2,0)),17)</f>
        <v>9</v>
      </c>
      <c r="B444">
        <f>_xlfn.IFNA(IF(empleados!G445="",contratos_id!$B$5,VLOOKUP(empleados!G445,contratos_id!$A$1:$B$16,2,0)),5)</f>
        <v>5</v>
      </c>
      <c r="C444" t="str">
        <f>IF(empleados!H445="","null","'"&amp;YEAR(empleados!H445)&amp;"-"&amp;IF(VALUE(MONTH(empleados!H445))&lt;10,0&amp;VALUE(MONTH(empleados!H445)),VALUE(MONTH(empleados!H445)))&amp;"-"&amp;IF(VALUE(DAY(empleados!H445))&lt;10,0&amp;VALUE(DAY(empleados!H445)),VALUE(DAY(empleados!H445)))&amp;"'")</f>
        <v>'2024-01-27'</v>
      </c>
      <c r="D444">
        <f>_xlfn.IFNA(VLOOKUP(empleados!J445,centro_costo_id_2!$A$2:$B$108,2,0),107)</f>
        <v>99</v>
      </c>
      <c r="E444" t="str">
        <f>"['cargo' =&gt; '"&amp;TRIM(empleados!B445)&amp;"','usuario' =&gt; '"&amp;TRIM(empleados!C445)&amp;"','cedula' =&gt; "&amp;IF(empleados!D445="","null",empleados!D445)&amp;",'telefono' =&gt; '"&amp;IF(empleados!E445="","N/A",empleados!E445)&amp;"','gestionas_id' =&gt; "&amp;A444&amp;","</f>
        <v>['cargo' =&gt; 'Gerente Tecnico','usuario' =&gt; 'Juan Pablo Hincapié Martinez','cedula' =&gt; 1049638875,'telefono' =&gt; '3142307030','gestionas_id' =&gt; 9,</v>
      </c>
      <c r="F444" t="str">
        <f>"'contratos_id' =&gt; "&amp;B444&amp;",'fecha_retiro' =&gt; "&amp;C444&amp;",'ticket' =&gt; '"&amp;IF(empleados!I445="","N/A",empleados!I445)&amp;"','centro_costos_id' =&gt; '107','estado' =&gt; 'Proceso de retiro'],"</f>
        <v>'contratos_id' =&gt; 5,'fecha_retiro' =&gt; '2024-01-27','ticket' =&gt; '12040','centro_costos_id' =&gt; '107','estado' =&gt; 'Proceso de retiro'],</v>
      </c>
      <c r="G444" t="str">
        <f t="shared" si="6"/>
        <v>['cargo' =&gt; 'Gerente Tecnico','usuario' =&gt; 'Juan Pablo Hincapié Martinez','cedula' =&gt; 1049638875,'telefono' =&gt; '3142307030','gestionas_id' =&gt; 9,'contratos_id' =&gt; 5,'fecha_retiro' =&gt; '2024-01-27','ticket' =&gt; '12040','centro_costos_id' =&gt; '107','estado' =&gt; 'Proceso de retiro'],</v>
      </c>
    </row>
    <row r="445" spans="1:7" x14ac:dyDescent="0.25">
      <c r="A445">
        <f>_xlfn.IFNA(IF(empleados!F446="",gestiona!$B$17,VLOOKUP(TRIM(empleados!F446),gestiona!$A$1:$B$17,2,0)),17)</f>
        <v>13</v>
      </c>
      <c r="B445">
        <f>_xlfn.IFNA(IF(empleados!G446="",contratos_id!$B$5,VLOOKUP(empleados!G446,contratos_id!$A$1:$B$16,2,0)),5)</f>
        <v>5</v>
      </c>
      <c r="C445" t="str">
        <f>IF(empleados!H446="","null","'"&amp;YEAR(empleados!H446)&amp;"-"&amp;IF(VALUE(MONTH(empleados!H446))&lt;10,0&amp;VALUE(MONTH(empleados!H446)),VALUE(MONTH(empleados!H446)))&amp;"-"&amp;IF(VALUE(DAY(empleados!H446))&lt;10,0&amp;VALUE(DAY(empleados!H446)),VALUE(DAY(empleados!H446)))&amp;"'")</f>
        <v>'2023-08-13'</v>
      </c>
      <c r="D445">
        <f>_xlfn.IFNA(VLOOKUP(empleados!J446,centro_costo_id_2!$A$2:$B$108,2,0),107)</f>
        <v>37</v>
      </c>
      <c r="E445" t="str">
        <f>"['cargo' =&gt; '"&amp;TRIM(empleados!B446)&amp;"','usuario' =&gt; '"&amp;TRIM(empleados!C446)&amp;"','cedula' =&gt; "&amp;IF(empleados!D446="","null",empleados!D446)&amp;",'telefono' =&gt; '"&amp;IF(empleados!E446="","N/A",empleados!E446)&amp;"','gestionas_id' =&gt; "&amp;A445&amp;","</f>
        <v>['cargo' =&gt; 'Analista mesa de ayuda','usuario' =&gt; 'Santiago Gonzalez Ruge','cedula' =&gt; 1053845849,'telefono' =&gt; '3217643824','gestionas_id' =&gt; 13,</v>
      </c>
      <c r="F445" t="str">
        <f>"'contratos_id' =&gt; "&amp;B445&amp;",'fecha_retiro' =&gt; "&amp;C445&amp;",'ticket' =&gt; '"&amp;IF(empleados!I446="","N/A",empleados!I446)&amp;"','centro_costos_id' =&gt; '107','estado' =&gt; 'Proceso de retiro'],"</f>
        <v>'contratos_id' =&gt; 5,'fecha_retiro' =&gt; '2023-08-13','ticket' =&gt; '12149','centro_costos_id' =&gt; '107','estado' =&gt; 'Proceso de retiro'],</v>
      </c>
      <c r="G445" t="str">
        <f t="shared" si="6"/>
        <v>['cargo' =&gt; 'Analista mesa de ayuda','usuario' =&gt; 'Santiago Gonzalez Ruge','cedula' =&gt; 1053845849,'telefono' =&gt; '3217643824','gestionas_id' =&gt; 13,'contratos_id' =&gt; 5,'fecha_retiro' =&gt; '2023-08-13','ticket' =&gt; '12149','centro_costos_id' =&gt; '107','estado' =&gt; 'Proceso de retiro'],</v>
      </c>
    </row>
    <row r="446" spans="1:7" x14ac:dyDescent="0.25">
      <c r="A446">
        <f>_xlfn.IFNA(IF(empleados!F447="",gestiona!$B$17,VLOOKUP(TRIM(empleados!F447),gestiona!$A$1:$B$17,2,0)),17)</f>
        <v>13</v>
      </c>
      <c r="B446">
        <f>_xlfn.IFNA(IF(empleados!G447="",contratos_id!$B$5,VLOOKUP(empleados!G447,contratos_id!$A$1:$B$16,2,0)),5)</f>
        <v>5</v>
      </c>
      <c r="C446" t="str">
        <f>IF(empleados!H447="","null","'"&amp;YEAR(empleados!H447)&amp;"-"&amp;IF(VALUE(MONTH(empleados!H447))&lt;10,0&amp;VALUE(MONTH(empleados!H447)),VALUE(MONTH(empleados!H447)))&amp;"-"&amp;IF(VALUE(DAY(empleados!H447))&lt;10,0&amp;VALUE(DAY(empleados!H447)),VALUE(DAY(empleados!H447)))&amp;"'")</f>
        <v>'2023-08-28'</v>
      </c>
      <c r="D446">
        <f>_xlfn.IFNA(VLOOKUP(empleados!J447,centro_costo_id_2!$A$2:$B$108,2,0),107)</f>
        <v>37</v>
      </c>
      <c r="E446" t="str">
        <f>"['cargo' =&gt; '"&amp;TRIM(empleados!B447)&amp;"','usuario' =&gt; '"&amp;TRIM(empleados!C447)&amp;"','cedula' =&gt; "&amp;IF(empleados!D447="","null",empleados!D447)&amp;",'telefono' =&gt; '"&amp;IF(empleados!E447="","N/A",empleados!E447)&amp;"','gestionas_id' =&gt; "&amp;A446&amp;","</f>
        <v>['cargo' =&gt; 'Analista mesa de ayuda','usuario' =&gt; 'Magda Carolina Lopez Garcia','cedula' =&gt; 33376318,'telefono' =&gt; '3112015503','gestionas_id' =&gt; 13,</v>
      </c>
      <c r="F446" t="str">
        <f>"'contratos_id' =&gt; "&amp;B446&amp;",'fecha_retiro' =&gt; "&amp;C446&amp;",'ticket' =&gt; '"&amp;IF(empleados!I447="","N/A",empleados!I447)&amp;"','centro_costos_id' =&gt; '107','estado' =&gt; 'Proceso de retiro'],"</f>
        <v>'contratos_id' =&gt; 5,'fecha_retiro' =&gt; '2023-08-28','ticket' =&gt; '12168','centro_costos_id' =&gt; '107','estado' =&gt; 'Proceso de retiro'],</v>
      </c>
      <c r="G446" t="str">
        <f t="shared" si="6"/>
        <v>['cargo' =&gt; 'Analista mesa de ayuda','usuario' =&gt; 'Magda Carolina Lopez Garcia','cedula' =&gt; 33376318,'telefono' =&gt; '3112015503','gestionas_id' =&gt; 13,'contratos_id' =&gt; 5,'fecha_retiro' =&gt; '2023-08-28','ticket' =&gt; '12168','centro_costos_id' =&gt; '107','estado' =&gt; 'Proceso de retiro'],</v>
      </c>
    </row>
    <row r="447" spans="1:7" x14ac:dyDescent="0.25">
      <c r="A447">
        <f>_xlfn.IFNA(IF(empleados!F448="",gestiona!$B$17,VLOOKUP(TRIM(empleados!F448),gestiona!$A$1:$B$17,2,0)),17)</f>
        <v>13</v>
      </c>
      <c r="B447">
        <f>_xlfn.IFNA(IF(empleados!G448="",contratos_id!$B$5,VLOOKUP(empleados!G448,contratos_id!$A$1:$B$16,2,0)),5)</f>
        <v>5</v>
      </c>
      <c r="C447" t="str">
        <f>IF(empleados!H448="","null","'"&amp;YEAR(empleados!H448)&amp;"-"&amp;IF(VALUE(MONTH(empleados!H448))&lt;10,0&amp;VALUE(MONTH(empleados!H448)),VALUE(MONTH(empleados!H448)))&amp;"-"&amp;IF(VALUE(DAY(empleados!H448))&lt;10,0&amp;VALUE(DAY(empleados!H448)),VALUE(DAY(empleados!H448)))&amp;"'")</f>
        <v>'2023-08-20'</v>
      </c>
      <c r="D447">
        <f>_xlfn.IFNA(VLOOKUP(empleados!J448,centro_costo_id_2!$A$2:$B$108,2,0),107)</f>
        <v>37</v>
      </c>
      <c r="E447" t="str">
        <f>"['cargo' =&gt; '"&amp;TRIM(empleados!B448)&amp;"','usuario' =&gt; '"&amp;TRIM(empleados!C448)&amp;"','cedula' =&gt; "&amp;IF(empleados!D448="","null",empleados!D448)&amp;",'telefono' =&gt; '"&amp;IF(empleados!E448="","N/A",empleados!E448)&amp;"','gestionas_id' =&gt; "&amp;A447&amp;","</f>
        <v>['cargo' =&gt; 'Analista mesa de ayuda','usuario' =&gt; 'Luisa Fernanda Londoño Calderon','cedula' =&gt; 1002799299,'telefono' =&gt; '3123497066','gestionas_id' =&gt; 13,</v>
      </c>
      <c r="F447" t="str">
        <f>"'contratos_id' =&gt; "&amp;B447&amp;",'fecha_retiro' =&gt; "&amp;C447&amp;",'ticket' =&gt; '"&amp;IF(empleados!I448="","N/A",empleados!I448)&amp;"','centro_costos_id' =&gt; '107','estado' =&gt; 'Proceso de retiro'],"</f>
        <v>'contratos_id' =&gt; 5,'fecha_retiro' =&gt; '2023-08-20','ticket' =&gt; '12169','centro_costos_id' =&gt; '107','estado' =&gt; 'Proceso de retiro'],</v>
      </c>
      <c r="G447" t="str">
        <f t="shared" si="6"/>
        <v>['cargo' =&gt; 'Analista mesa de ayuda','usuario' =&gt; 'Luisa Fernanda Londoño Calderon','cedula' =&gt; 1002799299,'telefono' =&gt; '3123497066','gestionas_id' =&gt; 13,'contratos_id' =&gt; 5,'fecha_retiro' =&gt; '2023-08-20','ticket' =&gt; '12169','centro_costos_id' =&gt; '107','estado' =&gt; 'Proceso de retiro'],</v>
      </c>
    </row>
    <row r="448" spans="1:7" x14ac:dyDescent="0.25">
      <c r="A448">
        <f>_xlfn.IFNA(IF(empleados!F449="",gestiona!$B$17,VLOOKUP(TRIM(empleados!F449),gestiona!$A$1:$B$17,2,0)),17)</f>
        <v>13</v>
      </c>
      <c r="B448">
        <f>_xlfn.IFNA(IF(empleados!G449="",contratos_id!$B$5,VLOOKUP(empleados!G449,contratos_id!$A$1:$B$16,2,0)),5)</f>
        <v>5</v>
      </c>
      <c r="C448" t="str">
        <f>IF(empleados!H449="","null","'"&amp;YEAR(empleados!H449)&amp;"-"&amp;IF(VALUE(MONTH(empleados!H449))&lt;10,0&amp;VALUE(MONTH(empleados!H449)),VALUE(MONTH(empleados!H449)))&amp;"-"&amp;IF(VALUE(DAY(empleados!H449))&lt;10,0&amp;VALUE(DAY(empleados!H449)),VALUE(DAY(empleados!H449)))&amp;"'")</f>
        <v>'2023-08-20'</v>
      </c>
      <c r="D448">
        <f>_xlfn.IFNA(VLOOKUP(empleados!J449,centro_costo_id_2!$A$2:$B$108,2,0),107)</f>
        <v>37</v>
      </c>
      <c r="E448" t="str">
        <f>"['cargo' =&gt; '"&amp;TRIM(empleados!B449)&amp;"','usuario' =&gt; '"&amp;TRIM(empleados!C449)&amp;"','cedula' =&gt; "&amp;IF(empleados!D449="","null",empleados!D449)&amp;",'telefono' =&gt; '"&amp;IF(empleados!E449="","N/A",empleados!E449)&amp;"','gestionas_id' =&gt; "&amp;A448&amp;","</f>
        <v>['cargo' =&gt; 'Analista mesa de ayuda','usuario' =&gt; 'Juan Manuel Botero Lopez','cedula' =&gt; 1004521011,'telefono' =&gt; '3003596399','gestionas_id' =&gt; 13,</v>
      </c>
      <c r="F448" t="str">
        <f>"'contratos_id' =&gt; "&amp;B448&amp;",'fecha_retiro' =&gt; "&amp;C448&amp;",'ticket' =&gt; '"&amp;IF(empleados!I449="","N/A",empleados!I449)&amp;"','centro_costos_id' =&gt; '107','estado' =&gt; 'Proceso de retiro'],"</f>
        <v>'contratos_id' =&gt; 5,'fecha_retiro' =&gt; '2023-08-20','ticket' =&gt; '12170','centro_costos_id' =&gt; '107','estado' =&gt; 'Proceso de retiro'],</v>
      </c>
      <c r="G448" t="str">
        <f t="shared" si="6"/>
        <v>['cargo' =&gt; 'Analista mesa de ayuda','usuario' =&gt; 'Juan Manuel Botero Lopez','cedula' =&gt; 1004521011,'telefono' =&gt; '3003596399','gestionas_id' =&gt; 13,'contratos_id' =&gt; 5,'fecha_retiro' =&gt; '2023-08-20','ticket' =&gt; '12170','centro_costos_id' =&gt; '107','estado' =&gt; 'Proceso de retiro'],</v>
      </c>
    </row>
    <row r="449" spans="1:7" x14ac:dyDescent="0.25">
      <c r="A449">
        <f>_xlfn.IFNA(IF(empleados!F450="",gestiona!$B$17,VLOOKUP(TRIM(empleados!F450),gestiona!$A$1:$B$17,2,0)),17)</f>
        <v>9</v>
      </c>
      <c r="B449">
        <f>_xlfn.IFNA(IF(empleados!G450="",contratos_id!$B$5,VLOOKUP(empleados!G450,contratos_id!$A$1:$B$16,2,0)),5)</f>
        <v>6</v>
      </c>
      <c r="C449" t="str">
        <f>IF(empleados!H450="","null","'"&amp;YEAR(empleados!H450)&amp;"-"&amp;IF(VALUE(MONTH(empleados!H450))&lt;10,0&amp;VALUE(MONTH(empleados!H450)),VALUE(MONTH(empleados!H450)))&amp;"-"&amp;IF(VALUE(DAY(empleados!H450))&lt;10,0&amp;VALUE(DAY(empleados!H450)),VALUE(DAY(empleados!H450)))&amp;"'")</f>
        <v>'2024-07-04'</v>
      </c>
      <c r="D449">
        <f>_xlfn.IFNA(VLOOKUP(empleados!J450,centro_costo_id_2!$A$2:$B$108,2,0),107)</f>
        <v>85</v>
      </c>
      <c r="E449" t="str">
        <f>"['cargo' =&gt; '"&amp;TRIM(empleados!B450)&amp;"','usuario' =&gt; '"&amp;TRIM(empleados!C450)&amp;"','cedula' =&gt; "&amp;IF(empleados!D450="","null",empleados!D450)&amp;",'telefono' =&gt; '"&amp;IF(empleados!E450="","N/A",empleados!E450)&amp;"','gestionas_id' =&gt; "&amp;A449&amp;","</f>
        <v>['cargo' =&gt; 'Desarrollador Senior Backend','usuario' =&gt; 'Diego Camilo Chila Murcia','cedula' =&gt; 1022429459,'telefono' =&gt; '3166486758','gestionas_id' =&gt; 9,</v>
      </c>
      <c r="F449" t="str">
        <f>"'contratos_id' =&gt; "&amp;B449&amp;",'fecha_retiro' =&gt; "&amp;C449&amp;",'ticket' =&gt; '"&amp;IF(empleados!I450="","N/A",empleados!I450)&amp;"','centro_costos_id' =&gt; '107','estado' =&gt; 'Proceso de retiro'],"</f>
        <v>'contratos_id' =&gt; 6,'fecha_retiro' =&gt; '2024-07-04','ticket' =&gt; '12050','centro_costos_id' =&gt; '107','estado' =&gt; 'Proceso de retiro'],</v>
      </c>
      <c r="G449" t="str">
        <f t="shared" si="6"/>
        <v>['cargo' =&gt; 'Desarrollador Senior Backend','usuario' =&gt; 'Diego Camilo Chila Murcia','cedula' =&gt; 1022429459,'telefono' =&gt; '3166486758','gestionas_id' =&gt; 9,'contratos_id' =&gt; 6,'fecha_retiro' =&gt; '2024-07-04','ticket' =&gt; '12050','centro_costos_id' =&gt; '107','estado' =&gt; 'Proceso de retiro'],</v>
      </c>
    </row>
    <row r="450" spans="1:7" x14ac:dyDescent="0.25">
      <c r="A450">
        <f>_xlfn.IFNA(IF(empleados!F451="",gestiona!$B$17,VLOOKUP(TRIM(empleados!F451),gestiona!$A$1:$B$17,2,0)),17)</f>
        <v>9</v>
      </c>
      <c r="B450">
        <f>_xlfn.IFNA(IF(empleados!G451="",contratos_id!$B$5,VLOOKUP(empleados!G451,contratos_id!$A$1:$B$16,2,0)),5)</f>
        <v>6</v>
      </c>
      <c r="C450" t="str">
        <f>IF(empleados!H451="","null","'"&amp;YEAR(empleados!H451)&amp;"-"&amp;IF(VALUE(MONTH(empleados!H451))&lt;10,0&amp;VALUE(MONTH(empleados!H451)),VALUE(MONTH(empleados!H451)))&amp;"-"&amp;IF(VALUE(DAY(empleados!H451))&lt;10,0&amp;VALUE(DAY(empleados!H451)),VALUE(DAY(empleados!H451)))&amp;"'")</f>
        <v>'2024-05-04'</v>
      </c>
      <c r="D450">
        <f>_xlfn.IFNA(VLOOKUP(empleados!J451,centro_costo_id_2!$A$2:$B$108,2,0),107)</f>
        <v>100</v>
      </c>
      <c r="E450" t="str">
        <f>"['cargo' =&gt; '"&amp;TRIM(empleados!B451)&amp;"','usuario' =&gt; '"&amp;TRIM(empleados!C451)&amp;"','cedula' =&gt; "&amp;IF(empleados!D451="","null",empleados!D451)&amp;",'telefono' =&gt; '"&amp;IF(empleados!E451="","N/A",empleados!E451)&amp;"','gestionas_id' =&gt; "&amp;A450&amp;","</f>
        <v>['cargo' =&gt; 'Desarrollador Senior','usuario' =&gt; 'Andrés Felipe González Cárdenas','cedula' =&gt; 1019138177,'telefono' =&gt; '3142486873','gestionas_id' =&gt; 9,</v>
      </c>
      <c r="F450" t="str">
        <f>"'contratos_id' =&gt; "&amp;B450&amp;",'fecha_retiro' =&gt; "&amp;C450&amp;",'ticket' =&gt; '"&amp;IF(empleados!I451="","N/A",empleados!I451)&amp;"','centro_costos_id' =&gt; '107','estado' =&gt; 'Proceso de retiro'],"</f>
        <v>'contratos_id' =&gt; 6,'fecha_retiro' =&gt; '2024-05-04','ticket' =&gt; '11733','centro_costos_id' =&gt; '107','estado' =&gt; 'Proceso de retiro'],</v>
      </c>
      <c r="G450" t="str">
        <f t="shared" ref="G450:G471" si="7">E450&amp;F450</f>
        <v>['cargo' =&gt; 'Desarrollador Senior','usuario' =&gt; 'Andrés Felipe González Cárdenas','cedula' =&gt; 1019138177,'telefono' =&gt; '3142486873','gestionas_id' =&gt; 9,'contratos_id' =&gt; 6,'fecha_retiro' =&gt; '2024-05-04','ticket' =&gt; '11733','centro_costos_id' =&gt; '107','estado' =&gt; 'Proceso de retiro'],</v>
      </c>
    </row>
    <row r="451" spans="1:7" x14ac:dyDescent="0.25">
      <c r="A451">
        <f>_xlfn.IFNA(IF(empleados!F452="",gestiona!$B$17,VLOOKUP(TRIM(empleados!F452),gestiona!$A$1:$B$17,2,0)),17)</f>
        <v>9</v>
      </c>
      <c r="B451">
        <f>_xlfn.IFNA(IF(empleados!G452="",contratos_id!$B$5,VLOOKUP(empleados!G452,contratos_id!$A$1:$B$16,2,0)),5)</f>
        <v>6</v>
      </c>
      <c r="C451" t="str">
        <f>IF(empleados!H452="","null","'"&amp;YEAR(empleados!H452)&amp;"-"&amp;IF(VALUE(MONTH(empleados!H452))&lt;10,0&amp;VALUE(MONTH(empleados!H452)),VALUE(MONTH(empleados!H452)))&amp;"-"&amp;IF(VALUE(DAY(empleados!H452))&lt;10,0&amp;VALUE(DAY(empleados!H452)),VALUE(DAY(empleados!H452)))&amp;"'")</f>
        <v>'2023-12-04'</v>
      </c>
      <c r="D451">
        <f>_xlfn.IFNA(VLOOKUP(empleados!J452,centro_costo_id_2!$A$2:$B$108,2,0),107)</f>
        <v>100</v>
      </c>
      <c r="E451" t="str">
        <f>"['cargo' =&gt; '"&amp;TRIM(empleados!B452)&amp;"','usuario' =&gt; '"&amp;TRIM(empleados!C452)&amp;"','cedula' =&gt; "&amp;IF(empleados!D452="","null",empleados!D452)&amp;",'telefono' =&gt; '"&amp;IF(empleados!E452="","N/A",empleados!E452)&amp;"','gestionas_id' =&gt; "&amp;A451&amp;","</f>
        <v>['cargo' =&gt; 'Líder de migración','usuario' =&gt; 'Karen Yiseth Espejo Herrera','cedula' =&gt; 1018492396,'telefono' =&gt; '3214969325','gestionas_id' =&gt; 9,</v>
      </c>
      <c r="F451" t="str">
        <f>"'contratos_id' =&gt; "&amp;B451&amp;",'fecha_retiro' =&gt; "&amp;C451&amp;",'ticket' =&gt; '"&amp;IF(empleados!I452="","N/A",empleados!I452)&amp;"','centro_costos_id' =&gt; '107','estado' =&gt; 'Proceso de retiro'],"</f>
        <v>'contratos_id' =&gt; 6,'fecha_retiro' =&gt; '2023-12-04','ticket' =&gt; '11934','centro_costos_id' =&gt; '107','estado' =&gt; 'Proceso de retiro'],</v>
      </c>
      <c r="G451" t="str">
        <f t="shared" si="7"/>
        <v>['cargo' =&gt; 'Líder de migración','usuario' =&gt; 'Karen Yiseth Espejo Herrera','cedula' =&gt; 1018492396,'telefono' =&gt; '3214969325','gestionas_id' =&gt; 9,'contratos_id' =&gt; 6,'fecha_retiro' =&gt; '2023-12-04','ticket' =&gt; '11934','centro_costos_id' =&gt; '107','estado' =&gt; 'Proceso de retiro'],</v>
      </c>
    </row>
    <row r="452" spans="1:7" x14ac:dyDescent="0.25">
      <c r="A452">
        <f>_xlfn.IFNA(IF(empleados!F453="",gestiona!$B$17,VLOOKUP(TRIM(empleados!F453),gestiona!$A$1:$B$17,2,0)),17)</f>
        <v>9</v>
      </c>
      <c r="B452">
        <f>_xlfn.IFNA(IF(empleados!G453="",contratos_id!$B$5,VLOOKUP(empleados!G453,contratos_id!$A$1:$B$16,2,0)),5)</f>
        <v>6</v>
      </c>
      <c r="C452" t="str">
        <f>IF(empleados!H453="","null","'"&amp;YEAR(empleados!H453)&amp;"-"&amp;IF(VALUE(MONTH(empleados!H453))&lt;10,0&amp;VALUE(MONTH(empleados!H453)),VALUE(MONTH(empleados!H453)))&amp;"-"&amp;IF(VALUE(DAY(empleados!H453))&lt;10,0&amp;VALUE(DAY(empleados!H453)),VALUE(DAY(empleados!H453)))&amp;"'")</f>
        <v>'2023-04-04'</v>
      </c>
      <c r="D452">
        <f>_xlfn.IFNA(VLOOKUP(empleados!J453,centro_costo_id_2!$A$2:$B$108,2,0),107)</f>
        <v>100</v>
      </c>
      <c r="E452" t="str">
        <f>"['cargo' =&gt; '"&amp;TRIM(empleados!B453)&amp;"','usuario' =&gt; '"&amp;TRIM(empleados!C453)&amp;"','cedula' =&gt; "&amp;IF(empleados!D453="","null",empleados!D453)&amp;",'telefono' =&gt; '"&amp;IF(empleados!E453="","N/A",empleados!E453)&amp;"','gestionas_id' =&gt; "&amp;A452&amp;","</f>
        <v>['cargo' =&gt; 'Analista de Negocios','usuario' =&gt; 'Héctor Julio Uribe Pardo','cedula' =&gt; 79652065,'telefono' =&gt; '3158905901','gestionas_id' =&gt; 9,</v>
      </c>
      <c r="F452" t="str">
        <f>"'contratos_id' =&gt; "&amp;B452&amp;",'fecha_retiro' =&gt; "&amp;C452&amp;",'ticket' =&gt; '"&amp;IF(empleados!I453="","N/A",empleados!I453)&amp;"','centro_costos_id' =&gt; '107','estado' =&gt; 'Proceso de retiro'],"</f>
        <v>'contratos_id' =&gt; 6,'fecha_retiro' =&gt; '2023-04-04','ticket' =&gt; '12043','centro_costos_id' =&gt; '107','estado' =&gt; 'Proceso de retiro'],</v>
      </c>
      <c r="G452" t="str">
        <f t="shared" si="7"/>
        <v>['cargo' =&gt; 'Analista de Negocios','usuario' =&gt; 'Héctor Julio Uribe Pardo','cedula' =&gt; 79652065,'telefono' =&gt; '3158905901','gestionas_id' =&gt; 9,'contratos_id' =&gt; 6,'fecha_retiro' =&gt; '2023-04-04','ticket' =&gt; '12043','centro_costos_id' =&gt; '107','estado' =&gt; 'Proceso de retiro'],</v>
      </c>
    </row>
    <row r="453" spans="1:7" x14ac:dyDescent="0.25">
      <c r="A453">
        <f>_xlfn.IFNA(IF(empleados!F454="",gestiona!$B$17,VLOOKUP(TRIM(empleados!F454),gestiona!$A$1:$B$17,2,0)),17)</f>
        <v>9</v>
      </c>
      <c r="B453">
        <f>_xlfn.IFNA(IF(empleados!G454="",contratos_id!$B$5,VLOOKUP(empleados!G454,contratos_id!$A$1:$B$16,2,0)),5)</f>
        <v>5</v>
      </c>
      <c r="C453" t="str">
        <f>IF(empleados!H454="","null","'"&amp;YEAR(empleados!H454)&amp;"-"&amp;IF(VALUE(MONTH(empleados!H454))&lt;10,0&amp;VALUE(MONTH(empleados!H454)),VALUE(MONTH(empleados!H454)))&amp;"-"&amp;IF(VALUE(DAY(empleados!H454))&lt;10,0&amp;VALUE(DAY(empleados!H454)),VALUE(DAY(empleados!H454)))&amp;"'")</f>
        <v>'2023-08-04'</v>
      </c>
      <c r="D453">
        <f>_xlfn.IFNA(VLOOKUP(empleados!J454,centro_costo_id_2!$A$2:$B$108,2,0),107)</f>
        <v>45</v>
      </c>
      <c r="E453" t="str">
        <f>"['cargo' =&gt; '"&amp;TRIM(empleados!B454)&amp;"','usuario' =&gt; '"&amp;TRIM(empleados!C454)&amp;"','cedula' =&gt; "&amp;IF(empleados!D454="","null",empleados!D454)&amp;",'telefono' =&gt; '"&amp;IF(empleados!E454="","N/A",empleados!E454)&amp;"','gestionas_id' =&gt; "&amp;A453&amp;","</f>
        <v>['cargo' =&gt; 'Desarrollador','usuario' =&gt; 'Diego Alfonso Vargas Villegas','cedula' =&gt; 79602309,'telefono' =&gt; '3115711667','gestionas_id' =&gt; 9,</v>
      </c>
      <c r="F453" t="str">
        <f>"'contratos_id' =&gt; "&amp;B453&amp;",'fecha_retiro' =&gt; "&amp;C453&amp;",'ticket' =&gt; '"&amp;IF(empleados!I454="","N/A",empleados!I454)&amp;"','centro_costos_id' =&gt; '107','estado' =&gt; 'Proceso de retiro'],"</f>
        <v>'contratos_id' =&gt; 5,'fecha_retiro' =&gt; '2023-08-04','ticket' =&gt; '12155','centro_costos_id' =&gt; '107','estado' =&gt; 'Proceso de retiro'],</v>
      </c>
      <c r="G453" t="str">
        <f t="shared" si="7"/>
        <v>['cargo' =&gt; 'Desarrollador','usuario' =&gt; 'Diego Alfonso Vargas Villegas','cedula' =&gt; 79602309,'telefono' =&gt; '3115711667','gestionas_id' =&gt; 9,'contratos_id' =&gt; 5,'fecha_retiro' =&gt; '2023-08-04','ticket' =&gt; '12155','centro_costos_id' =&gt; '107','estado' =&gt; 'Proceso de retiro'],</v>
      </c>
    </row>
    <row r="454" spans="1:7" x14ac:dyDescent="0.25">
      <c r="A454">
        <f>_xlfn.IFNA(IF(empleados!F455="",gestiona!$B$17,VLOOKUP(TRIM(empleados!F455),gestiona!$A$1:$B$17,2,0)),17)</f>
        <v>9</v>
      </c>
      <c r="B454">
        <f>_xlfn.IFNA(IF(empleados!G455="",contratos_id!$B$5,VLOOKUP(empleados!G455,contratos_id!$A$1:$B$16,2,0)),5)</f>
        <v>5</v>
      </c>
      <c r="C454" t="str">
        <f>IF(empleados!H455="","null","'"&amp;YEAR(empleados!H455)&amp;"-"&amp;IF(VALUE(MONTH(empleados!H455))&lt;10,0&amp;VALUE(MONTH(empleados!H455)),VALUE(MONTH(empleados!H455)))&amp;"-"&amp;IF(VALUE(DAY(empleados!H455))&lt;10,0&amp;VALUE(DAY(empleados!H455)),VALUE(DAY(empleados!H455)))&amp;"'")</f>
        <v>'2023-09-04'</v>
      </c>
      <c r="D454">
        <f>_xlfn.IFNA(VLOOKUP(empleados!J455,centro_costo_id_2!$A$2:$B$108,2,0),107)</f>
        <v>79</v>
      </c>
      <c r="E454" t="str">
        <f>"['cargo' =&gt; '"&amp;TRIM(empleados!B455)&amp;"','usuario' =&gt; '"&amp;TRIM(empleados!C455)&amp;"','cedula' =&gt; "&amp;IF(empleados!D455="","null",empleados!D455)&amp;",'telefono' =&gt; '"&amp;IF(empleados!E455="","N/A",empleados!E455)&amp;"','gestionas_id' =&gt; "&amp;A454&amp;","</f>
        <v>['cargo' =&gt; 'Desarrollador','usuario' =&gt; 'Oscar David Prieto','cedula' =&gt; 1012452081,'telefono' =&gt; '3022476494','gestionas_id' =&gt; 9,</v>
      </c>
      <c r="F454" t="str">
        <f>"'contratos_id' =&gt; "&amp;B454&amp;",'fecha_retiro' =&gt; "&amp;C454&amp;",'ticket' =&gt; '"&amp;IF(empleados!I455="","N/A",empleados!I455)&amp;"','centro_costos_id' =&gt; '107','estado' =&gt; 'Proceso de retiro'],"</f>
        <v>'contratos_id' =&gt; 5,'fecha_retiro' =&gt; '2023-09-04','ticket' =&gt; '12136','centro_costos_id' =&gt; '107','estado' =&gt; 'Proceso de retiro'],</v>
      </c>
      <c r="G454" t="str">
        <f t="shared" si="7"/>
        <v>['cargo' =&gt; 'Desarrollador','usuario' =&gt; 'Oscar David Prieto','cedula' =&gt; 1012452081,'telefono' =&gt; '3022476494','gestionas_id' =&gt; 9,'contratos_id' =&gt; 5,'fecha_retiro' =&gt; '2023-09-04','ticket' =&gt; '12136','centro_costos_id' =&gt; '107','estado' =&gt; 'Proceso de retiro'],</v>
      </c>
    </row>
    <row r="455" spans="1:7" x14ac:dyDescent="0.25">
      <c r="A455">
        <f>_xlfn.IFNA(IF(empleados!F456="",gestiona!$B$17,VLOOKUP(TRIM(empleados!F456),gestiona!$A$1:$B$17,2,0)),17)</f>
        <v>9</v>
      </c>
      <c r="B455">
        <f>_xlfn.IFNA(IF(empleados!G456="",contratos_id!$B$5,VLOOKUP(empleados!G456,contratos_id!$A$1:$B$16,2,0)),5)</f>
        <v>5</v>
      </c>
      <c r="C455" t="str">
        <f>IF(empleados!H456="","null","'"&amp;YEAR(empleados!H456)&amp;"-"&amp;IF(VALUE(MONTH(empleados!H456))&lt;10,0&amp;VALUE(MONTH(empleados!H456)),VALUE(MONTH(empleados!H456)))&amp;"-"&amp;IF(VALUE(DAY(empleados!H456))&lt;10,0&amp;VALUE(DAY(empleados!H456)),VALUE(DAY(empleados!H456)))&amp;"'")</f>
        <v>'2023-09-04'</v>
      </c>
      <c r="D455">
        <f>_xlfn.IFNA(VLOOKUP(empleados!J456,centro_costo_id_2!$A$2:$B$108,2,0),107)</f>
        <v>45</v>
      </c>
      <c r="E455" t="str">
        <f>"['cargo' =&gt; '"&amp;TRIM(empleados!B456)&amp;"','usuario' =&gt; '"&amp;TRIM(empleados!C456)&amp;"','cedula' =&gt; "&amp;IF(empleados!D456="","null",empleados!D456)&amp;",'telefono' =&gt; '"&amp;IF(empleados!E456="","N/A",empleados!E456)&amp;"','gestionas_id' =&gt; "&amp;A455&amp;","</f>
        <v>['cargo' =&gt; 'Analista de requerimientos y pruebas','usuario' =&gt; 'Nicolas Buitrago Bogotá','cedula' =&gt; 1032503581,'telefono' =&gt; '3005936854','gestionas_id' =&gt; 9,</v>
      </c>
      <c r="F455" t="str">
        <f>"'contratos_id' =&gt; "&amp;B455&amp;",'fecha_retiro' =&gt; "&amp;C455&amp;",'ticket' =&gt; '"&amp;IF(empleados!I456="","N/A",empleados!I456)&amp;"','centro_costos_id' =&gt; '107','estado' =&gt; 'Proceso de retiro'],"</f>
        <v>'contratos_id' =&gt; 5,'fecha_retiro' =&gt; '2023-09-04','ticket' =&gt; '12126','centro_costos_id' =&gt; '107','estado' =&gt; 'Proceso de retiro'],</v>
      </c>
      <c r="G455" t="str">
        <f t="shared" si="7"/>
        <v>['cargo' =&gt; 'Analista de requerimientos y pruebas','usuario' =&gt; 'Nicolas Buitrago Bogotá','cedula' =&gt; 1032503581,'telefono' =&gt; '3005936854','gestionas_id' =&gt; 9,'contratos_id' =&gt; 5,'fecha_retiro' =&gt; '2023-09-04','ticket' =&gt; '12126','centro_costos_id' =&gt; '107','estado' =&gt; 'Proceso de retiro'],</v>
      </c>
    </row>
    <row r="456" spans="1:7" x14ac:dyDescent="0.25">
      <c r="A456">
        <f>_xlfn.IFNA(IF(empleados!F457="",gestiona!$B$17,VLOOKUP(TRIM(empleados!F457),gestiona!$A$1:$B$17,2,0)),17)</f>
        <v>11</v>
      </c>
      <c r="B456">
        <f>_xlfn.IFNA(IF(empleados!G457="",contratos_id!$B$5,VLOOKUP(empleados!G457,contratos_id!$A$1:$B$16,2,0)),5)</f>
        <v>13</v>
      </c>
      <c r="C456" t="str">
        <f>IF(empleados!H457="","null","'"&amp;YEAR(empleados!H457)&amp;"-"&amp;IF(VALUE(MONTH(empleados!H457))&lt;10,0&amp;VALUE(MONTH(empleados!H457)),VALUE(MONTH(empleados!H457)))&amp;"-"&amp;IF(VALUE(DAY(empleados!H457))&lt;10,0&amp;VALUE(DAY(empleados!H457)),VALUE(DAY(empleados!H457)))&amp;"'")</f>
        <v>'2023-10-05'</v>
      </c>
      <c r="D456">
        <f>_xlfn.IFNA(VLOOKUP(empleados!J457,centro_costo_id_2!$A$2:$B$108,2,0),107)</f>
        <v>97</v>
      </c>
      <c r="E456" t="str">
        <f>"['cargo' =&gt; '"&amp;TRIM(empleados!B457)&amp;"','usuario' =&gt; '"&amp;TRIM(empleados!C457)&amp;"','cedula' =&gt; "&amp;IF(empleados!D457="","null",empleados!D457)&amp;",'telefono' =&gt; '"&amp;IF(empleados!E457="","N/A",empleados!E457)&amp;"','gestionas_id' =&gt; "&amp;A456&amp;","</f>
        <v>['cargo' =&gt; 'Diseñador Gráfico','usuario' =&gt; 'Cristian Vladimir Sanchez Rojas','cedula' =&gt; 1076656934,'telefono' =&gt; '3103073080','gestionas_id' =&gt; 11,</v>
      </c>
      <c r="F456" t="str">
        <f>"'contratos_id' =&gt; "&amp;B456&amp;",'fecha_retiro' =&gt; "&amp;C456&amp;",'ticket' =&gt; '"&amp;IF(empleados!I457="","N/A",empleados!I457)&amp;"','centro_costos_id' =&gt; '107','estado' =&gt; 'Proceso de retiro'],"</f>
        <v>'contratos_id' =&gt; 13,'fecha_retiro' =&gt; '2023-10-05','ticket' =&gt; '12193','centro_costos_id' =&gt; '107','estado' =&gt; 'Proceso de retiro'],</v>
      </c>
      <c r="G456" t="str">
        <f t="shared" si="7"/>
        <v>['cargo' =&gt; 'Diseñador Gráfico','usuario' =&gt; 'Cristian Vladimir Sanchez Rojas','cedula' =&gt; 1076656934,'telefono' =&gt; '3103073080','gestionas_id' =&gt; 11,'contratos_id' =&gt; 13,'fecha_retiro' =&gt; '2023-10-05','ticket' =&gt; '12193','centro_costos_id' =&gt; '107','estado' =&gt; 'Proceso de retiro'],</v>
      </c>
    </row>
    <row r="457" spans="1:7" x14ac:dyDescent="0.25">
      <c r="A457">
        <f>_xlfn.IFNA(IF(empleados!F458="",gestiona!$B$17,VLOOKUP(TRIM(empleados!F458),gestiona!$A$1:$B$17,2,0)),17)</f>
        <v>9</v>
      </c>
      <c r="B457">
        <f>_xlfn.IFNA(IF(empleados!G458="",contratos_id!$B$5,VLOOKUP(empleados!G458,contratos_id!$A$1:$B$16,2,0)),5)</f>
        <v>5</v>
      </c>
      <c r="C457" t="str">
        <f>IF(empleados!H458="","null","'"&amp;YEAR(empleados!H458)&amp;"-"&amp;IF(VALUE(MONTH(empleados!H458))&lt;10,0&amp;VALUE(MONTH(empleados!H458)),VALUE(MONTH(empleados!H458)))&amp;"-"&amp;IF(VALUE(DAY(empleados!H458))&lt;10,0&amp;VALUE(DAY(empleados!H458)),VALUE(DAY(empleados!H458)))&amp;"'")</f>
        <v>'2023-09-05'</v>
      </c>
      <c r="D457">
        <f>_xlfn.IFNA(VLOOKUP(empleados!J458,centro_costo_id_2!$A$2:$B$108,2,0),107)</f>
        <v>79</v>
      </c>
      <c r="E457" t="str">
        <f>"['cargo' =&gt; '"&amp;TRIM(empleados!B458)&amp;"','usuario' =&gt; '"&amp;TRIM(empleados!C458)&amp;"','cedula' =&gt; "&amp;IF(empleados!D458="","null",empleados!D458)&amp;",'telefono' =&gt; '"&amp;IF(empleados!E458="","N/A",empleados!E458)&amp;"','gestionas_id' =&gt; "&amp;A457&amp;","</f>
        <v>['cargo' =&gt; 'Desarrollador Fullstack','usuario' =&gt; 'Carlos Andres Olarte Cely','cedula' =&gt; 1010206508,'telefono' =&gt; '3114898173','gestionas_id' =&gt; 9,</v>
      </c>
      <c r="F457" t="str">
        <f>"'contratos_id' =&gt; "&amp;B457&amp;",'fecha_retiro' =&gt; "&amp;C457&amp;",'ticket' =&gt; '"&amp;IF(empleados!I458="","N/A",empleados!I458)&amp;"','centro_costos_id' =&gt; '107','estado' =&gt; 'Proceso de retiro'],"</f>
        <v>'contratos_id' =&gt; 5,'fecha_retiro' =&gt; '2023-09-05','ticket' =&gt; '12141','centro_costos_id' =&gt; '107','estado' =&gt; 'Proceso de retiro'],</v>
      </c>
      <c r="G457" t="str">
        <f t="shared" si="7"/>
        <v>['cargo' =&gt; 'Desarrollador Fullstack','usuario' =&gt; 'Carlos Andres Olarte Cely','cedula' =&gt; 1010206508,'telefono' =&gt; '3114898173','gestionas_id' =&gt; 9,'contratos_id' =&gt; 5,'fecha_retiro' =&gt; '2023-09-05','ticket' =&gt; '12141','centro_costos_id' =&gt; '107','estado' =&gt; 'Proceso de retiro'],</v>
      </c>
    </row>
    <row r="458" spans="1:7" x14ac:dyDescent="0.25">
      <c r="A458">
        <f>_xlfn.IFNA(IF(empleados!F459="",gestiona!$B$17,VLOOKUP(TRIM(empleados!F459),gestiona!$A$1:$B$17,2,0)),17)</f>
        <v>9</v>
      </c>
      <c r="B458">
        <f>_xlfn.IFNA(IF(empleados!G459="",contratos_id!$B$5,VLOOKUP(empleados!G459,contratos_id!$A$1:$B$16,2,0)),5)</f>
        <v>6</v>
      </c>
      <c r="C458" t="str">
        <f>IF(empleados!H459="","null","'"&amp;YEAR(empleados!H459)&amp;"-"&amp;IF(VALUE(MONTH(empleados!H459))&lt;10,0&amp;VALUE(MONTH(empleados!H459)),VALUE(MONTH(empleados!H459)))&amp;"-"&amp;IF(VALUE(DAY(empleados!H459))&lt;10,0&amp;VALUE(DAY(empleados!H459)),VALUE(DAY(empleados!H459)))&amp;"'")</f>
        <v>'2023-12-05'</v>
      </c>
      <c r="D458">
        <f>_xlfn.IFNA(VLOOKUP(empleados!J459,centro_costo_id_2!$A$2:$B$108,2,0),107)</f>
        <v>85</v>
      </c>
      <c r="E458" t="str">
        <f>"['cargo' =&gt; '"&amp;TRIM(empleados!B459)&amp;"','usuario' =&gt; '"&amp;TRIM(empleados!C459)&amp;"','cedula' =&gt; "&amp;IF(empleados!D459="","null",empleados!D459)&amp;",'telefono' =&gt; '"&amp;IF(empleados!E459="","N/A",empleados!E459)&amp;"','gestionas_id' =&gt; "&amp;A458&amp;","</f>
        <v>['cargo' =&gt; 'Desarrollador Senior','usuario' =&gt; 'Rafael Ricardo Naranjo Perez','cedula' =&gt; 1118549392,'telefono' =&gt; '3102082472','gestionas_id' =&gt; 9,</v>
      </c>
      <c r="F458" t="str">
        <f>"'contratos_id' =&gt; "&amp;B458&amp;",'fecha_retiro' =&gt; "&amp;C458&amp;",'ticket' =&gt; '"&amp;IF(empleados!I459="","N/A",empleados!I459)&amp;"','centro_costos_id' =&gt; '107','estado' =&gt; 'Proceso de retiro'],"</f>
        <v>'contratos_id' =&gt; 6,'fecha_retiro' =&gt; '2023-12-05','ticket' =&gt; '12052','centro_costos_id' =&gt; '107','estado' =&gt; 'Proceso de retiro'],</v>
      </c>
      <c r="G458" t="str">
        <f t="shared" si="7"/>
        <v>['cargo' =&gt; 'Desarrollador Senior','usuario' =&gt; 'Rafael Ricardo Naranjo Perez','cedula' =&gt; 1118549392,'telefono' =&gt; '3102082472','gestionas_id' =&gt; 9,'contratos_id' =&gt; 6,'fecha_retiro' =&gt; '2023-12-05','ticket' =&gt; '12052','centro_costos_id' =&gt; '107','estado' =&gt; 'Proceso de retiro'],</v>
      </c>
    </row>
    <row r="459" spans="1:7" x14ac:dyDescent="0.25">
      <c r="A459">
        <f>_xlfn.IFNA(IF(empleados!F460="",gestiona!$B$17,VLOOKUP(TRIM(empleados!F460),gestiona!$A$1:$B$17,2,0)),17)</f>
        <v>11</v>
      </c>
      <c r="B459">
        <f>_xlfn.IFNA(IF(empleados!G460="",contratos_id!$B$5,VLOOKUP(empleados!G460,contratos_id!$A$1:$B$16,2,0)),5)</f>
        <v>13</v>
      </c>
      <c r="C459" t="str">
        <f>IF(empleados!H460="","null","'"&amp;YEAR(empleados!H460)&amp;"-"&amp;IF(VALUE(MONTH(empleados!H460))&lt;10,0&amp;VALUE(MONTH(empleados!H460)),VALUE(MONTH(empleados!H460)))&amp;"-"&amp;IF(VALUE(DAY(empleados!H460))&lt;10,0&amp;VALUE(DAY(empleados!H460)),VALUE(DAY(empleados!H460)))&amp;"'")</f>
        <v>'2023-10-06'</v>
      </c>
      <c r="D459">
        <f>_xlfn.IFNA(VLOOKUP(empleados!J460,centro_costo_id_2!$A$2:$B$108,2,0),107)</f>
        <v>97</v>
      </c>
      <c r="E459" t="str">
        <f>"['cargo' =&gt; '"&amp;TRIM(empleados!B460)&amp;"','usuario' =&gt; '"&amp;TRIM(empleados!C460)&amp;"','cedula' =&gt; "&amp;IF(empleados!D460="","null",empleados!D460)&amp;",'telefono' =&gt; '"&amp;IF(empleados!E460="","N/A",empleados!E460)&amp;"','gestionas_id' =&gt; "&amp;A459&amp;","</f>
        <v>['cargo' =&gt; 'Lider Estrategia y creativo','usuario' =&gt; 'Diego Camilo Ruiz Cangrejo','cedula' =&gt; 1024504627,'telefono' =&gt; '3144172399','gestionas_id' =&gt; 11,</v>
      </c>
      <c r="F459" t="str">
        <f>"'contratos_id' =&gt; "&amp;B459&amp;",'fecha_retiro' =&gt; "&amp;C459&amp;",'ticket' =&gt; '"&amp;IF(empleados!I460="","N/A",empleados!I460)&amp;"','centro_costos_id' =&gt; '107','estado' =&gt; 'Proceso de retiro'],"</f>
        <v>'contratos_id' =&gt; 13,'fecha_retiro' =&gt; '2023-10-06','ticket' =&gt; '12226','centro_costos_id' =&gt; '107','estado' =&gt; 'Proceso de retiro'],</v>
      </c>
      <c r="G459" t="str">
        <f t="shared" si="7"/>
        <v>['cargo' =&gt; 'Lider Estrategia y creativo','usuario' =&gt; 'Diego Camilo Ruiz Cangrejo','cedula' =&gt; 1024504627,'telefono' =&gt; '3144172399','gestionas_id' =&gt; 11,'contratos_id' =&gt; 13,'fecha_retiro' =&gt; '2023-10-06','ticket' =&gt; '12226','centro_costos_id' =&gt; '107','estado' =&gt; 'Proceso de retiro'],</v>
      </c>
    </row>
    <row r="460" spans="1:7" x14ac:dyDescent="0.25">
      <c r="A460">
        <f>_xlfn.IFNA(IF(empleados!F461="",gestiona!$B$17,VLOOKUP(TRIM(empleados!F461),gestiona!$A$1:$B$17,2,0)),17)</f>
        <v>9</v>
      </c>
      <c r="B460">
        <f>_xlfn.IFNA(IF(empleados!G461="",contratos_id!$B$5,VLOOKUP(empleados!G461,contratos_id!$A$1:$B$16,2,0)),5)</f>
        <v>5</v>
      </c>
      <c r="C460" t="str">
        <f>IF(empleados!H461="","null","'"&amp;YEAR(empleados!H461)&amp;"-"&amp;IF(VALUE(MONTH(empleados!H461))&lt;10,0&amp;VALUE(MONTH(empleados!H461)),VALUE(MONTH(empleados!H461)))&amp;"-"&amp;IF(VALUE(DAY(empleados!H461))&lt;10,0&amp;VALUE(DAY(empleados!H461)),VALUE(DAY(empleados!H461)))&amp;"'")</f>
        <v>'2023-09-06'</v>
      </c>
      <c r="D460">
        <f>_xlfn.IFNA(VLOOKUP(empleados!J461,centro_costo_id_2!$A$2:$B$108,2,0),107)</f>
        <v>45</v>
      </c>
      <c r="E460" t="str">
        <f>"['cargo' =&gt; '"&amp;TRIM(empleados!B461)&amp;"','usuario' =&gt; '"&amp;TRIM(empleados!C461)&amp;"','cedula' =&gt; "&amp;IF(empleados!D461="","null",empleados!D461)&amp;",'telefono' =&gt; '"&amp;IF(empleados!E461="","N/A",empleados!E461)&amp;"','gestionas_id' =&gt; "&amp;A460&amp;","</f>
        <v>['cargo' =&gt; 'Analista de Requerimientos y Pruebas','usuario' =&gt; 'Julieth Osorio Bohorquez','cedula' =&gt; 1014215157,'telefono' =&gt; '3168967279','gestionas_id' =&gt; 9,</v>
      </c>
      <c r="F460" t="str">
        <f>"'contratos_id' =&gt; "&amp;B460&amp;",'fecha_retiro' =&gt; "&amp;C460&amp;",'ticket' =&gt; '"&amp;IF(empleados!I461="","N/A",empleados!I461)&amp;"','centro_costos_id' =&gt; '107','estado' =&gt; 'Proceso de retiro'],"</f>
        <v>'contratos_id' =&gt; 5,'fecha_retiro' =&gt; '2023-09-06','ticket' =&gt; '12138','centro_costos_id' =&gt; '107','estado' =&gt; 'Proceso de retiro'],</v>
      </c>
      <c r="G460" t="str">
        <f t="shared" si="7"/>
        <v>['cargo' =&gt; 'Analista de Requerimientos y Pruebas','usuario' =&gt; 'Julieth Osorio Bohorquez','cedula' =&gt; 1014215157,'telefono' =&gt; '3168967279','gestionas_id' =&gt; 9,'contratos_id' =&gt; 5,'fecha_retiro' =&gt; '2023-09-06','ticket' =&gt; '12138','centro_costos_id' =&gt; '107','estado' =&gt; 'Proceso de retiro'],</v>
      </c>
    </row>
    <row r="461" spans="1:7" x14ac:dyDescent="0.25">
      <c r="A461">
        <f>_xlfn.IFNA(IF(empleados!F462="",gestiona!$B$17,VLOOKUP(TRIM(empleados!F462),gestiona!$A$1:$B$17,2,0)),17)</f>
        <v>11</v>
      </c>
      <c r="B461">
        <f>_xlfn.IFNA(IF(empleados!G462="",contratos_id!$B$5,VLOOKUP(empleados!G462,contratos_id!$A$1:$B$16,2,0)),5)</f>
        <v>13</v>
      </c>
      <c r="C461" t="str">
        <f>IF(empleados!H462="","null","'"&amp;YEAR(empleados!H462)&amp;"-"&amp;IF(VALUE(MONTH(empleados!H462))&lt;10,0&amp;VALUE(MONTH(empleados!H462)),VALUE(MONTH(empleados!H462)))&amp;"-"&amp;IF(VALUE(DAY(empleados!H462))&lt;10,0&amp;VALUE(DAY(empleados!H462)),VALUE(DAY(empleados!H462)))&amp;"'")</f>
        <v>'2023-10-06'</v>
      </c>
      <c r="D461">
        <f>_xlfn.IFNA(VLOOKUP(empleados!J462,centro_costo_id_2!$A$2:$B$108,2,0),107)</f>
        <v>97</v>
      </c>
      <c r="E461" t="str">
        <f>"['cargo' =&gt; '"&amp;TRIM(empleados!B462)&amp;"','usuario' =&gt; '"&amp;TRIM(empleados!C462)&amp;"','cedula' =&gt; "&amp;IF(empleados!D462="","null",empleados!D462)&amp;",'telefono' =&gt; '"&amp;IF(empleados!E462="","N/A",empleados!E462)&amp;"','gestionas_id' =&gt; "&amp;A461&amp;","</f>
        <v>['cargo' =&gt; 'LÍder de requerimientos','usuario' =&gt; 'Danna Paola Riaño','cedula' =&gt; 1022390814,'telefono' =&gt; '3134549998','gestionas_id' =&gt; 11,</v>
      </c>
      <c r="F461" t="str">
        <f>"'contratos_id' =&gt; "&amp;B461&amp;",'fecha_retiro' =&gt; "&amp;C461&amp;",'ticket' =&gt; '"&amp;IF(empleados!I462="","N/A",empleados!I462)&amp;"','centro_costos_id' =&gt; '107','estado' =&gt; 'Proceso de retiro'],"</f>
        <v>'contratos_id' =&gt; 13,'fecha_retiro' =&gt; '2023-10-06','ticket' =&gt; '12252','centro_costos_id' =&gt; '107','estado' =&gt; 'Proceso de retiro'],</v>
      </c>
      <c r="G461" t="str">
        <f t="shared" si="7"/>
        <v>['cargo' =&gt; 'LÍder de requerimientos','usuario' =&gt; 'Danna Paola Riaño','cedula' =&gt; 1022390814,'telefono' =&gt; '3134549998','gestionas_id' =&gt; 11,'contratos_id' =&gt; 13,'fecha_retiro' =&gt; '2023-10-06','ticket' =&gt; '12252','centro_costos_id' =&gt; '107','estado' =&gt; 'Proceso de retiro'],</v>
      </c>
    </row>
    <row r="462" spans="1:7" x14ac:dyDescent="0.25">
      <c r="A462">
        <f>_xlfn.IFNA(IF(empleados!F463="",gestiona!$B$17,VLOOKUP(TRIM(empleados!F463),gestiona!$A$1:$B$17,2,0)),17)</f>
        <v>9</v>
      </c>
      <c r="B462">
        <f>_xlfn.IFNA(IF(empleados!G463="",contratos_id!$B$5,VLOOKUP(empleados!G463,contratos_id!$A$1:$B$16,2,0)),5)</f>
        <v>6</v>
      </c>
      <c r="C462" t="str">
        <f>IF(empleados!H463="","null","'"&amp;YEAR(empleados!H463)&amp;"-"&amp;IF(VALUE(MONTH(empleados!H463))&lt;10,0&amp;VALUE(MONTH(empleados!H463)),VALUE(MONTH(empleados!H463)))&amp;"-"&amp;IF(VALUE(DAY(empleados!H463))&lt;10,0&amp;VALUE(DAY(empleados!H463)),VALUE(DAY(empleados!H463)))&amp;"'")</f>
        <v>'2024-07-10'</v>
      </c>
      <c r="D462">
        <f>_xlfn.IFNA(VLOOKUP(empleados!J463,centro_costo_id_2!$A$2:$B$108,2,0),107)</f>
        <v>92</v>
      </c>
      <c r="E462" t="str">
        <f>"['cargo' =&gt; '"&amp;TRIM(empleados!B463)&amp;"','usuario' =&gt; '"&amp;TRIM(empleados!C463)&amp;"','cedula' =&gt; "&amp;IF(empleados!D463="","null",empleados!D463)&amp;",'telefono' =&gt; '"&amp;IF(empleados!E463="","N/A",empleados!E463)&amp;"','gestionas_id' =&gt; "&amp;A462&amp;","</f>
        <v>['cargo' =&gt; 'Líder de requerimientos','usuario' =&gt; 'Ximena Villabon Pulido','cedula' =&gt; 1072963198,'telefono' =&gt; '3219026261','gestionas_id' =&gt; 9,</v>
      </c>
      <c r="F462" t="str">
        <f>"'contratos_id' =&gt; "&amp;B462&amp;",'fecha_retiro' =&gt; "&amp;C462&amp;",'ticket' =&gt; '"&amp;IF(empleados!I463="","N/A",empleados!I463)&amp;"','centro_costos_id' =&gt; '107','estado' =&gt; 'Proceso de retiro'],"</f>
        <v>'contratos_id' =&gt; 6,'fecha_retiro' =&gt; '2024-07-10','ticket' =&gt; '12163','centro_costos_id' =&gt; '107','estado' =&gt; 'Proceso de retiro'],</v>
      </c>
      <c r="G462" t="str">
        <f t="shared" si="7"/>
        <v>['cargo' =&gt; 'Líder de requerimientos','usuario' =&gt; 'Ximena Villabon Pulido','cedula' =&gt; 1072963198,'telefono' =&gt; '3219026261','gestionas_id' =&gt; 9,'contratos_id' =&gt; 6,'fecha_retiro' =&gt; '2024-07-10','ticket' =&gt; '12163','centro_costos_id' =&gt; '107','estado' =&gt; 'Proceso de retiro'],</v>
      </c>
    </row>
    <row r="463" spans="1:7" x14ac:dyDescent="0.25">
      <c r="A463">
        <f>_xlfn.IFNA(IF(empleados!F464="",gestiona!$B$17,VLOOKUP(TRIM(empleados!F464),gestiona!$A$1:$B$17,2,0)),17)</f>
        <v>9</v>
      </c>
      <c r="B463">
        <f>_xlfn.IFNA(IF(empleados!G464="",contratos_id!$B$5,VLOOKUP(empleados!G464,contratos_id!$A$1:$B$16,2,0)),5)</f>
        <v>5</v>
      </c>
      <c r="C463" t="str">
        <f>IF(empleados!H464="","null","'"&amp;YEAR(empleados!H464)&amp;"-"&amp;IF(VALUE(MONTH(empleados!H464))&lt;10,0&amp;VALUE(MONTH(empleados!H464)),VALUE(MONTH(empleados!H464)))&amp;"-"&amp;IF(VALUE(DAY(empleados!H464))&lt;10,0&amp;VALUE(DAY(empleados!H464)),VALUE(DAY(empleados!H464)))&amp;"'")</f>
        <v>'2023-08-10'</v>
      </c>
      <c r="D463">
        <f>_xlfn.IFNA(VLOOKUP(empleados!J464,centro_costo_id_2!$A$2:$B$108,2,0),107)</f>
        <v>79</v>
      </c>
      <c r="E463" t="str">
        <f>"['cargo' =&gt; '"&amp;TRIM(empleados!B464)&amp;"','usuario' =&gt; '"&amp;TRIM(empleados!C464)&amp;"','cedula' =&gt; "&amp;IF(empleados!D464="","null",empleados!D464)&amp;",'telefono' =&gt; '"&amp;IF(empleados!E464="","N/A",empleados!E464)&amp;"','gestionas_id' =&gt; "&amp;A463&amp;","</f>
        <v>['cargo' =&gt; 'Desarrollador Fullstack','usuario' =&gt; 'Monica Patricia Marrugo Gonzalez','cedula' =&gt; 1128051101,'telefono' =&gt; '3103674503','gestionas_id' =&gt; 9,</v>
      </c>
      <c r="F463" t="str">
        <f>"'contratos_id' =&gt; "&amp;B463&amp;",'fecha_retiro' =&gt; "&amp;C463&amp;",'ticket' =&gt; '"&amp;IF(empleados!I464="","N/A",empleados!I464)&amp;"','centro_costos_id' =&gt; '107','estado' =&gt; 'Proceso de retiro'],"</f>
        <v>'contratos_id' =&gt; 5,'fecha_retiro' =&gt; '2023-08-10','ticket' =&gt; '12142','centro_costos_id' =&gt; '107','estado' =&gt; 'Proceso de retiro'],</v>
      </c>
      <c r="G463" t="str">
        <f t="shared" si="7"/>
        <v>['cargo' =&gt; 'Desarrollador Fullstack','usuario' =&gt; 'Monica Patricia Marrugo Gonzalez','cedula' =&gt; 1128051101,'telefono' =&gt; '3103674503','gestionas_id' =&gt; 9,'contratos_id' =&gt; 5,'fecha_retiro' =&gt; '2023-08-10','ticket' =&gt; '12142','centro_costos_id' =&gt; '107','estado' =&gt; 'Proceso de retiro'],</v>
      </c>
    </row>
    <row r="464" spans="1:7" x14ac:dyDescent="0.25">
      <c r="A464">
        <f>_xlfn.IFNA(IF(empleados!F465="",gestiona!$B$17,VLOOKUP(TRIM(empleados!F465),gestiona!$A$1:$B$17,2,0)),17)</f>
        <v>9</v>
      </c>
      <c r="B464">
        <f>_xlfn.IFNA(IF(empleados!G465="",contratos_id!$B$5,VLOOKUP(empleados!G465,contratos_id!$A$1:$B$16,2,0)),5)</f>
        <v>6</v>
      </c>
      <c r="C464" t="str">
        <f>IF(empleados!H465="","null","'"&amp;YEAR(empleados!H465)&amp;"-"&amp;IF(VALUE(MONTH(empleados!H465))&lt;10,0&amp;VALUE(MONTH(empleados!H465)),VALUE(MONTH(empleados!H465)))&amp;"-"&amp;IF(VALUE(DAY(empleados!H465))&lt;10,0&amp;VALUE(DAY(empleados!H465)),VALUE(DAY(empleados!H465)))&amp;"'")</f>
        <v>'2024-07-10'</v>
      </c>
      <c r="D464">
        <f>_xlfn.IFNA(VLOOKUP(empleados!J465,centro_costo_id_2!$A$2:$B$108,2,0),107)</f>
        <v>92</v>
      </c>
      <c r="E464" t="str">
        <f>"['cargo' =&gt; '"&amp;TRIM(empleados!B465)&amp;"','usuario' =&gt; '"&amp;TRIM(empleados!C465)&amp;"','cedula' =&gt; "&amp;IF(empleados!D465="","null",empleados!D465)&amp;",'telefono' =&gt; '"&amp;IF(empleados!E465="","N/A",empleados!E465)&amp;"','gestionas_id' =&gt; "&amp;A464&amp;","</f>
        <v>['cargo' =&gt; 'Scrum master','usuario' =&gt; 'Oscar Dario Villamil Gonzalez','cedula' =&gt; 14395528,'telefono' =&gt; '3112206694','gestionas_id' =&gt; 9,</v>
      </c>
      <c r="F464" t="str">
        <f>"'contratos_id' =&gt; "&amp;B464&amp;",'fecha_retiro' =&gt; "&amp;C464&amp;",'ticket' =&gt; '"&amp;IF(empleados!I465="","N/A",empleados!I465)&amp;"','centro_costos_id' =&gt; '107','estado' =&gt; 'Proceso de retiro'],"</f>
        <v>'contratos_id' =&gt; 6,'fecha_retiro' =&gt; '2024-07-10','ticket' =&gt; '12154','centro_costos_id' =&gt; '107','estado' =&gt; 'Proceso de retiro'],</v>
      </c>
      <c r="G464" t="str">
        <f t="shared" si="7"/>
        <v>['cargo' =&gt; 'Scrum master','usuario' =&gt; 'Oscar Dario Villamil Gonzalez','cedula' =&gt; 14395528,'telefono' =&gt; '3112206694','gestionas_id' =&gt; 9,'contratos_id' =&gt; 6,'fecha_retiro' =&gt; '2024-07-10','ticket' =&gt; '12154','centro_costos_id' =&gt; '107','estado' =&gt; 'Proceso de retiro'],</v>
      </c>
    </row>
    <row r="465" spans="1:7" x14ac:dyDescent="0.25">
      <c r="A465">
        <f>_xlfn.IFNA(IF(empleados!F466="",gestiona!$B$17,VLOOKUP(TRIM(empleados!F466),gestiona!$A$1:$B$17,2,0)),17)</f>
        <v>11</v>
      </c>
      <c r="B465">
        <f>_xlfn.IFNA(IF(empleados!G466="",contratos_id!$B$5,VLOOKUP(empleados!G466,contratos_id!$A$1:$B$16,2,0)),5)</f>
        <v>13</v>
      </c>
      <c r="C465" t="str">
        <f>IF(empleados!H466="","null","'"&amp;YEAR(empleados!H466)&amp;"-"&amp;IF(VALUE(MONTH(empleados!H466))&lt;10,0&amp;VALUE(MONTH(empleados!H466)),VALUE(MONTH(empleados!H466)))&amp;"-"&amp;IF(VALUE(DAY(empleados!H466))&lt;10,0&amp;VALUE(DAY(empleados!H466)),VALUE(DAY(empleados!H466)))&amp;"'")</f>
        <v>'2023-09-10'</v>
      </c>
      <c r="D465">
        <f>_xlfn.IFNA(VLOOKUP(empleados!J466,centro_costo_id_2!$A$2:$B$108,2,0),107)</f>
        <v>84</v>
      </c>
      <c r="E465" t="str">
        <f>"['cargo' =&gt; '"&amp;TRIM(empleados!B466)&amp;"','usuario' =&gt; '"&amp;TRIM(empleados!C466)&amp;"','cedula' =&gt; "&amp;IF(empleados!D466="","null",empleados!D466)&amp;",'telefono' =&gt; '"&amp;IF(empleados!E466="","N/A",empleados!E466)&amp;"','gestionas_id' =&gt; "&amp;A465&amp;","</f>
        <v>['cargo' =&gt; 'Product Owner','usuario' =&gt; 'Diana Guadalupe Cardenas Rico','cedula' =&gt; 27035060,'telefono' =&gt; '4262328182','gestionas_id' =&gt; 11,</v>
      </c>
      <c r="F465" t="str">
        <f>"'contratos_id' =&gt; "&amp;B465&amp;",'fecha_retiro' =&gt; "&amp;C465&amp;",'ticket' =&gt; '"&amp;IF(empleados!I466="","N/A",empleados!I466)&amp;"','centro_costos_id' =&gt; '107','estado' =&gt; 'Proceso de retiro'],"</f>
        <v>'contratos_id' =&gt; 13,'fecha_retiro' =&gt; '2023-09-10','ticket' =&gt; '12254','centro_costos_id' =&gt; '107','estado' =&gt; 'Proceso de retiro'],</v>
      </c>
      <c r="G465" t="str">
        <f t="shared" si="7"/>
        <v>['cargo' =&gt; 'Product Owner','usuario' =&gt; 'Diana Guadalupe Cardenas Rico','cedula' =&gt; 27035060,'telefono' =&gt; '4262328182','gestionas_id' =&gt; 11,'contratos_id' =&gt; 13,'fecha_retiro' =&gt; '2023-09-10','ticket' =&gt; '12254','centro_costos_id' =&gt; '107','estado' =&gt; 'Proceso de retiro'],</v>
      </c>
    </row>
    <row r="466" spans="1:7" x14ac:dyDescent="0.25">
      <c r="A466">
        <f>_xlfn.IFNA(IF(empleados!F467="",gestiona!$B$17,VLOOKUP(TRIM(empleados!F467),gestiona!$A$1:$B$17,2,0)),17)</f>
        <v>9</v>
      </c>
      <c r="B466">
        <f>_xlfn.IFNA(IF(empleados!G467="",contratos_id!$B$5,VLOOKUP(empleados!G467,contratos_id!$A$1:$B$16,2,0)),5)</f>
        <v>5</v>
      </c>
      <c r="C466" t="str">
        <f>IF(empleados!H467="","null","'"&amp;YEAR(empleados!H467)&amp;"-"&amp;IF(VALUE(MONTH(empleados!H467))&lt;10,0&amp;VALUE(MONTH(empleados!H467)),VALUE(MONTH(empleados!H467)))&amp;"-"&amp;IF(VALUE(DAY(empleados!H467))&lt;10,0&amp;VALUE(DAY(empleados!H467)),VALUE(DAY(empleados!H467)))&amp;"'")</f>
        <v>'2023-09-10'</v>
      </c>
      <c r="D466">
        <f>_xlfn.IFNA(VLOOKUP(empleados!J467,centro_costo_id_2!$A$2:$B$108,2,0),107)</f>
        <v>45</v>
      </c>
      <c r="E466" t="str">
        <f>"['cargo' =&gt; '"&amp;TRIM(empleados!B467)&amp;"','usuario' =&gt; '"&amp;TRIM(empleados!C467)&amp;"','cedula' =&gt; "&amp;IF(empleados!D467="","null",empleados!D467)&amp;",'telefono' =&gt; '"&amp;IF(empleados!E467="","N/A",empleados!E467)&amp;"','gestionas_id' =&gt; "&amp;A466&amp;","</f>
        <v>['cargo' =&gt; 'Desarrollador .Net','usuario' =&gt; 'Eduardo Enrique Camargo Paez','cedula' =&gt; 7315102,'telefono' =&gt; '3203041926','gestionas_id' =&gt; 9,</v>
      </c>
      <c r="F466" t="str">
        <f>"'contratos_id' =&gt; "&amp;B466&amp;",'fecha_retiro' =&gt; "&amp;C466&amp;",'ticket' =&gt; '"&amp;IF(empleados!I467="","N/A",empleados!I467)&amp;"','centro_costos_id' =&gt; '107','estado' =&gt; 'Proceso de retiro'],"</f>
        <v>'contratos_id' =&gt; 5,'fecha_retiro' =&gt; '2023-09-10','ticket' =&gt; '12225','centro_costos_id' =&gt; '107','estado' =&gt; 'Proceso de retiro'],</v>
      </c>
      <c r="G466" t="str">
        <f t="shared" si="7"/>
        <v>['cargo' =&gt; 'Desarrollador .Net','usuario' =&gt; 'Eduardo Enrique Camargo Paez','cedula' =&gt; 7315102,'telefono' =&gt; '3203041926','gestionas_id' =&gt; 9,'contratos_id' =&gt; 5,'fecha_retiro' =&gt; '2023-09-10','ticket' =&gt; '12225','centro_costos_id' =&gt; '107','estado' =&gt; 'Proceso de retiro'],</v>
      </c>
    </row>
    <row r="467" spans="1:7" x14ac:dyDescent="0.25">
      <c r="A467">
        <f>_xlfn.IFNA(IF(empleados!F468="",gestiona!$B$17,VLOOKUP(TRIM(empleados!F468),gestiona!$A$1:$B$17,2,0)),17)</f>
        <v>9</v>
      </c>
      <c r="B467">
        <f>_xlfn.IFNA(IF(empleados!G468="",contratos_id!$B$5,VLOOKUP(empleados!G468,contratos_id!$A$1:$B$16,2,0)),5)</f>
        <v>5</v>
      </c>
      <c r="C467" t="str">
        <f>IF(empleados!H468="","null","'"&amp;YEAR(empleados!H468)&amp;"-"&amp;IF(VALUE(MONTH(empleados!H468))&lt;10,0&amp;VALUE(MONTH(empleados!H468)),VALUE(MONTH(empleados!H468)))&amp;"-"&amp;IF(VALUE(DAY(empleados!H468))&lt;10,0&amp;VALUE(DAY(empleados!H468)),VALUE(DAY(empleados!H468)))&amp;"'")</f>
        <v>'2023-08-10'</v>
      </c>
      <c r="D467">
        <f>_xlfn.IFNA(VLOOKUP(empleados!J468,centro_costo_id_2!$A$2:$B$108,2,0),107)</f>
        <v>45</v>
      </c>
      <c r="E467" t="str">
        <f>"['cargo' =&gt; '"&amp;TRIM(empleados!B468)&amp;"','usuario' =&gt; '"&amp;TRIM(empleados!C468)&amp;"','cedula' =&gt; "&amp;IF(empleados!D468="","null",empleados!D468)&amp;",'telefono' =&gt; '"&amp;IF(empleados!E468="","N/A",empleados!E468)&amp;"','gestionas_id' =&gt; "&amp;A467&amp;","</f>
        <v>['cargo' =&gt; 'Desarrollador .Net','usuario' =&gt; 'Julio Cesar Hernández Eugenio','cedula' =&gt; 88252170,'telefono' =&gt; '3182097500','gestionas_id' =&gt; 9,</v>
      </c>
      <c r="F467" t="str">
        <f>"'contratos_id' =&gt; "&amp;B467&amp;",'fecha_retiro' =&gt; "&amp;C467&amp;",'ticket' =&gt; '"&amp;IF(empleados!I468="","N/A",empleados!I468)&amp;"','centro_costos_id' =&gt; '107','estado' =&gt; 'Proceso de retiro'],"</f>
        <v>'contratos_id' =&gt; 5,'fecha_retiro' =&gt; '2023-08-10','ticket' =&gt; '12223','centro_costos_id' =&gt; '107','estado' =&gt; 'Proceso de retiro'],</v>
      </c>
      <c r="G467" t="str">
        <f t="shared" si="7"/>
        <v>['cargo' =&gt; 'Desarrollador .Net','usuario' =&gt; 'Julio Cesar Hernández Eugenio','cedula' =&gt; 88252170,'telefono' =&gt; '3182097500','gestionas_id' =&gt; 9,'contratos_id' =&gt; 5,'fecha_retiro' =&gt; '2023-08-10','ticket' =&gt; '12223','centro_costos_id' =&gt; '107','estado' =&gt; 'Proceso de retiro'],</v>
      </c>
    </row>
    <row r="468" spans="1:7" x14ac:dyDescent="0.25">
      <c r="A468">
        <f>_xlfn.IFNA(IF(empleados!F469="",gestiona!$B$17,VLOOKUP(TRIM(empleados!F469),gestiona!$A$1:$B$17,2,0)),17)</f>
        <v>9</v>
      </c>
      <c r="B468">
        <f>_xlfn.IFNA(IF(empleados!G469="",contratos_id!$B$5,VLOOKUP(empleados!G469,contratos_id!$A$1:$B$16,2,0)),5)</f>
        <v>6</v>
      </c>
      <c r="C468" t="str">
        <f>IF(empleados!H469="","null","'"&amp;YEAR(empleados!H469)&amp;"-"&amp;IF(VALUE(MONTH(empleados!H469))&lt;10,0&amp;VALUE(MONTH(empleados!H469)),VALUE(MONTH(empleados!H469)))&amp;"-"&amp;IF(VALUE(DAY(empleados!H469))&lt;10,0&amp;VALUE(DAY(empleados!H469)),VALUE(DAY(empleados!H469)))&amp;"'")</f>
        <v>'2023-10-10'</v>
      </c>
      <c r="D468">
        <f>_xlfn.IFNA(VLOOKUP(empleados!J469,centro_costo_id_2!$A$2:$B$108,2,0),107)</f>
        <v>106</v>
      </c>
      <c r="E468" t="str">
        <f>"['cargo' =&gt; '"&amp;TRIM(empleados!B469)&amp;"','usuario' =&gt; '"&amp;TRIM(empleados!C469)&amp;"','cedula' =&gt; "&amp;IF(empleados!D469="","null",empleados!D469)&amp;",'telefono' =&gt; '"&amp;IF(empleados!E469="","N/A",empleados!E469)&amp;"','gestionas_id' =&gt; "&amp;A468&amp;","</f>
        <v>['cargo' =&gt; 'Administrador OpenShift','usuario' =&gt; 'Jesús Ignacio Almanza León','cedula' =&gt; 79602309,'telefono' =&gt; '3224035714','gestionas_id' =&gt; 9,</v>
      </c>
      <c r="F468" t="str">
        <f>"'contratos_id' =&gt; "&amp;B468&amp;",'fecha_retiro' =&gt; "&amp;C468&amp;",'ticket' =&gt; '"&amp;IF(empleados!I469="","N/A",empleados!I469)&amp;"','centro_costos_id' =&gt; '107','estado' =&gt; 'Proceso de retiro'],"</f>
        <v>'contratos_id' =&gt; 6,'fecha_retiro' =&gt; '2023-10-10','ticket' =&gt; '12103','centro_costos_id' =&gt; '107','estado' =&gt; 'Proceso de retiro'],</v>
      </c>
      <c r="G468" t="str">
        <f t="shared" si="7"/>
        <v>['cargo' =&gt; 'Administrador OpenShift','usuario' =&gt; 'Jesús Ignacio Almanza León','cedula' =&gt; 79602309,'telefono' =&gt; '3224035714','gestionas_id' =&gt; 9,'contratos_id' =&gt; 6,'fecha_retiro' =&gt; '2023-10-10','ticket' =&gt; '12103','centro_costos_id' =&gt; '107','estado' =&gt; 'Proceso de retiro'],</v>
      </c>
    </row>
    <row r="469" spans="1:7" x14ac:dyDescent="0.25">
      <c r="A469">
        <f>_xlfn.IFNA(IF(empleados!F470="",gestiona!$B$17,VLOOKUP(TRIM(empleados!F470),gestiona!$A$1:$B$17,2,0)),17)</f>
        <v>9</v>
      </c>
      <c r="B469">
        <f>_xlfn.IFNA(IF(empleados!G470="",contratos_id!$B$5,VLOOKUP(empleados!G470,contratos_id!$A$1:$B$16,2,0)),5)</f>
        <v>5</v>
      </c>
      <c r="C469" t="str">
        <f>IF(empleados!H470="","null","'"&amp;YEAR(empleados!H470)&amp;"-"&amp;IF(VALUE(MONTH(empleados!H470))&lt;10,0&amp;VALUE(MONTH(empleados!H470)),VALUE(MONTH(empleados!H470)))&amp;"-"&amp;IF(VALUE(DAY(empleados!H470))&lt;10,0&amp;VALUE(DAY(empleados!H470)),VALUE(DAY(empleados!H470)))&amp;"'")</f>
        <v>'2024-02-10'</v>
      </c>
      <c r="D469">
        <f>_xlfn.IFNA(VLOOKUP(empleados!J470,centro_costo_id_2!$A$2:$B$108,2,0),107)</f>
        <v>107</v>
      </c>
      <c r="E469" t="str">
        <f>"['cargo' =&gt; '"&amp;TRIM(empleados!B470)&amp;"','usuario' =&gt; '"&amp;TRIM(empleados!C470)&amp;"','cedula' =&gt; "&amp;IF(empleados!D470="","null",empleados!D470)&amp;",'telefono' =&gt; '"&amp;IF(empleados!E470="","N/A",empleados!E470)&amp;"','gestionas_id' =&gt; "&amp;A469&amp;","</f>
        <v>['cargo' =&gt; 'Desarrollador semi senior','usuario' =&gt; 'Dimas Antonio Mendoza Lozano','cedula' =&gt; 1022431335,'telefono' =&gt; '3124406051','gestionas_id' =&gt; 9,</v>
      </c>
      <c r="F469" t="str">
        <f>"'contratos_id' =&gt; "&amp;B469&amp;",'fecha_retiro' =&gt; "&amp;C469&amp;",'ticket' =&gt; '"&amp;IF(empleados!I470="","N/A",empleados!I470)&amp;"','centro_costos_id' =&gt; '107','estado' =&gt; 'Proceso de retiro'],"</f>
        <v>'contratos_id' =&gt; 5,'fecha_retiro' =&gt; '2024-02-10','ticket' =&gt; '11980','centro_costos_id' =&gt; '107','estado' =&gt; 'Proceso de retiro'],</v>
      </c>
      <c r="G469" t="str">
        <f t="shared" si="7"/>
        <v>['cargo' =&gt; 'Desarrollador semi senior','usuario' =&gt; 'Dimas Antonio Mendoza Lozano','cedula' =&gt; 1022431335,'telefono' =&gt; '3124406051','gestionas_id' =&gt; 9,'contratos_id' =&gt; 5,'fecha_retiro' =&gt; '2024-02-10','ticket' =&gt; '11980','centro_costos_id' =&gt; '107','estado' =&gt; 'Proceso de retiro'],</v>
      </c>
    </row>
    <row r="470" spans="1:7" x14ac:dyDescent="0.25">
      <c r="A470">
        <f>_xlfn.IFNA(IF(empleados!F471="",gestiona!$B$17,VLOOKUP(TRIM(empleados!F471),gestiona!$A$1:$B$17,2,0)),17)</f>
        <v>9</v>
      </c>
      <c r="B470">
        <f>_xlfn.IFNA(IF(empleados!G471="",contratos_id!$B$5,VLOOKUP(empleados!G471,contratos_id!$A$1:$B$16,2,0)),5)</f>
        <v>5</v>
      </c>
      <c r="C470" t="str">
        <f>IF(empleados!H471="","null","'"&amp;YEAR(empleados!H471)&amp;"-"&amp;IF(VALUE(MONTH(empleados!H471))&lt;10,0&amp;VALUE(MONTH(empleados!H471)),VALUE(MONTH(empleados!H471)))&amp;"-"&amp;IF(VALUE(DAY(empleados!H471))&lt;10,0&amp;VALUE(DAY(empleados!H471)),VALUE(DAY(empleados!H471)))&amp;"'")</f>
        <v>'2023-10-10'</v>
      </c>
      <c r="D470">
        <f>_xlfn.IFNA(VLOOKUP(empleados!J471,centro_costo_id_2!$A$2:$B$108,2,0),107)</f>
        <v>74</v>
      </c>
      <c r="E470" t="str">
        <f>"['cargo' =&gt; '"&amp;TRIM(empleados!B471)&amp;"','usuario' =&gt; '"&amp;TRIM(empleados!C471)&amp;"','cedula' =&gt; "&amp;IF(empleados!D471="","null",empleados!D471)&amp;",'telefono' =&gt; '"&amp;IF(empleados!E471="","N/A",empleados!E471)&amp;"','gestionas_id' =&gt; "&amp;A470&amp;","</f>
        <v>['cargo' =&gt; 'Consultor / Desarrollador de nomina','usuario' =&gt; 'Diego Felipe Torres Reyes','cedula' =&gt; 1001058490,'telefono' =&gt; '3108804090','gestionas_id' =&gt; 9,</v>
      </c>
      <c r="F470" t="str">
        <f>"'contratos_id' =&gt; "&amp;B470&amp;",'fecha_retiro' =&gt; "&amp;C470&amp;",'ticket' =&gt; '"&amp;IF(empleados!I471="","N/A",empleados!I471)&amp;"','centro_costos_id' =&gt; '107','estado' =&gt; 'Proceso de retiro'],"</f>
        <v>'contratos_id' =&gt; 5,'fecha_retiro' =&gt; '2023-10-10','ticket' =&gt; '11637','centro_costos_id' =&gt; '107','estado' =&gt; 'Proceso de retiro'],</v>
      </c>
      <c r="G470" t="str">
        <f t="shared" si="7"/>
        <v>['cargo' =&gt; 'Consultor / Desarrollador de nomina','usuario' =&gt; 'Diego Felipe Torres Reyes','cedula' =&gt; 1001058490,'telefono' =&gt; '3108804090','gestionas_id' =&gt; 9,'contratos_id' =&gt; 5,'fecha_retiro' =&gt; '2023-10-10','ticket' =&gt; '11637','centro_costos_id' =&gt; '107','estado' =&gt; 'Proceso de retiro'],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BD9B-F336-463C-9833-1A26B125A52F}">
  <dimension ref="A1:AC324"/>
  <sheetViews>
    <sheetView workbookViewId="0">
      <selection activeCell="A2" sqref="A2:A324"/>
    </sheetView>
  </sheetViews>
  <sheetFormatPr baseColWidth="10" defaultRowHeight="15" x14ac:dyDescent="0.25"/>
  <cols>
    <col min="2" max="2" width="21.28515625" bestFit="1" customWidth="1"/>
    <col min="3" max="3" width="15.140625" bestFit="1" customWidth="1"/>
    <col min="4" max="4" width="22.85546875" bestFit="1" customWidth="1"/>
    <col min="5" max="5" width="15.28515625" bestFit="1" customWidth="1"/>
    <col min="6" max="6" width="24.7109375" bestFit="1" customWidth="1"/>
    <col min="7" max="7" width="12.140625" bestFit="1" customWidth="1"/>
    <col min="8" max="8" width="10.7109375" customWidth="1"/>
    <col min="9" max="9" width="9.7109375" customWidth="1"/>
    <col min="10" max="10" width="13.7109375" bestFit="1" customWidth="1"/>
    <col min="11" max="11" width="16.85546875" bestFit="1" customWidth="1"/>
    <col min="12" max="12" width="17.85546875" bestFit="1" customWidth="1"/>
    <col min="13" max="13" width="15.5703125" customWidth="1"/>
  </cols>
  <sheetData>
    <row r="1" spans="1:29" x14ac:dyDescent="0.25">
      <c r="B1" t="s">
        <v>623</v>
      </c>
      <c r="C1" t="s">
        <v>624</v>
      </c>
      <c r="D1" t="s">
        <v>625</v>
      </c>
      <c r="E1" t="s">
        <v>626</v>
      </c>
      <c r="F1" t="s">
        <v>627</v>
      </c>
      <c r="G1" t="s">
        <v>11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O1" t="s">
        <v>813</v>
      </c>
      <c r="P1" t="s">
        <v>814</v>
      </c>
      <c r="Q1" t="s">
        <v>815</v>
      </c>
      <c r="R1" t="s">
        <v>815</v>
      </c>
      <c r="S1" t="s">
        <v>816</v>
      </c>
      <c r="T1" t="s">
        <v>813</v>
      </c>
      <c r="U1" t="s">
        <v>814</v>
      </c>
      <c r="V1" t="s">
        <v>815</v>
      </c>
      <c r="W1" t="s">
        <v>815</v>
      </c>
      <c r="X1" t="s">
        <v>816</v>
      </c>
    </row>
    <row r="2" spans="1:29" x14ac:dyDescent="0.25">
      <c r="A2">
        <v>1</v>
      </c>
      <c r="B2">
        <f>VLOOKUP('PC Rentados'!A2,proveedor_rentado_id!$A$1:$B$6,2,0)</f>
        <v>1</v>
      </c>
      <c r="C2">
        <f>VLOOKUP('PC Rentados'!C2,centro_costo_id_2!$A$2:$B$108,2)</f>
        <v>37</v>
      </c>
      <c r="D2">
        <f>VLOOKUP('PC Rentados'!D2,rentado_responsable_id!$A$1:$B$34,2)</f>
        <v>27</v>
      </c>
      <c r="E2">
        <f>VLOOKUP('PC Rentados'!J2,rentado_tipo_id!$A$1:$B$5,2)</f>
        <v>1</v>
      </c>
      <c r="F2" t="str">
        <f>'PC Rentados'!K2</f>
        <v>SPF0FGKZ4</v>
      </c>
      <c r="G2">
        <f>'PC Rentados'!L2</f>
        <v>66827</v>
      </c>
      <c r="H2">
        <f>'PC Rentados'!B2</f>
        <v>9343</v>
      </c>
      <c r="I2">
        <f>'PC Rentados'!M2</f>
        <v>97900</v>
      </c>
      <c r="J2" t="str">
        <f>P2&amp;"-"&amp;R2&amp;"-"&amp;S2</f>
        <v>2022-04-20</v>
      </c>
      <c r="K2" t="str">
        <f>IF('PC Rentados'!N2="","",U2&amp;"-"&amp;W2&amp;"-"&amp;X2)</f>
        <v>2022-08-17</v>
      </c>
      <c r="L2">
        <f>VLOOKUP("'PC Rentados'!'PC Rentados'!I2",rentado_estado_id!$A$1:$B$4,2)</f>
        <v>3</v>
      </c>
      <c r="M2" t="str">
        <f>IF('PC Rentados'!O2="","",'PC Rentados'!O2)</f>
        <v/>
      </c>
      <c r="O2" s="3">
        <f>'PC Rentados'!F2</f>
        <v>44671</v>
      </c>
      <c r="P2">
        <f>YEAR(O2)</f>
        <v>2022</v>
      </c>
      <c r="Q2">
        <f>MONTH(O2)</f>
        <v>4</v>
      </c>
      <c r="R2" t="str">
        <f>IF(Q2&lt;10,"0"&amp;Q2,Q2)</f>
        <v>04</v>
      </c>
      <c r="S2">
        <f>IF(DAY(O2)&lt;10,0&amp;DAY(O2),DAY(O2))</f>
        <v>20</v>
      </c>
      <c r="T2" s="3">
        <f>'PC Rentados'!N2</f>
        <v>44790</v>
      </c>
      <c r="U2">
        <f>YEAR(T2)</f>
        <v>2022</v>
      </c>
      <c r="V2">
        <f>MONTH(T2)</f>
        <v>8</v>
      </c>
      <c r="W2" t="str">
        <f>IF(V2&lt;10,"0"&amp;V2,V2)</f>
        <v>08</v>
      </c>
      <c r="X2">
        <f t="shared" ref="X2:X25" si="0">IF(DAY(T2)&lt;10,0 &amp; DAY(T2),DAY(T2))</f>
        <v>17</v>
      </c>
      <c r="AA2" t="str">
        <f>"['proveedor_rentado_id' =&gt; "&amp;B2&amp;", 'centro_costo_id' =&gt; "&amp;C2&amp;",'rentado_responsable_id' =&gt; "&amp;D2&amp;",'rentado_tipo_id' =&gt; "&amp;E2&amp;",'serial' =&gt; '"&amp;F2&amp;"','codigo' =&gt; '"&amp;G2&amp;"',"</f>
        <v>['proveedor_rentado_id' =&gt; 1, 'centro_costo_id' =&gt; 37,'rentado_responsable_id' =&gt; 27,'rentado_tipo_id' =&gt; 1,'serial' =&gt; 'SPF0FGKZ4','codigo' =&gt; '66827',</v>
      </c>
      <c r="AB2" t="str">
        <f>"'ticket' =&gt; '"&amp;H2&amp;"','valor' =&gt; '"&amp;I2&amp;"','fecha_entrega' =&gt; '"&amp;J2&amp;"','fecha_devolucion' =&gt; '"&amp;K2&amp;"','rentado_estado_id' =&gt; "&amp;L2&amp;",'observaciones' =&gt; '"&amp;M2&amp;"',],"</f>
        <v>'ticket' =&gt; '9343','valor' =&gt; '97900','fecha_entrega' =&gt; '2022-04-20','fecha_devolucion' =&gt; '2022-08-17','rentado_estado_id' =&gt; 3,'observaciones' =&gt; '',],</v>
      </c>
      <c r="AC2" t="str">
        <f>AA2&amp;AB2</f>
        <v>['proveedor_rentado_id' =&gt; 1, 'centro_costo_id' =&gt; 37,'rentado_responsable_id' =&gt; 27,'rentado_tipo_id' =&gt; 1,'serial' =&gt; 'SPF0FGKZ4','codigo' =&gt; '66827','ticket' =&gt; '9343','valor' =&gt; '97900','fecha_entrega' =&gt; '2022-04-20','fecha_devolucion' =&gt; '2022-08-17','rentado_estado_id' =&gt; 3,'observaciones' =&gt; '',],</v>
      </c>
    </row>
    <row r="3" spans="1:29" x14ac:dyDescent="0.25">
      <c r="A3">
        <v>2</v>
      </c>
      <c r="B3">
        <f>VLOOKUP('PC Rentados'!A3,proveedor_rentado_id!$A$1:$B$6,2,0)</f>
        <v>1</v>
      </c>
      <c r="C3">
        <f>VLOOKUP('PC Rentados'!C3,centro_costo_id_2!$A$2:$B$108,2)</f>
        <v>37</v>
      </c>
      <c r="D3">
        <f>VLOOKUP('PC Rentados'!D3,rentado_responsable_id!$A$1:$B$34,2)</f>
        <v>27</v>
      </c>
      <c r="E3">
        <f>VLOOKUP('PC Rentados'!J3,rentado_tipo_id!$A$1:$B$5,2)</f>
        <v>1</v>
      </c>
      <c r="F3" t="str">
        <f>'PC Rentados'!K3</f>
        <v>5CG5382MM9</v>
      </c>
      <c r="G3">
        <f>'PC Rentados'!L3</f>
        <v>64651</v>
      </c>
      <c r="H3">
        <f>'PC Rentados'!B3</f>
        <v>9343</v>
      </c>
      <c r="I3">
        <f>'PC Rentados'!M3</f>
        <v>97900</v>
      </c>
      <c r="J3" t="str">
        <f t="shared" ref="J3:J66" si="1">P3&amp;"-"&amp;R3&amp;"-"&amp;S3</f>
        <v>2022-04-20</v>
      </c>
      <c r="K3" t="str">
        <f>IF('PC Rentados'!N3="","",U3&amp;"-"&amp;W3&amp;"-"&amp;X3)</f>
        <v>2022-08-17</v>
      </c>
      <c r="L3">
        <f>VLOOKUP("'PC Rentados'!'PC Rentados'!I2",rentado_estado_id!$A$1:$B$4,2)</f>
        <v>3</v>
      </c>
      <c r="M3" t="str">
        <f>IF('PC Rentados'!O3="","",'PC Rentados'!O3)</f>
        <v/>
      </c>
      <c r="O3" s="3">
        <f>'PC Rentados'!F3</f>
        <v>44671</v>
      </c>
      <c r="P3">
        <f t="shared" ref="P3:P66" si="2">YEAR(O3)</f>
        <v>2022</v>
      </c>
      <c r="Q3">
        <f t="shared" ref="Q3:Q66" si="3">MONTH(O3)</f>
        <v>4</v>
      </c>
      <c r="R3" t="str">
        <f t="shared" ref="R3:R66" si="4">IF(Q3&lt;10,"0"&amp;Q3,Q3)</f>
        <v>04</v>
      </c>
      <c r="S3">
        <f t="shared" ref="S3:S66" si="5">IF(DAY(O3)&lt;10,0&amp;DAY(O3),DAY(O3))</f>
        <v>20</v>
      </c>
      <c r="T3" s="3">
        <f>'PC Rentados'!N3</f>
        <v>44790</v>
      </c>
      <c r="U3">
        <f t="shared" ref="U3:U66" si="6">YEAR(T3)</f>
        <v>2022</v>
      </c>
      <c r="V3">
        <f t="shared" ref="V3:V66" si="7">MONTH(T3)</f>
        <v>8</v>
      </c>
      <c r="W3" t="str">
        <f t="shared" ref="W3:W66" si="8">IF(V3&lt;10,"0"&amp;V3,V3)</f>
        <v>08</v>
      </c>
      <c r="X3">
        <f t="shared" si="0"/>
        <v>17</v>
      </c>
      <c r="AA3" t="str">
        <f t="shared" ref="AA3:AA66" si="9">"['proveedor_rentado_id' =&gt; "&amp;B3&amp;", 'centro_costo_id' =&gt; "&amp;C3&amp;",'rentado_responsable_id' =&gt; "&amp;D3&amp;",'rentado_tipo_id' =&gt; "&amp;E3&amp;",'serial' =&gt; '"&amp;F3&amp;"','codigo' =&gt; '"&amp;G3&amp;"',"</f>
        <v>['proveedor_rentado_id' =&gt; 1, 'centro_costo_id' =&gt; 37,'rentado_responsable_id' =&gt; 27,'rentado_tipo_id' =&gt; 1,'serial' =&gt; '5CG5382MM9','codigo' =&gt; '64651',</v>
      </c>
      <c r="AB3" t="str">
        <f t="shared" ref="AB3:AB66" si="10">"'ticket' =&gt; '"&amp;H3&amp;"','valor' =&gt; '"&amp;I3&amp;"','fecha_entrega' =&gt; '"&amp;J3&amp;"','fecha_devolucion' =&gt; '"&amp;K3&amp;"','rentado_estado_id' =&gt; "&amp;L3&amp;",'observaciones' =&gt; '"&amp;M3&amp;"',],"</f>
        <v>'ticket' =&gt; '9343','valor' =&gt; '97900','fecha_entrega' =&gt; '2022-04-20','fecha_devolucion' =&gt; '2022-08-17','rentado_estado_id' =&gt; 3,'observaciones' =&gt; '',],</v>
      </c>
      <c r="AC3" t="str">
        <f t="shared" ref="AC3:AC66" si="11">AA3&amp;AB3</f>
        <v>['proveedor_rentado_id' =&gt; 1, 'centro_costo_id' =&gt; 37,'rentado_responsable_id' =&gt; 27,'rentado_tipo_id' =&gt; 1,'serial' =&gt; '5CG5382MM9','codigo' =&gt; '64651','ticket' =&gt; '9343','valor' =&gt; '97900','fecha_entrega' =&gt; '2022-04-20','fecha_devolucion' =&gt; '2022-08-17','rentado_estado_id' =&gt; 3,'observaciones' =&gt; '',],</v>
      </c>
    </row>
    <row r="4" spans="1:29" x14ac:dyDescent="0.25">
      <c r="A4">
        <v>3</v>
      </c>
      <c r="B4">
        <f>VLOOKUP('PC Rentados'!A4,proveedor_rentado_id!$A$1:$B$6,2,0)</f>
        <v>1</v>
      </c>
      <c r="C4">
        <f>VLOOKUP('PC Rentados'!C4,centro_costo_id_2!$A$2:$B$108,2)</f>
        <v>37</v>
      </c>
      <c r="D4">
        <f>VLOOKUP('PC Rentados'!D4,rentado_responsable_id!$A$1:$B$34,2)</f>
        <v>27</v>
      </c>
      <c r="E4">
        <f>VLOOKUP('PC Rentados'!J4,rentado_tipo_id!$A$1:$B$5,2)</f>
        <v>1</v>
      </c>
      <c r="F4" t="str">
        <f>'PC Rentados'!K4</f>
        <v>5CG5382N2B</v>
      </c>
      <c r="G4">
        <f>'PC Rentados'!L4</f>
        <v>64624</v>
      </c>
      <c r="H4">
        <f>'PC Rentados'!B4</f>
        <v>9343</v>
      </c>
      <c r="I4">
        <f>'PC Rentados'!M4</f>
        <v>97900</v>
      </c>
      <c r="J4" t="str">
        <f t="shared" si="1"/>
        <v>2022-04-20</v>
      </c>
      <c r="K4" t="str">
        <f>IF('PC Rentados'!N4="","",U4&amp;"-"&amp;W4&amp;"-"&amp;X4)</f>
        <v>2022-08-17</v>
      </c>
      <c r="L4">
        <f>VLOOKUP("'PC Rentados'!'PC Rentados'!I2",rentado_estado_id!$A$1:$B$4,2)</f>
        <v>3</v>
      </c>
      <c r="M4" t="str">
        <f>IF('PC Rentados'!O4="","",'PC Rentados'!O4)</f>
        <v/>
      </c>
      <c r="O4" s="3">
        <f>'PC Rentados'!F4</f>
        <v>44671</v>
      </c>
      <c r="P4">
        <f t="shared" si="2"/>
        <v>2022</v>
      </c>
      <c r="Q4">
        <f t="shared" si="3"/>
        <v>4</v>
      </c>
      <c r="R4" t="str">
        <f t="shared" si="4"/>
        <v>04</v>
      </c>
      <c r="S4">
        <f t="shared" si="5"/>
        <v>20</v>
      </c>
      <c r="T4" s="3">
        <f>'PC Rentados'!N4</f>
        <v>44790</v>
      </c>
      <c r="U4">
        <f t="shared" si="6"/>
        <v>2022</v>
      </c>
      <c r="V4">
        <f t="shared" si="7"/>
        <v>8</v>
      </c>
      <c r="W4" t="str">
        <f t="shared" si="8"/>
        <v>08</v>
      </c>
      <c r="X4">
        <f t="shared" si="0"/>
        <v>17</v>
      </c>
      <c r="AA4" t="str">
        <f t="shared" si="9"/>
        <v>['proveedor_rentado_id' =&gt; 1, 'centro_costo_id' =&gt; 37,'rentado_responsable_id' =&gt; 27,'rentado_tipo_id' =&gt; 1,'serial' =&gt; '5CG5382N2B','codigo' =&gt; '64624',</v>
      </c>
      <c r="AB4" t="str">
        <f t="shared" si="10"/>
        <v>'ticket' =&gt; '9343','valor' =&gt; '97900','fecha_entrega' =&gt; '2022-04-20','fecha_devolucion' =&gt; '2022-08-17','rentado_estado_id' =&gt; 3,'observaciones' =&gt; '',],</v>
      </c>
      <c r="AC4" t="str">
        <f t="shared" si="11"/>
        <v>['proveedor_rentado_id' =&gt; 1, 'centro_costo_id' =&gt; 37,'rentado_responsable_id' =&gt; 27,'rentado_tipo_id' =&gt; 1,'serial' =&gt; '5CG5382N2B','codigo' =&gt; '64624','ticket' =&gt; '9343','valor' =&gt; '97900','fecha_entrega' =&gt; '2022-04-20','fecha_devolucion' =&gt; '2022-08-17','rentado_estado_id' =&gt; 3,'observaciones' =&gt; '',],</v>
      </c>
    </row>
    <row r="5" spans="1:29" x14ac:dyDescent="0.25">
      <c r="A5">
        <v>4</v>
      </c>
      <c r="B5">
        <f>VLOOKUP('PC Rentados'!A5,proveedor_rentado_id!$A$1:$B$6,2,0)</f>
        <v>1</v>
      </c>
      <c r="C5">
        <f>VLOOKUP('PC Rentados'!C5,centro_costo_id_2!$A$2:$B$108,2)</f>
        <v>37</v>
      </c>
      <c r="D5">
        <f>VLOOKUP('PC Rentados'!D5,rentado_responsable_id!$A$1:$B$34,2)</f>
        <v>27</v>
      </c>
      <c r="E5">
        <f>VLOOKUP('PC Rentados'!J5,rentado_tipo_id!$A$1:$B$5,2)</f>
        <v>1</v>
      </c>
      <c r="F5" t="str">
        <f>'PC Rentados'!K5</f>
        <v>5CG5371GCH</v>
      </c>
      <c r="G5">
        <f>'PC Rentados'!L5</f>
        <v>63703</v>
      </c>
      <c r="H5">
        <f>'PC Rentados'!B5</f>
        <v>9343</v>
      </c>
      <c r="I5">
        <f>'PC Rentados'!M5</f>
        <v>97900</v>
      </c>
      <c r="J5" t="str">
        <f t="shared" si="1"/>
        <v>2022-04-20</v>
      </c>
      <c r="K5" t="str">
        <f>IF('PC Rentados'!N5="","",U5&amp;"-"&amp;W5&amp;"-"&amp;X5)</f>
        <v>2022-08-17</v>
      </c>
      <c r="L5">
        <f>VLOOKUP("'PC Rentados'!'PC Rentados'!I2",rentado_estado_id!$A$1:$B$4,2)</f>
        <v>3</v>
      </c>
      <c r="M5" t="str">
        <f>IF('PC Rentados'!O5="","",'PC Rentados'!O5)</f>
        <v/>
      </c>
      <c r="O5" s="3">
        <f>'PC Rentados'!F5</f>
        <v>44671</v>
      </c>
      <c r="P5">
        <f t="shared" si="2"/>
        <v>2022</v>
      </c>
      <c r="Q5">
        <f t="shared" si="3"/>
        <v>4</v>
      </c>
      <c r="R5" t="str">
        <f t="shared" si="4"/>
        <v>04</v>
      </c>
      <c r="S5">
        <f t="shared" si="5"/>
        <v>20</v>
      </c>
      <c r="T5" s="3">
        <f>'PC Rentados'!N5</f>
        <v>44790</v>
      </c>
      <c r="U5">
        <f t="shared" si="6"/>
        <v>2022</v>
      </c>
      <c r="V5">
        <f t="shared" si="7"/>
        <v>8</v>
      </c>
      <c r="W5" t="str">
        <f t="shared" si="8"/>
        <v>08</v>
      </c>
      <c r="X5">
        <f t="shared" si="0"/>
        <v>17</v>
      </c>
      <c r="AA5" t="str">
        <f t="shared" si="9"/>
        <v>['proveedor_rentado_id' =&gt; 1, 'centro_costo_id' =&gt; 37,'rentado_responsable_id' =&gt; 27,'rentado_tipo_id' =&gt; 1,'serial' =&gt; '5CG5371GCH','codigo' =&gt; '63703',</v>
      </c>
      <c r="AB5" t="str">
        <f t="shared" si="10"/>
        <v>'ticket' =&gt; '9343','valor' =&gt; '97900','fecha_entrega' =&gt; '2022-04-20','fecha_devolucion' =&gt; '2022-08-17','rentado_estado_id' =&gt; 3,'observaciones' =&gt; '',],</v>
      </c>
      <c r="AC5" t="str">
        <f t="shared" si="11"/>
        <v>['proveedor_rentado_id' =&gt; 1, 'centro_costo_id' =&gt; 37,'rentado_responsable_id' =&gt; 27,'rentado_tipo_id' =&gt; 1,'serial' =&gt; '5CG5371GCH','codigo' =&gt; '63703','ticket' =&gt; '9343','valor' =&gt; '97900','fecha_entrega' =&gt; '2022-04-20','fecha_devolucion' =&gt; '2022-08-17','rentado_estado_id' =&gt; 3,'observaciones' =&gt; '',],</v>
      </c>
    </row>
    <row r="6" spans="1:29" x14ac:dyDescent="0.25">
      <c r="A6">
        <v>5</v>
      </c>
      <c r="B6">
        <f>VLOOKUP('PC Rentados'!A6,proveedor_rentado_id!$A$1:$B$6,2,0)</f>
        <v>1</v>
      </c>
      <c r="C6">
        <f>VLOOKUP('PC Rentados'!C6,centro_costo_id_2!$A$2:$B$108,2)</f>
        <v>37</v>
      </c>
      <c r="D6">
        <f>VLOOKUP('PC Rentados'!D6,rentado_responsable_id!$A$1:$B$34,2)</f>
        <v>27</v>
      </c>
      <c r="E6">
        <f>VLOOKUP('PC Rentados'!J6,rentado_tipo_id!$A$1:$B$5,2)</f>
        <v>1</v>
      </c>
      <c r="F6" t="str">
        <f>'PC Rentados'!K6</f>
        <v>5CG5371MYB</v>
      </c>
      <c r="G6">
        <f>'PC Rentados'!L6</f>
        <v>63859</v>
      </c>
      <c r="H6">
        <f>'PC Rentados'!B6</f>
        <v>9343</v>
      </c>
      <c r="I6">
        <f>'PC Rentados'!M6</f>
        <v>97900</v>
      </c>
      <c r="J6" t="str">
        <f t="shared" si="1"/>
        <v>2022-04-20</v>
      </c>
      <c r="K6" t="str">
        <f>IF('PC Rentados'!N6="","",U6&amp;"-"&amp;W6&amp;"-"&amp;X6)</f>
        <v>2022-08-17</v>
      </c>
      <c r="L6">
        <f>VLOOKUP("'PC Rentados'!'PC Rentados'!I2",rentado_estado_id!$A$1:$B$4,2)</f>
        <v>3</v>
      </c>
      <c r="M6" t="str">
        <f>IF('PC Rentados'!O6="","",'PC Rentados'!O6)</f>
        <v/>
      </c>
      <c r="O6" s="3">
        <f>'PC Rentados'!F6</f>
        <v>44671</v>
      </c>
      <c r="P6">
        <f t="shared" si="2"/>
        <v>2022</v>
      </c>
      <c r="Q6">
        <f t="shared" si="3"/>
        <v>4</v>
      </c>
      <c r="R6" t="str">
        <f t="shared" si="4"/>
        <v>04</v>
      </c>
      <c r="S6">
        <f t="shared" si="5"/>
        <v>20</v>
      </c>
      <c r="T6" s="3">
        <f>'PC Rentados'!N6</f>
        <v>44790</v>
      </c>
      <c r="U6">
        <f t="shared" si="6"/>
        <v>2022</v>
      </c>
      <c r="V6">
        <f t="shared" si="7"/>
        <v>8</v>
      </c>
      <c r="W6" t="str">
        <f t="shared" si="8"/>
        <v>08</v>
      </c>
      <c r="X6">
        <f t="shared" si="0"/>
        <v>17</v>
      </c>
      <c r="AA6" t="str">
        <f t="shared" si="9"/>
        <v>['proveedor_rentado_id' =&gt; 1, 'centro_costo_id' =&gt; 37,'rentado_responsable_id' =&gt; 27,'rentado_tipo_id' =&gt; 1,'serial' =&gt; '5CG5371MYB','codigo' =&gt; '63859',</v>
      </c>
      <c r="AB6" t="str">
        <f t="shared" si="10"/>
        <v>'ticket' =&gt; '9343','valor' =&gt; '97900','fecha_entrega' =&gt; '2022-04-20','fecha_devolucion' =&gt; '2022-08-17','rentado_estado_id' =&gt; 3,'observaciones' =&gt; '',],</v>
      </c>
      <c r="AC6" t="str">
        <f t="shared" si="11"/>
        <v>['proveedor_rentado_id' =&gt; 1, 'centro_costo_id' =&gt; 37,'rentado_responsable_id' =&gt; 27,'rentado_tipo_id' =&gt; 1,'serial' =&gt; '5CG5371MYB','codigo' =&gt; '63859','ticket' =&gt; '9343','valor' =&gt; '97900','fecha_entrega' =&gt; '2022-04-20','fecha_devolucion' =&gt; '2022-08-17','rentado_estado_id' =&gt; 3,'observaciones' =&gt; '',],</v>
      </c>
    </row>
    <row r="7" spans="1:29" x14ac:dyDescent="0.25">
      <c r="A7">
        <v>6</v>
      </c>
      <c r="B7">
        <f>VLOOKUP('PC Rentados'!A7,proveedor_rentado_id!$A$1:$B$6,2,0)</f>
        <v>1</v>
      </c>
      <c r="C7">
        <f>VLOOKUP('PC Rentados'!C7,centro_costo_id_2!$A$2:$B$108,2)</f>
        <v>37</v>
      </c>
      <c r="D7">
        <f>VLOOKUP('PC Rentados'!D7,rentado_responsable_id!$A$1:$B$34,2)</f>
        <v>27</v>
      </c>
      <c r="E7">
        <f>VLOOKUP('PC Rentados'!J7,rentado_tipo_id!$A$1:$B$5,2)</f>
        <v>1</v>
      </c>
      <c r="F7" t="str">
        <f>'PC Rentados'!K7</f>
        <v>5CG53737QL</v>
      </c>
      <c r="G7">
        <f>'PC Rentados'!L7</f>
        <v>64047</v>
      </c>
      <c r="H7">
        <f>'PC Rentados'!B7</f>
        <v>9343</v>
      </c>
      <c r="I7">
        <f>'PC Rentados'!M7</f>
        <v>97900</v>
      </c>
      <c r="J7" t="str">
        <f t="shared" si="1"/>
        <v>2022-04-20</v>
      </c>
      <c r="K7" t="str">
        <f>IF('PC Rentados'!N7="","",U7&amp;"-"&amp;W7&amp;"-"&amp;X7)</f>
        <v>2022-08-17</v>
      </c>
      <c r="L7">
        <f>VLOOKUP("'PC Rentados'!'PC Rentados'!I2",rentado_estado_id!$A$1:$B$4,2)</f>
        <v>3</v>
      </c>
      <c r="M7" t="str">
        <f>IF('PC Rentados'!O7="","",'PC Rentados'!O7)</f>
        <v/>
      </c>
      <c r="O7" s="3">
        <f>'PC Rentados'!F7</f>
        <v>44671</v>
      </c>
      <c r="P7">
        <f t="shared" si="2"/>
        <v>2022</v>
      </c>
      <c r="Q7">
        <f t="shared" si="3"/>
        <v>4</v>
      </c>
      <c r="R7" t="str">
        <f t="shared" si="4"/>
        <v>04</v>
      </c>
      <c r="S7">
        <f t="shared" si="5"/>
        <v>20</v>
      </c>
      <c r="T7" s="3">
        <f>'PC Rentados'!N7</f>
        <v>44790</v>
      </c>
      <c r="U7">
        <f t="shared" si="6"/>
        <v>2022</v>
      </c>
      <c r="V7">
        <f t="shared" si="7"/>
        <v>8</v>
      </c>
      <c r="W7" t="str">
        <f t="shared" si="8"/>
        <v>08</v>
      </c>
      <c r="X7">
        <f t="shared" si="0"/>
        <v>17</v>
      </c>
      <c r="AA7" t="str">
        <f t="shared" si="9"/>
        <v>['proveedor_rentado_id' =&gt; 1, 'centro_costo_id' =&gt; 37,'rentado_responsable_id' =&gt; 27,'rentado_tipo_id' =&gt; 1,'serial' =&gt; '5CG53737QL','codigo' =&gt; '64047',</v>
      </c>
      <c r="AB7" t="str">
        <f t="shared" si="10"/>
        <v>'ticket' =&gt; '9343','valor' =&gt; '97900','fecha_entrega' =&gt; '2022-04-20','fecha_devolucion' =&gt; '2022-08-17','rentado_estado_id' =&gt; 3,'observaciones' =&gt; '',],</v>
      </c>
      <c r="AC7" t="str">
        <f t="shared" si="11"/>
        <v>['proveedor_rentado_id' =&gt; 1, 'centro_costo_id' =&gt; 37,'rentado_responsable_id' =&gt; 27,'rentado_tipo_id' =&gt; 1,'serial' =&gt; '5CG53737QL','codigo' =&gt; '64047','ticket' =&gt; '9343','valor' =&gt; '97900','fecha_entrega' =&gt; '2022-04-20','fecha_devolucion' =&gt; '2022-08-17','rentado_estado_id' =&gt; 3,'observaciones' =&gt; '',],</v>
      </c>
    </row>
    <row r="8" spans="1:29" x14ac:dyDescent="0.25">
      <c r="A8">
        <v>7</v>
      </c>
      <c r="B8">
        <f>VLOOKUP('PC Rentados'!A8,proveedor_rentado_id!$A$1:$B$6,2,0)</f>
        <v>1</v>
      </c>
      <c r="C8">
        <f>VLOOKUP('PC Rentados'!C8,centro_costo_id_2!$A$2:$B$108,2)</f>
        <v>37</v>
      </c>
      <c r="D8">
        <f>VLOOKUP('PC Rentados'!D8,rentado_responsable_id!$A$1:$B$34,2)</f>
        <v>27</v>
      </c>
      <c r="E8">
        <f>VLOOKUP('PC Rentados'!J8,rentado_tipo_id!$A$1:$B$5,2)</f>
        <v>1</v>
      </c>
      <c r="F8" t="str">
        <f>'PC Rentados'!K8</f>
        <v>5CG5382SYP</v>
      </c>
      <c r="G8">
        <f>'PC Rentados'!L8</f>
        <v>64621</v>
      </c>
      <c r="H8">
        <f>'PC Rentados'!B8</f>
        <v>9343</v>
      </c>
      <c r="I8">
        <f>'PC Rentados'!M8</f>
        <v>97900</v>
      </c>
      <c r="J8" t="str">
        <f t="shared" si="1"/>
        <v>2022-04-20</v>
      </c>
      <c r="K8" t="str">
        <f>IF('PC Rentados'!N8="","",U8&amp;"-"&amp;W8&amp;"-"&amp;X8)</f>
        <v>2022-08-17</v>
      </c>
      <c r="L8">
        <f>VLOOKUP("'PC Rentados'!'PC Rentados'!I2",rentado_estado_id!$A$1:$B$4,2)</f>
        <v>3</v>
      </c>
      <c r="M8" t="str">
        <f>IF('PC Rentados'!O8="","",'PC Rentados'!O8)</f>
        <v/>
      </c>
      <c r="O8" s="3">
        <f>'PC Rentados'!F8</f>
        <v>44671</v>
      </c>
      <c r="P8">
        <f t="shared" si="2"/>
        <v>2022</v>
      </c>
      <c r="Q8">
        <f t="shared" si="3"/>
        <v>4</v>
      </c>
      <c r="R8" t="str">
        <f t="shared" si="4"/>
        <v>04</v>
      </c>
      <c r="S8">
        <f t="shared" si="5"/>
        <v>20</v>
      </c>
      <c r="T8" s="3">
        <f>'PC Rentados'!N8</f>
        <v>44790</v>
      </c>
      <c r="U8">
        <f t="shared" si="6"/>
        <v>2022</v>
      </c>
      <c r="V8">
        <f t="shared" si="7"/>
        <v>8</v>
      </c>
      <c r="W8" t="str">
        <f t="shared" si="8"/>
        <v>08</v>
      </c>
      <c r="X8">
        <f t="shared" si="0"/>
        <v>17</v>
      </c>
      <c r="AA8" t="str">
        <f t="shared" si="9"/>
        <v>['proveedor_rentado_id' =&gt; 1, 'centro_costo_id' =&gt; 37,'rentado_responsable_id' =&gt; 27,'rentado_tipo_id' =&gt; 1,'serial' =&gt; '5CG5382SYP','codigo' =&gt; '64621',</v>
      </c>
      <c r="AB8" t="str">
        <f t="shared" si="10"/>
        <v>'ticket' =&gt; '9343','valor' =&gt; '97900','fecha_entrega' =&gt; '2022-04-20','fecha_devolucion' =&gt; '2022-08-17','rentado_estado_id' =&gt; 3,'observaciones' =&gt; '',],</v>
      </c>
      <c r="AC8" t="str">
        <f t="shared" si="11"/>
        <v>['proveedor_rentado_id' =&gt; 1, 'centro_costo_id' =&gt; 37,'rentado_responsable_id' =&gt; 27,'rentado_tipo_id' =&gt; 1,'serial' =&gt; '5CG5382SYP','codigo' =&gt; '64621','ticket' =&gt; '9343','valor' =&gt; '97900','fecha_entrega' =&gt; '2022-04-20','fecha_devolucion' =&gt; '2022-08-17','rentado_estado_id' =&gt; 3,'observaciones' =&gt; '',],</v>
      </c>
    </row>
    <row r="9" spans="1:29" x14ac:dyDescent="0.25">
      <c r="A9">
        <v>8</v>
      </c>
      <c r="B9">
        <f>VLOOKUP('PC Rentados'!A9,proveedor_rentado_id!$A$1:$B$6,2,0)</f>
        <v>1</v>
      </c>
      <c r="C9">
        <f>VLOOKUP('PC Rentados'!C9,centro_costo_id_2!$A$2:$B$108,2)</f>
        <v>37</v>
      </c>
      <c r="D9">
        <f>VLOOKUP('PC Rentados'!D9,rentado_responsable_id!$A$1:$B$34,2)</f>
        <v>27</v>
      </c>
      <c r="E9">
        <f>VLOOKUP('PC Rentados'!J9,rentado_tipo_id!$A$1:$B$5,2)</f>
        <v>1</v>
      </c>
      <c r="F9" t="str">
        <f>'PC Rentados'!K9</f>
        <v>5CG5382SYZ</v>
      </c>
      <c r="G9">
        <f>'PC Rentados'!L9</f>
        <v>64523</v>
      </c>
      <c r="H9">
        <f>'PC Rentados'!B9</f>
        <v>9343</v>
      </c>
      <c r="I9">
        <f>'PC Rentados'!M9</f>
        <v>97900</v>
      </c>
      <c r="J9" t="str">
        <f t="shared" si="1"/>
        <v>2022-04-20</v>
      </c>
      <c r="K9" t="str">
        <f>IF('PC Rentados'!N9="","",U9&amp;"-"&amp;W9&amp;"-"&amp;X9)</f>
        <v>2022-08-17</v>
      </c>
      <c r="L9">
        <f>VLOOKUP("'PC Rentados'!'PC Rentados'!I2",rentado_estado_id!$A$1:$B$4,2)</f>
        <v>3</v>
      </c>
      <c r="M9" t="str">
        <f>IF('PC Rentados'!O9="","",'PC Rentados'!O9)</f>
        <v/>
      </c>
      <c r="O9" s="3">
        <f>'PC Rentados'!F9</f>
        <v>44671</v>
      </c>
      <c r="P9">
        <f t="shared" si="2"/>
        <v>2022</v>
      </c>
      <c r="Q9">
        <f t="shared" si="3"/>
        <v>4</v>
      </c>
      <c r="R9" t="str">
        <f t="shared" si="4"/>
        <v>04</v>
      </c>
      <c r="S9">
        <f t="shared" si="5"/>
        <v>20</v>
      </c>
      <c r="T9" s="3">
        <f>'PC Rentados'!N9</f>
        <v>44790</v>
      </c>
      <c r="U9">
        <f t="shared" si="6"/>
        <v>2022</v>
      </c>
      <c r="V9">
        <f t="shared" si="7"/>
        <v>8</v>
      </c>
      <c r="W9" t="str">
        <f t="shared" si="8"/>
        <v>08</v>
      </c>
      <c r="X9">
        <f t="shared" si="0"/>
        <v>17</v>
      </c>
      <c r="AA9" t="str">
        <f t="shared" si="9"/>
        <v>['proveedor_rentado_id' =&gt; 1, 'centro_costo_id' =&gt; 37,'rentado_responsable_id' =&gt; 27,'rentado_tipo_id' =&gt; 1,'serial' =&gt; '5CG5382SYZ','codigo' =&gt; '64523',</v>
      </c>
      <c r="AB9" t="str">
        <f t="shared" si="10"/>
        <v>'ticket' =&gt; '9343','valor' =&gt; '97900','fecha_entrega' =&gt; '2022-04-20','fecha_devolucion' =&gt; '2022-08-17','rentado_estado_id' =&gt; 3,'observaciones' =&gt; '',],</v>
      </c>
      <c r="AC9" t="str">
        <f t="shared" si="11"/>
        <v>['proveedor_rentado_id' =&gt; 1, 'centro_costo_id' =&gt; 37,'rentado_responsable_id' =&gt; 27,'rentado_tipo_id' =&gt; 1,'serial' =&gt; '5CG5382SYZ','codigo' =&gt; '64523','ticket' =&gt; '9343','valor' =&gt; '97900','fecha_entrega' =&gt; '2022-04-20','fecha_devolucion' =&gt; '2022-08-17','rentado_estado_id' =&gt; 3,'observaciones' =&gt; '',],</v>
      </c>
    </row>
    <row r="10" spans="1:29" x14ac:dyDescent="0.25">
      <c r="A10">
        <v>9</v>
      </c>
      <c r="B10">
        <f>VLOOKUP('PC Rentados'!A10,proveedor_rentado_id!$A$1:$B$6,2,0)</f>
        <v>1</v>
      </c>
      <c r="C10">
        <f>VLOOKUP('PC Rentados'!C10,centro_costo_id_2!$A$2:$B$108,2)</f>
        <v>37</v>
      </c>
      <c r="D10">
        <f>VLOOKUP('PC Rentados'!D10,rentado_responsable_id!$A$1:$B$34,2)</f>
        <v>27</v>
      </c>
      <c r="E10">
        <f>VLOOKUP('PC Rentados'!J10,rentado_tipo_id!$A$1:$B$5,2)</f>
        <v>1</v>
      </c>
      <c r="F10" t="str">
        <f>'PC Rentados'!K10</f>
        <v>SMP127Y1Q</v>
      </c>
      <c r="G10">
        <f>'PC Rentados'!L10</f>
        <v>68121</v>
      </c>
      <c r="H10">
        <f>'PC Rentados'!B10</f>
        <v>9343</v>
      </c>
      <c r="I10">
        <f>'PC Rentados'!M10</f>
        <v>97900</v>
      </c>
      <c r="J10" t="str">
        <f t="shared" si="1"/>
        <v>2022-04-20</v>
      </c>
      <c r="K10" t="str">
        <f>IF('PC Rentados'!N10="","",U10&amp;"-"&amp;W10&amp;"-"&amp;X10)</f>
        <v>2022-08-17</v>
      </c>
      <c r="L10">
        <f>VLOOKUP("'PC Rentados'!'PC Rentados'!I2",rentado_estado_id!$A$1:$B$4,2)</f>
        <v>3</v>
      </c>
      <c r="M10" t="str">
        <f>IF('PC Rentados'!O10="","",'PC Rentados'!O10)</f>
        <v/>
      </c>
      <c r="O10" s="3">
        <f>'PC Rentados'!F10</f>
        <v>44671</v>
      </c>
      <c r="P10">
        <f t="shared" si="2"/>
        <v>2022</v>
      </c>
      <c r="Q10">
        <f t="shared" si="3"/>
        <v>4</v>
      </c>
      <c r="R10" t="str">
        <f t="shared" si="4"/>
        <v>04</v>
      </c>
      <c r="S10">
        <f t="shared" si="5"/>
        <v>20</v>
      </c>
      <c r="T10" s="3">
        <f>'PC Rentados'!N10</f>
        <v>44790</v>
      </c>
      <c r="U10">
        <f t="shared" si="6"/>
        <v>2022</v>
      </c>
      <c r="V10">
        <f t="shared" si="7"/>
        <v>8</v>
      </c>
      <c r="W10" t="str">
        <f t="shared" si="8"/>
        <v>08</v>
      </c>
      <c r="X10">
        <f t="shared" si="0"/>
        <v>17</v>
      </c>
      <c r="AA10" t="str">
        <f t="shared" si="9"/>
        <v>['proveedor_rentado_id' =&gt; 1, 'centro_costo_id' =&gt; 37,'rentado_responsable_id' =&gt; 27,'rentado_tipo_id' =&gt; 1,'serial' =&gt; 'SMP127Y1Q','codigo' =&gt; '68121',</v>
      </c>
      <c r="AB10" t="str">
        <f t="shared" si="10"/>
        <v>'ticket' =&gt; '9343','valor' =&gt; '97900','fecha_entrega' =&gt; '2022-04-20','fecha_devolucion' =&gt; '2022-08-17','rentado_estado_id' =&gt; 3,'observaciones' =&gt; '',],</v>
      </c>
      <c r="AC10" t="str">
        <f t="shared" si="11"/>
        <v>['proveedor_rentado_id' =&gt; 1, 'centro_costo_id' =&gt; 37,'rentado_responsable_id' =&gt; 27,'rentado_tipo_id' =&gt; 1,'serial' =&gt; 'SMP127Y1Q','codigo' =&gt; '68121','ticket' =&gt; '9343','valor' =&gt; '97900','fecha_entrega' =&gt; '2022-04-20','fecha_devolucion' =&gt; '2022-08-17','rentado_estado_id' =&gt; 3,'observaciones' =&gt; '',],</v>
      </c>
    </row>
    <row r="11" spans="1:29" x14ac:dyDescent="0.25">
      <c r="A11">
        <v>10</v>
      </c>
      <c r="B11">
        <f>VLOOKUP('PC Rentados'!A11,proveedor_rentado_id!$A$1:$B$6,2,0)</f>
        <v>1</v>
      </c>
      <c r="C11">
        <f>VLOOKUP('PC Rentados'!C11,centro_costo_id_2!$A$2:$B$108,2)</f>
        <v>37</v>
      </c>
      <c r="D11">
        <f>VLOOKUP('PC Rentados'!D11,rentado_responsable_id!$A$1:$B$34,2)</f>
        <v>27</v>
      </c>
      <c r="E11">
        <f>VLOOKUP('PC Rentados'!J11,rentado_tipo_id!$A$1:$B$5,2)</f>
        <v>1</v>
      </c>
      <c r="F11" t="str">
        <f>'PC Rentados'!K11</f>
        <v>5CG5517KCR</v>
      </c>
      <c r="G11">
        <f>'PC Rentados'!L11</f>
        <v>66260</v>
      </c>
      <c r="H11">
        <f>'PC Rentados'!B11</f>
        <v>9343</v>
      </c>
      <c r="I11">
        <f>'PC Rentados'!M11</f>
        <v>97900</v>
      </c>
      <c r="J11" t="str">
        <f t="shared" si="1"/>
        <v>2022-04-20</v>
      </c>
      <c r="K11" t="str">
        <f>IF('PC Rentados'!N11="","",U11&amp;"-"&amp;W11&amp;"-"&amp;X11)</f>
        <v>2022-08-17</v>
      </c>
      <c r="L11">
        <f>VLOOKUP("'PC Rentados'!'PC Rentados'!I2",rentado_estado_id!$A$1:$B$4,2)</f>
        <v>3</v>
      </c>
      <c r="M11" t="str">
        <f>IF('PC Rentados'!O11="","",'PC Rentados'!O11)</f>
        <v/>
      </c>
      <c r="O11" s="3">
        <f>'PC Rentados'!F11</f>
        <v>44671</v>
      </c>
      <c r="P11">
        <f t="shared" si="2"/>
        <v>2022</v>
      </c>
      <c r="Q11">
        <f t="shared" si="3"/>
        <v>4</v>
      </c>
      <c r="R11" t="str">
        <f t="shared" si="4"/>
        <v>04</v>
      </c>
      <c r="S11">
        <f t="shared" si="5"/>
        <v>20</v>
      </c>
      <c r="T11" s="3">
        <f>'PC Rentados'!N11</f>
        <v>44790</v>
      </c>
      <c r="U11">
        <f t="shared" si="6"/>
        <v>2022</v>
      </c>
      <c r="V11">
        <f t="shared" si="7"/>
        <v>8</v>
      </c>
      <c r="W11" t="str">
        <f t="shared" si="8"/>
        <v>08</v>
      </c>
      <c r="X11">
        <f t="shared" si="0"/>
        <v>17</v>
      </c>
      <c r="AA11" t="str">
        <f t="shared" si="9"/>
        <v>['proveedor_rentado_id' =&gt; 1, 'centro_costo_id' =&gt; 37,'rentado_responsable_id' =&gt; 27,'rentado_tipo_id' =&gt; 1,'serial' =&gt; '5CG5517KCR','codigo' =&gt; '66260',</v>
      </c>
      <c r="AB11" t="str">
        <f t="shared" si="10"/>
        <v>'ticket' =&gt; '9343','valor' =&gt; '97900','fecha_entrega' =&gt; '2022-04-20','fecha_devolucion' =&gt; '2022-08-17','rentado_estado_id' =&gt; 3,'observaciones' =&gt; '',],</v>
      </c>
      <c r="AC11" t="str">
        <f t="shared" si="11"/>
        <v>['proveedor_rentado_id' =&gt; 1, 'centro_costo_id' =&gt; 37,'rentado_responsable_id' =&gt; 27,'rentado_tipo_id' =&gt; 1,'serial' =&gt; '5CG5517KCR','codigo' =&gt; '66260','ticket' =&gt; '9343','valor' =&gt; '97900','fecha_entrega' =&gt; '2022-04-20','fecha_devolucion' =&gt; '2022-08-17','rentado_estado_id' =&gt; 3,'observaciones' =&gt; '',],</v>
      </c>
    </row>
    <row r="12" spans="1:29" x14ac:dyDescent="0.25">
      <c r="A12">
        <v>11</v>
      </c>
      <c r="B12">
        <f>VLOOKUP('PC Rentados'!A12,proveedor_rentado_id!$A$1:$B$6,2,0)</f>
        <v>1</v>
      </c>
      <c r="C12">
        <f>VLOOKUP('PC Rentados'!C12,centro_costo_id_2!$A$2:$B$108,2)</f>
        <v>37</v>
      </c>
      <c r="D12">
        <f>VLOOKUP('PC Rentados'!D12,rentado_responsable_id!$A$1:$B$34,2)</f>
        <v>27</v>
      </c>
      <c r="E12">
        <f>VLOOKUP('PC Rentados'!J12,rentado_tipo_id!$A$1:$B$5,2)</f>
        <v>1</v>
      </c>
      <c r="F12" t="str">
        <f>'PC Rentados'!K12</f>
        <v>5CG5517MB5</v>
      </c>
      <c r="G12">
        <f>'PC Rentados'!L12</f>
        <v>66299</v>
      </c>
      <c r="H12">
        <f>'PC Rentados'!B12</f>
        <v>9343</v>
      </c>
      <c r="I12">
        <f>'PC Rentados'!M12</f>
        <v>97900</v>
      </c>
      <c r="J12" t="str">
        <f t="shared" si="1"/>
        <v>2022-04-20</v>
      </c>
      <c r="K12" t="str">
        <f>IF('PC Rentados'!N12="","",U12&amp;"-"&amp;W12&amp;"-"&amp;X12)</f>
        <v>2022-08-17</v>
      </c>
      <c r="L12">
        <f>VLOOKUP("'PC Rentados'!'PC Rentados'!I2",rentado_estado_id!$A$1:$B$4,2)</f>
        <v>3</v>
      </c>
      <c r="M12" t="str">
        <f>IF('PC Rentados'!O12="","",'PC Rentados'!O12)</f>
        <v/>
      </c>
      <c r="O12" s="3">
        <f>'PC Rentados'!F12</f>
        <v>44671</v>
      </c>
      <c r="P12">
        <f t="shared" si="2"/>
        <v>2022</v>
      </c>
      <c r="Q12">
        <f t="shared" si="3"/>
        <v>4</v>
      </c>
      <c r="R12" t="str">
        <f t="shared" si="4"/>
        <v>04</v>
      </c>
      <c r="S12">
        <f t="shared" si="5"/>
        <v>20</v>
      </c>
      <c r="T12" s="3">
        <f>'PC Rentados'!N12</f>
        <v>44790</v>
      </c>
      <c r="U12">
        <f t="shared" si="6"/>
        <v>2022</v>
      </c>
      <c r="V12">
        <f t="shared" si="7"/>
        <v>8</v>
      </c>
      <c r="W12" t="str">
        <f t="shared" si="8"/>
        <v>08</v>
      </c>
      <c r="X12">
        <f t="shared" si="0"/>
        <v>17</v>
      </c>
      <c r="AA12" t="str">
        <f t="shared" si="9"/>
        <v>['proveedor_rentado_id' =&gt; 1, 'centro_costo_id' =&gt; 37,'rentado_responsable_id' =&gt; 27,'rentado_tipo_id' =&gt; 1,'serial' =&gt; '5CG5517MB5','codigo' =&gt; '66299',</v>
      </c>
      <c r="AB12" t="str">
        <f t="shared" si="10"/>
        <v>'ticket' =&gt; '9343','valor' =&gt; '97900','fecha_entrega' =&gt; '2022-04-20','fecha_devolucion' =&gt; '2022-08-17','rentado_estado_id' =&gt; 3,'observaciones' =&gt; '',],</v>
      </c>
      <c r="AC12" t="str">
        <f t="shared" si="11"/>
        <v>['proveedor_rentado_id' =&gt; 1, 'centro_costo_id' =&gt; 37,'rentado_responsable_id' =&gt; 27,'rentado_tipo_id' =&gt; 1,'serial' =&gt; '5CG5517MB5','codigo' =&gt; '66299','ticket' =&gt; '9343','valor' =&gt; '97900','fecha_entrega' =&gt; '2022-04-20','fecha_devolucion' =&gt; '2022-08-17','rentado_estado_id' =&gt; 3,'observaciones' =&gt; '',],</v>
      </c>
    </row>
    <row r="13" spans="1:29" x14ac:dyDescent="0.25">
      <c r="A13">
        <v>12</v>
      </c>
      <c r="B13">
        <f>VLOOKUP('PC Rentados'!A13,proveedor_rentado_id!$A$1:$B$6,2,0)</f>
        <v>1</v>
      </c>
      <c r="C13">
        <f>VLOOKUP('PC Rentados'!C13,centro_costo_id_2!$A$2:$B$108,2)</f>
        <v>37</v>
      </c>
      <c r="D13">
        <f>VLOOKUP('PC Rentados'!D13,rentado_responsable_id!$A$1:$B$34,2)</f>
        <v>27</v>
      </c>
      <c r="E13">
        <f>VLOOKUP('PC Rentados'!J13,rentado_tipo_id!$A$1:$B$5,2)</f>
        <v>1</v>
      </c>
      <c r="F13" t="str">
        <f>'PC Rentados'!K13</f>
        <v>SMP12AZJN</v>
      </c>
      <c r="G13">
        <f>'PC Rentados'!L13</f>
        <v>68024</v>
      </c>
      <c r="H13">
        <f>'PC Rentados'!B13</f>
        <v>9343</v>
      </c>
      <c r="I13">
        <f>'PC Rentados'!M13</f>
        <v>97900</v>
      </c>
      <c r="J13" t="str">
        <f t="shared" si="1"/>
        <v>2022-04-20</v>
      </c>
      <c r="K13" t="str">
        <f>IF('PC Rentados'!N13="","",U13&amp;"-"&amp;W13&amp;"-"&amp;X13)</f>
        <v>2022-08-17</v>
      </c>
      <c r="L13">
        <f>VLOOKUP("'PC Rentados'!'PC Rentados'!I2",rentado_estado_id!$A$1:$B$4,2)</f>
        <v>3</v>
      </c>
      <c r="M13" t="str">
        <f>IF('PC Rentados'!O13="","",'PC Rentados'!O13)</f>
        <v/>
      </c>
      <c r="O13" s="3">
        <f>'PC Rentados'!F13</f>
        <v>44671</v>
      </c>
      <c r="P13">
        <f t="shared" si="2"/>
        <v>2022</v>
      </c>
      <c r="Q13">
        <f t="shared" si="3"/>
        <v>4</v>
      </c>
      <c r="R13" t="str">
        <f t="shared" si="4"/>
        <v>04</v>
      </c>
      <c r="S13">
        <f t="shared" si="5"/>
        <v>20</v>
      </c>
      <c r="T13" s="3">
        <f>'PC Rentados'!N13</f>
        <v>44790</v>
      </c>
      <c r="U13">
        <f t="shared" si="6"/>
        <v>2022</v>
      </c>
      <c r="V13">
        <f t="shared" si="7"/>
        <v>8</v>
      </c>
      <c r="W13" t="str">
        <f t="shared" si="8"/>
        <v>08</v>
      </c>
      <c r="X13">
        <f t="shared" si="0"/>
        <v>17</v>
      </c>
      <c r="AA13" t="str">
        <f t="shared" si="9"/>
        <v>['proveedor_rentado_id' =&gt; 1, 'centro_costo_id' =&gt; 37,'rentado_responsable_id' =&gt; 27,'rentado_tipo_id' =&gt; 1,'serial' =&gt; 'SMP12AZJN','codigo' =&gt; '68024',</v>
      </c>
      <c r="AB13" t="str">
        <f t="shared" si="10"/>
        <v>'ticket' =&gt; '9343','valor' =&gt; '97900','fecha_entrega' =&gt; '2022-04-20','fecha_devolucion' =&gt; '2022-08-17','rentado_estado_id' =&gt; 3,'observaciones' =&gt; '',],</v>
      </c>
      <c r="AC13" t="str">
        <f t="shared" si="11"/>
        <v>['proveedor_rentado_id' =&gt; 1, 'centro_costo_id' =&gt; 37,'rentado_responsable_id' =&gt; 27,'rentado_tipo_id' =&gt; 1,'serial' =&gt; 'SMP12AZJN','codigo' =&gt; '68024','ticket' =&gt; '9343','valor' =&gt; '97900','fecha_entrega' =&gt; '2022-04-20','fecha_devolucion' =&gt; '2022-08-17','rentado_estado_id' =&gt; 3,'observaciones' =&gt; '',],</v>
      </c>
    </row>
    <row r="14" spans="1:29" x14ac:dyDescent="0.25">
      <c r="A14">
        <v>13</v>
      </c>
      <c r="B14">
        <f>VLOOKUP('PC Rentados'!A14,proveedor_rentado_id!$A$1:$B$6,2,0)</f>
        <v>1</v>
      </c>
      <c r="C14">
        <f>VLOOKUP('PC Rentados'!C14,centro_costo_id_2!$A$2:$B$108,2)</f>
        <v>37</v>
      </c>
      <c r="D14">
        <f>VLOOKUP('PC Rentados'!D14,rentado_responsable_id!$A$1:$B$34,2)</f>
        <v>27</v>
      </c>
      <c r="E14">
        <f>VLOOKUP('PC Rentados'!J14,rentado_tipo_id!$A$1:$B$5,2)</f>
        <v>1</v>
      </c>
      <c r="F14" t="str">
        <f>'PC Rentados'!K14</f>
        <v>5CG419DMRW</v>
      </c>
      <c r="G14">
        <f>'PC Rentados'!L14</f>
        <v>61404</v>
      </c>
      <c r="H14">
        <f>'PC Rentados'!B14</f>
        <v>9343</v>
      </c>
      <c r="I14">
        <f>'PC Rentados'!M14</f>
        <v>97900</v>
      </c>
      <c r="J14" t="str">
        <f t="shared" si="1"/>
        <v>2022-04-20</v>
      </c>
      <c r="K14" t="str">
        <f>IF('PC Rentados'!N14="","",U14&amp;"-"&amp;W14&amp;"-"&amp;X14)</f>
        <v>2022-08-17</v>
      </c>
      <c r="L14">
        <f>VLOOKUP("'PC Rentados'!'PC Rentados'!I2",rentado_estado_id!$A$1:$B$4,2)</f>
        <v>3</v>
      </c>
      <c r="M14" t="str">
        <f>IF('PC Rentados'!O14="","",'PC Rentados'!O14)</f>
        <v/>
      </c>
      <c r="O14" s="3">
        <f>'PC Rentados'!F14</f>
        <v>44671</v>
      </c>
      <c r="P14">
        <f t="shared" si="2"/>
        <v>2022</v>
      </c>
      <c r="Q14">
        <f t="shared" si="3"/>
        <v>4</v>
      </c>
      <c r="R14" t="str">
        <f t="shared" si="4"/>
        <v>04</v>
      </c>
      <c r="S14">
        <f t="shared" si="5"/>
        <v>20</v>
      </c>
      <c r="T14" s="3">
        <f>'PC Rentados'!N14</f>
        <v>44790</v>
      </c>
      <c r="U14">
        <f t="shared" si="6"/>
        <v>2022</v>
      </c>
      <c r="V14">
        <f t="shared" si="7"/>
        <v>8</v>
      </c>
      <c r="W14" t="str">
        <f t="shared" si="8"/>
        <v>08</v>
      </c>
      <c r="X14">
        <f t="shared" si="0"/>
        <v>17</v>
      </c>
      <c r="AA14" t="str">
        <f t="shared" si="9"/>
        <v>['proveedor_rentado_id' =&gt; 1, 'centro_costo_id' =&gt; 37,'rentado_responsable_id' =&gt; 27,'rentado_tipo_id' =&gt; 1,'serial' =&gt; '5CG419DMRW','codigo' =&gt; '61404',</v>
      </c>
      <c r="AB14" t="str">
        <f t="shared" si="10"/>
        <v>'ticket' =&gt; '9343','valor' =&gt; '97900','fecha_entrega' =&gt; '2022-04-20','fecha_devolucion' =&gt; '2022-08-17','rentado_estado_id' =&gt; 3,'observaciones' =&gt; '',],</v>
      </c>
      <c r="AC14" t="str">
        <f t="shared" si="11"/>
        <v>['proveedor_rentado_id' =&gt; 1, 'centro_costo_id' =&gt; 37,'rentado_responsable_id' =&gt; 27,'rentado_tipo_id' =&gt; 1,'serial' =&gt; '5CG419DMRW','codigo' =&gt; '61404','ticket' =&gt; '9343','valor' =&gt; '97900','fecha_entrega' =&gt; '2022-04-20','fecha_devolucion' =&gt; '2022-08-17','rentado_estado_id' =&gt; 3,'observaciones' =&gt; '',],</v>
      </c>
    </row>
    <row r="15" spans="1:29" x14ac:dyDescent="0.25">
      <c r="A15">
        <v>14</v>
      </c>
      <c r="B15">
        <f>VLOOKUP('PC Rentados'!A15,proveedor_rentado_id!$A$1:$B$6,2,0)</f>
        <v>1</v>
      </c>
      <c r="C15">
        <f>VLOOKUP('PC Rentados'!C15,centro_costo_id_2!$A$2:$B$108,2)</f>
        <v>37</v>
      </c>
      <c r="D15">
        <f>VLOOKUP('PC Rentados'!D15,rentado_responsable_id!$A$1:$B$34,2)</f>
        <v>27</v>
      </c>
      <c r="E15">
        <f>VLOOKUP('PC Rentados'!J15,rentado_tipo_id!$A$1:$B$5,2)</f>
        <v>1</v>
      </c>
      <c r="F15" t="str">
        <f>'PC Rentados'!K15</f>
        <v>5CG420F6ZY</v>
      </c>
      <c r="G15">
        <f>'PC Rentados'!L15</f>
        <v>60598</v>
      </c>
      <c r="H15">
        <f>'PC Rentados'!B15</f>
        <v>9343</v>
      </c>
      <c r="I15">
        <f>'PC Rentados'!M15</f>
        <v>97900</v>
      </c>
      <c r="J15" t="str">
        <f t="shared" si="1"/>
        <v>2022-04-20</v>
      </c>
      <c r="K15" t="str">
        <f>IF('PC Rentados'!N15="","",U15&amp;"-"&amp;W15&amp;"-"&amp;X15)</f>
        <v>2022-08-17</v>
      </c>
      <c r="L15">
        <f>VLOOKUP("'PC Rentados'!'PC Rentados'!I2",rentado_estado_id!$A$1:$B$4,2)</f>
        <v>3</v>
      </c>
      <c r="M15" t="str">
        <f>IF('PC Rentados'!O15="","",'PC Rentados'!O15)</f>
        <v/>
      </c>
      <c r="O15" s="3">
        <f>'PC Rentados'!F15</f>
        <v>44671</v>
      </c>
      <c r="P15">
        <f t="shared" si="2"/>
        <v>2022</v>
      </c>
      <c r="Q15">
        <f t="shared" si="3"/>
        <v>4</v>
      </c>
      <c r="R15" t="str">
        <f t="shared" si="4"/>
        <v>04</v>
      </c>
      <c r="S15">
        <f t="shared" si="5"/>
        <v>20</v>
      </c>
      <c r="T15" s="3">
        <f>'PC Rentados'!N15</f>
        <v>44790</v>
      </c>
      <c r="U15">
        <f t="shared" si="6"/>
        <v>2022</v>
      </c>
      <c r="V15">
        <f t="shared" si="7"/>
        <v>8</v>
      </c>
      <c r="W15" t="str">
        <f t="shared" si="8"/>
        <v>08</v>
      </c>
      <c r="X15">
        <f t="shared" si="0"/>
        <v>17</v>
      </c>
      <c r="AA15" t="str">
        <f t="shared" si="9"/>
        <v>['proveedor_rentado_id' =&gt; 1, 'centro_costo_id' =&gt; 37,'rentado_responsable_id' =&gt; 27,'rentado_tipo_id' =&gt; 1,'serial' =&gt; '5CG420F6ZY','codigo' =&gt; '60598',</v>
      </c>
      <c r="AB15" t="str">
        <f t="shared" si="10"/>
        <v>'ticket' =&gt; '9343','valor' =&gt; '97900','fecha_entrega' =&gt; '2022-04-20','fecha_devolucion' =&gt; '2022-08-17','rentado_estado_id' =&gt; 3,'observaciones' =&gt; '',],</v>
      </c>
      <c r="AC15" t="str">
        <f t="shared" si="11"/>
        <v>['proveedor_rentado_id' =&gt; 1, 'centro_costo_id' =&gt; 37,'rentado_responsable_id' =&gt; 27,'rentado_tipo_id' =&gt; 1,'serial' =&gt; '5CG420F6ZY','codigo' =&gt; '60598','ticket' =&gt; '9343','valor' =&gt; '97900','fecha_entrega' =&gt; '2022-04-20','fecha_devolucion' =&gt; '2022-08-17','rentado_estado_id' =&gt; 3,'observaciones' =&gt; '',],</v>
      </c>
    </row>
    <row r="16" spans="1:29" x14ac:dyDescent="0.25">
      <c r="A16">
        <v>15</v>
      </c>
      <c r="B16">
        <f>VLOOKUP('PC Rentados'!A16,proveedor_rentado_id!$A$1:$B$6,2,0)</f>
        <v>1</v>
      </c>
      <c r="C16">
        <f>VLOOKUP('PC Rentados'!C16,centro_costo_id_2!$A$2:$B$108,2)</f>
        <v>37</v>
      </c>
      <c r="D16">
        <f>VLOOKUP('PC Rentados'!D16,rentado_responsable_id!$A$1:$B$34,2)</f>
        <v>27</v>
      </c>
      <c r="E16">
        <f>VLOOKUP('PC Rentados'!J16,rentado_tipo_id!$A$1:$B$5,2)</f>
        <v>1</v>
      </c>
      <c r="F16" t="str">
        <f>'PC Rentados'!K16</f>
        <v>CND42257FJ</v>
      </c>
      <c r="G16">
        <f>'PC Rentados'!L16</f>
        <v>62160</v>
      </c>
      <c r="H16">
        <f>'PC Rentados'!B16</f>
        <v>9343</v>
      </c>
      <c r="I16">
        <f>'PC Rentados'!M16</f>
        <v>97900</v>
      </c>
      <c r="J16" t="str">
        <f t="shared" si="1"/>
        <v>2022-04-20</v>
      </c>
      <c r="K16" t="str">
        <f>IF('PC Rentados'!N16="","",U16&amp;"-"&amp;W16&amp;"-"&amp;X16)</f>
        <v>2022-08-17</v>
      </c>
      <c r="L16">
        <f>VLOOKUP("'PC Rentados'!'PC Rentados'!I2",rentado_estado_id!$A$1:$B$4,2)</f>
        <v>3</v>
      </c>
      <c r="M16" t="str">
        <f>IF('PC Rentados'!O16="","",'PC Rentados'!O16)</f>
        <v/>
      </c>
      <c r="O16" s="3">
        <f>'PC Rentados'!F16</f>
        <v>44671</v>
      </c>
      <c r="P16">
        <f t="shared" si="2"/>
        <v>2022</v>
      </c>
      <c r="Q16">
        <f t="shared" si="3"/>
        <v>4</v>
      </c>
      <c r="R16" t="str">
        <f t="shared" si="4"/>
        <v>04</v>
      </c>
      <c r="S16">
        <f t="shared" si="5"/>
        <v>20</v>
      </c>
      <c r="T16" s="3">
        <f>'PC Rentados'!N16</f>
        <v>44790</v>
      </c>
      <c r="U16">
        <f t="shared" si="6"/>
        <v>2022</v>
      </c>
      <c r="V16">
        <f t="shared" si="7"/>
        <v>8</v>
      </c>
      <c r="W16" t="str">
        <f t="shared" si="8"/>
        <v>08</v>
      </c>
      <c r="X16">
        <f t="shared" si="0"/>
        <v>17</v>
      </c>
      <c r="AA16" t="str">
        <f t="shared" si="9"/>
        <v>['proveedor_rentado_id' =&gt; 1, 'centro_costo_id' =&gt; 37,'rentado_responsable_id' =&gt; 27,'rentado_tipo_id' =&gt; 1,'serial' =&gt; 'CND42257FJ','codigo' =&gt; '62160',</v>
      </c>
      <c r="AB16" t="str">
        <f t="shared" si="10"/>
        <v>'ticket' =&gt; '9343','valor' =&gt; '97900','fecha_entrega' =&gt; '2022-04-20','fecha_devolucion' =&gt; '2022-08-17','rentado_estado_id' =&gt; 3,'observaciones' =&gt; '',],</v>
      </c>
      <c r="AC16" t="str">
        <f t="shared" si="11"/>
        <v>['proveedor_rentado_id' =&gt; 1, 'centro_costo_id' =&gt; 37,'rentado_responsable_id' =&gt; 27,'rentado_tipo_id' =&gt; 1,'serial' =&gt; 'CND42257FJ','codigo' =&gt; '62160','ticket' =&gt; '9343','valor' =&gt; '97900','fecha_entrega' =&gt; '2022-04-20','fecha_devolucion' =&gt; '2022-08-17','rentado_estado_id' =&gt; 3,'observaciones' =&gt; '',],</v>
      </c>
    </row>
    <row r="17" spans="1:29" x14ac:dyDescent="0.25">
      <c r="A17">
        <v>16</v>
      </c>
      <c r="B17">
        <f>VLOOKUP('PC Rentados'!A17,proveedor_rentado_id!$A$1:$B$6,2,0)</f>
        <v>1</v>
      </c>
      <c r="C17">
        <f>VLOOKUP('PC Rentados'!C17,centro_costo_id_2!$A$2:$B$108,2)</f>
        <v>37</v>
      </c>
      <c r="D17">
        <f>VLOOKUP('PC Rentados'!D17,rentado_responsable_id!$A$1:$B$34,2)</f>
        <v>27</v>
      </c>
      <c r="E17">
        <f>VLOOKUP('PC Rentados'!J17,rentado_tipo_id!$A$1:$B$5,2)</f>
        <v>1</v>
      </c>
      <c r="F17" t="str">
        <f>'PC Rentados'!K17</f>
        <v>5CG50748PP</v>
      </c>
      <c r="G17">
        <f>'PC Rentados'!L17</f>
        <v>62531</v>
      </c>
      <c r="H17">
        <f>'PC Rentados'!B17</f>
        <v>9343</v>
      </c>
      <c r="I17">
        <f>'PC Rentados'!M17</f>
        <v>97900</v>
      </c>
      <c r="J17" t="str">
        <f t="shared" si="1"/>
        <v>2022-04-20</v>
      </c>
      <c r="K17" t="str">
        <f>IF('PC Rentados'!N17="","",U17&amp;"-"&amp;W17&amp;"-"&amp;X17)</f>
        <v>2022-08-17</v>
      </c>
      <c r="L17">
        <f>VLOOKUP("'PC Rentados'!'PC Rentados'!I2",rentado_estado_id!$A$1:$B$4,2)</f>
        <v>3</v>
      </c>
      <c r="M17" t="str">
        <f>IF('PC Rentados'!O17="","",'PC Rentados'!O17)</f>
        <v/>
      </c>
      <c r="O17" s="3">
        <f>'PC Rentados'!F17</f>
        <v>44671</v>
      </c>
      <c r="P17">
        <f t="shared" si="2"/>
        <v>2022</v>
      </c>
      <c r="Q17">
        <f t="shared" si="3"/>
        <v>4</v>
      </c>
      <c r="R17" t="str">
        <f t="shared" si="4"/>
        <v>04</v>
      </c>
      <c r="S17">
        <f t="shared" si="5"/>
        <v>20</v>
      </c>
      <c r="T17" s="3">
        <f>'PC Rentados'!N17</f>
        <v>44790</v>
      </c>
      <c r="U17">
        <f t="shared" si="6"/>
        <v>2022</v>
      </c>
      <c r="V17">
        <f t="shared" si="7"/>
        <v>8</v>
      </c>
      <c r="W17" t="str">
        <f t="shared" si="8"/>
        <v>08</v>
      </c>
      <c r="X17">
        <f t="shared" si="0"/>
        <v>17</v>
      </c>
      <c r="AA17" t="str">
        <f t="shared" si="9"/>
        <v>['proveedor_rentado_id' =&gt; 1, 'centro_costo_id' =&gt; 37,'rentado_responsable_id' =&gt; 27,'rentado_tipo_id' =&gt; 1,'serial' =&gt; '5CG50748PP','codigo' =&gt; '62531',</v>
      </c>
      <c r="AB17" t="str">
        <f t="shared" si="10"/>
        <v>'ticket' =&gt; '9343','valor' =&gt; '97900','fecha_entrega' =&gt; '2022-04-20','fecha_devolucion' =&gt; '2022-08-17','rentado_estado_id' =&gt; 3,'observaciones' =&gt; '',],</v>
      </c>
      <c r="AC17" t="str">
        <f t="shared" si="11"/>
        <v>['proveedor_rentado_id' =&gt; 1, 'centro_costo_id' =&gt; 37,'rentado_responsable_id' =&gt; 27,'rentado_tipo_id' =&gt; 1,'serial' =&gt; '5CG50748PP','codigo' =&gt; '62531','ticket' =&gt; '9343','valor' =&gt; '97900','fecha_entrega' =&gt; '2022-04-20','fecha_devolucion' =&gt; '2022-08-17','rentado_estado_id' =&gt; 3,'observaciones' =&gt; '',],</v>
      </c>
    </row>
    <row r="18" spans="1:29" x14ac:dyDescent="0.25">
      <c r="A18">
        <v>17</v>
      </c>
      <c r="B18">
        <f>VLOOKUP('PC Rentados'!A18,proveedor_rentado_id!$A$1:$B$6,2,0)</f>
        <v>1</v>
      </c>
      <c r="C18">
        <f>VLOOKUP('PC Rentados'!C18,centro_costo_id_2!$A$2:$B$108,2)</f>
        <v>37</v>
      </c>
      <c r="D18">
        <f>VLOOKUP('PC Rentados'!D18,rentado_responsable_id!$A$1:$B$34,2)</f>
        <v>27</v>
      </c>
      <c r="E18">
        <f>VLOOKUP('PC Rentados'!J18,rentado_tipo_id!$A$1:$B$5,2)</f>
        <v>1</v>
      </c>
      <c r="F18" t="str">
        <f>'PC Rentados'!K18</f>
        <v>5CG420F7VL</v>
      </c>
      <c r="G18">
        <f>'PC Rentados'!L18</f>
        <v>60609</v>
      </c>
      <c r="H18">
        <f>'PC Rentados'!B18</f>
        <v>9343</v>
      </c>
      <c r="I18">
        <f>'PC Rentados'!M18</f>
        <v>97900</v>
      </c>
      <c r="J18" t="str">
        <f t="shared" si="1"/>
        <v>2022-04-20</v>
      </c>
      <c r="K18" t="str">
        <f>IF('PC Rentados'!N18="","",U18&amp;"-"&amp;W18&amp;"-"&amp;X18)</f>
        <v>2022-08-17</v>
      </c>
      <c r="L18">
        <f>VLOOKUP("'PC Rentados'!'PC Rentados'!I2",rentado_estado_id!$A$1:$B$4,2)</f>
        <v>3</v>
      </c>
      <c r="M18" t="str">
        <f>IF('PC Rentados'!O18="","",'PC Rentados'!O18)</f>
        <v/>
      </c>
      <c r="O18" s="3">
        <f>'PC Rentados'!F18</f>
        <v>44671</v>
      </c>
      <c r="P18">
        <f t="shared" si="2"/>
        <v>2022</v>
      </c>
      <c r="Q18">
        <f t="shared" si="3"/>
        <v>4</v>
      </c>
      <c r="R18" t="str">
        <f t="shared" si="4"/>
        <v>04</v>
      </c>
      <c r="S18">
        <f t="shared" si="5"/>
        <v>20</v>
      </c>
      <c r="T18" s="3">
        <f>'PC Rentados'!N18</f>
        <v>44790</v>
      </c>
      <c r="U18">
        <f t="shared" si="6"/>
        <v>2022</v>
      </c>
      <c r="V18">
        <f t="shared" si="7"/>
        <v>8</v>
      </c>
      <c r="W18" t="str">
        <f t="shared" si="8"/>
        <v>08</v>
      </c>
      <c r="X18">
        <f t="shared" si="0"/>
        <v>17</v>
      </c>
      <c r="AA18" t="str">
        <f t="shared" si="9"/>
        <v>['proveedor_rentado_id' =&gt; 1, 'centro_costo_id' =&gt; 37,'rentado_responsable_id' =&gt; 27,'rentado_tipo_id' =&gt; 1,'serial' =&gt; '5CG420F7VL','codigo' =&gt; '60609',</v>
      </c>
      <c r="AB18" t="str">
        <f t="shared" si="10"/>
        <v>'ticket' =&gt; '9343','valor' =&gt; '97900','fecha_entrega' =&gt; '2022-04-20','fecha_devolucion' =&gt; '2022-08-17','rentado_estado_id' =&gt; 3,'observaciones' =&gt; '',],</v>
      </c>
      <c r="AC18" t="str">
        <f t="shared" si="11"/>
        <v>['proveedor_rentado_id' =&gt; 1, 'centro_costo_id' =&gt; 37,'rentado_responsable_id' =&gt; 27,'rentado_tipo_id' =&gt; 1,'serial' =&gt; '5CG420F7VL','codigo' =&gt; '60609','ticket' =&gt; '9343','valor' =&gt; '97900','fecha_entrega' =&gt; '2022-04-20','fecha_devolucion' =&gt; '2022-08-17','rentado_estado_id' =&gt; 3,'observaciones' =&gt; '',],</v>
      </c>
    </row>
    <row r="19" spans="1:29" x14ac:dyDescent="0.25">
      <c r="A19">
        <v>18</v>
      </c>
      <c r="B19">
        <f>VLOOKUP('PC Rentados'!A19,proveedor_rentado_id!$A$1:$B$6,2,0)</f>
        <v>1</v>
      </c>
      <c r="C19">
        <f>VLOOKUP('PC Rentados'!C19,centro_costo_id_2!$A$2:$B$108,2)</f>
        <v>20</v>
      </c>
      <c r="D19">
        <f>VLOOKUP('PC Rentados'!D19,rentado_responsable_id!$A$1:$B$34,2)</f>
        <v>24</v>
      </c>
      <c r="E19">
        <f>VLOOKUP('PC Rentados'!J19,rentado_tipo_id!$A$1:$B$5,2,0)</f>
        <v>2</v>
      </c>
      <c r="F19" t="str">
        <f>'PC Rentados'!K19</f>
        <v>MXL85035XK</v>
      </c>
      <c r="G19" t="str">
        <f>'PC Rentados'!L19</f>
        <v>MXL85035XK</v>
      </c>
      <c r="H19">
        <f>'PC Rentados'!B19</f>
        <v>5110</v>
      </c>
      <c r="I19">
        <f>'PC Rentados'!M19</f>
        <v>200000</v>
      </c>
      <c r="J19" t="str">
        <f t="shared" si="1"/>
        <v>2019-07-05</v>
      </c>
      <c r="K19" t="str">
        <f>IF('PC Rentados'!N19="","",U19&amp;"-"&amp;W19&amp;"-"&amp;X19)</f>
        <v>2021-09-15</v>
      </c>
      <c r="L19">
        <f>VLOOKUP("'PC Rentados'!'PC Rentados'!I2",rentado_estado_id!$A$1:$B$4,2)</f>
        <v>3</v>
      </c>
      <c r="M19" t="str">
        <f>IF('PC Rentados'!O19="","",'PC Rentados'!O19)</f>
        <v/>
      </c>
      <c r="O19" s="3">
        <f>'PC Rentados'!F19</f>
        <v>43651</v>
      </c>
      <c r="P19">
        <f t="shared" si="2"/>
        <v>2019</v>
      </c>
      <c r="Q19">
        <f t="shared" si="3"/>
        <v>7</v>
      </c>
      <c r="R19" t="str">
        <f t="shared" si="4"/>
        <v>07</v>
      </c>
      <c r="S19" t="str">
        <f t="shared" si="5"/>
        <v>05</v>
      </c>
      <c r="T19" s="3">
        <f>'PC Rentados'!N19</f>
        <v>44454</v>
      </c>
      <c r="U19">
        <f t="shared" si="6"/>
        <v>2021</v>
      </c>
      <c r="V19">
        <f t="shared" si="7"/>
        <v>9</v>
      </c>
      <c r="W19" t="str">
        <f t="shared" si="8"/>
        <v>09</v>
      </c>
      <c r="X19">
        <f t="shared" si="0"/>
        <v>15</v>
      </c>
      <c r="AA19" t="str">
        <f t="shared" si="9"/>
        <v>['proveedor_rentado_id' =&gt; 1, 'centro_costo_id' =&gt; 20,'rentado_responsable_id' =&gt; 24,'rentado_tipo_id' =&gt; 2,'serial' =&gt; 'MXL85035XK','codigo' =&gt; 'MXL85035XK',</v>
      </c>
      <c r="AB19" t="str">
        <f t="shared" si="10"/>
        <v>'ticket' =&gt; '5110','valor' =&gt; '200000','fecha_entrega' =&gt; '2019-07-05','fecha_devolucion' =&gt; '2021-09-15','rentado_estado_id' =&gt; 3,'observaciones' =&gt; '',],</v>
      </c>
      <c r="AC19" t="str">
        <f t="shared" si="11"/>
        <v>['proveedor_rentado_id' =&gt; 1, 'centro_costo_id' =&gt; 20,'rentado_responsable_id' =&gt; 24,'rentado_tipo_id' =&gt; 2,'serial' =&gt; 'MXL85035XK','codigo' =&gt; 'MXL85035XK','ticket' =&gt; '5110','valor' =&gt; '200000','fecha_entrega' =&gt; '2019-07-05','fecha_devolucion' =&gt; '2021-09-15','rentado_estado_id' =&gt; 3,'observaciones' =&gt; '',],</v>
      </c>
    </row>
    <row r="20" spans="1:29" x14ac:dyDescent="0.25">
      <c r="A20">
        <v>19</v>
      </c>
      <c r="B20">
        <f>VLOOKUP('PC Rentados'!A20,proveedor_rentado_id!$A$1:$B$6,2,0)</f>
        <v>1</v>
      </c>
      <c r="C20">
        <f>VLOOKUP('PC Rentados'!C20,centro_costo_id_2!$A$2:$B$108,2)</f>
        <v>20</v>
      </c>
      <c r="D20">
        <f>VLOOKUP('PC Rentados'!D20,rentado_responsable_id!$A$1:$B$34,2)</f>
        <v>24</v>
      </c>
      <c r="E20">
        <f>VLOOKUP('PC Rentados'!J20,rentado_tipo_id!$A$1:$B$5,2,0)</f>
        <v>2</v>
      </c>
      <c r="F20" t="str">
        <f>'PC Rentados'!K20</f>
        <v>MXL8512KFZ</v>
      </c>
      <c r="G20" t="str">
        <f>'PC Rentados'!L20</f>
        <v>MXL8512KFZ</v>
      </c>
      <c r="H20">
        <f>'PC Rentados'!B20</f>
        <v>5110</v>
      </c>
      <c r="I20">
        <f>'PC Rentados'!M20</f>
        <v>200000</v>
      </c>
      <c r="J20" t="str">
        <f t="shared" si="1"/>
        <v>2019-07-05</v>
      </c>
      <c r="K20" t="str">
        <f>IF('PC Rentados'!N20="","",U20&amp;"-"&amp;W20&amp;"-"&amp;X20)</f>
        <v>2021-09-15</v>
      </c>
      <c r="L20">
        <f>VLOOKUP("'PC Rentados'!'PC Rentados'!I2",rentado_estado_id!$A$1:$B$4,2)</f>
        <v>3</v>
      </c>
      <c r="M20" t="str">
        <f>IF('PC Rentados'!O20="","",'PC Rentados'!O20)</f>
        <v/>
      </c>
      <c r="O20" s="3">
        <f>'PC Rentados'!F20</f>
        <v>43651</v>
      </c>
      <c r="P20">
        <f t="shared" si="2"/>
        <v>2019</v>
      </c>
      <c r="Q20">
        <f t="shared" si="3"/>
        <v>7</v>
      </c>
      <c r="R20" t="str">
        <f t="shared" si="4"/>
        <v>07</v>
      </c>
      <c r="S20" t="str">
        <f t="shared" si="5"/>
        <v>05</v>
      </c>
      <c r="T20" s="3">
        <f>'PC Rentados'!N20</f>
        <v>44454</v>
      </c>
      <c r="U20">
        <f t="shared" si="6"/>
        <v>2021</v>
      </c>
      <c r="V20">
        <f t="shared" si="7"/>
        <v>9</v>
      </c>
      <c r="W20" t="str">
        <f t="shared" si="8"/>
        <v>09</v>
      </c>
      <c r="X20">
        <f t="shared" si="0"/>
        <v>15</v>
      </c>
      <c r="AA20" t="str">
        <f t="shared" si="9"/>
        <v>['proveedor_rentado_id' =&gt; 1, 'centro_costo_id' =&gt; 20,'rentado_responsable_id' =&gt; 24,'rentado_tipo_id' =&gt; 2,'serial' =&gt; 'MXL8512KFZ','codigo' =&gt; 'MXL8512KFZ',</v>
      </c>
      <c r="AB20" t="str">
        <f t="shared" si="10"/>
        <v>'ticket' =&gt; '5110','valor' =&gt; '200000','fecha_entrega' =&gt; '2019-07-05','fecha_devolucion' =&gt; '2021-09-15','rentado_estado_id' =&gt; 3,'observaciones' =&gt; '',],</v>
      </c>
      <c r="AC20" t="str">
        <f t="shared" si="11"/>
        <v>['proveedor_rentado_id' =&gt; 1, 'centro_costo_id' =&gt; 20,'rentado_responsable_id' =&gt; 24,'rentado_tipo_id' =&gt; 2,'serial' =&gt; 'MXL8512KFZ','codigo' =&gt; 'MXL8512KFZ','ticket' =&gt; '5110','valor' =&gt; '200000','fecha_entrega' =&gt; '2019-07-05','fecha_devolucion' =&gt; '2021-09-15','rentado_estado_id' =&gt; 3,'observaciones' =&gt; '',],</v>
      </c>
    </row>
    <row r="21" spans="1:29" x14ac:dyDescent="0.25">
      <c r="A21">
        <v>20</v>
      </c>
      <c r="B21">
        <f>VLOOKUP('PC Rentados'!A21,proveedor_rentado_id!$A$1:$B$6,2,0)</f>
        <v>1</v>
      </c>
      <c r="C21">
        <f>VLOOKUP('PC Rentados'!C21,centro_costo_id_2!$A$2:$B$108,2)</f>
        <v>20</v>
      </c>
      <c r="D21">
        <f>VLOOKUP('PC Rentados'!D21,rentado_responsable_id!$A$1:$B$34,2)</f>
        <v>24</v>
      </c>
      <c r="E21">
        <f>VLOOKUP('PC Rentados'!J21,rentado_tipo_id!$A$1:$B$5,2,0)</f>
        <v>2</v>
      </c>
      <c r="F21" t="str">
        <f>'PC Rentados'!K21</f>
        <v>MXL8512J9Y</v>
      </c>
      <c r="G21" t="str">
        <f>'PC Rentados'!L21</f>
        <v>MXL8512J9Y</v>
      </c>
      <c r="H21">
        <f>'PC Rentados'!B21</f>
        <v>5110</v>
      </c>
      <c r="I21">
        <f>'PC Rentados'!M21</f>
        <v>200000</v>
      </c>
      <c r="J21" t="str">
        <f t="shared" si="1"/>
        <v>2019-07-05</v>
      </c>
      <c r="K21" t="str">
        <f>IF('PC Rentados'!N21="","",U21&amp;"-"&amp;W21&amp;"-"&amp;X21)</f>
        <v>2021-09-15</v>
      </c>
      <c r="L21">
        <f>VLOOKUP("'PC Rentados'!'PC Rentados'!I2",rentado_estado_id!$A$1:$B$4,2)</f>
        <v>3</v>
      </c>
      <c r="M21" t="str">
        <f>IF('PC Rentados'!O21="","",'PC Rentados'!O21)</f>
        <v/>
      </c>
      <c r="O21" s="3">
        <f>'PC Rentados'!F21</f>
        <v>43651</v>
      </c>
      <c r="P21">
        <f t="shared" si="2"/>
        <v>2019</v>
      </c>
      <c r="Q21">
        <f t="shared" si="3"/>
        <v>7</v>
      </c>
      <c r="R21" t="str">
        <f t="shared" si="4"/>
        <v>07</v>
      </c>
      <c r="S21" t="str">
        <f t="shared" si="5"/>
        <v>05</v>
      </c>
      <c r="T21" s="3">
        <f>'PC Rentados'!N21</f>
        <v>44454</v>
      </c>
      <c r="U21">
        <f t="shared" si="6"/>
        <v>2021</v>
      </c>
      <c r="V21">
        <f t="shared" si="7"/>
        <v>9</v>
      </c>
      <c r="W21" t="str">
        <f t="shared" si="8"/>
        <v>09</v>
      </c>
      <c r="X21">
        <f t="shared" si="0"/>
        <v>15</v>
      </c>
      <c r="AA21" t="str">
        <f t="shared" si="9"/>
        <v>['proveedor_rentado_id' =&gt; 1, 'centro_costo_id' =&gt; 20,'rentado_responsable_id' =&gt; 24,'rentado_tipo_id' =&gt; 2,'serial' =&gt; 'MXL8512J9Y','codigo' =&gt; 'MXL8512J9Y',</v>
      </c>
      <c r="AB21" t="str">
        <f t="shared" si="10"/>
        <v>'ticket' =&gt; '5110','valor' =&gt; '200000','fecha_entrega' =&gt; '2019-07-05','fecha_devolucion' =&gt; '2021-09-15','rentado_estado_id' =&gt; 3,'observaciones' =&gt; '',],</v>
      </c>
      <c r="AC21" t="str">
        <f t="shared" si="11"/>
        <v>['proveedor_rentado_id' =&gt; 1, 'centro_costo_id' =&gt; 20,'rentado_responsable_id' =&gt; 24,'rentado_tipo_id' =&gt; 2,'serial' =&gt; 'MXL8512J9Y','codigo' =&gt; 'MXL8512J9Y','ticket' =&gt; '5110','valor' =&gt; '200000','fecha_entrega' =&gt; '2019-07-05','fecha_devolucion' =&gt; '2021-09-15','rentado_estado_id' =&gt; 3,'observaciones' =&gt; '',],</v>
      </c>
    </row>
    <row r="22" spans="1:29" x14ac:dyDescent="0.25">
      <c r="A22">
        <v>21</v>
      </c>
      <c r="B22">
        <f>VLOOKUP('PC Rentados'!A22,proveedor_rentado_id!$A$1:$B$6,2,0)</f>
        <v>1</v>
      </c>
      <c r="C22">
        <f>VLOOKUP('PC Rentados'!C22,centro_costo_id_2!$A$2:$B$108,2)</f>
        <v>20</v>
      </c>
      <c r="D22">
        <f>VLOOKUP('PC Rentados'!D22,rentado_responsable_id!$A$1:$B$34,2)</f>
        <v>24</v>
      </c>
      <c r="E22">
        <f>VLOOKUP('PC Rentados'!J22,rentado_tipo_id!$A$1:$B$5,2,0)</f>
        <v>2</v>
      </c>
      <c r="F22" t="str">
        <f>'PC Rentados'!K22</f>
        <v>MXL8512JBZ</v>
      </c>
      <c r="G22" t="str">
        <f>'PC Rentados'!L22</f>
        <v>MXL8512JBZ</v>
      </c>
      <c r="H22">
        <f>'PC Rentados'!B22</f>
        <v>5110</v>
      </c>
      <c r="I22">
        <f>'PC Rentados'!M22</f>
        <v>200000</v>
      </c>
      <c r="J22" t="str">
        <f t="shared" si="1"/>
        <v>2019-07-05</v>
      </c>
      <c r="K22" t="str">
        <f>IF('PC Rentados'!N22="","",U22&amp;"-"&amp;W22&amp;"-"&amp;X22)</f>
        <v>2021-09-15</v>
      </c>
      <c r="L22">
        <f>VLOOKUP("'PC Rentados'!'PC Rentados'!I2",rentado_estado_id!$A$1:$B$4,2)</f>
        <v>3</v>
      </c>
      <c r="M22" t="str">
        <f>IF('PC Rentados'!O22="","",'PC Rentados'!O22)</f>
        <v/>
      </c>
      <c r="O22" s="3">
        <f>'PC Rentados'!F22</f>
        <v>43651</v>
      </c>
      <c r="P22">
        <f t="shared" si="2"/>
        <v>2019</v>
      </c>
      <c r="Q22">
        <f t="shared" si="3"/>
        <v>7</v>
      </c>
      <c r="R22" t="str">
        <f t="shared" si="4"/>
        <v>07</v>
      </c>
      <c r="S22" t="str">
        <f t="shared" si="5"/>
        <v>05</v>
      </c>
      <c r="T22" s="3">
        <f>'PC Rentados'!N22</f>
        <v>44454</v>
      </c>
      <c r="U22">
        <f t="shared" si="6"/>
        <v>2021</v>
      </c>
      <c r="V22">
        <f t="shared" si="7"/>
        <v>9</v>
      </c>
      <c r="W22" t="str">
        <f t="shared" si="8"/>
        <v>09</v>
      </c>
      <c r="X22">
        <f t="shared" si="0"/>
        <v>15</v>
      </c>
      <c r="AA22" t="str">
        <f t="shared" si="9"/>
        <v>['proveedor_rentado_id' =&gt; 1, 'centro_costo_id' =&gt; 20,'rentado_responsable_id' =&gt; 24,'rentado_tipo_id' =&gt; 2,'serial' =&gt; 'MXL8512JBZ','codigo' =&gt; 'MXL8512JBZ',</v>
      </c>
      <c r="AB22" t="str">
        <f t="shared" si="10"/>
        <v>'ticket' =&gt; '5110','valor' =&gt; '200000','fecha_entrega' =&gt; '2019-07-05','fecha_devolucion' =&gt; '2021-09-15','rentado_estado_id' =&gt; 3,'observaciones' =&gt; '',],</v>
      </c>
      <c r="AC22" t="str">
        <f t="shared" si="11"/>
        <v>['proveedor_rentado_id' =&gt; 1, 'centro_costo_id' =&gt; 20,'rentado_responsable_id' =&gt; 24,'rentado_tipo_id' =&gt; 2,'serial' =&gt; 'MXL8512JBZ','codigo' =&gt; 'MXL8512JBZ','ticket' =&gt; '5110','valor' =&gt; '200000','fecha_entrega' =&gt; '2019-07-05','fecha_devolucion' =&gt; '2021-09-15','rentado_estado_id' =&gt; 3,'observaciones' =&gt; '',],</v>
      </c>
    </row>
    <row r="23" spans="1:29" x14ac:dyDescent="0.25">
      <c r="A23">
        <v>22</v>
      </c>
      <c r="B23">
        <f>VLOOKUP('PC Rentados'!A23,proveedor_rentado_id!$A$1:$B$6,2,0)</f>
        <v>1</v>
      </c>
      <c r="C23">
        <f>VLOOKUP('PC Rentados'!C23,centro_costo_id_2!$A$2:$B$108,2)</f>
        <v>20</v>
      </c>
      <c r="D23">
        <f>VLOOKUP('PC Rentados'!D23,rentado_responsable_id!$A$1:$B$34,2)</f>
        <v>24</v>
      </c>
      <c r="E23">
        <f>VLOOKUP('PC Rentados'!J23,rentado_tipo_id!$A$1:$B$5,2,0)</f>
        <v>2</v>
      </c>
      <c r="F23" t="str">
        <f>'PC Rentados'!K23</f>
        <v>MXL8512JB4</v>
      </c>
      <c r="G23" t="str">
        <f>'PC Rentados'!L23</f>
        <v>MXL8512JB4</v>
      </c>
      <c r="H23">
        <f>'PC Rentados'!B23</f>
        <v>5110</v>
      </c>
      <c r="I23">
        <f>'PC Rentados'!M23</f>
        <v>200000</v>
      </c>
      <c r="J23" t="str">
        <f t="shared" si="1"/>
        <v>2019-07-05</v>
      </c>
      <c r="K23" t="str">
        <f>IF('PC Rentados'!N23="","",U23&amp;"-"&amp;W23&amp;"-"&amp;X23)</f>
        <v>2021-09-15</v>
      </c>
      <c r="L23">
        <f>VLOOKUP("'PC Rentados'!'PC Rentados'!I2",rentado_estado_id!$A$1:$B$4,2)</f>
        <v>3</v>
      </c>
      <c r="M23" t="str">
        <f>IF('PC Rentados'!O23="","",'PC Rentados'!O23)</f>
        <v/>
      </c>
      <c r="O23" s="3">
        <f>'PC Rentados'!F23</f>
        <v>43651</v>
      </c>
      <c r="P23">
        <f t="shared" si="2"/>
        <v>2019</v>
      </c>
      <c r="Q23">
        <f t="shared" si="3"/>
        <v>7</v>
      </c>
      <c r="R23" t="str">
        <f t="shared" si="4"/>
        <v>07</v>
      </c>
      <c r="S23" t="str">
        <f t="shared" si="5"/>
        <v>05</v>
      </c>
      <c r="T23" s="3">
        <f>'PC Rentados'!N23</f>
        <v>44454</v>
      </c>
      <c r="U23">
        <f t="shared" si="6"/>
        <v>2021</v>
      </c>
      <c r="V23">
        <f t="shared" si="7"/>
        <v>9</v>
      </c>
      <c r="W23" t="str">
        <f t="shared" si="8"/>
        <v>09</v>
      </c>
      <c r="X23">
        <f t="shared" si="0"/>
        <v>15</v>
      </c>
      <c r="AA23" t="str">
        <f t="shared" si="9"/>
        <v>['proveedor_rentado_id' =&gt; 1, 'centro_costo_id' =&gt; 20,'rentado_responsable_id' =&gt; 24,'rentado_tipo_id' =&gt; 2,'serial' =&gt; 'MXL8512JB4','codigo' =&gt; 'MXL8512JB4',</v>
      </c>
      <c r="AB23" t="str">
        <f t="shared" si="10"/>
        <v>'ticket' =&gt; '5110','valor' =&gt; '200000','fecha_entrega' =&gt; '2019-07-05','fecha_devolucion' =&gt; '2021-09-15','rentado_estado_id' =&gt; 3,'observaciones' =&gt; '',],</v>
      </c>
      <c r="AC23" t="str">
        <f t="shared" si="11"/>
        <v>['proveedor_rentado_id' =&gt; 1, 'centro_costo_id' =&gt; 20,'rentado_responsable_id' =&gt; 24,'rentado_tipo_id' =&gt; 2,'serial' =&gt; 'MXL8512JB4','codigo' =&gt; 'MXL8512JB4','ticket' =&gt; '5110','valor' =&gt; '200000','fecha_entrega' =&gt; '2019-07-05','fecha_devolucion' =&gt; '2021-09-15','rentado_estado_id' =&gt; 3,'observaciones' =&gt; '',],</v>
      </c>
    </row>
    <row r="24" spans="1:29" x14ac:dyDescent="0.25">
      <c r="A24">
        <v>23</v>
      </c>
      <c r="B24">
        <f>VLOOKUP('PC Rentados'!A24,proveedor_rentado_id!$A$1:$B$6,2,0)</f>
        <v>1</v>
      </c>
      <c r="C24">
        <f>VLOOKUP('PC Rentados'!C24,centro_costo_id_2!$A$2:$B$108,2)</f>
        <v>20</v>
      </c>
      <c r="D24">
        <f>VLOOKUP('PC Rentados'!D24,rentado_responsable_id!$A$1:$B$34,2)</f>
        <v>24</v>
      </c>
      <c r="E24">
        <f>VLOOKUP('PC Rentados'!J24,rentado_tipo_id!$A$1:$B$5,2,0)</f>
        <v>2</v>
      </c>
      <c r="F24" t="str">
        <f>'PC Rentados'!K24</f>
        <v>MXL85035D8</v>
      </c>
      <c r="G24" t="str">
        <f>'PC Rentados'!L24</f>
        <v>MXL85035D8</v>
      </c>
      <c r="H24">
        <f>'PC Rentados'!B24</f>
        <v>5110</v>
      </c>
      <c r="I24">
        <f>'PC Rentados'!M24</f>
        <v>200000</v>
      </c>
      <c r="J24" t="str">
        <f t="shared" si="1"/>
        <v>2019-07-05</v>
      </c>
      <c r="K24" t="str">
        <f>IF('PC Rentados'!N24="","",U24&amp;"-"&amp;W24&amp;"-"&amp;X24)</f>
        <v>2021-09-15</v>
      </c>
      <c r="L24">
        <f>VLOOKUP("'PC Rentados'!'PC Rentados'!I2",rentado_estado_id!$A$1:$B$4,2)</f>
        <v>3</v>
      </c>
      <c r="M24" t="str">
        <f>IF('PC Rentados'!O24="","",'PC Rentados'!O24)</f>
        <v/>
      </c>
      <c r="O24" s="3">
        <f>'PC Rentados'!F24</f>
        <v>43651</v>
      </c>
      <c r="P24">
        <f t="shared" si="2"/>
        <v>2019</v>
      </c>
      <c r="Q24">
        <f t="shared" si="3"/>
        <v>7</v>
      </c>
      <c r="R24" t="str">
        <f t="shared" si="4"/>
        <v>07</v>
      </c>
      <c r="S24" t="str">
        <f t="shared" si="5"/>
        <v>05</v>
      </c>
      <c r="T24" s="3">
        <f>'PC Rentados'!N24</f>
        <v>44454</v>
      </c>
      <c r="U24">
        <f t="shared" si="6"/>
        <v>2021</v>
      </c>
      <c r="V24">
        <f t="shared" si="7"/>
        <v>9</v>
      </c>
      <c r="W24" t="str">
        <f t="shared" si="8"/>
        <v>09</v>
      </c>
      <c r="X24">
        <f t="shared" si="0"/>
        <v>15</v>
      </c>
      <c r="AA24" t="str">
        <f t="shared" si="9"/>
        <v>['proveedor_rentado_id' =&gt; 1, 'centro_costo_id' =&gt; 20,'rentado_responsable_id' =&gt; 24,'rentado_tipo_id' =&gt; 2,'serial' =&gt; 'MXL85035D8','codigo' =&gt; 'MXL85035D8',</v>
      </c>
      <c r="AB24" t="str">
        <f t="shared" si="10"/>
        <v>'ticket' =&gt; '5110','valor' =&gt; '200000','fecha_entrega' =&gt; '2019-07-05','fecha_devolucion' =&gt; '2021-09-15','rentado_estado_id' =&gt; 3,'observaciones' =&gt; '',],</v>
      </c>
      <c r="AC24" t="str">
        <f t="shared" si="11"/>
        <v>['proveedor_rentado_id' =&gt; 1, 'centro_costo_id' =&gt; 20,'rentado_responsable_id' =&gt; 24,'rentado_tipo_id' =&gt; 2,'serial' =&gt; 'MXL85035D8','codigo' =&gt; 'MXL85035D8','ticket' =&gt; '5110','valor' =&gt; '200000','fecha_entrega' =&gt; '2019-07-05','fecha_devolucion' =&gt; '2021-09-15','rentado_estado_id' =&gt; 3,'observaciones' =&gt; '',],</v>
      </c>
    </row>
    <row r="25" spans="1:29" x14ac:dyDescent="0.25">
      <c r="A25">
        <v>24</v>
      </c>
      <c r="B25">
        <f>VLOOKUP('PC Rentados'!A25,proveedor_rentado_id!$A$1:$B$6,2,0)</f>
        <v>1</v>
      </c>
      <c r="C25">
        <f>VLOOKUP('PC Rentados'!C25,centro_costo_id_2!$A$2:$B$108,2)</f>
        <v>20</v>
      </c>
      <c r="D25">
        <f>VLOOKUP('PC Rentados'!D25,rentado_responsable_id!$A$1:$B$34,2)</f>
        <v>24</v>
      </c>
      <c r="E25">
        <f>VLOOKUP('PC Rentados'!J25,rentado_tipo_id!$A$1:$B$5,2,0)</f>
        <v>2</v>
      </c>
      <c r="F25" t="str">
        <f>'PC Rentados'!K25</f>
        <v>MXL8512J7L</v>
      </c>
      <c r="G25" t="str">
        <f>'PC Rentados'!L25</f>
        <v>MXL8512J7L</v>
      </c>
      <c r="H25">
        <f>'PC Rentados'!B25</f>
        <v>5110</v>
      </c>
      <c r="I25">
        <f>'PC Rentados'!M25</f>
        <v>200000</v>
      </c>
      <c r="J25" t="str">
        <f t="shared" si="1"/>
        <v>2019-07-05</v>
      </c>
      <c r="K25" t="str">
        <f>IF('PC Rentados'!N25="","",U25&amp;"-"&amp;W25&amp;"-"&amp;X25)</f>
        <v>2021-09-15</v>
      </c>
      <c r="L25">
        <f>VLOOKUP("'PC Rentados'!'PC Rentados'!I2",rentado_estado_id!$A$1:$B$4,2)</f>
        <v>3</v>
      </c>
      <c r="M25" t="str">
        <f>IF('PC Rentados'!O25="","",'PC Rentados'!O25)</f>
        <v/>
      </c>
      <c r="O25" s="3">
        <f>'PC Rentados'!F25</f>
        <v>43651</v>
      </c>
      <c r="P25">
        <f t="shared" si="2"/>
        <v>2019</v>
      </c>
      <c r="Q25">
        <f t="shared" si="3"/>
        <v>7</v>
      </c>
      <c r="R25" t="str">
        <f t="shared" si="4"/>
        <v>07</v>
      </c>
      <c r="S25" t="str">
        <f t="shared" si="5"/>
        <v>05</v>
      </c>
      <c r="T25" s="3">
        <f>'PC Rentados'!N25</f>
        <v>44454</v>
      </c>
      <c r="U25">
        <f t="shared" si="6"/>
        <v>2021</v>
      </c>
      <c r="V25">
        <f t="shared" si="7"/>
        <v>9</v>
      </c>
      <c r="W25" t="str">
        <f t="shared" si="8"/>
        <v>09</v>
      </c>
      <c r="X25">
        <f t="shared" si="0"/>
        <v>15</v>
      </c>
      <c r="AA25" t="str">
        <f t="shared" si="9"/>
        <v>['proveedor_rentado_id' =&gt; 1, 'centro_costo_id' =&gt; 20,'rentado_responsable_id' =&gt; 24,'rentado_tipo_id' =&gt; 2,'serial' =&gt; 'MXL8512J7L','codigo' =&gt; 'MXL8512J7L',</v>
      </c>
      <c r="AB25" t="str">
        <f t="shared" si="10"/>
        <v>'ticket' =&gt; '5110','valor' =&gt; '200000','fecha_entrega' =&gt; '2019-07-05','fecha_devolucion' =&gt; '2021-09-15','rentado_estado_id' =&gt; 3,'observaciones' =&gt; '',],</v>
      </c>
      <c r="AC25" t="str">
        <f t="shared" si="11"/>
        <v>['proveedor_rentado_id' =&gt; 1, 'centro_costo_id' =&gt; 20,'rentado_responsable_id' =&gt; 24,'rentado_tipo_id' =&gt; 2,'serial' =&gt; 'MXL8512J7L','codigo' =&gt; 'MXL8512J7L','ticket' =&gt; '5110','valor' =&gt; '200000','fecha_entrega' =&gt; '2019-07-05','fecha_devolucion' =&gt; '2021-09-15','rentado_estado_id' =&gt; 3,'observaciones' =&gt; '',],</v>
      </c>
    </row>
    <row r="26" spans="1:29" x14ac:dyDescent="0.25">
      <c r="A26">
        <v>25</v>
      </c>
      <c r="B26">
        <f>VLOOKUP('PC Rentados'!A26,proveedor_rentado_id!$A$1:$B$6,2,0)</f>
        <v>2</v>
      </c>
      <c r="C26">
        <f>VLOOKUP('PC Rentados'!C26,centro_costo_id_2!$A$2:$B$108,2)</f>
        <v>20</v>
      </c>
      <c r="D26">
        <f>VLOOKUP('PC Rentados'!D26,rentado_responsable_id!$A$1:$B$34,2)</f>
        <v>24</v>
      </c>
      <c r="E26">
        <f>VLOOKUP('PC Rentados'!J26,rentado_tipo_id!$A$1:$B$5,2,0)</f>
        <v>1</v>
      </c>
      <c r="F26" t="str">
        <f>'PC Rentados'!K26</f>
        <v>RC11176</v>
      </c>
      <c r="G26" t="str">
        <f>'PC Rentados'!L26</f>
        <v>RC11176</v>
      </c>
      <c r="H26">
        <f>'PC Rentados'!B26</f>
        <v>5854</v>
      </c>
      <c r="I26">
        <f>'PC Rentados'!M26</f>
        <v>100000</v>
      </c>
      <c r="J26" t="str">
        <f t="shared" si="1"/>
        <v>2020-07-21</v>
      </c>
      <c r="K26" t="str">
        <f>IF('PC Rentados'!N26="","",U26&amp;"-"&amp;W26&amp;"-"&amp;X26)</f>
        <v>2021-08-03</v>
      </c>
      <c r="L26">
        <f>VLOOKUP("'PC Rentados'!'PC Rentados'!I2",rentado_estado_id!$A$1:$B$4,2)</f>
        <v>3</v>
      </c>
      <c r="M26" t="str">
        <f>IF('PC Rentados'!O26="","",'PC Rentados'!O26)</f>
        <v/>
      </c>
      <c r="O26" s="3">
        <f>'PC Rentados'!F26</f>
        <v>44033</v>
      </c>
      <c r="P26">
        <f t="shared" si="2"/>
        <v>2020</v>
      </c>
      <c r="Q26">
        <f t="shared" si="3"/>
        <v>7</v>
      </c>
      <c r="R26" t="str">
        <f t="shared" si="4"/>
        <v>07</v>
      </c>
      <c r="S26">
        <f t="shared" si="5"/>
        <v>21</v>
      </c>
      <c r="T26" s="3">
        <f>'PC Rentados'!N26</f>
        <v>44411</v>
      </c>
      <c r="U26">
        <f t="shared" si="6"/>
        <v>2021</v>
      </c>
      <c r="V26">
        <f t="shared" si="7"/>
        <v>8</v>
      </c>
      <c r="W26" t="str">
        <f t="shared" si="8"/>
        <v>08</v>
      </c>
      <c r="X26" t="str">
        <f>IF(DAY(T26)&lt;10,0 &amp; DAY(T26),DAY(T26))</f>
        <v>03</v>
      </c>
      <c r="AA26" t="str">
        <f t="shared" si="9"/>
        <v>['proveedor_rentado_id' =&gt; 2, 'centro_costo_id' =&gt; 20,'rentado_responsable_id' =&gt; 24,'rentado_tipo_id' =&gt; 1,'serial' =&gt; 'RC11176','codigo' =&gt; 'RC11176',</v>
      </c>
      <c r="AB26" t="str">
        <f t="shared" si="10"/>
        <v>'ticket' =&gt; '5854','valor' =&gt; '100000','fecha_entrega' =&gt; '2020-07-21','fecha_devolucion' =&gt; '2021-08-03','rentado_estado_id' =&gt; 3,'observaciones' =&gt; '',],</v>
      </c>
      <c r="AC26" t="str">
        <f t="shared" si="11"/>
        <v>['proveedor_rentado_id' =&gt; 2, 'centro_costo_id' =&gt; 20,'rentado_responsable_id' =&gt; 24,'rentado_tipo_id' =&gt; 1,'serial' =&gt; 'RC11176','codigo' =&gt; 'RC11176','ticket' =&gt; '5854','valor' =&gt; '100000','fecha_entrega' =&gt; '2020-07-21','fecha_devolucion' =&gt; '2021-08-03','rentado_estado_id' =&gt; 3,'observaciones' =&gt; '',],</v>
      </c>
    </row>
    <row r="27" spans="1:29" x14ac:dyDescent="0.25">
      <c r="A27">
        <v>26</v>
      </c>
      <c r="B27">
        <f>VLOOKUP('PC Rentados'!A27,proveedor_rentado_id!$A$1:$B$6,2,0)</f>
        <v>2</v>
      </c>
      <c r="C27">
        <f>VLOOKUP('PC Rentados'!C27,centro_costo_id_2!$A$2:$B$108,2)</f>
        <v>20</v>
      </c>
      <c r="D27">
        <f>VLOOKUP('PC Rentados'!D27,rentado_responsable_id!$A$1:$B$34,2)</f>
        <v>24</v>
      </c>
      <c r="E27">
        <f>VLOOKUP('PC Rentados'!J27,rentado_tipo_id!$A$1:$B$5,2,0)</f>
        <v>1</v>
      </c>
      <c r="F27" t="str">
        <f>'PC Rentados'!K27</f>
        <v>RC11177</v>
      </c>
      <c r="G27" t="str">
        <f>'PC Rentados'!L27</f>
        <v>RC11177</v>
      </c>
      <c r="H27">
        <f>'PC Rentados'!B27</f>
        <v>5854</v>
      </c>
      <c r="I27">
        <f>'PC Rentados'!M27</f>
        <v>100000</v>
      </c>
      <c r="J27" t="str">
        <f t="shared" si="1"/>
        <v>2020-07-21</v>
      </c>
      <c r="K27" t="str">
        <f>IF('PC Rentados'!N27="","",U27&amp;"-"&amp;W27&amp;"-"&amp;X27)</f>
        <v>2021-04-07</v>
      </c>
      <c r="L27">
        <f>VLOOKUP("'PC Rentados'!'PC Rentados'!I2",rentado_estado_id!$A$1:$B$4,2)</f>
        <v>3</v>
      </c>
      <c r="M27" t="str">
        <f>IF('PC Rentados'!O27="","",'PC Rentados'!O27)</f>
        <v/>
      </c>
      <c r="O27" s="3">
        <f>'PC Rentados'!F27</f>
        <v>44033</v>
      </c>
      <c r="P27">
        <f t="shared" si="2"/>
        <v>2020</v>
      </c>
      <c r="Q27">
        <f t="shared" si="3"/>
        <v>7</v>
      </c>
      <c r="R27" t="str">
        <f t="shared" si="4"/>
        <v>07</v>
      </c>
      <c r="S27">
        <f t="shared" si="5"/>
        <v>21</v>
      </c>
      <c r="T27" s="3">
        <f>'PC Rentados'!N27</f>
        <v>44293</v>
      </c>
      <c r="U27">
        <f t="shared" si="6"/>
        <v>2021</v>
      </c>
      <c r="V27">
        <f t="shared" si="7"/>
        <v>4</v>
      </c>
      <c r="W27" t="str">
        <f t="shared" si="8"/>
        <v>04</v>
      </c>
      <c r="X27" t="str">
        <f t="shared" ref="X27:X90" si="12">IF(DAY(T27)&lt;10,0 &amp; DAY(T27),DAY(T27))</f>
        <v>07</v>
      </c>
      <c r="AA27" t="str">
        <f t="shared" si="9"/>
        <v>['proveedor_rentado_id' =&gt; 2, 'centro_costo_id' =&gt; 20,'rentado_responsable_id' =&gt; 24,'rentado_tipo_id' =&gt; 1,'serial' =&gt; 'RC11177','codigo' =&gt; 'RC11177',</v>
      </c>
      <c r="AB27" t="str">
        <f t="shared" si="10"/>
        <v>'ticket' =&gt; '5854','valor' =&gt; '100000','fecha_entrega' =&gt; '2020-07-21','fecha_devolucion' =&gt; '2021-04-07','rentado_estado_id' =&gt; 3,'observaciones' =&gt; '',],</v>
      </c>
      <c r="AC27" t="str">
        <f t="shared" si="11"/>
        <v>['proveedor_rentado_id' =&gt; 2, 'centro_costo_id' =&gt; 20,'rentado_responsable_id' =&gt; 24,'rentado_tipo_id' =&gt; 1,'serial' =&gt; 'RC11177','codigo' =&gt; 'RC11177','ticket' =&gt; '5854','valor' =&gt; '100000','fecha_entrega' =&gt; '2020-07-21','fecha_devolucion' =&gt; '2021-04-07','rentado_estado_id' =&gt; 3,'observaciones' =&gt; '',],</v>
      </c>
    </row>
    <row r="28" spans="1:29" x14ac:dyDescent="0.25">
      <c r="A28">
        <v>27</v>
      </c>
      <c r="B28">
        <f>VLOOKUP('PC Rentados'!A28,proveedor_rentado_id!$A$1:$B$6,2,0)</f>
        <v>2</v>
      </c>
      <c r="C28">
        <f>VLOOKUP('PC Rentados'!C28,centro_costo_id_2!$A$2:$B$108,2)</f>
        <v>20</v>
      </c>
      <c r="D28">
        <f>VLOOKUP('PC Rentados'!D28,rentado_responsable_id!$A$1:$B$34,2)</f>
        <v>24</v>
      </c>
      <c r="E28">
        <f>VLOOKUP('PC Rentados'!J28,rentado_tipo_id!$A$1:$B$5,2,0)</f>
        <v>1</v>
      </c>
      <c r="F28" t="str">
        <f>'PC Rentados'!K28</f>
        <v>RC16678</v>
      </c>
      <c r="G28" t="str">
        <f>'PC Rentados'!L28</f>
        <v>RC16678</v>
      </c>
      <c r="H28">
        <f>'PC Rentados'!B28</f>
        <v>5880</v>
      </c>
      <c r="I28">
        <f>'PC Rentados'!M28</f>
        <v>189000</v>
      </c>
      <c r="J28" t="str">
        <f t="shared" si="1"/>
        <v>2020-08-14</v>
      </c>
      <c r="K28" t="str">
        <f>IF('PC Rentados'!N28="","",U28&amp;"-"&amp;W28&amp;"-"&amp;X28)</f>
        <v>2021-08-03</v>
      </c>
      <c r="L28">
        <f>VLOOKUP("'PC Rentados'!'PC Rentados'!I2",rentado_estado_id!$A$1:$B$4,2)</f>
        <v>3</v>
      </c>
      <c r="M28" t="str">
        <f>IF('PC Rentados'!O28="","",'PC Rentados'!O28)</f>
        <v/>
      </c>
      <c r="O28" s="3">
        <f>'PC Rentados'!F28</f>
        <v>44057</v>
      </c>
      <c r="P28">
        <f t="shared" si="2"/>
        <v>2020</v>
      </c>
      <c r="Q28">
        <f t="shared" si="3"/>
        <v>8</v>
      </c>
      <c r="R28" t="str">
        <f t="shared" si="4"/>
        <v>08</v>
      </c>
      <c r="S28">
        <f t="shared" si="5"/>
        <v>14</v>
      </c>
      <c r="T28" s="3">
        <f>'PC Rentados'!N28</f>
        <v>44411</v>
      </c>
      <c r="U28">
        <f t="shared" si="6"/>
        <v>2021</v>
      </c>
      <c r="V28">
        <f t="shared" si="7"/>
        <v>8</v>
      </c>
      <c r="W28" t="str">
        <f t="shared" si="8"/>
        <v>08</v>
      </c>
      <c r="X28" t="str">
        <f t="shared" si="12"/>
        <v>03</v>
      </c>
      <c r="AA28" t="str">
        <f t="shared" si="9"/>
        <v>['proveedor_rentado_id' =&gt; 2, 'centro_costo_id' =&gt; 20,'rentado_responsable_id' =&gt; 24,'rentado_tipo_id' =&gt; 1,'serial' =&gt; 'RC16678','codigo' =&gt; 'RC16678',</v>
      </c>
      <c r="AB28" t="str">
        <f t="shared" si="10"/>
        <v>'ticket' =&gt; '5880','valor' =&gt; '189000','fecha_entrega' =&gt; '2020-08-14','fecha_devolucion' =&gt; '2021-08-03','rentado_estado_id' =&gt; 3,'observaciones' =&gt; '',],</v>
      </c>
      <c r="AC28" t="str">
        <f t="shared" si="11"/>
        <v>['proveedor_rentado_id' =&gt; 2, 'centro_costo_id' =&gt; 20,'rentado_responsable_id' =&gt; 24,'rentado_tipo_id' =&gt; 1,'serial' =&gt; 'RC16678','codigo' =&gt; 'RC16678','ticket' =&gt; '5880','valor' =&gt; '189000','fecha_entrega' =&gt; '2020-08-14','fecha_devolucion' =&gt; '2021-08-03','rentado_estado_id' =&gt; 3,'observaciones' =&gt; '',],</v>
      </c>
    </row>
    <row r="29" spans="1:29" x14ac:dyDescent="0.25">
      <c r="A29">
        <v>28</v>
      </c>
      <c r="B29">
        <f>VLOOKUP('PC Rentados'!A29,proveedor_rentado_id!$A$1:$B$6,2,0)</f>
        <v>2</v>
      </c>
      <c r="C29">
        <f>VLOOKUP('PC Rentados'!C29,centro_costo_id_2!$A$2:$B$108,2)</f>
        <v>20</v>
      </c>
      <c r="D29">
        <f>VLOOKUP('PC Rentados'!D29,rentado_responsable_id!$A$1:$B$34,2)</f>
        <v>24</v>
      </c>
      <c r="E29">
        <f>VLOOKUP('PC Rentados'!J29,rentado_tipo_id!$A$1:$B$5,2,0)</f>
        <v>1</v>
      </c>
      <c r="F29" t="str">
        <f>'PC Rentados'!K29</f>
        <v>RC16677</v>
      </c>
      <c r="G29" t="str">
        <f>'PC Rentados'!L29</f>
        <v>RC16677</v>
      </c>
      <c r="H29">
        <f>'PC Rentados'!B29</f>
        <v>6234</v>
      </c>
      <c r="I29">
        <f>'PC Rentados'!M29</f>
        <v>189000</v>
      </c>
      <c r="J29" t="str">
        <f t="shared" si="1"/>
        <v>2020-09-15</v>
      </c>
      <c r="K29" t="str">
        <f>IF('PC Rentados'!N29="","",U29&amp;"-"&amp;W29&amp;"-"&amp;X29)</f>
        <v>2021-08-03</v>
      </c>
      <c r="L29">
        <f>VLOOKUP("'PC Rentados'!'PC Rentados'!I2",rentado_estado_id!$A$1:$B$4,2)</f>
        <v>3</v>
      </c>
      <c r="M29" t="str">
        <f>IF('PC Rentados'!O29="","",'PC Rentados'!O29)</f>
        <v/>
      </c>
      <c r="O29" s="3">
        <f>'PC Rentados'!F29</f>
        <v>44089</v>
      </c>
      <c r="P29">
        <f t="shared" si="2"/>
        <v>2020</v>
      </c>
      <c r="Q29">
        <f t="shared" si="3"/>
        <v>9</v>
      </c>
      <c r="R29" t="str">
        <f t="shared" si="4"/>
        <v>09</v>
      </c>
      <c r="S29">
        <f t="shared" si="5"/>
        <v>15</v>
      </c>
      <c r="T29" s="3">
        <f>'PC Rentados'!N29</f>
        <v>44411</v>
      </c>
      <c r="U29">
        <f t="shared" si="6"/>
        <v>2021</v>
      </c>
      <c r="V29">
        <f t="shared" si="7"/>
        <v>8</v>
      </c>
      <c r="W29" t="str">
        <f t="shared" si="8"/>
        <v>08</v>
      </c>
      <c r="X29" t="str">
        <f t="shared" si="12"/>
        <v>03</v>
      </c>
      <c r="AA29" t="str">
        <f t="shared" si="9"/>
        <v>['proveedor_rentado_id' =&gt; 2, 'centro_costo_id' =&gt; 20,'rentado_responsable_id' =&gt; 24,'rentado_tipo_id' =&gt; 1,'serial' =&gt; 'RC16677','codigo' =&gt; 'RC16677',</v>
      </c>
      <c r="AB29" t="str">
        <f t="shared" si="10"/>
        <v>'ticket' =&gt; '6234','valor' =&gt; '189000','fecha_entrega' =&gt; '2020-09-15','fecha_devolucion' =&gt; '2021-08-03','rentado_estado_id' =&gt; 3,'observaciones' =&gt; '',],</v>
      </c>
      <c r="AC29" t="str">
        <f t="shared" si="11"/>
        <v>['proveedor_rentado_id' =&gt; 2, 'centro_costo_id' =&gt; 20,'rentado_responsable_id' =&gt; 24,'rentado_tipo_id' =&gt; 1,'serial' =&gt; 'RC16677','codigo' =&gt; 'RC16677','ticket' =&gt; '6234','valor' =&gt; '189000','fecha_entrega' =&gt; '2020-09-15','fecha_devolucion' =&gt; '2021-08-03','rentado_estado_id' =&gt; 3,'observaciones' =&gt; '',],</v>
      </c>
    </row>
    <row r="30" spans="1:29" x14ac:dyDescent="0.25">
      <c r="A30">
        <v>29</v>
      </c>
      <c r="B30">
        <f>VLOOKUP('PC Rentados'!A30,proveedor_rentado_id!$A$1:$B$6,2,0)</f>
        <v>2</v>
      </c>
      <c r="C30">
        <f>VLOOKUP('PC Rentados'!C30,centro_costo_id_2!$A$2:$B$108,2)</f>
        <v>20</v>
      </c>
      <c r="D30">
        <f>VLOOKUP('PC Rentados'!D30,rentado_responsable_id!$A$1:$B$34,2)</f>
        <v>24</v>
      </c>
      <c r="E30">
        <f>VLOOKUP('PC Rentados'!J30,rentado_tipo_id!$A$1:$B$5,2,0)</f>
        <v>1</v>
      </c>
      <c r="F30" t="str">
        <f>'PC Rentados'!K30</f>
        <v>RC15934</v>
      </c>
      <c r="G30" t="str">
        <f>'PC Rentados'!L30</f>
        <v>RC15934</v>
      </c>
      <c r="H30">
        <f>'PC Rentados'!B30</f>
        <v>6335</v>
      </c>
      <c r="I30">
        <f>'PC Rentados'!M30</f>
        <v>189000</v>
      </c>
      <c r="J30" t="str">
        <f t="shared" si="1"/>
        <v>2020-09-19</v>
      </c>
      <c r="K30" t="str">
        <f>IF('PC Rentados'!N30="","",U30&amp;"-"&amp;W30&amp;"-"&amp;X30)</f>
        <v>2021-08-03</v>
      </c>
      <c r="L30">
        <f>VLOOKUP("'PC Rentados'!'PC Rentados'!I2",rentado_estado_id!$A$1:$B$4,2)</f>
        <v>3</v>
      </c>
      <c r="M30" t="str">
        <f>IF('PC Rentados'!O30="","",'PC Rentados'!O30)</f>
        <v/>
      </c>
      <c r="O30" s="3">
        <f>'PC Rentados'!F30</f>
        <v>44093</v>
      </c>
      <c r="P30">
        <f t="shared" si="2"/>
        <v>2020</v>
      </c>
      <c r="Q30">
        <f t="shared" si="3"/>
        <v>9</v>
      </c>
      <c r="R30" t="str">
        <f t="shared" si="4"/>
        <v>09</v>
      </c>
      <c r="S30">
        <f t="shared" si="5"/>
        <v>19</v>
      </c>
      <c r="T30" s="3">
        <f>'PC Rentados'!N30</f>
        <v>44411</v>
      </c>
      <c r="U30">
        <f t="shared" si="6"/>
        <v>2021</v>
      </c>
      <c r="V30">
        <f t="shared" si="7"/>
        <v>8</v>
      </c>
      <c r="W30" t="str">
        <f t="shared" si="8"/>
        <v>08</v>
      </c>
      <c r="X30" t="str">
        <f t="shared" si="12"/>
        <v>03</v>
      </c>
      <c r="AA30" t="str">
        <f t="shared" si="9"/>
        <v>['proveedor_rentado_id' =&gt; 2, 'centro_costo_id' =&gt; 20,'rentado_responsable_id' =&gt; 24,'rentado_tipo_id' =&gt; 1,'serial' =&gt; 'RC15934','codigo' =&gt; 'RC15934',</v>
      </c>
      <c r="AB30" t="str">
        <f t="shared" si="10"/>
        <v>'ticket' =&gt; '6335','valor' =&gt; '189000','fecha_entrega' =&gt; '2020-09-19','fecha_devolucion' =&gt; '2021-08-03','rentado_estado_id' =&gt; 3,'observaciones' =&gt; '',],</v>
      </c>
      <c r="AC30" t="str">
        <f t="shared" si="11"/>
        <v>['proveedor_rentado_id' =&gt; 2, 'centro_costo_id' =&gt; 20,'rentado_responsable_id' =&gt; 24,'rentado_tipo_id' =&gt; 1,'serial' =&gt; 'RC15934','codigo' =&gt; 'RC15934','ticket' =&gt; '6335','valor' =&gt; '189000','fecha_entrega' =&gt; '2020-09-19','fecha_devolucion' =&gt; '2021-08-03','rentado_estado_id' =&gt; 3,'observaciones' =&gt; '',],</v>
      </c>
    </row>
    <row r="31" spans="1:29" x14ac:dyDescent="0.25">
      <c r="A31">
        <v>30</v>
      </c>
      <c r="B31">
        <f>VLOOKUP('PC Rentados'!A31,proveedor_rentado_id!$A$1:$B$6,2,0)</f>
        <v>2</v>
      </c>
      <c r="C31">
        <f>VLOOKUP('PC Rentados'!C31,centro_costo_id_2!$A$2:$B$108,2)</f>
        <v>20</v>
      </c>
      <c r="D31">
        <f>VLOOKUP('PC Rentados'!D31,rentado_responsable_id!$A$1:$B$34,2)</f>
        <v>24</v>
      </c>
      <c r="E31">
        <f>VLOOKUP('PC Rentados'!J31,rentado_tipo_id!$A$1:$B$5,2,0)</f>
        <v>1</v>
      </c>
      <c r="F31" t="str">
        <f>'PC Rentados'!K31</f>
        <v>RC16679</v>
      </c>
      <c r="G31" t="str">
        <f>'PC Rentados'!L31</f>
        <v>RC16679</v>
      </c>
      <c r="H31">
        <f>'PC Rentados'!B31</f>
        <v>6335</v>
      </c>
      <c r="I31">
        <f>'PC Rentados'!M31</f>
        <v>189000</v>
      </c>
      <c r="J31" t="str">
        <f t="shared" si="1"/>
        <v>2020-10-06</v>
      </c>
      <c r="K31" t="str">
        <f>IF('PC Rentados'!N31="","",U31&amp;"-"&amp;W31&amp;"-"&amp;X31)</f>
        <v>2021-08-03</v>
      </c>
      <c r="L31">
        <f>VLOOKUP("'PC Rentados'!'PC Rentados'!I2",rentado_estado_id!$A$1:$B$4,2)</f>
        <v>3</v>
      </c>
      <c r="M31" t="str">
        <f>IF('PC Rentados'!O31="","",'PC Rentados'!O31)</f>
        <v/>
      </c>
      <c r="O31" s="3">
        <f>'PC Rentados'!F31</f>
        <v>44110</v>
      </c>
      <c r="P31">
        <f t="shared" si="2"/>
        <v>2020</v>
      </c>
      <c r="Q31">
        <f t="shared" si="3"/>
        <v>10</v>
      </c>
      <c r="R31">
        <f t="shared" si="4"/>
        <v>10</v>
      </c>
      <c r="S31" t="str">
        <f t="shared" si="5"/>
        <v>06</v>
      </c>
      <c r="T31" s="3">
        <f>'PC Rentados'!N31</f>
        <v>44411</v>
      </c>
      <c r="U31">
        <f t="shared" si="6"/>
        <v>2021</v>
      </c>
      <c r="V31">
        <f t="shared" si="7"/>
        <v>8</v>
      </c>
      <c r="W31" t="str">
        <f t="shared" si="8"/>
        <v>08</v>
      </c>
      <c r="X31" t="str">
        <f t="shared" si="12"/>
        <v>03</v>
      </c>
      <c r="AA31" t="str">
        <f t="shared" si="9"/>
        <v>['proveedor_rentado_id' =&gt; 2, 'centro_costo_id' =&gt; 20,'rentado_responsable_id' =&gt; 24,'rentado_tipo_id' =&gt; 1,'serial' =&gt; 'RC16679','codigo' =&gt; 'RC16679',</v>
      </c>
      <c r="AB31" t="str">
        <f t="shared" si="10"/>
        <v>'ticket' =&gt; '6335','valor' =&gt; '189000','fecha_entrega' =&gt; '2020-10-06','fecha_devolucion' =&gt; '2021-08-03','rentado_estado_id' =&gt; 3,'observaciones' =&gt; '',],</v>
      </c>
      <c r="AC31" t="str">
        <f t="shared" si="11"/>
        <v>['proveedor_rentado_id' =&gt; 2, 'centro_costo_id' =&gt; 20,'rentado_responsable_id' =&gt; 24,'rentado_tipo_id' =&gt; 1,'serial' =&gt; 'RC16679','codigo' =&gt; 'RC16679','ticket' =&gt; '6335','valor' =&gt; '189000','fecha_entrega' =&gt; '2020-10-06','fecha_devolucion' =&gt; '2021-08-03','rentado_estado_id' =&gt; 3,'observaciones' =&gt; '',],</v>
      </c>
    </row>
    <row r="32" spans="1:29" x14ac:dyDescent="0.25">
      <c r="A32">
        <v>31</v>
      </c>
      <c r="B32">
        <f>VLOOKUP('PC Rentados'!A32,proveedor_rentado_id!$A$1:$B$6,2,0)</f>
        <v>2</v>
      </c>
      <c r="C32">
        <f>VLOOKUP('PC Rentados'!C32,centro_costo_id_2!$A$2:$B$108,2)</f>
        <v>20</v>
      </c>
      <c r="D32">
        <f>VLOOKUP('PC Rentados'!D32,rentado_responsable_id!$A$1:$B$34,2)</f>
        <v>24</v>
      </c>
      <c r="E32">
        <f>VLOOKUP('PC Rentados'!J32,rentado_tipo_id!$A$1:$B$5,2,0)</f>
        <v>1</v>
      </c>
      <c r="F32" t="str">
        <f>'PC Rentados'!K32</f>
        <v>RC13706</v>
      </c>
      <c r="G32" t="str">
        <f>'PC Rentados'!L32</f>
        <v>RC13706</v>
      </c>
      <c r="H32">
        <f>'PC Rentados'!B32</f>
        <v>6335</v>
      </c>
      <c r="I32">
        <f>'PC Rentados'!M32</f>
        <v>189900</v>
      </c>
      <c r="J32" t="str">
        <f t="shared" si="1"/>
        <v>2020-10-08</v>
      </c>
      <c r="K32" t="str">
        <f>IF('PC Rentados'!N32="","",U32&amp;"-"&amp;W32&amp;"-"&amp;X32)</f>
        <v>2021-08-03</v>
      </c>
      <c r="L32">
        <f>VLOOKUP("'PC Rentados'!'PC Rentados'!I2",rentado_estado_id!$A$1:$B$4,2)</f>
        <v>3</v>
      </c>
      <c r="M32" t="str">
        <f>IF('PC Rentados'!O32="","",'PC Rentados'!O32)</f>
        <v/>
      </c>
      <c r="O32" s="3">
        <f>'PC Rentados'!F32</f>
        <v>44112</v>
      </c>
      <c r="P32">
        <f t="shared" si="2"/>
        <v>2020</v>
      </c>
      <c r="Q32">
        <f t="shared" si="3"/>
        <v>10</v>
      </c>
      <c r="R32">
        <f t="shared" si="4"/>
        <v>10</v>
      </c>
      <c r="S32" t="str">
        <f t="shared" si="5"/>
        <v>08</v>
      </c>
      <c r="T32" s="3">
        <f>'PC Rentados'!N32</f>
        <v>44411</v>
      </c>
      <c r="U32">
        <f t="shared" si="6"/>
        <v>2021</v>
      </c>
      <c r="V32">
        <f t="shared" si="7"/>
        <v>8</v>
      </c>
      <c r="W32" t="str">
        <f t="shared" si="8"/>
        <v>08</v>
      </c>
      <c r="X32" t="str">
        <f t="shared" si="12"/>
        <v>03</v>
      </c>
      <c r="AA32" t="str">
        <f t="shared" si="9"/>
        <v>['proveedor_rentado_id' =&gt; 2, 'centro_costo_id' =&gt; 20,'rentado_responsable_id' =&gt; 24,'rentado_tipo_id' =&gt; 1,'serial' =&gt; 'RC13706','codigo' =&gt; 'RC13706',</v>
      </c>
      <c r="AB32" t="str">
        <f t="shared" si="10"/>
        <v>'ticket' =&gt; '6335','valor' =&gt; '189900','fecha_entrega' =&gt; '2020-10-08','fecha_devolucion' =&gt; '2021-08-03','rentado_estado_id' =&gt; 3,'observaciones' =&gt; '',],</v>
      </c>
      <c r="AC32" t="str">
        <f t="shared" si="11"/>
        <v>['proveedor_rentado_id' =&gt; 2, 'centro_costo_id' =&gt; 20,'rentado_responsable_id' =&gt; 24,'rentado_tipo_id' =&gt; 1,'serial' =&gt; 'RC13706','codigo' =&gt; 'RC13706','ticket' =&gt; '6335','valor' =&gt; '189900','fecha_entrega' =&gt; '2020-10-08','fecha_devolucion' =&gt; '2021-08-03','rentado_estado_id' =&gt; 3,'observaciones' =&gt; '',],</v>
      </c>
    </row>
    <row r="33" spans="1:29" x14ac:dyDescent="0.25">
      <c r="A33">
        <v>32</v>
      </c>
      <c r="B33">
        <f>VLOOKUP('PC Rentados'!A33,proveedor_rentado_id!$A$1:$B$6,2,0)</f>
        <v>3</v>
      </c>
      <c r="C33">
        <f>VLOOKUP('PC Rentados'!C33,centro_costo_id_2!$A$2:$B$108,2)</f>
        <v>20</v>
      </c>
      <c r="D33">
        <f>VLOOKUP('PC Rentados'!D33,rentado_responsable_id!$A$1:$B$34,2)</f>
        <v>24</v>
      </c>
      <c r="E33">
        <f>VLOOKUP('PC Rentados'!J33,rentado_tipo_id!$A$1:$B$5,2,0)</f>
        <v>5</v>
      </c>
      <c r="F33" t="str">
        <f>'PC Rentados'!K33</f>
        <v>MXQ44704L9</v>
      </c>
      <c r="G33" t="str">
        <f>'PC Rentados'!L33</f>
        <v>MXQ44704L9</v>
      </c>
      <c r="H33">
        <f>'PC Rentados'!B33</f>
        <v>6513</v>
      </c>
      <c r="I33">
        <f>'PC Rentados'!M33</f>
        <v>720000</v>
      </c>
      <c r="J33" t="str">
        <f t="shared" si="1"/>
        <v>2020-10-15</v>
      </c>
      <c r="K33" t="str">
        <f>IF('PC Rentados'!N33="","",U33&amp;"-"&amp;W33&amp;"-"&amp;X33)</f>
        <v>2021-08-05</v>
      </c>
      <c r="L33">
        <f>VLOOKUP("'PC Rentados'!'PC Rentados'!I2",rentado_estado_id!$A$1:$B$4,2)</f>
        <v>3</v>
      </c>
      <c r="M33" t="str">
        <f>IF('PC Rentados'!O33="","",'PC Rentados'!O33)</f>
        <v/>
      </c>
      <c r="O33" s="3">
        <f>'PC Rentados'!F33</f>
        <v>44119</v>
      </c>
      <c r="P33">
        <f t="shared" si="2"/>
        <v>2020</v>
      </c>
      <c r="Q33">
        <f t="shared" si="3"/>
        <v>10</v>
      </c>
      <c r="R33">
        <f t="shared" si="4"/>
        <v>10</v>
      </c>
      <c r="S33">
        <f t="shared" si="5"/>
        <v>15</v>
      </c>
      <c r="T33" s="3">
        <f>'PC Rentados'!N33</f>
        <v>44413</v>
      </c>
      <c r="U33">
        <f t="shared" si="6"/>
        <v>2021</v>
      </c>
      <c r="V33">
        <f t="shared" si="7"/>
        <v>8</v>
      </c>
      <c r="W33" t="str">
        <f t="shared" si="8"/>
        <v>08</v>
      </c>
      <c r="X33" t="str">
        <f t="shared" si="12"/>
        <v>05</v>
      </c>
      <c r="AA33" t="str">
        <f t="shared" si="9"/>
        <v>['proveedor_rentado_id' =&gt; 3, 'centro_costo_id' =&gt; 20,'rentado_responsable_id' =&gt; 24,'rentado_tipo_id' =&gt; 5,'serial' =&gt; 'MXQ44704L9','codigo' =&gt; 'MXQ44704L9',</v>
      </c>
      <c r="AB33" t="str">
        <f t="shared" si="10"/>
        <v>'ticket' =&gt; '6513','valor' =&gt; '720000','fecha_entrega' =&gt; '2020-10-15','fecha_devolucion' =&gt; '2021-08-05','rentado_estado_id' =&gt; 3,'observaciones' =&gt; '',],</v>
      </c>
      <c r="AC33" t="str">
        <f t="shared" si="11"/>
        <v>['proveedor_rentado_id' =&gt; 3, 'centro_costo_id' =&gt; 20,'rentado_responsable_id' =&gt; 24,'rentado_tipo_id' =&gt; 5,'serial' =&gt; 'MXQ44704L9','codigo' =&gt; 'MXQ44704L9','ticket' =&gt; '6513','valor' =&gt; '720000','fecha_entrega' =&gt; '2020-10-15','fecha_devolucion' =&gt; '2021-08-05','rentado_estado_id' =&gt; 3,'observaciones' =&gt; '',],</v>
      </c>
    </row>
    <row r="34" spans="1:29" x14ac:dyDescent="0.25">
      <c r="A34">
        <v>33</v>
      </c>
      <c r="B34">
        <f>VLOOKUP('PC Rentados'!A34,proveedor_rentado_id!$A$1:$B$6,2,0)</f>
        <v>2</v>
      </c>
      <c r="C34">
        <f>VLOOKUP('PC Rentados'!C34,centro_costo_id_2!$A$2:$B$108,2)</f>
        <v>20</v>
      </c>
      <c r="D34">
        <f>VLOOKUP('PC Rentados'!D34,rentado_responsable_id!$A$1:$B$34,2)</f>
        <v>24</v>
      </c>
      <c r="E34">
        <f>VLOOKUP('PC Rentados'!J34,rentado_tipo_id!$A$1:$B$5,2,0)</f>
        <v>1</v>
      </c>
      <c r="F34" t="str">
        <f>'PC Rentados'!K34</f>
        <v>AS20383</v>
      </c>
      <c r="G34" t="str">
        <f>'PC Rentados'!L34</f>
        <v>AS20383</v>
      </c>
      <c r="H34">
        <f>'PC Rentados'!B34</f>
        <v>6714</v>
      </c>
      <c r="I34">
        <f>'PC Rentados'!M34</f>
        <v>189000</v>
      </c>
      <c r="J34" t="str">
        <f t="shared" si="1"/>
        <v>2020-12-16</v>
      </c>
      <c r="K34" t="str">
        <f>IF('PC Rentados'!N34="","",U34&amp;"-"&amp;W34&amp;"-"&amp;X34)</f>
        <v>2021-08-03</v>
      </c>
      <c r="L34">
        <f>VLOOKUP("'PC Rentados'!'PC Rentados'!I2",rentado_estado_id!$A$1:$B$4,2)</f>
        <v>3</v>
      </c>
      <c r="M34" t="str">
        <f>IF('PC Rentados'!O34="","",'PC Rentados'!O34)</f>
        <v/>
      </c>
      <c r="O34" s="3">
        <f>'PC Rentados'!F34</f>
        <v>44181</v>
      </c>
      <c r="P34">
        <f t="shared" si="2"/>
        <v>2020</v>
      </c>
      <c r="Q34">
        <f t="shared" si="3"/>
        <v>12</v>
      </c>
      <c r="R34">
        <f t="shared" si="4"/>
        <v>12</v>
      </c>
      <c r="S34">
        <f t="shared" si="5"/>
        <v>16</v>
      </c>
      <c r="T34" s="3">
        <f>'PC Rentados'!N34</f>
        <v>44411</v>
      </c>
      <c r="U34">
        <f t="shared" si="6"/>
        <v>2021</v>
      </c>
      <c r="V34">
        <f t="shared" si="7"/>
        <v>8</v>
      </c>
      <c r="W34" t="str">
        <f t="shared" si="8"/>
        <v>08</v>
      </c>
      <c r="X34" t="str">
        <f t="shared" si="12"/>
        <v>03</v>
      </c>
      <c r="AA34" t="str">
        <f t="shared" si="9"/>
        <v>['proveedor_rentado_id' =&gt; 2, 'centro_costo_id' =&gt; 20,'rentado_responsable_id' =&gt; 24,'rentado_tipo_id' =&gt; 1,'serial' =&gt; 'AS20383','codigo' =&gt; 'AS20383',</v>
      </c>
      <c r="AB34" t="str">
        <f t="shared" si="10"/>
        <v>'ticket' =&gt; '6714','valor' =&gt; '189000','fecha_entrega' =&gt; '2020-12-16','fecha_devolucion' =&gt; '2021-08-03','rentado_estado_id' =&gt; 3,'observaciones' =&gt; '',],</v>
      </c>
      <c r="AC34" t="str">
        <f t="shared" si="11"/>
        <v>['proveedor_rentado_id' =&gt; 2, 'centro_costo_id' =&gt; 20,'rentado_responsable_id' =&gt; 24,'rentado_tipo_id' =&gt; 1,'serial' =&gt; 'AS20383','codigo' =&gt; 'AS20383','ticket' =&gt; '6714','valor' =&gt; '189000','fecha_entrega' =&gt; '2020-12-16','fecha_devolucion' =&gt; '2021-08-03','rentado_estado_id' =&gt; 3,'observaciones' =&gt; '',],</v>
      </c>
    </row>
    <row r="35" spans="1:29" x14ac:dyDescent="0.25">
      <c r="A35">
        <v>34</v>
      </c>
      <c r="B35">
        <f>VLOOKUP('PC Rentados'!A35,proveedor_rentado_id!$A$1:$B$6,2,0)</f>
        <v>1</v>
      </c>
      <c r="C35">
        <f>VLOOKUP('PC Rentados'!C35,centro_costo_id_2!$A$2:$B$108,2)</f>
        <v>8</v>
      </c>
      <c r="D35">
        <f>VLOOKUP('PC Rentados'!D35,rentado_responsable_id!$A$1:$B$34,2)</f>
        <v>14</v>
      </c>
      <c r="E35">
        <f>VLOOKUP('PC Rentados'!J35,rentado_tipo_id!$A$1:$B$5,2,0)</f>
        <v>1</v>
      </c>
      <c r="F35" t="str">
        <f>'PC Rentados'!K35</f>
        <v>5CG5371JGC</v>
      </c>
      <c r="G35">
        <f>'PC Rentados'!L35</f>
        <v>72317</v>
      </c>
      <c r="H35">
        <f>'PC Rentados'!B35</f>
        <v>6781</v>
      </c>
      <c r="I35">
        <f>'PC Rentados'!M35</f>
        <v>105000</v>
      </c>
      <c r="J35" t="str">
        <f t="shared" si="1"/>
        <v>2021-01-22</v>
      </c>
      <c r="K35" t="str">
        <f>IF('PC Rentados'!N35="","",U35&amp;"-"&amp;W35&amp;"-"&amp;X35)</f>
        <v>2022-03-11</v>
      </c>
      <c r="L35">
        <f>VLOOKUP("'PC Rentados'!'PC Rentados'!I2",rentado_estado_id!$A$1:$B$4,2)</f>
        <v>3</v>
      </c>
      <c r="M35" t="str">
        <f>IF('PC Rentados'!O35="","",'PC Rentados'!O35)</f>
        <v/>
      </c>
      <c r="O35" s="3">
        <f>'PC Rentados'!F35</f>
        <v>44218</v>
      </c>
      <c r="P35">
        <f t="shared" si="2"/>
        <v>2021</v>
      </c>
      <c r="Q35">
        <f t="shared" si="3"/>
        <v>1</v>
      </c>
      <c r="R35" t="str">
        <f t="shared" si="4"/>
        <v>01</v>
      </c>
      <c r="S35">
        <f t="shared" si="5"/>
        <v>22</v>
      </c>
      <c r="T35" s="3">
        <f>'PC Rentados'!N35</f>
        <v>44631</v>
      </c>
      <c r="U35">
        <f t="shared" si="6"/>
        <v>2022</v>
      </c>
      <c r="V35">
        <f t="shared" si="7"/>
        <v>3</v>
      </c>
      <c r="W35" t="str">
        <f t="shared" si="8"/>
        <v>03</v>
      </c>
      <c r="X35">
        <f t="shared" si="12"/>
        <v>11</v>
      </c>
      <c r="AA35" t="str">
        <f t="shared" si="9"/>
        <v>['proveedor_rentado_id' =&gt; 1, 'centro_costo_id' =&gt; 8,'rentado_responsable_id' =&gt; 14,'rentado_tipo_id' =&gt; 1,'serial' =&gt; '5CG5371JGC','codigo' =&gt; '72317',</v>
      </c>
      <c r="AB35" t="str">
        <f t="shared" si="10"/>
        <v>'ticket' =&gt; '6781','valor' =&gt; '105000','fecha_entrega' =&gt; '2021-01-22','fecha_devolucion' =&gt; '2022-03-11','rentado_estado_id' =&gt; 3,'observaciones' =&gt; '',],</v>
      </c>
      <c r="AC35" t="str">
        <f t="shared" si="11"/>
        <v>['proveedor_rentado_id' =&gt; 1, 'centro_costo_id' =&gt; 8,'rentado_responsable_id' =&gt; 14,'rentado_tipo_id' =&gt; 1,'serial' =&gt; '5CG5371JGC','codigo' =&gt; '72317','ticket' =&gt; '6781','valor' =&gt; '105000','fecha_entrega' =&gt; '2021-01-22','fecha_devolucion' =&gt; '2022-03-11','rentado_estado_id' =&gt; 3,'observaciones' =&gt; '',],</v>
      </c>
    </row>
    <row r="36" spans="1:29" x14ac:dyDescent="0.25">
      <c r="A36">
        <v>35</v>
      </c>
      <c r="B36">
        <f>VLOOKUP('PC Rentados'!A36,proveedor_rentado_id!$A$1:$B$6,2,0)</f>
        <v>1</v>
      </c>
      <c r="C36">
        <f>VLOOKUP('PC Rentados'!C36,centro_costo_id_2!$A$2:$B$108,2)</f>
        <v>27</v>
      </c>
      <c r="D36">
        <f>VLOOKUP('PC Rentados'!D36,rentado_responsable_id!$A$1:$B$34,2)</f>
        <v>14</v>
      </c>
      <c r="E36">
        <f>VLOOKUP('PC Rentados'!J36,rentado_tipo_id!$A$1:$B$5,2,0)</f>
        <v>1</v>
      </c>
      <c r="F36" t="str">
        <f>'PC Rentados'!K36</f>
        <v>5CG5382VK5</v>
      </c>
      <c r="G36">
        <f>'PC Rentados'!L36</f>
        <v>64620</v>
      </c>
      <c r="H36">
        <f>'PC Rentados'!B36</f>
        <v>6781</v>
      </c>
      <c r="I36">
        <f>'PC Rentados'!M36</f>
        <v>105000</v>
      </c>
      <c r="J36" t="str">
        <f t="shared" si="1"/>
        <v>2021-01-22</v>
      </c>
      <c r="K36" t="str">
        <f>IF('PC Rentados'!N36="","",U36&amp;"-"&amp;W36&amp;"-"&amp;X36)</f>
        <v>2021-11-30</v>
      </c>
      <c r="L36">
        <f>VLOOKUP("'PC Rentados'!'PC Rentados'!I2",rentado_estado_id!$A$1:$B$4,2)</f>
        <v>3</v>
      </c>
      <c r="M36" t="str">
        <f>IF('PC Rentados'!O36="","",'PC Rentados'!O36)</f>
        <v/>
      </c>
      <c r="O36" s="3">
        <f>'PC Rentados'!F36</f>
        <v>44218</v>
      </c>
      <c r="P36">
        <f t="shared" si="2"/>
        <v>2021</v>
      </c>
      <c r="Q36">
        <f t="shared" si="3"/>
        <v>1</v>
      </c>
      <c r="R36" t="str">
        <f t="shared" si="4"/>
        <v>01</v>
      </c>
      <c r="S36">
        <f t="shared" si="5"/>
        <v>22</v>
      </c>
      <c r="T36" s="3">
        <f>'PC Rentados'!N36</f>
        <v>44530</v>
      </c>
      <c r="U36">
        <f t="shared" si="6"/>
        <v>2021</v>
      </c>
      <c r="V36">
        <f t="shared" si="7"/>
        <v>11</v>
      </c>
      <c r="W36">
        <f t="shared" si="8"/>
        <v>11</v>
      </c>
      <c r="X36">
        <f t="shared" si="12"/>
        <v>30</v>
      </c>
      <c r="AA36" t="str">
        <f t="shared" si="9"/>
        <v>['proveedor_rentado_id' =&gt; 1, 'centro_costo_id' =&gt; 27,'rentado_responsable_id' =&gt; 14,'rentado_tipo_id' =&gt; 1,'serial' =&gt; '5CG5382VK5','codigo' =&gt; '64620',</v>
      </c>
      <c r="AB36" t="str">
        <f t="shared" si="10"/>
        <v>'ticket' =&gt; '6781','valor' =&gt; '105000','fecha_entrega' =&gt; '2021-01-22','fecha_devolucion' =&gt; '2021-11-30','rentado_estado_id' =&gt; 3,'observaciones' =&gt; '',],</v>
      </c>
      <c r="AC36" t="str">
        <f t="shared" si="11"/>
        <v>['proveedor_rentado_id' =&gt; 1, 'centro_costo_id' =&gt; 27,'rentado_responsable_id' =&gt; 14,'rentado_tipo_id' =&gt; 1,'serial' =&gt; '5CG5382VK5','codigo' =&gt; '64620','ticket' =&gt; '6781','valor' =&gt; '105000','fecha_entrega' =&gt; '2021-01-22','fecha_devolucion' =&gt; '2021-11-30','rentado_estado_id' =&gt; 3,'observaciones' =&gt; '',],</v>
      </c>
    </row>
    <row r="37" spans="1:29" x14ac:dyDescent="0.25">
      <c r="A37">
        <v>36</v>
      </c>
      <c r="B37">
        <f>VLOOKUP('PC Rentados'!A37,proveedor_rentado_id!$A$1:$B$6,2,0)</f>
        <v>1</v>
      </c>
      <c r="C37">
        <f>VLOOKUP('PC Rentados'!C37,centro_costo_id_2!$A$2:$B$108,2)</f>
        <v>8</v>
      </c>
      <c r="D37">
        <f>VLOOKUP('PC Rentados'!D37,rentado_responsable_id!$A$1:$B$34,2)</f>
        <v>34</v>
      </c>
      <c r="E37">
        <f>VLOOKUP('PC Rentados'!J37,rentado_tipo_id!$A$1:$B$5,2,0)</f>
        <v>1</v>
      </c>
      <c r="F37" t="str">
        <f>'PC Rentados'!K37</f>
        <v>5CG5514L46</v>
      </c>
      <c r="G37">
        <f>'PC Rentados'!L37</f>
        <v>66253</v>
      </c>
      <c r="H37">
        <f>'PC Rentados'!B37</f>
        <v>6781</v>
      </c>
      <c r="I37">
        <f>'PC Rentados'!M37</f>
        <v>105000</v>
      </c>
      <c r="J37" t="str">
        <f t="shared" si="1"/>
        <v>2021-01-22</v>
      </c>
      <c r="K37" t="str">
        <f>IF('PC Rentados'!N37="","",U37&amp;"-"&amp;W37&amp;"-"&amp;X37)</f>
        <v/>
      </c>
      <c r="L37">
        <f>VLOOKUP("'PC Rentados'!'PC Rentados'!I2",rentado_estado_id!$A$1:$B$4,2)</f>
        <v>3</v>
      </c>
      <c r="M37" t="str">
        <f>IF('PC Rentados'!O37="","",'PC Rentados'!O37)</f>
        <v/>
      </c>
      <c r="O37" s="3">
        <f>'PC Rentados'!F37</f>
        <v>44218</v>
      </c>
      <c r="P37">
        <f t="shared" si="2"/>
        <v>2021</v>
      </c>
      <c r="Q37">
        <f t="shared" si="3"/>
        <v>1</v>
      </c>
      <c r="R37" t="str">
        <f t="shared" si="4"/>
        <v>01</v>
      </c>
      <c r="S37">
        <f t="shared" si="5"/>
        <v>22</v>
      </c>
      <c r="T37" s="3">
        <f>'PC Rentados'!N37</f>
        <v>0</v>
      </c>
      <c r="U37">
        <f t="shared" si="6"/>
        <v>1900</v>
      </c>
      <c r="V37">
        <f t="shared" si="7"/>
        <v>1</v>
      </c>
      <c r="W37" t="str">
        <f t="shared" si="8"/>
        <v>01</v>
      </c>
      <c r="X37" t="str">
        <f t="shared" si="12"/>
        <v>00</v>
      </c>
      <c r="AA37" t="str">
        <f t="shared" si="9"/>
        <v>['proveedor_rentado_id' =&gt; 1, 'centro_costo_id' =&gt; 8,'rentado_responsable_id' =&gt; 34,'rentado_tipo_id' =&gt; 1,'serial' =&gt; '5CG5514L46','codigo' =&gt; '66253',</v>
      </c>
      <c r="AB37" t="str">
        <f t="shared" si="10"/>
        <v>'ticket' =&gt; '6781','valor' =&gt; '105000','fecha_entrega' =&gt; '2021-01-22','fecha_devolucion' =&gt; '','rentado_estado_id' =&gt; 3,'observaciones' =&gt; '',],</v>
      </c>
      <c r="AC37" t="str">
        <f t="shared" si="11"/>
        <v>['proveedor_rentado_id' =&gt; 1, 'centro_costo_id' =&gt; 8,'rentado_responsable_id' =&gt; 34,'rentado_tipo_id' =&gt; 1,'serial' =&gt; '5CG5514L46','codigo' =&gt; '66253','ticket' =&gt; '6781','valor' =&gt; '105000','fecha_entrega' =&gt; '2021-01-22','fecha_devolucion' =&gt; '','rentado_estado_id' =&gt; 3,'observaciones' =&gt; '',],</v>
      </c>
    </row>
    <row r="38" spans="1:29" x14ac:dyDescent="0.25">
      <c r="A38">
        <v>37</v>
      </c>
      <c r="B38">
        <f>VLOOKUP('PC Rentados'!A38,proveedor_rentado_id!$A$1:$B$6,2,0)</f>
        <v>1</v>
      </c>
      <c r="C38">
        <f>VLOOKUP('PC Rentados'!C38,centro_costo_id_2!$A$2:$B$108,2)</f>
        <v>8</v>
      </c>
      <c r="D38">
        <f>VLOOKUP('PC Rentados'!D38,rentado_responsable_id!$A$1:$B$34,2)</f>
        <v>34</v>
      </c>
      <c r="E38">
        <f>VLOOKUP('PC Rentados'!J38,rentado_tipo_id!$A$1:$B$5,2,0)</f>
        <v>1</v>
      </c>
      <c r="F38" t="str">
        <f>'PC Rentados'!K38</f>
        <v>5CG01454C6</v>
      </c>
      <c r="G38">
        <f>'PC Rentados'!L38</f>
        <v>83102</v>
      </c>
      <c r="H38">
        <f>'PC Rentados'!B38</f>
        <v>6831</v>
      </c>
      <c r="I38">
        <f>'PC Rentados'!M38</f>
        <v>115000</v>
      </c>
      <c r="J38" t="str">
        <f t="shared" si="1"/>
        <v>2021-02-02</v>
      </c>
      <c r="K38" t="str">
        <f>IF('PC Rentados'!N38="","",U38&amp;"-"&amp;W38&amp;"-"&amp;X38)</f>
        <v/>
      </c>
      <c r="L38">
        <f>VLOOKUP("'PC Rentados'!'PC Rentados'!I2",rentado_estado_id!$A$1:$B$4,2)</f>
        <v>3</v>
      </c>
      <c r="M38" t="str">
        <f>IF('PC Rentados'!O38="","",'PC Rentados'!O38)</f>
        <v/>
      </c>
      <c r="O38" s="3">
        <f>'PC Rentados'!F38</f>
        <v>44229</v>
      </c>
      <c r="P38">
        <f t="shared" si="2"/>
        <v>2021</v>
      </c>
      <c r="Q38">
        <f t="shared" si="3"/>
        <v>2</v>
      </c>
      <c r="R38" t="str">
        <f t="shared" si="4"/>
        <v>02</v>
      </c>
      <c r="S38" t="str">
        <f t="shared" si="5"/>
        <v>02</v>
      </c>
      <c r="T38" s="3">
        <f>'PC Rentados'!N38</f>
        <v>0</v>
      </c>
      <c r="U38">
        <f t="shared" si="6"/>
        <v>1900</v>
      </c>
      <c r="V38">
        <f t="shared" si="7"/>
        <v>1</v>
      </c>
      <c r="W38" t="str">
        <f t="shared" si="8"/>
        <v>01</v>
      </c>
      <c r="X38" t="str">
        <f t="shared" si="12"/>
        <v>00</v>
      </c>
      <c r="AA38" t="str">
        <f t="shared" si="9"/>
        <v>['proveedor_rentado_id' =&gt; 1, 'centro_costo_id' =&gt; 8,'rentado_responsable_id' =&gt; 34,'rentado_tipo_id' =&gt; 1,'serial' =&gt; '5CG01454C6','codigo' =&gt; '83102',</v>
      </c>
      <c r="AB38" t="str">
        <f t="shared" si="10"/>
        <v>'ticket' =&gt; '6831','valor' =&gt; '115000','fecha_entrega' =&gt; '2021-02-02','fecha_devolucion' =&gt; '','rentado_estado_id' =&gt; 3,'observaciones' =&gt; '',],</v>
      </c>
      <c r="AC38" t="str">
        <f t="shared" si="11"/>
        <v>['proveedor_rentado_id' =&gt; 1, 'centro_costo_id' =&gt; 8,'rentado_responsable_id' =&gt; 34,'rentado_tipo_id' =&gt; 1,'serial' =&gt; '5CG01454C6','codigo' =&gt; '83102','ticket' =&gt; '6831','valor' =&gt; '115000','fecha_entrega' =&gt; '2021-02-02','fecha_devolucion' =&gt; '','rentado_estado_id' =&gt; 3,'observaciones' =&gt; '',],</v>
      </c>
    </row>
    <row r="39" spans="1:29" x14ac:dyDescent="0.25">
      <c r="A39">
        <v>38</v>
      </c>
      <c r="B39">
        <f>VLOOKUP('PC Rentados'!A39,proveedor_rentado_id!$A$1:$B$6,2,0)</f>
        <v>1</v>
      </c>
      <c r="C39">
        <f>VLOOKUP('PC Rentados'!C39,centro_costo_id_2!$A$2:$B$108,2)</f>
        <v>27</v>
      </c>
      <c r="D39">
        <f>VLOOKUP('PC Rentados'!D39,rentado_responsable_id!$A$1:$B$34,2)</f>
        <v>14</v>
      </c>
      <c r="E39">
        <f>VLOOKUP('PC Rentados'!J39,rentado_tipo_id!$A$1:$B$5,2,0)</f>
        <v>1</v>
      </c>
      <c r="F39" t="str">
        <f>'PC Rentados'!K39</f>
        <v>5CG1081FV1</v>
      </c>
      <c r="G39">
        <f>'PC Rentados'!L39</f>
        <v>86956</v>
      </c>
      <c r="H39">
        <f>'PC Rentados'!B39</f>
        <v>6860</v>
      </c>
      <c r="I39">
        <f>'PC Rentados'!M39</f>
        <v>105000</v>
      </c>
      <c r="J39" t="str">
        <f t="shared" si="1"/>
        <v>2021-02-15</v>
      </c>
      <c r="K39" t="str">
        <f>IF('PC Rentados'!N39="","",U39&amp;"-"&amp;W39&amp;"-"&amp;X39)</f>
        <v>2022-02-16</v>
      </c>
      <c r="L39">
        <f>VLOOKUP("'PC Rentados'!'PC Rentados'!I2",rentado_estado_id!$A$1:$B$4,2)</f>
        <v>3</v>
      </c>
      <c r="M39" t="str">
        <f>IF('PC Rentados'!O39="","",'PC Rentados'!O39)</f>
        <v/>
      </c>
      <c r="O39" s="3">
        <f>'PC Rentados'!F39</f>
        <v>44242</v>
      </c>
      <c r="P39">
        <f t="shared" si="2"/>
        <v>2021</v>
      </c>
      <c r="Q39">
        <f t="shared" si="3"/>
        <v>2</v>
      </c>
      <c r="R39" t="str">
        <f t="shared" si="4"/>
        <v>02</v>
      </c>
      <c r="S39">
        <f t="shared" si="5"/>
        <v>15</v>
      </c>
      <c r="T39" s="3">
        <f>'PC Rentados'!N39</f>
        <v>44608</v>
      </c>
      <c r="U39">
        <f t="shared" si="6"/>
        <v>2022</v>
      </c>
      <c r="V39">
        <f t="shared" si="7"/>
        <v>2</v>
      </c>
      <c r="W39" t="str">
        <f t="shared" si="8"/>
        <v>02</v>
      </c>
      <c r="X39">
        <f t="shared" si="12"/>
        <v>16</v>
      </c>
      <c r="AA39" t="str">
        <f t="shared" si="9"/>
        <v>['proveedor_rentado_id' =&gt; 1, 'centro_costo_id' =&gt; 27,'rentado_responsable_id' =&gt; 14,'rentado_tipo_id' =&gt; 1,'serial' =&gt; '5CG1081FV1','codigo' =&gt; '86956',</v>
      </c>
      <c r="AB39" t="str">
        <f t="shared" si="10"/>
        <v>'ticket' =&gt; '6860','valor' =&gt; '105000','fecha_entrega' =&gt; '2021-02-15','fecha_devolucion' =&gt; '2022-02-16','rentado_estado_id' =&gt; 3,'observaciones' =&gt; '',],</v>
      </c>
      <c r="AC39" t="str">
        <f t="shared" si="11"/>
        <v>['proveedor_rentado_id' =&gt; 1, 'centro_costo_id' =&gt; 27,'rentado_responsable_id' =&gt; 14,'rentado_tipo_id' =&gt; 1,'serial' =&gt; '5CG1081FV1','codigo' =&gt; '86956','ticket' =&gt; '6860','valor' =&gt; '105000','fecha_entrega' =&gt; '2021-02-15','fecha_devolucion' =&gt; '2022-02-16','rentado_estado_id' =&gt; 3,'observaciones' =&gt; '',],</v>
      </c>
    </row>
    <row r="40" spans="1:29" x14ac:dyDescent="0.25">
      <c r="A40">
        <v>39</v>
      </c>
      <c r="B40">
        <f>VLOOKUP('PC Rentados'!A40,proveedor_rentado_id!$A$1:$B$6,2,0)</f>
        <v>1</v>
      </c>
      <c r="C40">
        <f>VLOOKUP('PC Rentados'!C40,centro_costo_id_2!$A$2:$B$108,2)</f>
        <v>27</v>
      </c>
      <c r="D40">
        <f>VLOOKUP('PC Rentados'!D40,rentado_responsable_id!$A$1:$B$34,2)</f>
        <v>14</v>
      </c>
      <c r="E40">
        <f>VLOOKUP('PC Rentados'!J40,rentado_tipo_id!$A$1:$B$5,2,0)</f>
        <v>1</v>
      </c>
      <c r="F40" t="str">
        <f>'PC Rentados'!K40</f>
        <v>5CD8400W31</v>
      </c>
      <c r="G40">
        <f>'PC Rentados'!L40</f>
        <v>79038</v>
      </c>
      <c r="H40">
        <f>'PC Rentados'!B40</f>
        <v>6860</v>
      </c>
      <c r="I40">
        <f>'PC Rentados'!M40</f>
        <v>105000</v>
      </c>
      <c r="J40" t="str">
        <f t="shared" si="1"/>
        <v>2021-02-15</v>
      </c>
      <c r="K40" t="str">
        <f>IF('PC Rentados'!N40="","",U40&amp;"-"&amp;W40&amp;"-"&amp;X40)</f>
        <v>2022-01-17</v>
      </c>
      <c r="L40">
        <f>VLOOKUP("'PC Rentados'!'PC Rentados'!I2",rentado_estado_id!$A$1:$B$4,2)</f>
        <v>3</v>
      </c>
      <c r="M40" t="str">
        <f>IF('PC Rentados'!O40="","",'PC Rentados'!O40)</f>
        <v/>
      </c>
      <c r="O40" s="3">
        <f>'PC Rentados'!F40</f>
        <v>44242</v>
      </c>
      <c r="P40">
        <f t="shared" si="2"/>
        <v>2021</v>
      </c>
      <c r="Q40">
        <f t="shared" si="3"/>
        <v>2</v>
      </c>
      <c r="R40" t="str">
        <f t="shared" si="4"/>
        <v>02</v>
      </c>
      <c r="S40">
        <f t="shared" si="5"/>
        <v>15</v>
      </c>
      <c r="T40" s="3">
        <f>'PC Rentados'!N40</f>
        <v>44578</v>
      </c>
      <c r="U40">
        <f t="shared" si="6"/>
        <v>2022</v>
      </c>
      <c r="V40">
        <f t="shared" si="7"/>
        <v>1</v>
      </c>
      <c r="W40" t="str">
        <f t="shared" si="8"/>
        <v>01</v>
      </c>
      <c r="X40">
        <f t="shared" si="12"/>
        <v>17</v>
      </c>
      <c r="AA40" t="str">
        <f t="shared" si="9"/>
        <v>['proveedor_rentado_id' =&gt; 1, 'centro_costo_id' =&gt; 27,'rentado_responsable_id' =&gt; 14,'rentado_tipo_id' =&gt; 1,'serial' =&gt; '5CD8400W31','codigo' =&gt; '79038',</v>
      </c>
      <c r="AB40" t="str">
        <f t="shared" si="10"/>
        <v>'ticket' =&gt; '6860','valor' =&gt; '105000','fecha_entrega' =&gt; '2021-02-15','fecha_devolucion' =&gt; '2022-01-17','rentado_estado_id' =&gt; 3,'observaciones' =&gt; '',],</v>
      </c>
      <c r="AC40" t="str">
        <f t="shared" si="11"/>
        <v>['proveedor_rentado_id' =&gt; 1, 'centro_costo_id' =&gt; 27,'rentado_responsable_id' =&gt; 14,'rentado_tipo_id' =&gt; 1,'serial' =&gt; '5CD8400W31','codigo' =&gt; '79038','ticket' =&gt; '6860','valor' =&gt; '105000','fecha_entrega' =&gt; '2021-02-15','fecha_devolucion' =&gt; '2022-01-17','rentado_estado_id' =&gt; 3,'observaciones' =&gt; '',],</v>
      </c>
    </row>
    <row r="41" spans="1:29" x14ac:dyDescent="0.25">
      <c r="A41">
        <v>40</v>
      </c>
      <c r="B41">
        <f>VLOOKUP('PC Rentados'!A41,proveedor_rentado_id!$A$1:$B$6,2,0)</f>
        <v>1</v>
      </c>
      <c r="C41">
        <f>VLOOKUP('PC Rentados'!C41,centro_costo_id_2!$A$2:$B$108,2)</f>
        <v>27</v>
      </c>
      <c r="D41">
        <f>VLOOKUP('PC Rentados'!D41,rentado_responsable_id!$A$1:$B$34,2)</f>
        <v>14</v>
      </c>
      <c r="E41">
        <f>VLOOKUP('PC Rentados'!J41,rentado_tipo_id!$A$1:$B$5,2,0)</f>
        <v>1</v>
      </c>
      <c r="F41">
        <f>'PC Rentados'!K41</f>
        <v>73979</v>
      </c>
      <c r="G41">
        <f>'PC Rentados'!L41</f>
        <v>73979</v>
      </c>
      <c r="H41">
        <f>'PC Rentados'!B41</f>
        <v>6860</v>
      </c>
      <c r="I41">
        <f>'PC Rentados'!M41</f>
        <v>105000</v>
      </c>
      <c r="J41" t="str">
        <f t="shared" si="1"/>
        <v>2021-02-15</v>
      </c>
      <c r="K41" t="str">
        <f>IF('PC Rentados'!N41="","",U41&amp;"-"&amp;W41&amp;"-"&amp;X41)</f>
        <v>2021-08-30</v>
      </c>
      <c r="L41">
        <f>VLOOKUP("'PC Rentados'!'PC Rentados'!I2",rentado_estado_id!$A$1:$B$4,2)</f>
        <v>3</v>
      </c>
      <c r="M41" t="str">
        <f>IF('PC Rentados'!O41="","",'PC Rentados'!O41)</f>
        <v/>
      </c>
      <c r="O41" s="3">
        <f>'PC Rentados'!F41</f>
        <v>44242</v>
      </c>
      <c r="P41">
        <f t="shared" si="2"/>
        <v>2021</v>
      </c>
      <c r="Q41">
        <f t="shared" si="3"/>
        <v>2</v>
      </c>
      <c r="R41" t="str">
        <f t="shared" si="4"/>
        <v>02</v>
      </c>
      <c r="S41">
        <f t="shared" si="5"/>
        <v>15</v>
      </c>
      <c r="T41" s="3">
        <f>'PC Rentados'!N41</f>
        <v>44438</v>
      </c>
      <c r="U41">
        <f t="shared" si="6"/>
        <v>2021</v>
      </c>
      <c r="V41">
        <f t="shared" si="7"/>
        <v>8</v>
      </c>
      <c r="W41" t="str">
        <f t="shared" si="8"/>
        <v>08</v>
      </c>
      <c r="X41">
        <f t="shared" si="12"/>
        <v>30</v>
      </c>
      <c r="AA41" t="str">
        <f t="shared" si="9"/>
        <v>['proveedor_rentado_id' =&gt; 1, 'centro_costo_id' =&gt; 27,'rentado_responsable_id' =&gt; 14,'rentado_tipo_id' =&gt; 1,'serial' =&gt; '73979','codigo' =&gt; '73979',</v>
      </c>
      <c r="AB41" t="str">
        <f t="shared" si="10"/>
        <v>'ticket' =&gt; '6860','valor' =&gt; '105000','fecha_entrega' =&gt; '2021-02-15','fecha_devolucion' =&gt; '2021-08-30','rentado_estado_id' =&gt; 3,'observaciones' =&gt; '',],</v>
      </c>
      <c r="AC41" t="str">
        <f t="shared" si="11"/>
        <v>['proveedor_rentado_id' =&gt; 1, 'centro_costo_id' =&gt; 27,'rentado_responsable_id' =&gt; 14,'rentado_tipo_id' =&gt; 1,'serial' =&gt; '73979','codigo' =&gt; '73979','ticket' =&gt; '6860','valor' =&gt; '105000','fecha_entrega' =&gt; '2021-02-15','fecha_devolucion' =&gt; '2021-08-30','rentado_estado_id' =&gt; 3,'observaciones' =&gt; '',],</v>
      </c>
    </row>
    <row r="42" spans="1:29" x14ac:dyDescent="0.25">
      <c r="A42">
        <v>41</v>
      </c>
      <c r="B42">
        <f>VLOOKUP('PC Rentados'!A42,proveedor_rentado_id!$A$1:$B$6,2,0)</f>
        <v>1</v>
      </c>
      <c r="C42">
        <f>VLOOKUP('PC Rentados'!C42,centro_costo_id_2!$A$2:$B$108,2)</f>
        <v>8</v>
      </c>
      <c r="D42">
        <f>VLOOKUP('PC Rentados'!D42,rentado_responsable_id!$A$1:$B$34,2)</f>
        <v>14</v>
      </c>
      <c r="E42">
        <f>VLOOKUP('PC Rentados'!J42,rentado_tipo_id!$A$1:$B$5,2,0)</f>
        <v>1</v>
      </c>
      <c r="F42" t="str">
        <f>'PC Rentados'!K42</f>
        <v>JFP991ED700468</v>
      </c>
      <c r="G42">
        <f>'PC Rentados'!L42</f>
        <v>58922</v>
      </c>
      <c r="H42">
        <f>'PC Rentados'!B42</f>
        <v>6990</v>
      </c>
      <c r="I42">
        <f>'PC Rentados'!M42</f>
        <v>95000</v>
      </c>
      <c r="J42" t="str">
        <f t="shared" si="1"/>
        <v>2021-02-23</v>
      </c>
      <c r="K42" t="str">
        <f>IF('PC Rentados'!N42="","",U42&amp;"-"&amp;W42&amp;"-"&amp;X42)</f>
        <v>2022-03-25</v>
      </c>
      <c r="L42">
        <f>VLOOKUP("'PC Rentados'!'PC Rentados'!I2",rentado_estado_id!$A$1:$B$4,2)</f>
        <v>3</v>
      </c>
      <c r="M42" t="str">
        <f>IF('PC Rentados'!O42="","",'PC Rentados'!O42)</f>
        <v/>
      </c>
      <c r="O42" s="3">
        <f>'PC Rentados'!F42</f>
        <v>44250</v>
      </c>
      <c r="P42">
        <f t="shared" si="2"/>
        <v>2021</v>
      </c>
      <c r="Q42">
        <f t="shared" si="3"/>
        <v>2</v>
      </c>
      <c r="R42" t="str">
        <f t="shared" si="4"/>
        <v>02</v>
      </c>
      <c r="S42">
        <f t="shared" si="5"/>
        <v>23</v>
      </c>
      <c r="T42" s="3">
        <f>'PC Rentados'!N42</f>
        <v>44645</v>
      </c>
      <c r="U42">
        <f t="shared" si="6"/>
        <v>2022</v>
      </c>
      <c r="V42">
        <f t="shared" si="7"/>
        <v>3</v>
      </c>
      <c r="W42" t="str">
        <f t="shared" si="8"/>
        <v>03</v>
      </c>
      <c r="X42">
        <f t="shared" si="12"/>
        <v>25</v>
      </c>
      <c r="AA42" t="str">
        <f t="shared" si="9"/>
        <v>['proveedor_rentado_id' =&gt; 1, 'centro_costo_id' =&gt; 8,'rentado_responsable_id' =&gt; 14,'rentado_tipo_id' =&gt; 1,'serial' =&gt; 'JFP991ED700468','codigo' =&gt; '58922',</v>
      </c>
      <c r="AB42" t="str">
        <f t="shared" si="10"/>
        <v>'ticket' =&gt; '6990','valor' =&gt; '95000','fecha_entrega' =&gt; '2021-02-23','fecha_devolucion' =&gt; '2022-03-25','rentado_estado_id' =&gt; 3,'observaciones' =&gt; '',],</v>
      </c>
      <c r="AC42" t="str">
        <f t="shared" si="11"/>
        <v>['proveedor_rentado_id' =&gt; 1, 'centro_costo_id' =&gt; 8,'rentado_responsable_id' =&gt; 14,'rentado_tipo_id' =&gt; 1,'serial' =&gt; 'JFP991ED700468','codigo' =&gt; '58922','ticket' =&gt; '6990','valor' =&gt; '95000','fecha_entrega' =&gt; '2021-02-23','fecha_devolucion' =&gt; '2022-03-25','rentado_estado_id' =&gt; 3,'observaciones' =&gt; '',],</v>
      </c>
    </row>
    <row r="43" spans="1:29" x14ac:dyDescent="0.25">
      <c r="A43">
        <v>42</v>
      </c>
      <c r="B43">
        <f>VLOOKUP('PC Rentados'!A43,proveedor_rentado_id!$A$1:$B$6,2,0)</f>
        <v>1</v>
      </c>
      <c r="C43">
        <f>VLOOKUP('PC Rentados'!C43,centro_costo_id_2!$A$2:$B$108,2)</f>
        <v>27</v>
      </c>
      <c r="D43">
        <f>VLOOKUP('PC Rentados'!D43,rentado_responsable_id!$A$1:$B$34,2)</f>
        <v>14</v>
      </c>
      <c r="E43">
        <f>VLOOKUP('PC Rentados'!J43,rentado_tipo_id!$A$1:$B$5,2,0)</f>
        <v>1</v>
      </c>
      <c r="F43" t="str">
        <f>'PC Rentados'!K43</f>
        <v>CATNBC15G628HP</v>
      </c>
      <c r="G43">
        <f>'PC Rentados'!L43</f>
        <v>72337</v>
      </c>
      <c r="H43">
        <f>'PC Rentados'!B43</f>
        <v>6990</v>
      </c>
      <c r="I43">
        <f>'PC Rentados'!M43</f>
        <v>95000</v>
      </c>
      <c r="J43" t="str">
        <f t="shared" si="1"/>
        <v>2021-02-23</v>
      </c>
      <c r="K43" t="str">
        <f>IF('PC Rentados'!N43="","",U43&amp;"-"&amp;W43&amp;"-"&amp;X43)</f>
        <v>2021-10-15</v>
      </c>
      <c r="L43">
        <f>VLOOKUP("'PC Rentados'!'PC Rentados'!I2",rentado_estado_id!$A$1:$B$4,2)</f>
        <v>3</v>
      </c>
      <c r="M43" t="str">
        <f>IF('PC Rentados'!O43="","",'PC Rentados'!O43)</f>
        <v/>
      </c>
      <c r="O43" s="3">
        <f>'PC Rentados'!F43</f>
        <v>44250</v>
      </c>
      <c r="P43">
        <f t="shared" si="2"/>
        <v>2021</v>
      </c>
      <c r="Q43">
        <f t="shared" si="3"/>
        <v>2</v>
      </c>
      <c r="R43" t="str">
        <f t="shared" si="4"/>
        <v>02</v>
      </c>
      <c r="S43">
        <f t="shared" si="5"/>
        <v>23</v>
      </c>
      <c r="T43" s="3">
        <f>'PC Rentados'!N43</f>
        <v>44484</v>
      </c>
      <c r="U43">
        <f t="shared" si="6"/>
        <v>2021</v>
      </c>
      <c r="V43">
        <f t="shared" si="7"/>
        <v>10</v>
      </c>
      <c r="W43">
        <f t="shared" si="8"/>
        <v>10</v>
      </c>
      <c r="X43">
        <f t="shared" si="12"/>
        <v>15</v>
      </c>
      <c r="AA43" t="str">
        <f t="shared" si="9"/>
        <v>['proveedor_rentado_id' =&gt; 1, 'centro_costo_id' =&gt; 27,'rentado_responsable_id' =&gt; 14,'rentado_tipo_id' =&gt; 1,'serial' =&gt; 'CATNBC15G628HP','codigo' =&gt; '72337',</v>
      </c>
      <c r="AB43" t="str">
        <f t="shared" si="10"/>
        <v>'ticket' =&gt; '6990','valor' =&gt; '95000','fecha_entrega' =&gt; '2021-02-23','fecha_devolucion' =&gt; '2021-10-15','rentado_estado_id' =&gt; 3,'observaciones' =&gt; '',],</v>
      </c>
      <c r="AC43" t="str">
        <f t="shared" si="11"/>
        <v>['proveedor_rentado_id' =&gt; 1, 'centro_costo_id' =&gt; 27,'rentado_responsable_id' =&gt; 14,'rentado_tipo_id' =&gt; 1,'serial' =&gt; 'CATNBC15G628HP','codigo' =&gt; '72337','ticket' =&gt; '6990','valor' =&gt; '95000','fecha_entrega' =&gt; '2021-02-23','fecha_devolucion' =&gt; '2021-10-15','rentado_estado_id' =&gt; 3,'observaciones' =&gt; '',],</v>
      </c>
    </row>
    <row r="44" spans="1:29" x14ac:dyDescent="0.25">
      <c r="A44">
        <v>43</v>
      </c>
      <c r="B44">
        <f>VLOOKUP('PC Rentados'!A44,proveedor_rentado_id!$A$1:$B$6,2,0)</f>
        <v>1</v>
      </c>
      <c r="C44">
        <f>VLOOKUP('PC Rentados'!C44,centro_costo_id_2!$A$2:$B$108,2)</f>
        <v>8</v>
      </c>
      <c r="D44">
        <f>VLOOKUP('PC Rentados'!D44,rentado_responsable_id!$A$1:$B$34,2)</f>
        <v>30</v>
      </c>
      <c r="E44">
        <f>VLOOKUP('PC Rentados'!J44,rentado_tipo_id!$A$1:$B$5,2,0)</f>
        <v>1</v>
      </c>
      <c r="F44" t="str">
        <f>'PC Rentados'!K44</f>
        <v>JFP9912D800412</v>
      </c>
      <c r="G44">
        <f>'PC Rentados'!L44</f>
        <v>61893</v>
      </c>
      <c r="H44">
        <f>'PC Rentados'!B44</f>
        <v>6990</v>
      </c>
      <c r="I44">
        <f>'PC Rentados'!M44</f>
        <v>95000</v>
      </c>
      <c r="J44" t="str">
        <f t="shared" si="1"/>
        <v>2021-02-23</v>
      </c>
      <c r="K44" t="str">
        <f>IF('PC Rentados'!N44="","",U44&amp;"-"&amp;W44&amp;"-"&amp;X44)</f>
        <v>2022-07-26</v>
      </c>
      <c r="L44">
        <f>VLOOKUP("'PC Rentados'!'PC Rentados'!I2",rentado_estado_id!$A$1:$B$4,2)</f>
        <v>3</v>
      </c>
      <c r="M44" t="str">
        <f>IF('PC Rentados'!O44="","",'PC Rentados'!O44)</f>
        <v/>
      </c>
      <c r="O44" s="3">
        <f>'PC Rentados'!F44</f>
        <v>44250</v>
      </c>
      <c r="P44">
        <f t="shared" si="2"/>
        <v>2021</v>
      </c>
      <c r="Q44">
        <f t="shared" si="3"/>
        <v>2</v>
      </c>
      <c r="R44" t="str">
        <f t="shared" si="4"/>
        <v>02</v>
      </c>
      <c r="S44">
        <f t="shared" si="5"/>
        <v>23</v>
      </c>
      <c r="T44" s="3">
        <f>'PC Rentados'!N44</f>
        <v>44768</v>
      </c>
      <c r="U44">
        <f t="shared" si="6"/>
        <v>2022</v>
      </c>
      <c r="V44">
        <f t="shared" si="7"/>
        <v>7</v>
      </c>
      <c r="W44" t="str">
        <f t="shared" si="8"/>
        <v>07</v>
      </c>
      <c r="X44">
        <f t="shared" si="12"/>
        <v>26</v>
      </c>
      <c r="AA44" t="str">
        <f t="shared" si="9"/>
        <v>['proveedor_rentado_id' =&gt; 1, 'centro_costo_id' =&gt; 8,'rentado_responsable_id' =&gt; 30,'rentado_tipo_id' =&gt; 1,'serial' =&gt; 'JFP9912D800412','codigo' =&gt; '61893',</v>
      </c>
      <c r="AB44" t="str">
        <f t="shared" si="10"/>
        <v>'ticket' =&gt; '6990','valor' =&gt; '95000','fecha_entrega' =&gt; '2021-02-23','fecha_devolucion' =&gt; '2022-07-26','rentado_estado_id' =&gt; 3,'observaciones' =&gt; '',],</v>
      </c>
      <c r="AC44" t="str">
        <f t="shared" si="11"/>
        <v>['proveedor_rentado_id' =&gt; 1, 'centro_costo_id' =&gt; 8,'rentado_responsable_id' =&gt; 30,'rentado_tipo_id' =&gt; 1,'serial' =&gt; 'JFP9912D800412','codigo' =&gt; '61893','ticket' =&gt; '6990','valor' =&gt; '95000','fecha_entrega' =&gt; '2021-02-23','fecha_devolucion' =&gt; '2022-07-26','rentado_estado_id' =&gt; 3,'observaciones' =&gt; '',],</v>
      </c>
    </row>
    <row r="45" spans="1:29" x14ac:dyDescent="0.25">
      <c r="A45">
        <v>44</v>
      </c>
      <c r="B45">
        <f>VLOOKUP('PC Rentados'!A45,proveedor_rentado_id!$A$1:$B$6,2,0)</f>
        <v>1</v>
      </c>
      <c r="C45">
        <f>VLOOKUP('PC Rentados'!C45,centro_costo_id_2!$A$2:$B$108,2)</f>
        <v>27</v>
      </c>
      <c r="D45">
        <f>VLOOKUP('PC Rentados'!D45,rentado_responsable_id!$A$1:$B$34,2)</f>
        <v>14</v>
      </c>
      <c r="E45">
        <f>VLOOKUP('PC Rentados'!J45,rentado_tipo_id!$A$1:$B$5,2,0)</f>
        <v>1</v>
      </c>
      <c r="F45" t="str">
        <f>'PC Rentados'!K45</f>
        <v>SYD036505H</v>
      </c>
      <c r="G45">
        <f>'PC Rentados'!L45</f>
        <v>59422</v>
      </c>
      <c r="H45">
        <f>'PC Rentados'!B45</f>
        <v>6990</v>
      </c>
      <c r="I45">
        <f>'PC Rentados'!M45</f>
        <v>95000</v>
      </c>
      <c r="J45" t="str">
        <f t="shared" si="1"/>
        <v>2021-02-23</v>
      </c>
      <c r="K45" t="str">
        <f>IF('PC Rentados'!N45="","",U45&amp;"-"&amp;W45&amp;"-"&amp;X45)</f>
        <v>2021-09-03</v>
      </c>
      <c r="L45">
        <f>VLOOKUP("'PC Rentados'!'PC Rentados'!I2",rentado_estado_id!$A$1:$B$4,2)</f>
        <v>3</v>
      </c>
      <c r="M45" t="str">
        <f>IF('PC Rentados'!O45="","",'PC Rentados'!O45)</f>
        <v/>
      </c>
      <c r="O45" s="3">
        <f>'PC Rentados'!F45</f>
        <v>44250</v>
      </c>
      <c r="P45">
        <f t="shared" si="2"/>
        <v>2021</v>
      </c>
      <c r="Q45">
        <f t="shared" si="3"/>
        <v>2</v>
      </c>
      <c r="R45" t="str">
        <f t="shared" si="4"/>
        <v>02</v>
      </c>
      <c r="S45">
        <f t="shared" si="5"/>
        <v>23</v>
      </c>
      <c r="T45" s="3">
        <f>'PC Rentados'!N45</f>
        <v>44442</v>
      </c>
      <c r="U45">
        <f t="shared" si="6"/>
        <v>2021</v>
      </c>
      <c r="V45">
        <f t="shared" si="7"/>
        <v>9</v>
      </c>
      <c r="W45" t="str">
        <f t="shared" si="8"/>
        <v>09</v>
      </c>
      <c r="X45" t="str">
        <f t="shared" si="12"/>
        <v>03</v>
      </c>
      <c r="AA45" t="str">
        <f t="shared" si="9"/>
        <v>['proveedor_rentado_id' =&gt; 1, 'centro_costo_id' =&gt; 27,'rentado_responsable_id' =&gt; 14,'rentado_tipo_id' =&gt; 1,'serial' =&gt; 'SYD036505H','codigo' =&gt; '59422',</v>
      </c>
      <c r="AB45" t="str">
        <f t="shared" si="10"/>
        <v>'ticket' =&gt; '6990','valor' =&gt; '95000','fecha_entrega' =&gt; '2021-02-23','fecha_devolucion' =&gt; '2021-09-03','rentado_estado_id' =&gt; 3,'observaciones' =&gt; '',],</v>
      </c>
      <c r="AC45" t="str">
        <f t="shared" si="11"/>
        <v>['proveedor_rentado_id' =&gt; 1, 'centro_costo_id' =&gt; 27,'rentado_responsable_id' =&gt; 14,'rentado_tipo_id' =&gt; 1,'serial' =&gt; 'SYD036505H','codigo' =&gt; '59422','ticket' =&gt; '6990','valor' =&gt; '95000','fecha_entrega' =&gt; '2021-02-23','fecha_devolucion' =&gt; '2021-09-03','rentado_estado_id' =&gt; 3,'observaciones' =&gt; '',],</v>
      </c>
    </row>
    <row r="46" spans="1:29" x14ac:dyDescent="0.25">
      <c r="A46">
        <v>45</v>
      </c>
      <c r="B46">
        <f>VLOOKUP('PC Rentados'!A46,proveedor_rentado_id!$A$1:$B$6,2,0)</f>
        <v>1</v>
      </c>
      <c r="C46">
        <f>VLOOKUP('PC Rentados'!C46,centro_costo_id_2!$A$2:$B$108,2)</f>
        <v>27</v>
      </c>
      <c r="D46">
        <f>VLOOKUP('PC Rentados'!D46,rentado_responsable_id!$A$1:$B$34,2)</f>
        <v>14</v>
      </c>
      <c r="E46">
        <f>VLOOKUP('PC Rentados'!J46,rentado_tipo_id!$A$1:$B$5,2,0)</f>
        <v>1</v>
      </c>
      <c r="F46" t="str">
        <f>'PC Rentados'!K46</f>
        <v>SWB14557310</v>
      </c>
      <c r="G46">
        <f>'PC Rentados'!L46</f>
        <v>60535</v>
      </c>
      <c r="H46">
        <f>'PC Rentados'!B46</f>
        <v>6990</v>
      </c>
      <c r="I46">
        <f>'PC Rentados'!M46</f>
        <v>95000</v>
      </c>
      <c r="J46" t="str">
        <f t="shared" si="1"/>
        <v>2021-02-23</v>
      </c>
      <c r="K46" t="str">
        <f>IF('PC Rentados'!N46="","",U46&amp;"-"&amp;W46&amp;"-"&amp;X46)</f>
        <v>2021-10-06</v>
      </c>
      <c r="L46">
        <f>VLOOKUP("'PC Rentados'!'PC Rentados'!I2",rentado_estado_id!$A$1:$B$4,2)</f>
        <v>3</v>
      </c>
      <c r="M46" t="str">
        <f>IF('PC Rentados'!O46="","",'PC Rentados'!O46)</f>
        <v/>
      </c>
      <c r="O46" s="3">
        <f>'PC Rentados'!F46</f>
        <v>44250</v>
      </c>
      <c r="P46">
        <f t="shared" si="2"/>
        <v>2021</v>
      </c>
      <c r="Q46">
        <f t="shared" si="3"/>
        <v>2</v>
      </c>
      <c r="R46" t="str">
        <f t="shared" si="4"/>
        <v>02</v>
      </c>
      <c r="S46">
        <f t="shared" si="5"/>
        <v>23</v>
      </c>
      <c r="T46" s="3">
        <f>'PC Rentados'!N46</f>
        <v>44475</v>
      </c>
      <c r="U46">
        <f t="shared" si="6"/>
        <v>2021</v>
      </c>
      <c r="V46">
        <f t="shared" si="7"/>
        <v>10</v>
      </c>
      <c r="W46">
        <f t="shared" si="8"/>
        <v>10</v>
      </c>
      <c r="X46" t="str">
        <f t="shared" si="12"/>
        <v>06</v>
      </c>
      <c r="AA46" t="str">
        <f t="shared" si="9"/>
        <v>['proveedor_rentado_id' =&gt; 1, 'centro_costo_id' =&gt; 27,'rentado_responsable_id' =&gt; 14,'rentado_tipo_id' =&gt; 1,'serial' =&gt; 'SWB14557310','codigo' =&gt; '60535',</v>
      </c>
      <c r="AB46" t="str">
        <f t="shared" si="10"/>
        <v>'ticket' =&gt; '6990','valor' =&gt; '95000','fecha_entrega' =&gt; '2021-02-23','fecha_devolucion' =&gt; '2021-10-06','rentado_estado_id' =&gt; 3,'observaciones' =&gt; '',],</v>
      </c>
      <c r="AC46" t="str">
        <f t="shared" si="11"/>
        <v>['proveedor_rentado_id' =&gt; 1, 'centro_costo_id' =&gt; 27,'rentado_responsable_id' =&gt; 14,'rentado_tipo_id' =&gt; 1,'serial' =&gt; 'SWB14557310','codigo' =&gt; '60535','ticket' =&gt; '6990','valor' =&gt; '95000','fecha_entrega' =&gt; '2021-02-23','fecha_devolucion' =&gt; '2021-10-06','rentado_estado_id' =&gt; 3,'observaciones' =&gt; '',],</v>
      </c>
    </row>
    <row r="47" spans="1:29" x14ac:dyDescent="0.25">
      <c r="A47">
        <v>46</v>
      </c>
      <c r="B47">
        <f>VLOOKUP('PC Rentados'!A47,proveedor_rentado_id!$A$1:$B$6,2,0)</f>
        <v>1</v>
      </c>
      <c r="C47">
        <f>VLOOKUP('PC Rentados'!C47,centro_costo_id_2!$A$2:$B$108,2)</f>
        <v>8</v>
      </c>
      <c r="D47">
        <f>VLOOKUP('PC Rentados'!D47,rentado_responsable_id!$A$1:$B$34,2)</f>
        <v>14</v>
      </c>
      <c r="E47">
        <f>VLOOKUP('PC Rentados'!J47,rentado_tipo_id!$A$1:$B$5,2,0)</f>
        <v>1</v>
      </c>
      <c r="F47" t="str">
        <f>'PC Rentados'!K47</f>
        <v>LR085W92</v>
      </c>
      <c r="G47">
        <f>'PC Rentados'!L47</f>
        <v>70143</v>
      </c>
      <c r="H47">
        <f>'PC Rentados'!B47</f>
        <v>7011</v>
      </c>
      <c r="I47">
        <f>'PC Rentados'!M47</f>
        <v>95000</v>
      </c>
      <c r="J47" t="str">
        <f t="shared" si="1"/>
        <v>2021-02-26</v>
      </c>
      <c r="K47" t="str">
        <f>IF('PC Rentados'!N47="","",U47&amp;"-"&amp;W47&amp;"-"&amp;X47)</f>
        <v>2022-05-05</v>
      </c>
      <c r="L47">
        <f>VLOOKUP("'PC Rentados'!'PC Rentados'!I2",rentado_estado_id!$A$1:$B$4,2)</f>
        <v>3</v>
      </c>
      <c r="M47" t="str">
        <f>IF('PC Rentados'!O47="","",'PC Rentados'!O47)</f>
        <v/>
      </c>
      <c r="O47" s="3">
        <f>'PC Rentados'!F47</f>
        <v>44253</v>
      </c>
      <c r="P47">
        <f t="shared" si="2"/>
        <v>2021</v>
      </c>
      <c r="Q47">
        <f t="shared" si="3"/>
        <v>2</v>
      </c>
      <c r="R47" t="str">
        <f t="shared" si="4"/>
        <v>02</v>
      </c>
      <c r="S47">
        <f t="shared" si="5"/>
        <v>26</v>
      </c>
      <c r="T47" s="3">
        <f>'PC Rentados'!N47</f>
        <v>44686</v>
      </c>
      <c r="U47">
        <f t="shared" si="6"/>
        <v>2022</v>
      </c>
      <c r="V47">
        <f t="shared" si="7"/>
        <v>5</v>
      </c>
      <c r="W47" t="str">
        <f t="shared" si="8"/>
        <v>05</v>
      </c>
      <c r="X47" t="str">
        <f t="shared" si="12"/>
        <v>05</v>
      </c>
      <c r="AA47" t="str">
        <f t="shared" si="9"/>
        <v>['proveedor_rentado_id' =&gt; 1, 'centro_costo_id' =&gt; 8,'rentado_responsable_id' =&gt; 14,'rentado_tipo_id' =&gt; 1,'serial' =&gt; 'LR085W92','codigo' =&gt; '70143',</v>
      </c>
      <c r="AB47" t="str">
        <f t="shared" si="10"/>
        <v>'ticket' =&gt; '7011','valor' =&gt; '95000','fecha_entrega' =&gt; '2021-02-26','fecha_devolucion' =&gt; '2022-05-05','rentado_estado_id' =&gt; 3,'observaciones' =&gt; '',],</v>
      </c>
      <c r="AC47" t="str">
        <f t="shared" si="11"/>
        <v>['proveedor_rentado_id' =&gt; 1, 'centro_costo_id' =&gt; 8,'rentado_responsable_id' =&gt; 14,'rentado_tipo_id' =&gt; 1,'serial' =&gt; 'LR085W92','codigo' =&gt; '70143','ticket' =&gt; '7011','valor' =&gt; '95000','fecha_entrega' =&gt; '2021-02-26','fecha_devolucion' =&gt; '2022-05-05','rentado_estado_id' =&gt; 3,'observaciones' =&gt; '',],</v>
      </c>
    </row>
    <row r="48" spans="1:29" x14ac:dyDescent="0.25">
      <c r="A48">
        <v>47</v>
      </c>
      <c r="B48">
        <f>VLOOKUP('PC Rentados'!A48,proveedor_rentado_id!$A$1:$B$6,2,0)</f>
        <v>1</v>
      </c>
      <c r="C48">
        <f>VLOOKUP('PC Rentados'!C48,centro_costo_id_2!$A$2:$B$108,2)</f>
        <v>27</v>
      </c>
      <c r="D48">
        <f>VLOOKUP('PC Rentados'!D48,rentado_responsable_id!$A$1:$B$34,2)</f>
        <v>18</v>
      </c>
      <c r="E48">
        <f>VLOOKUP('PC Rentados'!J48,rentado_tipo_id!$A$1:$B$5,2,0)</f>
        <v>1</v>
      </c>
      <c r="F48" t="str">
        <f>'PC Rentados'!K48</f>
        <v>5CG9179373</v>
      </c>
      <c r="G48">
        <f>'PC Rentados'!L48</f>
        <v>87226</v>
      </c>
      <c r="H48">
        <f>'PC Rentados'!B48</f>
        <v>7047</v>
      </c>
      <c r="I48">
        <f>'PC Rentados'!M48</f>
        <v>105000</v>
      </c>
      <c r="J48" t="str">
        <f t="shared" si="1"/>
        <v>2021-03-03</v>
      </c>
      <c r="K48" t="str">
        <f>IF('PC Rentados'!N48="","",U48&amp;"-"&amp;W48&amp;"-"&amp;X48)</f>
        <v>2021-11-09</v>
      </c>
      <c r="L48">
        <f>VLOOKUP("'PC Rentados'!'PC Rentados'!I2",rentado_estado_id!$A$1:$B$4,2)</f>
        <v>3</v>
      </c>
      <c r="M48" t="str">
        <f>IF('PC Rentados'!O48="","",'PC Rentados'!O48)</f>
        <v/>
      </c>
      <c r="O48" s="3">
        <f>'PC Rentados'!F48</f>
        <v>44258</v>
      </c>
      <c r="P48">
        <f t="shared" si="2"/>
        <v>2021</v>
      </c>
      <c r="Q48">
        <f t="shared" si="3"/>
        <v>3</v>
      </c>
      <c r="R48" t="str">
        <f t="shared" si="4"/>
        <v>03</v>
      </c>
      <c r="S48" t="str">
        <f t="shared" si="5"/>
        <v>03</v>
      </c>
      <c r="T48" s="3">
        <f>'PC Rentados'!N48</f>
        <v>44509</v>
      </c>
      <c r="U48">
        <f t="shared" si="6"/>
        <v>2021</v>
      </c>
      <c r="V48">
        <f t="shared" si="7"/>
        <v>11</v>
      </c>
      <c r="W48">
        <f t="shared" si="8"/>
        <v>11</v>
      </c>
      <c r="X48" t="str">
        <f t="shared" si="12"/>
        <v>09</v>
      </c>
      <c r="AA48" t="str">
        <f t="shared" si="9"/>
        <v>['proveedor_rentado_id' =&gt; 1, 'centro_costo_id' =&gt; 27,'rentado_responsable_id' =&gt; 18,'rentado_tipo_id' =&gt; 1,'serial' =&gt; '5CG9179373','codigo' =&gt; '87226',</v>
      </c>
      <c r="AB48" t="str">
        <f t="shared" si="10"/>
        <v>'ticket' =&gt; '7047','valor' =&gt; '105000','fecha_entrega' =&gt; '2021-03-03','fecha_devolucion' =&gt; '2021-11-09','rentado_estado_id' =&gt; 3,'observaciones' =&gt; '',],</v>
      </c>
      <c r="AC48" t="str">
        <f t="shared" si="11"/>
        <v>['proveedor_rentado_id' =&gt; 1, 'centro_costo_id' =&gt; 27,'rentado_responsable_id' =&gt; 18,'rentado_tipo_id' =&gt; 1,'serial' =&gt; '5CG9179373','codigo' =&gt; '87226','ticket' =&gt; '7047','valor' =&gt; '105000','fecha_entrega' =&gt; '2021-03-03','fecha_devolucion' =&gt; '2021-11-09','rentado_estado_id' =&gt; 3,'observaciones' =&gt; '',],</v>
      </c>
    </row>
    <row r="49" spans="1:29" x14ac:dyDescent="0.25">
      <c r="A49">
        <v>48</v>
      </c>
      <c r="B49">
        <f>VLOOKUP('PC Rentados'!A49,proveedor_rentado_id!$A$1:$B$6,2,0)</f>
        <v>1</v>
      </c>
      <c r="C49">
        <f>VLOOKUP('PC Rentados'!C49,centro_costo_id_2!$A$2:$B$108,2)</f>
        <v>27</v>
      </c>
      <c r="D49">
        <f>VLOOKUP('PC Rentados'!D49,rentado_responsable_id!$A$1:$B$34,2)</f>
        <v>14</v>
      </c>
      <c r="E49">
        <f>VLOOKUP('PC Rentados'!J49,rentado_tipo_id!$A$1:$B$5,2,0)</f>
        <v>1</v>
      </c>
      <c r="F49" t="str">
        <f>'PC Rentados'!K49</f>
        <v>5CG3313B4R</v>
      </c>
      <c r="G49">
        <f>'PC Rentados'!L49</f>
        <v>58326</v>
      </c>
      <c r="H49">
        <f>'PC Rentados'!B49</f>
        <v>7149</v>
      </c>
      <c r="I49">
        <f>'PC Rentados'!M49</f>
        <v>95000</v>
      </c>
      <c r="J49" t="str">
        <f t="shared" si="1"/>
        <v>2021-03-29</v>
      </c>
      <c r="K49" t="str">
        <f>IF('PC Rentados'!N49="","",U49&amp;"-"&amp;W49&amp;"-"&amp;X49)</f>
        <v>2021-09-09</v>
      </c>
      <c r="L49">
        <f>VLOOKUP("'PC Rentados'!'PC Rentados'!I2",rentado_estado_id!$A$1:$B$4,2)</f>
        <v>3</v>
      </c>
      <c r="M49" t="str">
        <f>IF('PC Rentados'!O49="","",'PC Rentados'!O49)</f>
        <v/>
      </c>
      <c r="O49" s="3">
        <f>'PC Rentados'!F49</f>
        <v>44284</v>
      </c>
      <c r="P49">
        <f t="shared" si="2"/>
        <v>2021</v>
      </c>
      <c r="Q49">
        <f t="shared" si="3"/>
        <v>3</v>
      </c>
      <c r="R49" t="str">
        <f t="shared" si="4"/>
        <v>03</v>
      </c>
      <c r="S49">
        <f t="shared" si="5"/>
        <v>29</v>
      </c>
      <c r="T49" s="3">
        <f>'PC Rentados'!N49</f>
        <v>44448</v>
      </c>
      <c r="U49">
        <f t="shared" si="6"/>
        <v>2021</v>
      </c>
      <c r="V49">
        <f t="shared" si="7"/>
        <v>9</v>
      </c>
      <c r="W49" t="str">
        <f t="shared" si="8"/>
        <v>09</v>
      </c>
      <c r="X49" t="str">
        <f t="shared" si="12"/>
        <v>09</v>
      </c>
      <c r="AA49" t="str">
        <f t="shared" si="9"/>
        <v>['proveedor_rentado_id' =&gt; 1, 'centro_costo_id' =&gt; 27,'rentado_responsable_id' =&gt; 14,'rentado_tipo_id' =&gt; 1,'serial' =&gt; '5CG3313B4R','codigo' =&gt; '58326',</v>
      </c>
      <c r="AB49" t="str">
        <f t="shared" si="10"/>
        <v>'ticket' =&gt; '7149','valor' =&gt; '95000','fecha_entrega' =&gt; '2021-03-29','fecha_devolucion' =&gt; '2021-09-09','rentado_estado_id' =&gt; 3,'observaciones' =&gt; '',],</v>
      </c>
      <c r="AC49" t="str">
        <f t="shared" si="11"/>
        <v>['proveedor_rentado_id' =&gt; 1, 'centro_costo_id' =&gt; 27,'rentado_responsable_id' =&gt; 14,'rentado_tipo_id' =&gt; 1,'serial' =&gt; '5CG3313B4R','codigo' =&gt; '58326','ticket' =&gt; '7149','valor' =&gt; '95000','fecha_entrega' =&gt; '2021-03-29','fecha_devolucion' =&gt; '2021-09-09','rentado_estado_id' =&gt; 3,'observaciones' =&gt; '',],</v>
      </c>
    </row>
    <row r="50" spans="1:29" x14ac:dyDescent="0.25">
      <c r="A50">
        <v>49</v>
      </c>
      <c r="B50">
        <f>VLOOKUP('PC Rentados'!A50,proveedor_rentado_id!$A$1:$B$6,2,0)</f>
        <v>1</v>
      </c>
      <c r="C50">
        <f>VLOOKUP('PC Rentados'!C50,centro_costo_id_2!$A$2:$B$108,2)</f>
        <v>27</v>
      </c>
      <c r="D50">
        <f>VLOOKUP('PC Rentados'!D50,rentado_responsable_id!$A$1:$B$34,2)</f>
        <v>14</v>
      </c>
      <c r="E50">
        <f>VLOOKUP('PC Rentados'!J50,rentado_tipo_id!$A$1:$B$5,2,0)</f>
        <v>1</v>
      </c>
      <c r="F50" t="str">
        <f>'PC Rentados'!K50</f>
        <v>CATNBCI525LEN</v>
      </c>
      <c r="G50">
        <f>'PC Rentados'!L50</f>
        <v>61460</v>
      </c>
      <c r="H50">
        <f>'PC Rentados'!B50</f>
        <v>7149</v>
      </c>
      <c r="I50">
        <f>'PC Rentados'!M50</f>
        <v>95000</v>
      </c>
      <c r="J50" t="str">
        <f t="shared" si="1"/>
        <v>2021-03-29</v>
      </c>
      <c r="K50" t="str">
        <f>IF('PC Rentados'!N50="","",U50&amp;"-"&amp;W50&amp;"-"&amp;X50)</f>
        <v>2021-10-06</v>
      </c>
      <c r="L50">
        <f>VLOOKUP("'PC Rentados'!'PC Rentados'!I2",rentado_estado_id!$A$1:$B$4,2)</f>
        <v>3</v>
      </c>
      <c r="M50" t="str">
        <f>IF('PC Rentados'!O50="","",'PC Rentados'!O50)</f>
        <v/>
      </c>
      <c r="O50" s="3">
        <f>'PC Rentados'!F50</f>
        <v>44284</v>
      </c>
      <c r="P50">
        <f t="shared" si="2"/>
        <v>2021</v>
      </c>
      <c r="Q50">
        <f t="shared" si="3"/>
        <v>3</v>
      </c>
      <c r="R50" t="str">
        <f t="shared" si="4"/>
        <v>03</v>
      </c>
      <c r="S50">
        <f t="shared" si="5"/>
        <v>29</v>
      </c>
      <c r="T50" s="3">
        <f>'PC Rentados'!N50</f>
        <v>44475</v>
      </c>
      <c r="U50">
        <f t="shared" si="6"/>
        <v>2021</v>
      </c>
      <c r="V50">
        <f t="shared" si="7"/>
        <v>10</v>
      </c>
      <c r="W50">
        <f t="shared" si="8"/>
        <v>10</v>
      </c>
      <c r="X50" t="str">
        <f t="shared" si="12"/>
        <v>06</v>
      </c>
      <c r="AA50" t="str">
        <f t="shared" si="9"/>
        <v>['proveedor_rentado_id' =&gt; 1, 'centro_costo_id' =&gt; 27,'rentado_responsable_id' =&gt; 14,'rentado_tipo_id' =&gt; 1,'serial' =&gt; 'CATNBCI525LEN','codigo' =&gt; '61460',</v>
      </c>
      <c r="AB50" t="str">
        <f t="shared" si="10"/>
        <v>'ticket' =&gt; '7149','valor' =&gt; '95000','fecha_entrega' =&gt; '2021-03-29','fecha_devolucion' =&gt; '2021-10-06','rentado_estado_id' =&gt; 3,'observaciones' =&gt; '',],</v>
      </c>
      <c r="AC50" t="str">
        <f t="shared" si="11"/>
        <v>['proveedor_rentado_id' =&gt; 1, 'centro_costo_id' =&gt; 27,'rentado_responsable_id' =&gt; 14,'rentado_tipo_id' =&gt; 1,'serial' =&gt; 'CATNBCI525LEN','codigo' =&gt; '61460','ticket' =&gt; '7149','valor' =&gt; '95000','fecha_entrega' =&gt; '2021-03-29','fecha_devolucion' =&gt; '2021-10-06','rentado_estado_id' =&gt; 3,'observaciones' =&gt; '',],</v>
      </c>
    </row>
    <row r="51" spans="1:29" x14ac:dyDescent="0.25">
      <c r="A51">
        <v>50</v>
      </c>
      <c r="B51">
        <f>VLOOKUP('PC Rentados'!A51,proveedor_rentado_id!$A$1:$B$6,2,0)</f>
        <v>1</v>
      </c>
      <c r="C51">
        <f>VLOOKUP('PC Rentados'!C51,centro_costo_id_2!$A$2:$B$108,2)</f>
        <v>27</v>
      </c>
      <c r="D51">
        <f>VLOOKUP('PC Rentados'!D51,rentado_responsable_id!$A$1:$B$34,2)</f>
        <v>14</v>
      </c>
      <c r="E51">
        <f>VLOOKUP('PC Rentados'!J51,rentado_tipo_id!$A$1:$B$5,2,0)</f>
        <v>1</v>
      </c>
      <c r="F51" t="str">
        <f>'PC Rentados'!K51</f>
        <v>5CG3163RJ4</v>
      </c>
      <c r="G51">
        <f>'PC Rentados'!L51</f>
        <v>57995</v>
      </c>
      <c r="H51">
        <f>'PC Rentados'!B51</f>
        <v>7345</v>
      </c>
      <c r="I51">
        <f>'PC Rentados'!M51</f>
        <v>95000</v>
      </c>
      <c r="J51" t="str">
        <f t="shared" si="1"/>
        <v>2021-04-27</v>
      </c>
      <c r="K51" t="str">
        <f>IF('PC Rentados'!N51="","",U51&amp;"-"&amp;W51&amp;"-"&amp;X51)</f>
        <v>2021-09-09</v>
      </c>
      <c r="L51">
        <f>VLOOKUP("'PC Rentados'!'PC Rentados'!I2",rentado_estado_id!$A$1:$B$4,2)</f>
        <v>3</v>
      </c>
      <c r="M51" t="str">
        <f>IF('PC Rentados'!O51="","",'PC Rentados'!O51)</f>
        <v/>
      </c>
      <c r="O51" s="3">
        <f>'PC Rentados'!F51</f>
        <v>44313</v>
      </c>
      <c r="P51">
        <f t="shared" si="2"/>
        <v>2021</v>
      </c>
      <c r="Q51">
        <f t="shared" si="3"/>
        <v>4</v>
      </c>
      <c r="R51" t="str">
        <f t="shared" si="4"/>
        <v>04</v>
      </c>
      <c r="S51">
        <f t="shared" si="5"/>
        <v>27</v>
      </c>
      <c r="T51" s="3">
        <f>'PC Rentados'!N51</f>
        <v>44448</v>
      </c>
      <c r="U51">
        <f t="shared" si="6"/>
        <v>2021</v>
      </c>
      <c r="V51">
        <f t="shared" si="7"/>
        <v>9</v>
      </c>
      <c r="W51" t="str">
        <f t="shared" si="8"/>
        <v>09</v>
      </c>
      <c r="X51" t="str">
        <f t="shared" si="12"/>
        <v>09</v>
      </c>
      <c r="AA51" t="str">
        <f t="shared" si="9"/>
        <v>['proveedor_rentado_id' =&gt; 1, 'centro_costo_id' =&gt; 27,'rentado_responsable_id' =&gt; 14,'rentado_tipo_id' =&gt; 1,'serial' =&gt; '5CG3163RJ4','codigo' =&gt; '57995',</v>
      </c>
      <c r="AB51" t="str">
        <f t="shared" si="10"/>
        <v>'ticket' =&gt; '7345','valor' =&gt; '95000','fecha_entrega' =&gt; '2021-04-27','fecha_devolucion' =&gt; '2021-09-09','rentado_estado_id' =&gt; 3,'observaciones' =&gt; '',],</v>
      </c>
      <c r="AC51" t="str">
        <f t="shared" si="11"/>
        <v>['proveedor_rentado_id' =&gt; 1, 'centro_costo_id' =&gt; 27,'rentado_responsable_id' =&gt; 14,'rentado_tipo_id' =&gt; 1,'serial' =&gt; '5CG3163RJ4','codigo' =&gt; '57995','ticket' =&gt; '7345','valor' =&gt; '95000','fecha_entrega' =&gt; '2021-04-27','fecha_devolucion' =&gt; '2021-09-09','rentado_estado_id' =&gt; 3,'observaciones' =&gt; '',],</v>
      </c>
    </row>
    <row r="52" spans="1:29" x14ac:dyDescent="0.25">
      <c r="A52">
        <v>51</v>
      </c>
      <c r="B52">
        <f>VLOOKUP('PC Rentados'!A52,proveedor_rentado_id!$A$1:$B$6,2,0)</f>
        <v>1</v>
      </c>
      <c r="C52">
        <f>VLOOKUP('PC Rentados'!C52,centro_costo_id_2!$A$2:$B$108,2)</f>
        <v>27</v>
      </c>
      <c r="D52">
        <f>VLOOKUP('PC Rentados'!D52,rentado_responsable_id!$A$1:$B$34,2)</f>
        <v>14</v>
      </c>
      <c r="E52">
        <f>VLOOKUP('PC Rentados'!J52,rentado_tipo_id!$A$1:$B$5,2,0)</f>
        <v>1</v>
      </c>
      <c r="F52" t="str">
        <f>'PC Rentados'!K52</f>
        <v>5CG3386FK8</v>
      </c>
      <c r="G52">
        <f>'PC Rentados'!L52</f>
        <v>58584</v>
      </c>
      <c r="H52">
        <f>'PC Rentados'!B52</f>
        <v>7345</v>
      </c>
      <c r="I52">
        <f>'PC Rentados'!M52</f>
        <v>95000</v>
      </c>
      <c r="J52" t="str">
        <f t="shared" si="1"/>
        <v>2021-04-27</v>
      </c>
      <c r="K52" t="str">
        <f>IF('PC Rentados'!N52="","",U52&amp;"-"&amp;W52&amp;"-"&amp;X52)</f>
        <v>2021-12-14</v>
      </c>
      <c r="L52">
        <f>VLOOKUP("'PC Rentados'!'PC Rentados'!I2",rentado_estado_id!$A$1:$B$4,2)</f>
        <v>3</v>
      </c>
      <c r="M52" t="str">
        <f>IF('PC Rentados'!O52="","",'PC Rentados'!O52)</f>
        <v/>
      </c>
      <c r="O52" s="3">
        <f>'PC Rentados'!F52</f>
        <v>44313</v>
      </c>
      <c r="P52">
        <f t="shared" si="2"/>
        <v>2021</v>
      </c>
      <c r="Q52">
        <f t="shared" si="3"/>
        <v>4</v>
      </c>
      <c r="R52" t="str">
        <f t="shared" si="4"/>
        <v>04</v>
      </c>
      <c r="S52">
        <f t="shared" si="5"/>
        <v>27</v>
      </c>
      <c r="T52" s="3">
        <f>'PC Rentados'!N52</f>
        <v>44544</v>
      </c>
      <c r="U52">
        <f t="shared" si="6"/>
        <v>2021</v>
      </c>
      <c r="V52">
        <f t="shared" si="7"/>
        <v>12</v>
      </c>
      <c r="W52">
        <f t="shared" si="8"/>
        <v>12</v>
      </c>
      <c r="X52">
        <f t="shared" si="12"/>
        <v>14</v>
      </c>
      <c r="AA52" t="str">
        <f t="shared" si="9"/>
        <v>['proveedor_rentado_id' =&gt; 1, 'centro_costo_id' =&gt; 27,'rentado_responsable_id' =&gt; 14,'rentado_tipo_id' =&gt; 1,'serial' =&gt; '5CG3386FK8','codigo' =&gt; '58584',</v>
      </c>
      <c r="AB52" t="str">
        <f t="shared" si="10"/>
        <v>'ticket' =&gt; '7345','valor' =&gt; '95000','fecha_entrega' =&gt; '2021-04-27','fecha_devolucion' =&gt; '2021-12-14','rentado_estado_id' =&gt; 3,'observaciones' =&gt; '',],</v>
      </c>
      <c r="AC52" t="str">
        <f t="shared" si="11"/>
        <v>['proveedor_rentado_id' =&gt; 1, 'centro_costo_id' =&gt; 27,'rentado_responsable_id' =&gt; 14,'rentado_tipo_id' =&gt; 1,'serial' =&gt; '5CG3386FK8','codigo' =&gt; '58584','ticket' =&gt; '7345','valor' =&gt; '95000','fecha_entrega' =&gt; '2021-04-27','fecha_devolucion' =&gt; '2021-12-14','rentado_estado_id' =&gt; 3,'observaciones' =&gt; '',],</v>
      </c>
    </row>
    <row r="53" spans="1:29" x14ac:dyDescent="0.25">
      <c r="A53">
        <v>52</v>
      </c>
      <c r="B53">
        <f>VLOOKUP('PC Rentados'!A53,proveedor_rentado_id!$A$1:$B$6,2,0)</f>
        <v>1</v>
      </c>
      <c r="C53">
        <f>VLOOKUP('PC Rentados'!C53,centro_costo_id_2!$A$2:$B$108,2)</f>
        <v>8</v>
      </c>
      <c r="D53">
        <f>VLOOKUP('PC Rentados'!D53,rentado_responsable_id!$A$1:$B$34,2)</f>
        <v>34</v>
      </c>
      <c r="E53">
        <f>VLOOKUP('PC Rentados'!J53,rentado_tipo_id!$A$1:$B$5,2,0)</f>
        <v>1</v>
      </c>
      <c r="F53" t="str">
        <f>'PC Rentados'!K53</f>
        <v>5CG3360YCJ</v>
      </c>
      <c r="G53">
        <f>'PC Rentados'!L53</f>
        <v>58851</v>
      </c>
      <c r="H53">
        <f>'PC Rentados'!B53</f>
        <v>7345</v>
      </c>
      <c r="I53">
        <f>'PC Rentados'!M53</f>
        <v>95000</v>
      </c>
      <c r="J53" t="str">
        <f t="shared" si="1"/>
        <v>2021-04-27</v>
      </c>
      <c r="K53" t="str">
        <f>IF('PC Rentados'!N53="","",U53&amp;"-"&amp;W53&amp;"-"&amp;X53)</f>
        <v>2022-07-05</v>
      </c>
      <c r="L53">
        <f>VLOOKUP("'PC Rentados'!'PC Rentados'!I2",rentado_estado_id!$A$1:$B$4,2)</f>
        <v>3</v>
      </c>
      <c r="M53" t="str">
        <f>IF('PC Rentados'!O53="","",'PC Rentados'!O53)</f>
        <v/>
      </c>
      <c r="O53" s="3">
        <f>'PC Rentados'!F53</f>
        <v>44313</v>
      </c>
      <c r="P53">
        <f t="shared" si="2"/>
        <v>2021</v>
      </c>
      <c r="Q53">
        <f t="shared" si="3"/>
        <v>4</v>
      </c>
      <c r="R53" t="str">
        <f t="shared" si="4"/>
        <v>04</v>
      </c>
      <c r="S53">
        <f t="shared" si="5"/>
        <v>27</v>
      </c>
      <c r="T53" s="3">
        <f>'PC Rentados'!N53</f>
        <v>44747</v>
      </c>
      <c r="U53">
        <f t="shared" si="6"/>
        <v>2022</v>
      </c>
      <c r="V53">
        <f t="shared" si="7"/>
        <v>7</v>
      </c>
      <c r="W53" t="str">
        <f t="shared" si="8"/>
        <v>07</v>
      </c>
      <c r="X53" t="str">
        <f t="shared" si="12"/>
        <v>05</v>
      </c>
      <c r="AA53" t="str">
        <f t="shared" si="9"/>
        <v>['proveedor_rentado_id' =&gt; 1, 'centro_costo_id' =&gt; 8,'rentado_responsable_id' =&gt; 34,'rentado_tipo_id' =&gt; 1,'serial' =&gt; '5CG3360YCJ','codigo' =&gt; '58851',</v>
      </c>
      <c r="AB53" t="str">
        <f t="shared" si="10"/>
        <v>'ticket' =&gt; '7345','valor' =&gt; '95000','fecha_entrega' =&gt; '2021-04-27','fecha_devolucion' =&gt; '2022-07-05','rentado_estado_id' =&gt; 3,'observaciones' =&gt; '',],</v>
      </c>
      <c r="AC53" t="str">
        <f t="shared" si="11"/>
        <v>['proveedor_rentado_id' =&gt; 1, 'centro_costo_id' =&gt; 8,'rentado_responsable_id' =&gt; 34,'rentado_tipo_id' =&gt; 1,'serial' =&gt; '5CG3360YCJ','codigo' =&gt; '58851','ticket' =&gt; '7345','valor' =&gt; '95000','fecha_entrega' =&gt; '2021-04-27','fecha_devolucion' =&gt; '2022-07-05','rentado_estado_id' =&gt; 3,'observaciones' =&gt; '',],</v>
      </c>
    </row>
    <row r="54" spans="1:29" x14ac:dyDescent="0.25">
      <c r="A54">
        <v>53</v>
      </c>
      <c r="B54">
        <f>VLOOKUP('PC Rentados'!A54,proveedor_rentado_id!$A$1:$B$6,2,0)</f>
        <v>1</v>
      </c>
      <c r="C54">
        <f>VLOOKUP('PC Rentados'!C54,centro_costo_id_2!$A$2:$B$108,2)</f>
        <v>27</v>
      </c>
      <c r="D54">
        <f>VLOOKUP('PC Rentados'!D54,rentado_responsable_id!$A$1:$B$34,2)</f>
        <v>14</v>
      </c>
      <c r="E54">
        <f>VLOOKUP('PC Rentados'!J54,rentado_tipo_id!$A$1:$B$5,2,0)</f>
        <v>1</v>
      </c>
      <c r="F54" t="str">
        <f>'PC Rentados'!K54</f>
        <v>1S59404819WB13766505</v>
      </c>
      <c r="G54">
        <f>'PC Rentados'!L54</f>
        <v>60283</v>
      </c>
      <c r="H54">
        <f>'PC Rentados'!B54</f>
        <v>7345</v>
      </c>
      <c r="I54">
        <f>'PC Rentados'!M54</f>
        <v>95000</v>
      </c>
      <c r="J54" t="str">
        <f t="shared" si="1"/>
        <v>2021-04-27</v>
      </c>
      <c r="K54" t="str">
        <f>IF('PC Rentados'!N54="","",U54&amp;"-"&amp;W54&amp;"-"&amp;X54)</f>
        <v>2021-10-06</v>
      </c>
      <c r="L54">
        <f>VLOOKUP("'PC Rentados'!'PC Rentados'!I2",rentado_estado_id!$A$1:$B$4,2)</f>
        <v>3</v>
      </c>
      <c r="M54" t="str">
        <f>IF('PC Rentados'!O54="","",'PC Rentados'!O54)</f>
        <v/>
      </c>
      <c r="O54" s="3">
        <f>'PC Rentados'!F54</f>
        <v>44313</v>
      </c>
      <c r="P54">
        <f t="shared" si="2"/>
        <v>2021</v>
      </c>
      <c r="Q54">
        <f t="shared" si="3"/>
        <v>4</v>
      </c>
      <c r="R54" t="str">
        <f t="shared" si="4"/>
        <v>04</v>
      </c>
      <c r="S54">
        <f t="shared" si="5"/>
        <v>27</v>
      </c>
      <c r="T54" s="3">
        <f>'PC Rentados'!N54</f>
        <v>44475</v>
      </c>
      <c r="U54">
        <f t="shared" si="6"/>
        <v>2021</v>
      </c>
      <c r="V54">
        <f t="shared" si="7"/>
        <v>10</v>
      </c>
      <c r="W54">
        <f t="shared" si="8"/>
        <v>10</v>
      </c>
      <c r="X54" t="str">
        <f t="shared" si="12"/>
        <v>06</v>
      </c>
      <c r="AA54" t="str">
        <f t="shared" si="9"/>
        <v>['proveedor_rentado_id' =&gt; 1, 'centro_costo_id' =&gt; 27,'rentado_responsable_id' =&gt; 14,'rentado_tipo_id' =&gt; 1,'serial' =&gt; '1S59404819WB13766505','codigo' =&gt; '60283',</v>
      </c>
      <c r="AB54" t="str">
        <f t="shared" si="10"/>
        <v>'ticket' =&gt; '7345','valor' =&gt; '95000','fecha_entrega' =&gt; '2021-04-27','fecha_devolucion' =&gt; '2021-10-06','rentado_estado_id' =&gt; 3,'observaciones' =&gt; '',],</v>
      </c>
      <c r="AC54" t="str">
        <f t="shared" si="11"/>
        <v>['proveedor_rentado_id' =&gt; 1, 'centro_costo_id' =&gt; 27,'rentado_responsable_id' =&gt; 14,'rentado_tipo_id' =&gt; 1,'serial' =&gt; '1S59404819WB13766505','codigo' =&gt; '60283','ticket' =&gt; '7345','valor' =&gt; '95000','fecha_entrega' =&gt; '2021-04-27','fecha_devolucion' =&gt; '2021-10-06','rentado_estado_id' =&gt; 3,'observaciones' =&gt; '',],</v>
      </c>
    </row>
    <row r="55" spans="1:29" x14ac:dyDescent="0.25">
      <c r="A55">
        <v>54</v>
      </c>
      <c r="B55">
        <f>VLOOKUP('PC Rentados'!A55,proveedor_rentado_id!$A$1:$B$6,2,0)</f>
        <v>1</v>
      </c>
      <c r="C55">
        <f>VLOOKUP('PC Rentados'!C55,centro_costo_id_2!$A$2:$B$108,2)</f>
        <v>27</v>
      </c>
      <c r="D55">
        <f>VLOOKUP('PC Rentados'!D55,rentado_responsable_id!$A$1:$B$34,2)</f>
        <v>14</v>
      </c>
      <c r="E55">
        <f>VLOOKUP('PC Rentados'!J55,rentado_tipo_id!$A$1:$B$5,2,0)</f>
        <v>1</v>
      </c>
      <c r="F55" t="str">
        <f>'PC Rentados'!K55</f>
        <v>5CG4522FJS</v>
      </c>
      <c r="G55">
        <f>'PC Rentados'!L55</f>
        <v>62764</v>
      </c>
      <c r="H55">
        <f>'PC Rentados'!B55</f>
        <v>7345</v>
      </c>
      <c r="I55">
        <f>'PC Rentados'!M55</f>
        <v>95000</v>
      </c>
      <c r="J55" t="str">
        <f t="shared" si="1"/>
        <v>2021-04-27</v>
      </c>
      <c r="K55" t="str">
        <f>IF('PC Rentados'!N55="","",U55&amp;"-"&amp;W55&amp;"-"&amp;X55)</f>
        <v>2021-12-16</v>
      </c>
      <c r="L55">
        <f>VLOOKUP("'PC Rentados'!'PC Rentados'!I2",rentado_estado_id!$A$1:$B$4,2)</f>
        <v>3</v>
      </c>
      <c r="M55" t="str">
        <f>IF('PC Rentados'!O55="","",'PC Rentados'!O55)</f>
        <v/>
      </c>
      <c r="O55" s="3">
        <f>'PC Rentados'!F55</f>
        <v>44313</v>
      </c>
      <c r="P55">
        <f t="shared" si="2"/>
        <v>2021</v>
      </c>
      <c r="Q55">
        <f t="shared" si="3"/>
        <v>4</v>
      </c>
      <c r="R55" t="str">
        <f t="shared" si="4"/>
        <v>04</v>
      </c>
      <c r="S55">
        <f t="shared" si="5"/>
        <v>27</v>
      </c>
      <c r="T55" s="3">
        <f>'PC Rentados'!N55</f>
        <v>44546</v>
      </c>
      <c r="U55">
        <f t="shared" si="6"/>
        <v>2021</v>
      </c>
      <c r="V55">
        <f t="shared" si="7"/>
        <v>12</v>
      </c>
      <c r="W55">
        <f t="shared" si="8"/>
        <v>12</v>
      </c>
      <c r="X55">
        <f t="shared" si="12"/>
        <v>16</v>
      </c>
      <c r="AA55" t="str">
        <f t="shared" si="9"/>
        <v>['proveedor_rentado_id' =&gt; 1, 'centro_costo_id' =&gt; 27,'rentado_responsable_id' =&gt; 14,'rentado_tipo_id' =&gt; 1,'serial' =&gt; '5CG4522FJS','codigo' =&gt; '62764',</v>
      </c>
      <c r="AB55" t="str">
        <f t="shared" si="10"/>
        <v>'ticket' =&gt; '7345','valor' =&gt; '95000','fecha_entrega' =&gt; '2021-04-27','fecha_devolucion' =&gt; '2021-12-16','rentado_estado_id' =&gt; 3,'observaciones' =&gt; '',],</v>
      </c>
      <c r="AC55" t="str">
        <f t="shared" si="11"/>
        <v>['proveedor_rentado_id' =&gt; 1, 'centro_costo_id' =&gt; 27,'rentado_responsable_id' =&gt; 14,'rentado_tipo_id' =&gt; 1,'serial' =&gt; '5CG4522FJS','codigo' =&gt; '62764','ticket' =&gt; '7345','valor' =&gt; '95000','fecha_entrega' =&gt; '2021-04-27','fecha_devolucion' =&gt; '2021-12-16','rentado_estado_id' =&gt; 3,'observaciones' =&gt; '',],</v>
      </c>
    </row>
    <row r="56" spans="1:29" x14ac:dyDescent="0.25">
      <c r="A56">
        <v>55</v>
      </c>
      <c r="B56">
        <f>VLOOKUP('PC Rentados'!A56,proveedor_rentado_id!$A$1:$B$6,2,0)</f>
        <v>1</v>
      </c>
      <c r="C56">
        <f>VLOOKUP('PC Rentados'!C56,centro_costo_id_2!$A$2:$B$108,2)</f>
        <v>27</v>
      </c>
      <c r="D56">
        <f>VLOOKUP('PC Rentados'!D56,rentado_responsable_id!$A$1:$B$34,2)</f>
        <v>14</v>
      </c>
      <c r="E56">
        <f>VLOOKUP('PC Rentados'!J56,rentado_tipo_id!$A$1:$B$5,2,0)</f>
        <v>1</v>
      </c>
      <c r="F56" t="str">
        <f>'PC Rentados'!K56</f>
        <v>5CG3160744</v>
      </c>
      <c r="G56">
        <f>'PC Rentados'!L56</f>
        <v>57786</v>
      </c>
      <c r="H56">
        <f>'PC Rentados'!B56</f>
        <v>7345</v>
      </c>
      <c r="I56">
        <f>'PC Rentados'!M56</f>
        <v>95000</v>
      </c>
      <c r="J56" t="str">
        <f t="shared" si="1"/>
        <v>2021-04-27</v>
      </c>
      <c r="K56" t="str">
        <f>IF('PC Rentados'!N56="","",U56&amp;"-"&amp;W56&amp;"-"&amp;X56)</f>
        <v>2021-12-14</v>
      </c>
      <c r="L56">
        <f>VLOOKUP("'PC Rentados'!'PC Rentados'!I2",rentado_estado_id!$A$1:$B$4,2)</f>
        <v>3</v>
      </c>
      <c r="M56" t="str">
        <f>IF('PC Rentados'!O56="","",'PC Rentados'!O56)</f>
        <v/>
      </c>
      <c r="O56" s="3">
        <f>'PC Rentados'!F56</f>
        <v>44313</v>
      </c>
      <c r="P56">
        <f t="shared" si="2"/>
        <v>2021</v>
      </c>
      <c r="Q56">
        <f t="shared" si="3"/>
        <v>4</v>
      </c>
      <c r="R56" t="str">
        <f t="shared" si="4"/>
        <v>04</v>
      </c>
      <c r="S56">
        <f t="shared" si="5"/>
        <v>27</v>
      </c>
      <c r="T56" s="3">
        <f>'PC Rentados'!N56</f>
        <v>44544</v>
      </c>
      <c r="U56">
        <f t="shared" si="6"/>
        <v>2021</v>
      </c>
      <c r="V56">
        <f t="shared" si="7"/>
        <v>12</v>
      </c>
      <c r="W56">
        <f t="shared" si="8"/>
        <v>12</v>
      </c>
      <c r="X56">
        <f t="shared" si="12"/>
        <v>14</v>
      </c>
      <c r="AA56" t="str">
        <f t="shared" si="9"/>
        <v>['proveedor_rentado_id' =&gt; 1, 'centro_costo_id' =&gt; 27,'rentado_responsable_id' =&gt; 14,'rentado_tipo_id' =&gt; 1,'serial' =&gt; '5CG3160744','codigo' =&gt; '57786',</v>
      </c>
      <c r="AB56" t="str">
        <f t="shared" si="10"/>
        <v>'ticket' =&gt; '7345','valor' =&gt; '95000','fecha_entrega' =&gt; '2021-04-27','fecha_devolucion' =&gt; '2021-12-14','rentado_estado_id' =&gt; 3,'observaciones' =&gt; '',],</v>
      </c>
      <c r="AC56" t="str">
        <f t="shared" si="11"/>
        <v>['proveedor_rentado_id' =&gt; 1, 'centro_costo_id' =&gt; 27,'rentado_responsable_id' =&gt; 14,'rentado_tipo_id' =&gt; 1,'serial' =&gt; '5CG3160744','codigo' =&gt; '57786','ticket' =&gt; '7345','valor' =&gt; '95000','fecha_entrega' =&gt; '2021-04-27','fecha_devolucion' =&gt; '2021-12-14','rentado_estado_id' =&gt; 3,'observaciones' =&gt; '',],</v>
      </c>
    </row>
    <row r="57" spans="1:29" x14ac:dyDescent="0.25">
      <c r="A57">
        <v>56</v>
      </c>
      <c r="B57">
        <f>VLOOKUP('PC Rentados'!A57,proveedor_rentado_id!$A$1:$B$6,2,0)</f>
        <v>1</v>
      </c>
      <c r="C57">
        <f>VLOOKUP('PC Rentados'!C57,centro_costo_id_2!$A$2:$B$108,2)</f>
        <v>27</v>
      </c>
      <c r="D57">
        <f>VLOOKUP('PC Rentados'!D57,rentado_responsable_id!$A$1:$B$34,2)</f>
        <v>14</v>
      </c>
      <c r="E57">
        <f>VLOOKUP('PC Rentados'!J57,rentado_tipo_id!$A$1:$B$5,2,0)</f>
        <v>1</v>
      </c>
      <c r="F57" t="str">
        <f>'PC Rentados'!K57</f>
        <v>5CD7349XM9</v>
      </c>
      <c r="G57">
        <f>'PC Rentados'!L57</f>
        <v>74480</v>
      </c>
      <c r="H57">
        <f>'PC Rentados'!B57</f>
        <v>7345</v>
      </c>
      <c r="I57">
        <f>'PC Rentados'!M57</f>
        <v>95000</v>
      </c>
      <c r="J57" t="str">
        <f t="shared" si="1"/>
        <v>2021-04-27</v>
      </c>
      <c r="K57" t="str">
        <f>IF('PC Rentados'!N57="","",U57&amp;"-"&amp;W57&amp;"-"&amp;X57)</f>
        <v>2022-02-02</v>
      </c>
      <c r="L57">
        <f>VLOOKUP("'PC Rentados'!'PC Rentados'!I2",rentado_estado_id!$A$1:$B$4,2)</f>
        <v>3</v>
      </c>
      <c r="M57" t="str">
        <f>IF('PC Rentados'!O57="","",'PC Rentados'!O57)</f>
        <v/>
      </c>
      <c r="O57" s="3">
        <f>'PC Rentados'!F57</f>
        <v>44313</v>
      </c>
      <c r="P57">
        <f t="shared" si="2"/>
        <v>2021</v>
      </c>
      <c r="Q57">
        <f t="shared" si="3"/>
        <v>4</v>
      </c>
      <c r="R57" t="str">
        <f t="shared" si="4"/>
        <v>04</v>
      </c>
      <c r="S57">
        <f t="shared" si="5"/>
        <v>27</v>
      </c>
      <c r="T57" s="3">
        <f>'PC Rentados'!N57</f>
        <v>44594</v>
      </c>
      <c r="U57">
        <f t="shared" si="6"/>
        <v>2022</v>
      </c>
      <c r="V57">
        <f t="shared" si="7"/>
        <v>2</v>
      </c>
      <c r="W57" t="str">
        <f t="shared" si="8"/>
        <v>02</v>
      </c>
      <c r="X57" t="str">
        <f t="shared" si="12"/>
        <v>02</v>
      </c>
      <c r="AA57" t="str">
        <f t="shared" si="9"/>
        <v>['proveedor_rentado_id' =&gt; 1, 'centro_costo_id' =&gt; 27,'rentado_responsable_id' =&gt; 14,'rentado_tipo_id' =&gt; 1,'serial' =&gt; '5CD7349XM9','codigo' =&gt; '74480',</v>
      </c>
      <c r="AB57" t="str">
        <f t="shared" si="10"/>
        <v>'ticket' =&gt; '7345','valor' =&gt; '95000','fecha_entrega' =&gt; '2021-04-27','fecha_devolucion' =&gt; '2022-02-02','rentado_estado_id' =&gt; 3,'observaciones' =&gt; '',],</v>
      </c>
      <c r="AC57" t="str">
        <f t="shared" si="11"/>
        <v>['proveedor_rentado_id' =&gt; 1, 'centro_costo_id' =&gt; 27,'rentado_responsable_id' =&gt; 14,'rentado_tipo_id' =&gt; 1,'serial' =&gt; '5CD7349XM9','codigo' =&gt; '74480','ticket' =&gt; '7345','valor' =&gt; '95000','fecha_entrega' =&gt; '2021-04-27','fecha_devolucion' =&gt; '2022-02-02','rentado_estado_id' =&gt; 3,'observaciones' =&gt; '',],</v>
      </c>
    </row>
    <row r="58" spans="1:29" x14ac:dyDescent="0.25">
      <c r="A58">
        <v>57</v>
      </c>
      <c r="B58">
        <f>VLOOKUP('PC Rentados'!A58,proveedor_rentado_id!$A$1:$B$6,2,0)</f>
        <v>1</v>
      </c>
      <c r="C58">
        <f>VLOOKUP('PC Rentados'!C58,centro_costo_id_2!$A$2:$B$108,2)</f>
        <v>27</v>
      </c>
      <c r="D58">
        <f>VLOOKUP('PC Rentados'!D58,rentado_responsable_id!$A$1:$B$34,2)</f>
        <v>14</v>
      </c>
      <c r="E58">
        <f>VLOOKUP('PC Rentados'!J58,rentado_tipo_id!$A$1:$B$5,2,0)</f>
        <v>1</v>
      </c>
      <c r="F58" t="str">
        <f>'PC Rentados'!K58</f>
        <v>HYXT91RD500157</v>
      </c>
      <c r="G58">
        <f>'PC Rentados'!L58</f>
        <v>57169</v>
      </c>
      <c r="H58">
        <f>'PC Rentados'!B58</f>
        <v>7345</v>
      </c>
      <c r="I58">
        <f>'PC Rentados'!M58</f>
        <v>95000</v>
      </c>
      <c r="J58" t="str">
        <f t="shared" si="1"/>
        <v>2021-04-27</v>
      </c>
      <c r="K58" t="str">
        <f>IF('PC Rentados'!N58="","",U58&amp;"-"&amp;W58&amp;"-"&amp;X58)</f>
        <v>2021-12-03</v>
      </c>
      <c r="L58">
        <f>VLOOKUP("'PC Rentados'!'PC Rentados'!I2",rentado_estado_id!$A$1:$B$4,2)</f>
        <v>3</v>
      </c>
      <c r="M58" t="str">
        <f>IF('PC Rentados'!O58="","",'PC Rentados'!O58)</f>
        <v/>
      </c>
      <c r="O58" s="3">
        <f>'PC Rentados'!F58</f>
        <v>44313</v>
      </c>
      <c r="P58">
        <f t="shared" si="2"/>
        <v>2021</v>
      </c>
      <c r="Q58">
        <f t="shared" si="3"/>
        <v>4</v>
      </c>
      <c r="R58" t="str">
        <f t="shared" si="4"/>
        <v>04</v>
      </c>
      <c r="S58">
        <f t="shared" si="5"/>
        <v>27</v>
      </c>
      <c r="T58" s="3">
        <f>'PC Rentados'!N58</f>
        <v>44533</v>
      </c>
      <c r="U58">
        <f t="shared" si="6"/>
        <v>2021</v>
      </c>
      <c r="V58">
        <f t="shared" si="7"/>
        <v>12</v>
      </c>
      <c r="W58">
        <f t="shared" si="8"/>
        <v>12</v>
      </c>
      <c r="X58" t="str">
        <f t="shared" si="12"/>
        <v>03</v>
      </c>
      <c r="AA58" t="str">
        <f t="shared" si="9"/>
        <v>['proveedor_rentado_id' =&gt; 1, 'centro_costo_id' =&gt; 27,'rentado_responsable_id' =&gt; 14,'rentado_tipo_id' =&gt; 1,'serial' =&gt; 'HYXT91RD500157','codigo' =&gt; '57169',</v>
      </c>
      <c r="AB58" t="str">
        <f t="shared" si="10"/>
        <v>'ticket' =&gt; '7345','valor' =&gt; '95000','fecha_entrega' =&gt; '2021-04-27','fecha_devolucion' =&gt; '2021-12-03','rentado_estado_id' =&gt; 3,'observaciones' =&gt; '',],</v>
      </c>
      <c r="AC58" t="str">
        <f t="shared" si="11"/>
        <v>['proveedor_rentado_id' =&gt; 1, 'centro_costo_id' =&gt; 27,'rentado_responsable_id' =&gt; 14,'rentado_tipo_id' =&gt; 1,'serial' =&gt; 'HYXT91RD500157','codigo' =&gt; '57169','ticket' =&gt; '7345','valor' =&gt; '95000','fecha_entrega' =&gt; '2021-04-27','fecha_devolucion' =&gt; '2021-12-03','rentado_estado_id' =&gt; 3,'observaciones' =&gt; '',],</v>
      </c>
    </row>
    <row r="59" spans="1:29" x14ac:dyDescent="0.25">
      <c r="A59">
        <v>58</v>
      </c>
      <c r="B59">
        <f>VLOOKUP('PC Rentados'!A59,proveedor_rentado_id!$A$1:$B$6,2,0)</f>
        <v>1</v>
      </c>
      <c r="C59">
        <f>VLOOKUP('PC Rentados'!C59,centro_costo_id_2!$A$2:$B$108,2)</f>
        <v>107</v>
      </c>
      <c r="D59">
        <f>VLOOKUP('PC Rentados'!D59,rentado_responsable_id!$A$1:$B$34,2)</f>
        <v>4</v>
      </c>
      <c r="E59">
        <f>VLOOKUP('PC Rentados'!J59,rentado_tipo_id!$A$1:$B$5,2,0)</f>
        <v>1</v>
      </c>
      <c r="F59" t="str">
        <f>'PC Rentados'!K59</f>
        <v>5CG3163QS4</v>
      </c>
      <c r="G59">
        <f>'PC Rentados'!L59</f>
        <v>57994</v>
      </c>
      <c r="H59">
        <f>'PC Rentados'!B59</f>
        <v>7473</v>
      </c>
      <c r="I59">
        <f>'PC Rentados'!M59</f>
        <v>95000</v>
      </c>
      <c r="J59" t="str">
        <f t="shared" si="1"/>
        <v>2021-04-27</v>
      </c>
      <c r="K59" t="str">
        <f>IF('PC Rentados'!N59="","",U59&amp;"-"&amp;W59&amp;"-"&amp;X59)</f>
        <v/>
      </c>
      <c r="L59">
        <f>VLOOKUP("'PC Rentados'!'PC Rentados'!I2",rentado_estado_id!$A$1:$B$4,2)</f>
        <v>3</v>
      </c>
      <c r="M59" t="str">
        <f>IF('PC Rentados'!O59="","",'PC Rentados'!O59)</f>
        <v/>
      </c>
      <c r="O59" s="3">
        <f>'PC Rentados'!F59</f>
        <v>44313</v>
      </c>
      <c r="P59">
        <f t="shared" si="2"/>
        <v>2021</v>
      </c>
      <c r="Q59">
        <f t="shared" si="3"/>
        <v>4</v>
      </c>
      <c r="R59" t="str">
        <f t="shared" si="4"/>
        <v>04</v>
      </c>
      <c r="S59">
        <f t="shared" si="5"/>
        <v>27</v>
      </c>
      <c r="T59" s="3">
        <f>'PC Rentados'!N59</f>
        <v>0</v>
      </c>
      <c r="U59">
        <f t="shared" si="6"/>
        <v>1900</v>
      </c>
      <c r="V59">
        <f t="shared" si="7"/>
        <v>1</v>
      </c>
      <c r="W59" t="str">
        <f t="shared" si="8"/>
        <v>01</v>
      </c>
      <c r="X59" t="str">
        <f t="shared" si="12"/>
        <v>00</v>
      </c>
      <c r="AA59" t="str">
        <f t="shared" si="9"/>
        <v>['proveedor_rentado_id' =&gt; 1, 'centro_costo_id' =&gt; 107,'rentado_responsable_id' =&gt; 4,'rentado_tipo_id' =&gt; 1,'serial' =&gt; '5CG3163QS4','codigo' =&gt; '57994',</v>
      </c>
      <c r="AB59" t="str">
        <f t="shared" si="10"/>
        <v>'ticket' =&gt; '7473','valor' =&gt; '95000','fecha_entrega' =&gt; '2021-04-27','fecha_devolucion' =&gt; '','rentado_estado_id' =&gt; 3,'observaciones' =&gt; '',],</v>
      </c>
      <c r="AC59" t="str">
        <f t="shared" si="11"/>
        <v>['proveedor_rentado_id' =&gt; 1, 'centro_costo_id' =&gt; 107,'rentado_responsable_id' =&gt; 4,'rentado_tipo_id' =&gt; 1,'serial' =&gt; '5CG3163QS4','codigo' =&gt; '57994','ticket' =&gt; '7473','valor' =&gt; '95000','fecha_entrega' =&gt; '2021-04-27','fecha_devolucion' =&gt; '','rentado_estado_id' =&gt; 3,'observaciones' =&gt; '',],</v>
      </c>
    </row>
    <row r="60" spans="1:29" x14ac:dyDescent="0.25">
      <c r="A60">
        <v>59</v>
      </c>
      <c r="B60">
        <f>VLOOKUP('PC Rentados'!A60,proveedor_rentado_id!$A$1:$B$6,2,0)</f>
        <v>1</v>
      </c>
      <c r="C60">
        <f>VLOOKUP('PC Rentados'!C60,centro_costo_id_2!$A$2:$B$108,2)</f>
        <v>107</v>
      </c>
      <c r="D60">
        <f>VLOOKUP('PC Rentados'!D60,rentado_responsable_id!$A$1:$B$34,2)</f>
        <v>4</v>
      </c>
      <c r="E60">
        <f>VLOOKUP('PC Rentados'!J60,rentado_tipo_id!$A$1:$B$5,2,0)</f>
        <v>1</v>
      </c>
      <c r="F60" t="str">
        <f>'PC Rentados'!K60</f>
        <v>CATNBC15G527HP</v>
      </c>
      <c r="G60">
        <f>'PC Rentados'!L60</f>
        <v>63866</v>
      </c>
      <c r="H60">
        <f>'PC Rentados'!B60</f>
        <v>7473</v>
      </c>
      <c r="I60">
        <f>'PC Rentados'!M60</f>
        <v>95000</v>
      </c>
      <c r="J60" t="str">
        <f t="shared" si="1"/>
        <v>2021-04-27</v>
      </c>
      <c r="K60" t="str">
        <f>IF('PC Rentados'!N60="","",U60&amp;"-"&amp;W60&amp;"-"&amp;X60)</f>
        <v/>
      </c>
      <c r="L60">
        <f>VLOOKUP("'PC Rentados'!'PC Rentados'!I2",rentado_estado_id!$A$1:$B$4,2)</f>
        <v>3</v>
      </c>
      <c r="M60" t="str">
        <f>IF('PC Rentados'!O60="","",'PC Rentados'!O60)</f>
        <v/>
      </c>
      <c r="O60" s="3">
        <f>'PC Rentados'!F60</f>
        <v>44313</v>
      </c>
      <c r="P60">
        <f t="shared" si="2"/>
        <v>2021</v>
      </c>
      <c r="Q60">
        <f t="shared" si="3"/>
        <v>4</v>
      </c>
      <c r="R60" t="str">
        <f t="shared" si="4"/>
        <v>04</v>
      </c>
      <c r="S60">
        <f t="shared" si="5"/>
        <v>27</v>
      </c>
      <c r="T60" s="3">
        <f>'PC Rentados'!N60</f>
        <v>0</v>
      </c>
      <c r="U60">
        <f t="shared" si="6"/>
        <v>1900</v>
      </c>
      <c r="V60">
        <f t="shared" si="7"/>
        <v>1</v>
      </c>
      <c r="W60" t="str">
        <f t="shared" si="8"/>
        <v>01</v>
      </c>
      <c r="X60" t="str">
        <f t="shared" si="12"/>
        <v>00</v>
      </c>
      <c r="AA60" t="str">
        <f t="shared" si="9"/>
        <v>['proveedor_rentado_id' =&gt; 1, 'centro_costo_id' =&gt; 107,'rentado_responsable_id' =&gt; 4,'rentado_tipo_id' =&gt; 1,'serial' =&gt; 'CATNBC15G527HP','codigo' =&gt; '63866',</v>
      </c>
      <c r="AB60" t="str">
        <f t="shared" si="10"/>
        <v>'ticket' =&gt; '7473','valor' =&gt; '95000','fecha_entrega' =&gt; '2021-04-27','fecha_devolucion' =&gt; '','rentado_estado_id' =&gt; 3,'observaciones' =&gt; '',],</v>
      </c>
      <c r="AC60" t="str">
        <f t="shared" si="11"/>
        <v>['proveedor_rentado_id' =&gt; 1, 'centro_costo_id' =&gt; 107,'rentado_responsable_id' =&gt; 4,'rentado_tipo_id' =&gt; 1,'serial' =&gt; 'CATNBC15G527HP','codigo' =&gt; '63866','ticket' =&gt; '7473','valor' =&gt; '95000','fecha_entrega' =&gt; '2021-04-27','fecha_devolucion' =&gt; '','rentado_estado_id' =&gt; 3,'observaciones' =&gt; '',],</v>
      </c>
    </row>
    <row r="61" spans="1:29" x14ac:dyDescent="0.25">
      <c r="A61">
        <v>60</v>
      </c>
      <c r="B61">
        <f>VLOOKUP('PC Rentados'!A61,proveedor_rentado_id!$A$1:$B$6,2,0)</f>
        <v>1</v>
      </c>
      <c r="C61">
        <f>VLOOKUP('PC Rentados'!C61,centro_costo_id_2!$A$2:$B$108,2)</f>
        <v>107</v>
      </c>
      <c r="D61">
        <f>VLOOKUP('PC Rentados'!D61,rentado_responsable_id!$A$1:$B$34,2)</f>
        <v>4</v>
      </c>
      <c r="E61">
        <f>VLOOKUP('PC Rentados'!J61,rentado_tipo_id!$A$1:$B$5,2,0)</f>
        <v>1</v>
      </c>
      <c r="F61" t="str">
        <f>'PC Rentados'!K61</f>
        <v>HYXU91TCC00221</v>
      </c>
      <c r="G61">
        <f>'PC Rentados'!L61</f>
        <v>56600</v>
      </c>
      <c r="H61">
        <f>'PC Rentados'!B61</f>
        <v>7473</v>
      </c>
      <c r="I61">
        <f>'PC Rentados'!M61</f>
        <v>95000</v>
      </c>
      <c r="J61" t="str">
        <f t="shared" si="1"/>
        <v>2021-04-27</v>
      </c>
      <c r="K61" t="str">
        <f>IF('PC Rentados'!N61="","",U61&amp;"-"&amp;W61&amp;"-"&amp;X61)</f>
        <v/>
      </c>
      <c r="L61">
        <f>VLOOKUP("'PC Rentados'!'PC Rentados'!I2",rentado_estado_id!$A$1:$B$4,2)</f>
        <v>3</v>
      </c>
      <c r="M61" t="str">
        <f>IF('PC Rentados'!O61="","",'PC Rentados'!O61)</f>
        <v/>
      </c>
      <c r="O61" s="3">
        <f>'PC Rentados'!F61</f>
        <v>44313</v>
      </c>
      <c r="P61">
        <f t="shared" si="2"/>
        <v>2021</v>
      </c>
      <c r="Q61">
        <f t="shared" si="3"/>
        <v>4</v>
      </c>
      <c r="R61" t="str">
        <f t="shared" si="4"/>
        <v>04</v>
      </c>
      <c r="S61">
        <f t="shared" si="5"/>
        <v>27</v>
      </c>
      <c r="T61" s="3">
        <f>'PC Rentados'!N61</f>
        <v>0</v>
      </c>
      <c r="U61">
        <f t="shared" si="6"/>
        <v>1900</v>
      </c>
      <c r="V61">
        <f t="shared" si="7"/>
        <v>1</v>
      </c>
      <c r="W61" t="str">
        <f t="shared" si="8"/>
        <v>01</v>
      </c>
      <c r="X61" t="str">
        <f t="shared" si="12"/>
        <v>00</v>
      </c>
      <c r="AA61" t="str">
        <f t="shared" si="9"/>
        <v>['proveedor_rentado_id' =&gt; 1, 'centro_costo_id' =&gt; 107,'rentado_responsable_id' =&gt; 4,'rentado_tipo_id' =&gt; 1,'serial' =&gt; 'HYXU91TCC00221','codigo' =&gt; '56600',</v>
      </c>
      <c r="AB61" t="str">
        <f t="shared" si="10"/>
        <v>'ticket' =&gt; '7473','valor' =&gt; '95000','fecha_entrega' =&gt; '2021-04-27','fecha_devolucion' =&gt; '','rentado_estado_id' =&gt; 3,'observaciones' =&gt; '',],</v>
      </c>
      <c r="AC61" t="str">
        <f t="shared" si="11"/>
        <v>['proveedor_rentado_id' =&gt; 1, 'centro_costo_id' =&gt; 107,'rentado_responsable_id' =&gt; 4,'rentado_tipo_id' =&gt; 1,'serial' =&gt; 'HYXU91TCC00221','codigo' =&gt; '56600','ticket' =&gt; '7473','valor' =&gt; '95000','fecha_entrega' =&gt; '2021-04-27','fecha_devolucion' =&gt; '','rentado_estado_id' =&gt; 3,'observaciones' =&gt; '',],</v>
      </c>
    </row>
    <row r="62" spans="1:29" x14ac:dyDescent="0.25">
      <c r="A62">
        <v>61</v>
      </c>
      <c r="B62">
        <f>VLOOKUP('PC Rentados'!A62,proveedor_rentado_id!$A$1:$B$6,2,0)</f>
        <v>1</v>
      </c>
      <c r="C62">
        <f>VLOOKUP('PC Rentados'!C62,centro_costo_id_2!$A$2:$B$108,2)</f>
        <v>107</v>
      </c>
      <c r="D62">
        <f>VLOOKUP('PC Rentados'!D62,rentado_responsable_id!$A$1:$B$34,2)</f>
        <v>4</v>
      </c>
      <c r="E62">
        <f>VLOOKUP('PC Rentados'!J62,rentado_tipo_id!$A$1:$B$5,2,0)</f>
        <v>1</v>
      </c>
      <c r="F62" t="str">
        <f>'PC Rentados'!K62</f>
        <v>SLR08GN8U</v>
      </c>
      <c r="G62">
        <f>'PC Rentados'!L62</f>
        <v>71539</v>
      </c>
      <c r="H62">
        <f>'PC Rentados'!B62</f>
        <v>7473</v>
      </c>
      <c r="I62">
        <f>'PC Rentados'!M62</f>
        <v>95000</v>
      </c>
      <c r="J62" t="str">
        <f t="shared" si="1"/>
        <v>2021-05-13</v>
      </c>
      <c r="K62" t="str">
        <f>IF('PC Rentados'!N62="","",U62&amp;"-"&amp;W62&amp;"-"&amp;X62)</f>
        <v/>
      </c>
      <c r="L62">
        <f>VLOOKUP("'PC Rentados'!'PC Rentados'!I2",rentado_estado_id!$A$1:$B$4,2)</f>
        <v>3</v>
      </c>
      <c r="M62" t="str">
        <f>IF('PC Rentados'!O62="","",'PC Rentados'!O62)</f>
        <v/>
      </c>
      <c r="O62" s="3">
        <f>'PC Rentados'!F62</f>
        <v>44329</v>
      </c>
      <c r="P62">
        <f t="shared" si="2"/>
        <v>2021</v>
      </c>
      <c r="Q62">
        <f t="shared" si="3"/>
        <v>5</v>
      </c>
      <c r="R62" t="str">
        <f t="shared" si="4"/>
        <v>05</v>
      </c>
      <c r="S62">
        <f t="shared" si="5"/>
        <v>13</v>
      </c>
      <c r="T62" s="3">
        <f>'PC Rentados'!N62</f>
        <v>0</v>
      </c>
      <c r="U62">
        <f t="shared" si="6"/>
        <v>1900</v>
      </c>
      <c r="V62">
        <f t="shared" si="7"/>
        <v>1</v>
      </c>
      <c r="W62" t="str">
        <f t="shared" si="8"/>
        <v>01</v>
      </c>
      <c r="X62" t="str">
        <f t="shared" si="12"/>
        <v>00</v>
      </c>
      <c r="AA62" t="str">
        <f t="shared" si="9"/>
        <v>['proveedor_rentado_id' =&gt; 1, 'centro_costo_id' =&gt; 107,'rentado_responsable_id' =&gt; 4,'rentado_tipo_id' =&gt; 1,'serial' =&gt; 'SLR08GN8U','codigo' =&gt; '71539',</v>
      </c>
      <c r="AB62" t="str">
        <f t="shared" si="10"/>
        <v>'ticket' =&gt; '7473','valor' =&gt; '95000','fecha_entrega' =&gt; '2021-05-13','fecha_devolucion' =&gt; '','rentado_estado_id' =&gt; 3,'observaciones' =&gt; '',],</v>
      </c>
      <c r="AC62" t="str">
        <f t="shared" si="11"/>
        <v>['proveedor_rentado_id' =&gt; 1, 'centro_costo_id' =&gt; 107,'rentado_responsable_id' =&gt; 4,'rentado_tipo_id' =&gt; 1,'serial' =&gt; 'SLR08GN8U','codigo' =&gt; '71539','ticket' =&gt; '7473','valor' =&gt; '95000','fecha_entrega' =&gt; '2021-05-13','fecha_devolucion' =&gt; '','rentado_estado_id' =&gt; 3,'observaciones' =&gt; '',],</v>
      </c>
    </row>
    <row r="63" spans="1:29" x14ac:dyDescent="0.25">
      <c r="A63">
        <v>62</v>
      </c>
      <c r="B63">
        <f>VLOOKUP('PC Rentados'!A63,proveedor_rentado_id!$A$1:$B$6,2,0)</f>
        <v>1</v>
      </c>
      <c r="C63">
        <f>VLOOKUP('PC Rentados'!C63,centro_costo_id_2!$A$2:$B$108,2)</f>
        <v>107</v>
      </c>
      <c r="D63">
        <f>VLOOKUP('PC Rentados'!D63,rentado_responsable_id!$A$1:$B$34,2)</f>
        <v>4</v>
      </c>
      <c r="E63">
        <f>VLOOKUP('PC Rentados'!J63,rentado_tipo_id!$A$1:$B$5,2,0)</f>
        <v>1</v>
      </c>
      <c r="F63" t="str">
        <f>'PC Rentados'!K63</f>
        <v>SLR08GNE9</v>
      </c>
      <c r="G63">
        <f>'PC Rentados'!L63</f>
        <v>71545</v>
      </c>
      <c r="H63">
        <f>'PC Rentados'!B63</f>
        <v>7473</v>
      </c>
      <c r="I63">
        <f>'PC Rentados'!M63</f>
        <v>95000</v>
      </c>
      <c r="J63" t="str">
        <f t="shared" si="1"/>
        <v>2021-05-13</v>
      </c>
      <c r="K63" t="str">
        <f>IF('PC Rentados'!N63="","",U63&amp;"-"&amp;W63&amp;"-"&amp;X63)</f>
        <v/>
      </c>
      <c r="L63">
        <f>VLOOKUP("'PC Rentados'!'PC Rentados'!I2",rentado_estado_id!$A$1:$B$4,2)</f>
        <v>3</v>
      </c>
      <c r="M63" t="str">
        <f>IF('PC Rentados'!O63="","",'PC Rentados'!O63)</f>
        <v/>
      </c>
      <c r="O63" s="3">
        <f>'PC Rentados'!F63</f>
        <v>44329</v>
      </c>
      <c r="P63">
        <f t="shared" si="2"/>
        <v>2021</v>
      </c>
      <c r="Q63">
        <f t="shared" si="3"/>
        <v>5</v>
      </c>
      <c r="R63" t="str">
        <f t="shared" si="4"/>
        <v>05</v>
      </c>
      <c r="S63">
        <f t="shared" si="5"/>
        <v>13</v>
      </c>
      <c r="T63" s="3">
        <f>'PC Rentados'!N63</f>
        <v>0</v>
      </c>
      <c r="U63">
        <f t="shared" si="6"/>
        <v>1900</v>
      </c>
      <c r="V63">
        <f t="shared" si="7"/>
        <v>1</v>
      </c>
      <c r="W63" t="str">
        <f t="shared" si="8"/>
        <v>01</v>
      </c>
      <c r="X63" t="str">
        <f t="shared" si="12"/>
        <v>00</v>
      </c>
      <c r="AA63" t="str">
        <f t="shared" si="9"/>
        <v>['proveedor_rentado_id' =&gt; 1, 'centro_costo_id' =&gt; 107,'rentado_responsable_id' =&gt; 4,'rentado_tipo_id' =&gt; 1,'serial' =&gt; 'SLR08GNE9','codigo' =&gt; '71545',</v>
      </c>
      <c r="AB63" t="str">
        <f t="shared" si="10"/>
        <v>'ticket' =&gt; '7473','valor' =&gt; '95000','fecha_entrega' =&gt; '2021-05-13','fecha_devolucion' =&gt; '','rentado_estado_id' =&gt; 3,'observaciones' =&gt; '',],</v>
      </c>
      <c r="AC63" t="str">
        <f t="shared" si="11"/>
        <v>['proveedor_rentado_id' =&gt; 1, 'centro_costo_id' =&gt; 107,'rentado_responsable_id' =&gt; 4,'rentado_tipo_id' =&gt; 1,'serial' =&gt; 'SLR08GNE9','codigo' =&gt; '71545','ticket' =&gt; '7473','valor' =&gt; '95000','fecha_entrega' =&gt; '2021-05-13','fecha_devolucion' =&gt; '','rentado_estado_id' =&gt; 3,'observaciones' =&gt; '',],</v>
      </c>
    </row>
    <row r="64" spans="1:29" x14ac:dyDescent="0.25">
      <c r="A64">
        <v>63</v>
      </c>
      <c r="B64">
        <f>VLOOKUP('PC Rentados'!A64,proveedor_rentado_id!$A$1:$B$6,2,0)</f>
        <v>1</v>
      </c>
      <c r="C64">
        <f>VLOOKUP('PC Rentados'!C64,centro_costo_id_2!$A$2:$B$108,2)</f>
        <v>8</v>
      </c>
      <c r="D64">
        <f>VLOOKUP('PC Rentados'!D64,rentado_responsable_id!$A$1:$B$34,2)</f>
        <v>14</v>
      </c>
      <c r="E64">
        <f>VLOOKUP('PC Rentados'!J64,rentado_tipo_id!$A$1:$B$5,2,0)</f>
        <v>1</v>
      </c>
      <c r="F64" t="str">
        <f>'PC Rentados'!K64</f>
        <v>5CG71226M0</v>
      </c>
      <c r="G64">
        <f>'PC Rentados'!L64</f>
        <v>72330</v>
      </c>
      <c r="H64">
        <f>'PC Rentados'!B64</f>
        <v>7509</v>
      </c>
      <c r="I64">
        <f>'PC Rentados'!M64</f>
        <v>95000</v>
      </c>
      <c r="J64" t="str">
        <f t="shared" si="1"/>
        <v>2021-05-21</v>
      </c>
      <c r="K64" t="str">
        <f>IF('PC Rentados'!N64="","",U64&amp;"-"&amp;W64&amp;"-"&amp;X64)</f>
        <v>2022-06-06</v>
      </c>
      <c r="L64">
        <f>VLOOKUP("'PC Rentados'!'PC Rentados'!I2",rentado_estado_id!$A$1:$B$4,2)</f>
        <v>3</v>
      </c>
      <c r="M64" t="str">
        <f>IF('PC Rentados'!O64="","",'PC Rentados'!O64)</f>
        <v/>
      </c>
      <c r="O64" s="3">
        <f>'PC Rentados'!F64</f>
        <v>44337</v>
      </c>
      <c r="P64">
        <f t="shared" si="2"/>
        <v>2021</v>
      </c>
      <c r="Q64">
        <f t="shared" si="3"/>
        <v>5</v>
      </c>
      <c r="R64" t="str">
        <f t="shared" si="4"/>
        <v>05</v>
      </c>
      <c r="S64">
        <f t="shared" si="5"/>
        <v>21</v>
      </c>
      <c r="T64" s="3">
        <f>'PC Rentados'!N64</f>
        <v>44718</v>
      </c>
      <c r="U64">
        <f t="shared" si="6"/>
        <v>2022</v>
      </c>
      <c r="V64">
        <f t="shared" si="7"/>
        <v>6</v>
      </c>
      <c r="W64" t="str">
        <f t="shared" si="8"/>
        <v>06</v>
      </c>
      <c r="X64" t="str">
        <f t="shared" si="12"/>
        <v>06</v>
      </c>
      <c r="AA64" t="str">
        <f t="shared" si="9"/>
        <v>['proveedor_rentado_id' =&gt; 1, 'centro_costo_id' =&gt; 8,'rentado_responsable_id' =&gt; 14,'rentado_tipo_id' =&gt; 1,'serial' =&gt; '5CG71226M0','codigo' =&gt; '72330',</v>
      </c>
      <c r="AB64" t="str">
        <f t="shared" si="10"/>
        <v>'ticket' =&gt; '7509','valor' =&gt; '95000','fecha_entrega' =&gt; '2021-05-21','fecha_devolucion' =&gt; '2022-06-06','rentado_estado_id' =&gt; 3,'observaciones' =&gt; '',],</v>
      </c>
      <c r="AC64" t="str">
        <f t="shared" si="11"/>
        <v>['proveedor_rentado_id' =&gt; 1, 'centro_costo_id' =&gt; 8,'rentado_responsable_id' =&gt; 14,'rentado_tipo_id' =&gt; 1,'serial' =&gt; '5CG71226M0','codigo' =&gt; '72330','ticket' =&gt; '7509','valor' =&gt; '95000','fecha_entrega' =&gt; '2021-05-21','fecha_devolucion' =&gt; '2022-06-06','rentado_estado_id' =&gt; 3,'observaciones' =&gt; '',],</v>
      </c>
    </row>
    <row r="65" spans="1:29" x14ac:dyDescent="0.25">
      <c r="A65">
        <v>64</v>
      </c>
      <c r="B65">
        <f>VLOOKUP('PC Rentados'!A65,proveedor_rentado_id!$A$1:$B$6,2,0)</f>
        <v>1</v>
      </c>
      <c r="C65">
        <f>VLOOKUP('PC Rentados'!C65,centro_costo_id_2!$A$2:$B$108,2)</f>
        <v>27</v>
      </c>
      <c r="D65">
        <f>VLOOKUP('PC Rentados'!D65,rentado_responsable_id!$A$1:$B$34,2)</f>
        <v>14</v>
      </c>
      <c r="E65">
        <f>VLOOKUP('PC Rentados'!J65,rentado_tipo_id!$A$1:$B$5,2,0)</f>
        <v>1</v>
      </c>
      <c r="F65" t="str">
        <f>'PC Rentados'!K65</f>
        <v>5CD6304TVD</v>
      </c>
      <c r="G65">
        <f>'PC Rentados'!L65</f>
        <v>68250</v>
      </c>
      <c r="H65">
        <f>'PC Rentados'!B65</f>
        <v>7845</v>
      </c>
      <c r="I65">
        <f>'PC Rentados'!M65</f>
        <v>95000</v>
      </c>
      <c r="J65" t="str">
        <f t="shared" si="1"/>
        <v>2021-06-09</v>
      </c>
      <c r="K65" t="str">
        <f>IF('PC Rentados'!N65="","",U65&amp;"-"&amp;W65&amp;"-"&amp;X65)</f>
        <v>2021-10-15</v>
      </c>
      <c r="L65">
        <f>VLOOKUP("'PC Rentados'!'PC Rentados'!I2",rentado_estado_id!$A$1:$B$4,2)</f>
        <v>3</v>
      </c>
      <c r="M65" t="str">
        <f>IF('PC Rentados'!O65="","",'PC Rentados'!O65)</f>
        <v/>
      </c>
      <c r="O65" s="3">
        <f>'PC Rentados'!F65</f>
        <v>44356</v>
      </c>
      <c r="P65">
        <f t="shared" si="2"/>
        <v>2021</v>
      </c>
      <c r="Q65">
        <f t="shared" si="3"/>
        <v>6</v>
      </c>
      <c r="R65" t="str">
        <f t="shared" si="4"/>
        <v>06</v>
      </c>
      <c r="S65" t="str">
        <f t="shared" si="5"/>
        <v>09</v>
      </c>
      <c r="T65" s="3">
        <f>'PC Rentados'!N65</f>
        <v>44484</v>
      </c>
      <c r="U65">
        <f t="shared" si="6"/>
        <v>2021</v>
      </c>
      <c r="V65">
        <f t="shared" si="7"/>
        <v>10</v>
      </c>
      <c r="W65">
        <f t="shared" si="8"/>
        <v>10</v>
      </c>
      <c r="X65">
        <f t="shared" si="12"/>
        <v>15</v>
      </c>
      <c r="AA65" t="str">
        <f t="shared" si="9"/>
        <v>['proveedor_rentado_id' =&gt; 1, 'centro_costo_id' =&gt; 27,'rentado_responsable_id' =&gt; 14,'rentado_tipo_id' =&gt; 1,'serial' =&gt; '5CD6304TVD','codigo' =&gt; '68250',</v>
      </c>
      <c r="AB65" t="str">
        <f t="shared" si="10"/>
        <v>'ticket' =&gt; '7845','valor' =&gt; '95000','fecha_entrega' =&gt; '2021-06-09','fecha_devolucion' =&gt; '2021-10-15','rentado_estado_id' =&gt; 3,'observaciones' =&gt; '',],</v>
      </c>
      <c r="AC65" t="str">
        <f t="shared" si="11"/>
        <v>['proveedor_rentado_id' =&gt; 1, 'centro_costo_id' =&gt; 27,'rentado_responsable_id' =&gt; 14,'rentado_tipo_id' =&gt; 1,'serial' =&gt; '5CD6304TVD','codigo' =&gt; '68250','ticket' =&gt; '7845','valor' =&gt; '95000','fecha_entrega' =&gt; '2021-06-09','fecha_devolucion' =&gt; '2021-10-15','rentado_estado_id' =&gt; 3,'observaciones' =&gt; '',],</v>
      </c>
    </row>
    <row r="66" spans="1:29" x14ac:dyDescent="0.25">
      <c r="A66">
        <v>65</v>
      </c>
      <c r="B66">
        <f>VLOOKUP('PC Rentados'!A66,proveedor_rentado_id!$A$1:$B$6,2,0)</f>
        <v>1</v>
      </c>
      <c r="C66">
        <f>VLOOKUP('PC Rentados'!C66,centro_costo_id_2!$A$2:$B$108,2)</f>
        <v>8</v>
      </c>
      <c r="D66">
        <f>VLOOKUP('PC Rentados'!D66,rentado_responsable_id!$A$1:$B$34,2)</f>
        <v>34</v>
      </c>
      <c r="E66">
        <f>VLOOKUP('PC Rentados'!J66,rentado_tipo_id!$A$1:$B$5,2,0)</f>
        <v>1</v>
      </c>
      <c r="F66" t="str">
        <f>'PC Rentados'!K66</f>
        <v>5CG1081FRB</v>
      </c>
      <c r="G66" t="str">
        <f>'PC Rentados'!L66</f>
        <v>RC18301</v>
      </c>
      <c r="H66">
        <f>'PC Rentados'!B66</f>
        <v>7845</v>
      </c>
      <c r="I66">
        <f>'PC Rentados'!M66</f>
        <v>129000</v>
      </c>
      <c r="J66" t="str">
        <f t="shared" si="1"/>
        <v>2021-07-29</v>
      </c>
      <c r="K66" t="str">
        <f>IF('PC Rentados'!N66="","",U66&amp;"-"&amp;W66&amp;"-"&amp;X66)</f>
        <v>2022-07-05</v>
      </c>
      <c r="L66">
        <f>VLOOKUP("'PC Rentados'!'PC Rentados'!I2",rentado_estado_id!$A$1:$B$4,2)</f>
        <v>3</v>
      </c>
      <c r="M66" t="str">
        <f>IF('PC Rentados'!O66="","",'PC Rentados'!O66)</f>
        <v/>
      </c>
      <c r="O66" s="3">
        <f>'PC Rentados'!F66</f>
        <v>44406</v>
      </c>
      <c r="P66">
        <f t="shared" si="2"/>
        <v>2021</v>
      </c>
      <c r="Q66">
        <f t="shared" si="3"/>
        <v>7</v>
      </c>
      <c r="R66" t="str">
        <f t="shared" si="4"/>
        <v>07</v>
      </c>
      <c r="S66">
        <f t="shared" si="5"/>
        <v>29</v>
      </c>
      <c r="T66" s="3">
        <f>'PC Rentados'!N66</f>
        <v>44747</v>
      </c>
      <c r="U66">
        <f t="shared" si="6"/>
        <v>2022</v>
      </c>
      <c r="V66">
        <f t="shared" si="7"/>
        <v>7</v>
      </c>
      <c r="W66" t="str">
        <f t="shared" si="8"/>
        <v>07</v>
      </c>
      <c r="X66" t="str">
        <f t="shared" si="12"/>
        <v>05</v>
      </c>
      <c r="AA66" t="str">
        <f t="shared" si="9"/>
        <v>['proveedor_rentado_id' =&gt; 1, 'centro_costo_id' =&gt; 8,'rentado_responsable_id' =&gt; 34,'rentado_tipo_id' =&gt; 1,'serial' =&gt; '5CG1081FRB','codigo' =&gt; 'RC18301',</v>
      </c>
      <c r="AB66" t="str">
        <f t="shared" si="10"/>
        <v>'ticket' =&gt; '7845','valor' =&gt; '129000','fecha_entrega' =&gt; '2021-07-29','fecha_devolucion' =&gt; '2022-07-05','rentado_estado_id' =&gt; 3,'observaciones' =&gt; '',],</v>
      </c>
      <c r="AC66" t="str">
        <f t="shared" si="11"/>
        <v>['proveedor_rentado_id' =&gt; 1, 'centro_costo_id' =&gt; 8,'rentado_responsable_id' =&gt; 34,'rentado_tipo_id' =&gt; 1,'serial' =&gt; '5CG1081FRB','codigo' =&gt; 'RC18301','ticket' =&gt; '7845','valor' =&gt; '129000','fecha_entrega' =&gt; '2021-07-29','fecha_devolucion' =&gt; '2022-07-05','rentado_estado_id' =&gt; 3,'observaciones' =&gt; '',],</v>
      </c>
    </row>
    <row r="67" spans="1:29" x14ac:dyDescent="0.25">
      <c r="A67">
        <v>66</v>
      </c>
      <c r="B67">
        <f>VLOOKUP('PC Rentados'!A67,proveedor_rentado_id!$A$1:$B$6,2,0)</f>
        <v>1</v>
      </c>
      <c r="C67">
        <f>VLOOKUP('PC Rentados'!C67,centro_costo_id_2!$A$2:$B$108,2)</f>
        <v>8</v>
      </c>
      <c r="D67">
        <f>VLOOKUP('PC Rentados'!D67,rentado_responsable_id!$A$1:$B$34,2)</f>
        <v>14</v>
      </c>
      <c r="E67">
        <f>VLOOKUP('PC Rentados'!J67,rentado_tipo_id!$A$1:$B$5,2,0)</f>
        <v>1</v>
      </c>
      <c r="F67" t="str">
        <f>'PC Rentados'!K67</f>
        <v>5CG936C2QX</v>
      </c>
      <c r="G67">
        <f>'PC Rentados'!L67</f>
        <v>80799</v>
      </c>
      <c r="H67">
        <f>'PC Rentados'!B67</f>
        <v>7845</v>
      </c>
      <c r="I67">
        <f>'PC Rentados'!M67</f>
        <v>129000</v>
      </c>
      <c r="J67" t="str">
        <f t="shared" ref="J67:J130" si="13">P67&amp;"-"&amp;R67&amp;"-"&amp;S67</f>
        <v>2021-07-29</v>
      </c>
      <c r="K67" t="str">
        <f>IF('PC Rentados'!N67="","",U67&amp;"-"&amp;W67&amp;"-"&amp;X67)</f>
        <v>2022-05-04</v>
      </c>
      <c r="L67">
        <f>VLOOKUP("'PC Rentados'!'PC Rentados'!I2",rentado_estado_id!$A$1:$B$4,2)</f>
        <v>3</v>
      </c>
      <c r="M67" t="str">
        <f>IF('PC Rentados'!O67="","",'PC Rentados'!O67)</f>
        <v/>
      </c>
      <c r="O67" s="3">
        <f>'PC Rentados'!F67</f>
        <v>44406</v>
      </c>
      <c r="P67">
        <f t="shared" ref="P67:P130" si="14">YEAR(O67)</f>
        <v>2021</v>
      </c>
      <c r="Q67">
        <f t="shared" ref="Q67:Q130" si="15">MONTH(O67)</f>
        <v>7</v>
      </c>
      <c r="R67" t="str">
        <f t="shared" ref="R67:R130" si="16">IF(Q67&lt;10,"0"&amp;Q67,Q67)</f>
        <v>07</v>
      </c>
      <c r="S67">
        <f t="shared" ref="S67:S130" si="17">IF(DAY(O67)&lt;10,0&amp;DAY(O67),DAY(O67))</f>
        <v>29</v>
      </c>
      <c r="T67" s="3">
        <f>'PC Rentados'!N67</f>
        <v>44685</v>
      </c>
      <c r="U67">
        <f t="shared" ref="U67:U130" si="18">YEAR(T67)</f>
        <v>2022</v>
      </c>
      <c r="V67">
        <f t="shared" ref="V67:V130" si="19">MONTH(T67)</f>
        <v>5</v>
      </c>
      <c r="W67" t="str">
        <f t="shared" ref="W67:W130" si="20">IF(V67&lt;10,"0"&amp;V67,V67)</f>
        <v>05</v>
      </c>
      <c r="X67" t="str">
        <f t="shared" si="12"/>
        <v>04</v>
      </c>
      <c r="AA67" t="str">
        <f t="shared" ref="AA67:AA130" si="21">"['proveedor_rentado_id' =&gt; "&amp;B67&amp;", 'centro_costo_id' =&gt; "&amp;C67&amp;",'rentado_responsable_id' =&gt; "&amp;D67&amp;",'rentado_tipo_id' =&gt; "&amp;E67&amp;",'serial' =&gt; '"&amp;F67&amp;"','codigo' =&gt; '"&amp;G67&amp;"',"</f>
        <v>['proveedor_rentado_id' =&gt; 1, 'centro_costo_id' =&gt; 8,'rentado_responsable_id' =&gt; 14,'rentado_tipo_id' =&gt; 1,'serial' =&gt; '5CG936C2QX','codigo' =&gt; '80799',</v>
      </c>
      <c r="AB67" t="str">
        <f t="shared" ref="AB67:AB130" si="22">"'ticket' =&gt; '"&amp;H67&amp;"','valor' =&gt; '"&amp;I67&amp;"','fecha_entrega' =&gt; '"&amp;J67&amp;"','fecha_devolucion' =&gt; '"&amp;K67&amp;"','rentado_estado_id' =&gt; "&amp;L67&amp;",'observaciones' =&gt; '"&amp;M67&amp;"',],"</f>
        <v>'ticket' =&gt; '7845','valor' =&gt; '129000','fecha_entrega' =&gt; '2021-07-29','fecha_devolucion' =&gt; '2022-05-04','rentado_estado_id' =&gt; 3,'observaciones' =&gt; '',],</v>
      </c>
      <c r="AC67" t="str">
        <f t="shared" ref="AC67:AC130" si="23">AA67&amp;AB67</f>
        <v>['proveedor_rentado_id' =&gt; 1, 'centro_costo_id' =&gt; 8,'rentado_responsable_id' =&gt; 14,'rentado_tipo_id' =&gt; 1,'serial' =&gt; '5CG936C2QX','codigo' =&gt; '80799','ticket' =&gt; '7845','valor' =&gt; '129000','fecha_entrega' =&gt; '2021-07-29','fecha_devolucion' =&gt; '2022-05-04','rentado_estado_id' =&gt; 3,'observaciones' =&gt; '',],</v>
      </c>
    </row>
    <row r="68" spans="1:29" x14ac:dyDescent="0.25">
      <c r="A68">
        <v>67</v>
      </c>
      <c r="B68">
        <f>VLOOKUP('PC Rentados'!A68,proveedor_rentado_id!$A$1:$B$6,2,0)</f>
        <v>1</v>
      </c>
      <c r="C68">
        <f>VLOOKUP('PC Rentados'!C68,centro_costo_id_2!$A$2:$B$108,2)</f>
        <v>27</v>
      </c>
      <c r="D68">
        <f>VLOOKUP('PC Rentados'!D68,rentado_responsable_id!$A$1:$B$34,2)</f>
        <v>14</v>
      </c>
      <c r="E68">
        <f>VLOOKUP('PC Rentados'!J68,rentado_tipo_id!$A$1:$B$5,2,0)</f>
        <v>1</v>
      </c>
      <c r="F68" t="str">
        <f>'PC Rentados'!K68</f>
        <v>5CD8066T59</v>
      </c>
      <c r="G68">
        <f>'PC Rentados'!L68</f>
        <v>76478</v>
      </c>
      <c r="H68">
        <f>'PC Rentados'!B68</f>
        <v>7845</v>
      </c>
      <c r="I68">
        <f>'PC Rentados'!M68</f>
        <v>163000</v>
      </c>
      <c r="J68" t="str">
        <f t="shared" si="13"/>
        <v>2021-07-29</v>
      </c>
      <c r="K68" t="str">
        <f>IF('PC Rentados'!N68="","",U68&amp;"-"&amp;W68&amp;"-"&amp;X68)</f>
        <v>2022-02-04</v>
      </c>
      <c r="L68">
        <f>VLOOKUP("'PC Rentados'!'PC Rentados'!I2",rentado_estado_id!$A$1:$B$4,2)</f>
        <v>3</v>
      </c>
      <c r="M68" t="str">
        <f>IF('PC Rentados'!O68="","",'PC Rentados'!O68)</f>
        <v/>
      </c>
      <c r="O68" s="3">
        <f>'PC Rentados'!F68</f>
        <v>44406</v>
      </c>
      <c r="P68">
        <f t="shared" si="14"/>
        <v>2021</v>
      </c>
      <c r="Q68">
        <f t="shared" si="15"/>
        <v>7</v>
      </c>
      <c r="R68" t="str">
        <f t="shared" si="16"/>
        <v>07</v>
      </c>
      <c r="S68">
        <f t="shared" si="17"/>
        <v>29</v>
      </c>
      <c r="T68" s="3">
        <f>'PC Rentados'!N68</f>
        <v>44596</v>
      </c>
      <c r="U68">
        <f t="shared" si="18"/>
        <v>2022</v>
      </c>
      <c r="V68">
        <f t="shared" si="19"/>
        <v>2</v>
      </c>
      <c r="W68" t="str">
        <f t="shared" si="20"/>
        <v>02</v>
      </c>
      <c r="X68" t="str">
        <f t="shared" si="12"/>
        <v>04</v>
      </c>
      <c r="AA68" t="str">
        <f t="shared" si="21"/>
        <v>['proveedor_rentado_id' =&gt; 1, 'centro_costo_id' =&gt; 27,'rentado_responsable_id' =&gt; 14,'rentado_tipo_id' =&gt; 1,'serial' =&gt; '5CD8066T59','codigo' =&gt; '76478',</v>
      </c>
      <c r="AB68" t="str">
        <f t="shared" si="22"/>
        <v>'ticket' =&gt; '7845','valor' =&gt; '163000','fecha_entrega' =&gt; '2021-07-29','fecha_devolucion' =&gt; '2022-02-04','rentado_estado_id' =&gt; 3,'observaciones' =&gt; '',],</v>
      </c>
      <c r="AC68" t="str">
        <f t="shared" si="23"/>
        <v>['proveedor_rentado_id' =&gt; 1, 'centro_costo_id' =&gt; 27,'rentado_responsable_id' =&gt; 14,'rentado_tipo_id' =&gt; 1,'serial' =&gt; '5CD8066T59','codigo' =&gt; '76478','ticket' =&gt; '7845','valor' =&gt; '163000','fecha_entrega' =&gt; '2021-07-29','fecha_devolucion' =&gt; '2022-02-04','rentado_estado_id' =&gt; 3,'observaciones' =&gt; '',],</v>
      </c>
    </row>
    <row r="69" spans="1:29" x14ac:dyDescent="0.25">
      <c r="A69">
        <v>68</v>
      </c>
      <c r="B69">
        <f>VLOOKUP('PC Rentados'!A69,proveedor_rentado_id!$A$1:$B$6,2,0)</f>
        <v>1</v>
      </c>
      <c r="C69">
        <f>VLOOKUP('PC Rentados'!C69,centro_costo_id_2!$A$2:$B$108,2)</f>
        <v>8</v>
      </c>
      <c r="D69">
        <f>VLOOKUP('PC Rentados'!D69,rentado_responsable_id!$A$1:$B$34,2)</f>
        <v>14</v>
      </c>
      <c r="E69">
        <f>VLOOKUP('PC Rentados'!J69,rentado_tipo_id!$A$1:$B$5,2,0)</f>
        <v>1</v>
      </c>
      <c r="F69" t="str">
        <f>'PC Rentados'!K69</f>
        <v>5CG9383BK6</v>
      </c>
      <c r="G69">
        <f>'PC Rentados'!L69</f>
        <v>81175</v>
      </c>
      <c r="H69">
        <f>'PC Rentados'!B69</f>
        <v>7845</v>
      </c>
      <c r="I69">
        <f>'PC Rentados'!M69</f>
        <v>129000</v>
      </c>
      <c r="J69" t="str">
        <f t="shared" si="13"/>
        <v>2021-07-29</v>
      </c>
      <c r="K69" t="str">
        <f>IF('PC Rentados'!N69="","",U69&amp;"-"&amp;W69&amp;"-"&amp;X69)</f>
        <v>2021-12-03</v>
      </c>
      <c r="L69">
        <f>VLOOKUP("'PC Rentados'!'PC Rentados'!I2",rentado_estado_id!$A$1:$B$4,2)</f>
        <v>3</v>
      </c>
      <c r="M69" t="str">
        <f>IF('PC Rentados'!O69="","",'PC Rentados'!O69)</f>
        <v/>
      </c>
      <c r="O69" s="3">
        <f>'PC Rentados'!F69</f>
        <v>44406</v>
      </c>
      <c r="P69">
        <f t="shared" si="14"/>
        <v>2021</v>
      </c>
      <c r="Q69">
        <f t="shared" si="15"/>
        <v>7</v>
      </c>
      <c r="R69" t="str">
        <f t="shared" si="16"/>
        <v>07</v>
      </c>
      <c r="S69">
        <f t="shared" si="17"/>
        <v>29</v>
      </c>
      <c r="T69" s="3">
        <f>'PC Rentados'!N69</f>
        <v>44533</v>
      </c>
      <c r="U69">
        <f t="shared" si="18"/>
        <v>2021</v>
      </c>
      <c r="V69">
        <f t="shared" si="19"/>
        <v>12</v>
      </c>
      <c r="W69">
        <f t="shared" si="20"/>
        <v>12</v>
      </c>
      <c r="X69" t="str">
        <f t="shared" si="12"/>
        <v>03</v>
      </c>
      <c r="AA69" t="str">
        <f t="shared" si="21"/>
        <v>['proveedor_rentado_id' =&gt; 1, 'centro_costo_id' =&gt; 8,'rentado_responsable_id' =&gt; 14,'rentado_tipo_id' =&gt; 1,'serial' =&gt; '5CG9383BK6','codigo' =&gt; '81175',</v>
      </c>
      <c r="AB69" t="str">
        <f t="shared" si="22"/>
        <v>'ticket' =&gt; '7845','valor' =&gt; '129000','fecha_entrega' =&gt; '2021-07-29','fecha_devolucion' =&gt; '2021-12-03','rentado_estado_id' =&gt; 3,'observaciones' =&gt; '',],</v>
      </c>
      <c r="AC69" t="str">
        <f t="shared" si="23"/>
        <v>['proveedor_rentado_id' =&gt; 1, 'centro_costo_id' =&gt; 8,'rentado_responsable_id' =&gt; 14,'rentado_tipo_id' =&gt; 1,'serial' =&gt; '5CG9383BK6','codigo' =&gt; '81175','ticket' =&gt; '7845','valor' =&gt; '129000','fecha_entrega' =&gt; '2021-07-29','fecha_devolucion' =&gt; '2021-12-03','rentado_estado_id' =&gt; 3,'observaciones' =&gt; '',],</v>
      </c>
    </row>
    <row r="70" spans="1:29" x14ac:dyDescent="0.25">
      <c r="A70">
        <v>69</v>
      </c>
      <c r="B70">
        <f>VLOOKUP('PC Rentados'!A70,proveedor_rentado_id!$A$1:$B$6,2,0)</f>
        <v>1</v>
      </c>
      <c r="C70">
        <f>VLOOKUP('PC Rentados'!C70,centro_costo_id_2!$A$2:$B$108,2)</f>
        <v>8</v>
      </c>
      <c r="D70">
        <f>VLOOKUP('PC Rentados'!D70,rentado_responsable_id!$A$1:$B$34,2)</f>
        <v>14</v>
      </c>
      <c r="E70">
        <f>VLOOKUP('PC Rentados'!J70,rentado_tipo_id!$A$1:$B$5,2,0)</f>
        <v>1</v>
      </c>
      <c r="F70" t="str">
        <f>'PC Rentados'!K70</f>
        <v>5CG1081Q2W</v>
      </c>
      <c r="G70" t="str">
        <f>'PC Rentados'!L70</f>
        <v>RC17304</v>
      </c>
      <c r="H70">
        <f>'PC Rentados'!B70</f>
        <v>7845</v>
      </c>
      <c r="I70">
        <f>'PC Rentados'!M70</f>
        <v>129000</v>
      </c>
      <c r="J70" t="str">
        <f t="shared" si="13"/>
        <v>2021-07-29</v>
      </c>
      <c r="K70" t="str">
        <f>IF('PC Rentados'!N70="","",U70&amp;"-"&amp;W70&amp;"-"&amp;X70)</f>
        <v>2021-11-30</v>
      </c>
      <c r="L70">
        <f>VLOOKUP("'PC Rentados'!'PC Rentados'!I2",rentado_estado_id!$A$1:$B$4,2)</f>
        <v>3</v>
      </c>
      <c r="M70" t="str">
        <f>IF('PC Rentados'!O70="","",'PC Rentados'!O70)</f>
        <v/>
      </c>
      <c r="O70" s="3">
        <f>'PC Rentados'!F70</f>
        <v>44406</v>
      </c>
      <c r="P70">
        <f t="shared" si="14"/>
        <v>2021</v>
      </c>
      <c r="Q70">
        <f t="shared" si="15"/>
        <v>7</v>
      </c>
      <c r="R70" t="str">
        <f t="shared" si="16"/>
        <v>07</v>
      </c>
      <c r="S70">
        <f t="shared" si="17"/>
        <v>29</v>
      </c>
      <c r="T70" s="3">
        <f>'PC Rentados'!N70</f>
        <v>44530</v>
      </c>
      <c r="U70">
        <f t="shared" si="18"/>
        <v>2021</v>
      </c>
      <c r="V70">
        <f t="shared" si="19"/>
        <v>11</v>
      </c>
      <c r="W70">
        <f t="shared" si="20"/>
        <v>11</v>
      </c>
      <c r="X70">
        <f t="shared" si="12"/>
        <v>30</v>
      </c>
      <c r="AA70" t="str">
        <f t="shared" si="21"/>
        <v>['proveedor_rentado_id' =&gt; 1, 'centro_costo_id' =&gt; 8,'rentado_responsable_id' =&gt; 14,'rentado_tipo_id' =&gt; 1,'serial' =&gt; '5CG1081Q2W','codigo' =&gt; 'RC17304',</v>
      </c>
      <c r="AB70" t="str">
        <f t="shared" si="22"/>
        <v>'ticket' =&gt; '7845','valor' =&gt; '129000','fecha_entrega' =&gt; '2021-07-29','fecha_devolucion' =&gt; '2021-11-30','rentado_estado_id' =&gt; 3,'observaciones' =&gt; '',],</v>
      </c>
      <c r="AC70" t="str">
        <f t="shared" si="23"/>
        <v>['proveedor_rentado_id' =&gt; 1, 'centro_costo_id' =&gt; 8,'rentado_responsable_id' =&gt; 14,'rentado_tipo_id' =&gt; 1,'serial' =&gt; '5CG1081Q2W','codigo' =&gt; 'RC17304','ticket' =&gt; '7845','valor' =&gt; '129000','fecha_entrega' =&gt; '2021-07-29','fecha_devolucion' =&gt; '2021-11-30','rentado_estado_id' =&gt; 3,'observaciones' =&gt; '',],</v>
      </c>
    </row>
    <row r="71" spans="1:29" x14ac:dyDescent="0.25">
      <c r="A71">
        <v>70</v>
      </c>
      <c r="B71">
        <f>VLOOKUP('PC Rentados'!A71,proveedor_rentado_id!$A$1:$B$6,2,0)</f>
        <v>1</v>
      </c>
      <c r="C71">
        <f>VLOOKUP('PC Rentados'!C71,centro_costo_id_2!$A$2:$B$108,2)</f>
        <v>8</v>
      </c>
      <c r="D71">
        <f>VLOOKUP('PC Rentados'!D71,rentado_responsable_id!$A$1:$B$34,2)</f>
        <v>14</v>
      </c>
      <c r="E71">
        <f>VLOOKUP('PC Rentados'!J71,rentado_tipo_id!$A$1:$B$5,2,0)</f>
        <v>1</v>
      </c>
      <c r="F71" t="str">
        <f>'PC Rentados'!K71</f>
        <v>5CG026C3DB</v>
      </c>
      <c r="G71">
        <f>'PC Rentados'!L71</f>
        <v>83724</v>
      </c>
      <c r="H71">
        <f>'PC Rentados'!B71</f>
        <v>7845</v>
      </c>
      <c r="I71">
        <f>'PC Rentados'!M71</f>
        <v>129000</v>
      </c>
      <c r="J71" t="str">
        <f t="shared" si="13"/>
        <v>2021-07-29</v>
      </c>
      <c r="K71" t="str">
        <f>IF('PC Rentados'!N71="","",U71&amp;"-"&amp;W71&amp;"-"&amp;X71)</f>
        <v>2021-11-17</v>
      </c>
      <c r="L71">
        <f>VLOOKUP("'PC Rentados'!'PC Rentados'!I2",rentado_estado_id!$A$1:$B$4,2)</f>
        <v>3</v>
      </c>
      <c r="M71" t="str">
        <f>IF('PC Rentados'!O71="","",'PC Rentados'!O71)</f>
        <v/>
      </c>
      <c r="O71" s="3">
        <f>'PC Rentados'!F71</f>
        <v>44406</v>
      </c>
      <c r="P71">
        <f t="shared" si="14"/>
        <v>2021</v>
      </c>
      <c r="Q71">
        <f t="shared" si="15"/>
        <v>7</v>
      </c>
      <c r="R71" t="str">
        <f t="shared" si="16"/>
        <v>07</v>
      </c>
      <c r="S71">
        <f t="shared" si="17"/>
        <v>29</v>
      </c>
      <c r="T71" s="3">
        <f>'PC Rentados'!N71</f>
        <v>44517</v>
      </c>
      <c r="U71">
        <f t="shared" si="18"/>
        <v>2021</v>
      </c>
      <c r="V71">
        <f t="shared" si="19"/>
        <v>11</v>
      </c>
      <c r="W71">
        <f t="shared" si="20"/>
        <v>11</v>
      </c>
      <c r="X71">
        <f t="shared" si="12"/>
        <v>17</v>
      </c>
      <c r="AA71" t="str">
        <f t="shared" si="21"/>
        <v>['proveedor_rentado_id' =&gt; 1, 'centro_costo_id' =&gt; 8,'rentado_responsable_id' =&gt; 14,'rentado_tipo_id' =&gt; 1,'serial' =&gt; '5CG026C3DB','codigo' =&gt; '83724',</v>
      </c>
      <c r="AB71" t="str">
        <f t="shared" si="22"/>
        <v>'ticket' =&gt; '7845','valor' =&gt; '129000','fecha_entrega' =&gt; '2021-07-29','fecha_devolucion' =&gt; '2021-11-17','rentado_estado_id' =&gt; 3,'observaciones' =&gt; '',],</v>
      </c>
      <c r="AC71" t="str">
        <f t="shared" si="23"/>
        <v>['proveedor_rentado_id' =&gt; 1, 'centro_costo_id' =&gt; 8,'rentado_responsable_id' =&gt; 14,'rentado_tipo_id' =&gt; 1,'serial' =&gt; '5CG026C3DB','codigo' =&gt; '83724','ticket' =&gt; '7845','valor' =&gt; '129000','fecha_entrega' =&gt; '2021-07-29','fecha_devolucion' =&gt; '2021-11-17','rentado_estado_id' =&gt; 3,'observaciones' =&gt; '',],</v>
      </c>
    </row>
    <row r="72" spans="1:29" x14ac:dyDescent="0.25">
      <c r="A72">
        <v>71</v>
      </c>
      <c r="B72">
        <f>VLOOKUP('PC Rentados'!A72,proveedor_rentado_id!$A$1:$B$6,2,0)</f>
        <v>1</v>
      </c>
      <c r="C72">
        <f>VLOOKUP('PC Rentados'!C72,centro_costo_id_2!$A$2:$B$108,2)</f>
        <v>9</v>
      </c>
      <c r="D72">
        <f>VLOOKUP('PC Rentados'!D72,rentado_responsable_id!$A$1:$B$34,2)</f>
        <v>16</v>
      </c>
      <c r="E72">
        <f>VLOOKUP('PC Rentados'!J72,rentado_tipo_id!$A$1:$B$5,2,0)</f>
        <v>1</v>
      </c>
      <c r="F72" t="str">
        <f>'PC Rentados'!K72</f>
        <v>5CD8066T7X</v>
      </c>
      <c r="G72">
        <f>'PC Rentados'!L72</f>
        <v>76517</v>
      </c>
      <c r="H72">
        <f>'PC Rentados'!B72</f>
        <v>7845</v>
      </c>
      <c r="I72">
        <f>'PC Rentados'!M72</f>
        <v>163000</v>
      </c>
      <c r="J72" t="str">
        <f t="shared" si="13"/>
        <v>2021-07-29</v>
      </c>
      <c r="K72" t="str">
        <f>IF('PC Rentados'!N72="","",U72&amp;"-"&amp;W72&amp;"-"&amp;X72)</f>
        <v>2021-10-15</v>
      </c>
      <c r="L72">
        <f>VLOOKUP("'PC Rentados'!'PC Rentados'!I2",rentado_estado_id!$A$1:$B$4,2)</f>
        <v>3</v>
      </c>
      <c r="M72" t="str">
        <f>IF('PC Rentados'!O72="","",'PC Rentados'!O72)</f>
        <v/>
      </c>
      <c r="O72" s="3">
        <f>'PC Rentados'!F72</f>
        <v>44406</v>
      </c>
      <c r="P72">
        <f t="shared" si="14"/>
        <v>2021</v>
      </c>
      <c r="Q72">
        <f t="shared" si="15"/>
        <v>7</v>
      </c>
      <c r="R72" t="str">
        <f t="shared" si="16"/>
        <v>07</v>
      </c>
      <c r="S72">
        <f t="shared" si="17"/>
        <v>29</v>
      </c>
      <c r="T72" s="3">
        <f>'PC Rentados'!N72</f>
        <v>44484</v>
      </c>
      <c r="U72">
        <f t="shared" si="18"/>
        <v>2021</v>
      </c>
      <c r="V72">
        <f t="shared" si="19"/>
        <v>10</v>
      </c>
      <c r="W72">
        <f t="shared" si="20"/>
        <v>10</v>
      </c>
      <c r="X72">
        <f t="shared" si="12"/>
        <v>15</v>
      </c>
      <c r="AA72" t="str">
        <f t="shared" si="21"/>
        <v>['proveedor_rentado_id' =&gt; 1, 'centro_costo_id' =&gt; 9,'rentado_responsable_id' =&gt; 16,'rentado_tipo_id' =&gt; 1,'serial' =&gt; '5CD8066T7X','codigo' =&gt; '76517',</v>
      </c>
      <c r="AB72" t="str">
        <f t="shared" si="22"/>
        <v>'ticket' =&gt; '7845','valor' =&gt; '163000','fecha_entrega' =&gt; '2021-07-29','fecha_devolucion' =&gt; '2021-10-15','rentado_estado_id' =&gt; 3,'observaciones' =&gt; '',],</v>
      </c>
      <c r="AC72" t="str">
        <f t="shared" si="23"/>
        <v>['proveedor_rentado_id' =&gt; 1, 'centro_costo_id' =&gt; 9,'rentado_responsable_id' =&gt; 16,'rentado_tipo_id' =&gt; 1,'serial' =&gt; '5CD8066T7X','codigo' =&gt; '76517','ticket' =&gt; '7845','valor' =&gt; '163000','fecha_entrega' =&gt; '2021-07-29','fecha_devolucion' =&gt; '2021-10-15','rentado_estado_id' =&gt; 3,'observaciones' =&gt; '',],</v>
      </c>
    </row>
    <row r="73" spans="1:29" x14ac:dyDescent="0.25">
      <c r="A73">
        <v>72</v>
      </c>
      <c r="B73">
        <f>VLOOKUP('PC Rentados'!A73,proveedor_rentado_id!$A$1:$B$6,2,0)</f>
        <v>1</v>
      </c>
      <c r="C73">
        <f>VLOOKUP('PC Rentados'!C73,centro_costo_id_2!$A$2:$B$108,2)</f>
        <v>13</v>
      </c>
      <c r="D73">
        <f>VLOOKUP('PC Rentados'!D73,rentado_responsable_id!$A$1:$B$34,2)</f>
        <v>17</v>
      </c>
      <c r="E73">
        <f>VLOOKUP('PC Rentados'!J73,rentado_tipo_id!$A$1:$B$5,2,0)</f>
        <v>1</v>
      </c>
      <c r="F73" t="str">
        <f>'PC Rentados'!K73</f>
        <v>5CG0347YYV</v>
      </c>
      <c r="G73" t="str">
        <f>'PC Rentados'!L73</f>
        <v>RC16453</v>
      </c>
      <c r="H73">
        <f>'PC Rentados'!B73</f>
        <v>7845</v>
      </c>
      <c r="I73">
        <f>'PC Rentados'!M73</f>
        <v>129000</v>
      </c>
      <c r="J73" t="str">
        <f t="shared" si="13"/>
        <v>2021-07-29</v>
      </c>
      <c r="K73" t="str">
        <f>IF('PC Rentados'!N73="","",U73&amp;"-"&amp;W73&amp;"-"&amp;X73)</f>
        <v>2021-10-15</v>
      </c>
      <c r="L73">
        <f>VLOOKUP("'PC Rentados'!'PC Rentados'!I2",rentado_estado_id!$A$1:$B$4,2)</f>
        <v>3</v>
      </c>
      <c r="M73" t="str">
        <f>IF('PC Rentados'!O73="","",'PC Rentados'!O73)</f>
        <v/>
      </c>
      <c r="O73" s="3">
        <f>'PC Rentados'!F73</f>
        <v>44406</v>
      </c>
      <c r="P73">
        <f t="shared" si="14"/>
        <v>2021</v>
      </c>
      <c r="Q73">
        <f t="shared" si="15"/>
        <v>7</v>
      </c>
      <c r="R73" t="str">
        <f t="shared" si="16"/>
        <v>07</v>
      </c>
      <c r="S73">
        <f t="shared" si="17"/>
        <v>29</v>
      </c>
      <c r="T73" s="3">
        <f>'PC Rentados'!N73</f>
        <v>44484</v>
      </c>
      <c r="U73">
        <f t="shared" si="18"/>
        <v>2021</v>
      </c>
      <c r="V73">
        <f t="shared" si="19"/>
        <v>10</v>
      </c>
      <c r="W73">
        <f t="shared" si="20"/>
        <v>10</v>
      </c>
      <c r="X73">
        <f t="shared" si="12"/>
        <v>15</v>
      </c>
      <c r="AA73" t="str">
        <f t="shared" si="21"/>
        <v>['proveedor_rentado_id' =&gt; 1, 'centro_costo_id' =&gt; 13,'rentado_responsable_id' =&gt; 17,'rentado_tipo_id' =&gt; 1,'serial' =&gt; '5CG0347YYV','codigo' =&gt; 'RC16453',</v>
      </c>
      <c r="AB73" t="str">
        <f t="shared" si="22"/>
        <v>'ticket' =&gt; '7845','valor' =&gt; '129000','fecha_entrega' =&gt; '2021-07-29','fecha_devolucion' =&gt; '2021-10-15','rentado_estado_id' =&gt; 3,'observaciones' =&gt; '',],</v>
      </c>
      <c r="AC73" t="str">
        <f t="shared" si="23"/>
        <v>['proveedor_rentado_id' =&gt; 1, 'centro_costo_id' =&gt; 13,'rentado_responsable_id' =&gt; 17,'rentado_tipo_id' =&gt; 1,'serial' =&gt; '5CG0347YYV','codigo' =&gt; 'RC16453','ticket' =&gt; '7845','valor' =&gt; '129000','fecha_entrega' =&gt; '2021-07-29','fecha_devolucion' =&gt; '2021-10-15','rentado_estado_id' =&gt; 3,'observaciones' =&gt; '',],</v>
      </c>
    </row>
    <row r="74" spans="1:29" x14ac:dyDescent="0.25">
      <c r="A74">
        <v>73</v>
      </c>
      <c r="B74">
        <f>VLOOKUP('PC Rentados'!A74,proveedor_rentado_id!$A$1:$B$6,2,0)</f>
        <v>1</v>
      </c>
      <c r="C74">
        <f>VLOOKUP('PC Rentados'!C74,centro_costo_id_2!$A$2:$B$108,2)</f>
        <v>37</v>
      </c>
      <c r="D74">
        <f>VLOOKUP('PC Rentados'!D74,rentado_responsable_id!$A$1:$B$34,2)</f>
        <v>27</v>
      </c>
      <c r="E74">
        <f>VLOOKUP('PC Rentados'!J74,rentado_tipo_id!$A$1:$B$5,2,0)</f>
        <v>1</v>
      </c>
      <c r="F74" t="str">
        <f>'PC Rentados'!K74</f>
        <v>5CG95019ZQ</v>
      </c>
      <c r="G74">
        <f>'PC Rentados'!L74</f>
        <v>82480</v>
      </c>
      <c r="H74">
        <f>'PC Rentados'!B74</f>
        <v>7845</v>
      </c>
      <c r="I74">
        <f>'PC Rentados'!M74</f>
        <v>129000</v>
      </c>
      <c r="J74" t="str">
        <f t="shared" si="13"/>
        <v>2021-07-29</v>
      </c>
      <c r="K74" t="str">
        <f>IF('PC Rentados'!N74="","",U74&amp;"-"&amp;W74&amp;"-"&amp;X74)</f>
        <v/>
      </c>
      <c r="L74">
        <f>VLOOKUP("'PC Rentados'!'PC Rentados'!I2",rentado_estado_id!$A$1:$B$4,2)</f>
        <v>3</v>
      </c>
      <c r="M74" t="str">
        <f>IF('PC Rentados'!O74="","",'PC Rentados'!O74)</f>
        <v/>
      </c>
      <c r="O74" s="3">
        <f>'PC Rentados'!F74</f>
        <v>44406</v>
      </c>
      <c r="P74">
        <f t="shared" si="14"/>
        <v>2021</v>
      </c>
      <c r="Q74">
        <f t="shared" si="15"/>
        <v>7</v>
      </c>
      <c r="R74" t="str">
        <f t="shared" si="16"/>
        <v>07</v>
      </c>
      <c r="S74">
        <f t="shared" si="17"/>
        <v>29</v>
      </c>
      <c r="T74" s="3">
        <f>'PC Rentados'!N74</f>
        <v>0</v>
      </c>
      <c r="U74">
        <f t="shared" si="18"/>
        <v>1900</v>
      </c>
      <c r="V74">
        <f t="shared" si="19"/>
        <v>1</v>
      </c>
      <c r="W74" t="str">
        <f t="shared" si="20"/>
        <v>01</v>
      </c>
      <c r="X74" t="str">
        <f t="shared" si="12"/>
        <v>00</v>
      </c>
      <c r="AA74" t="str">
        <f t="shared" si="21"/>
        <v>['proveedor_rentado_id' =&gt; 1, 'centro_costo_id' =&gt; 37,'rentado_responsable_id' =&gt; 27,'rentado_tipo_id' =&gt; 1,'serial' =&gt; '5CG95019ZQ','codigo' =&gt; '82480',</v>
      </c>
      <c r="AB74" t="str">
        <f t="shared" si="22"/>
        <v>'ticket' =&gt; '7845','valor' =&gt; '129000','fecha_entrega' =&gt; '2021-07-29','fecha_devolucion' =&gt; '','rentado_estado_id' =&gt; 3,'observaciones' =&gt; '',],</v>
      </c>
      <c r="AC74" t="str">
        <f t="shared" si="23"/>
        <v>['proveedor_rentado_id' =&gt; 1, 'centro_costo_id' =&gt; 37,'rentado_responsable_id' =&gt; 27,'rentado_tipo_id' =&gt; 1,'serial' =&gt; '5CG95019ZQ','codigo' =&gt; '82480','ticket' =&gt; '7845','valor' =&gt; '129000','fecha_entrega' =&gt; '2021-07-29','fecha_devolucion' =&gt; '','rentado_estado_id' =&gt; 3,'observaciones' =&gt; '',],</v>
      </c>
    </row>
    <row r="75" spans="1:29" x14ac:dyDescent="0.25">
      <c r="A75">
        <v>74</v>
      </c>
      <c r="B75">
        <f>VLOOKUP('PC Rentados'!A75,proveedor_rentado_id!$A$1:$B$6,2,0)</f>
        <v>1</v>
      </c>
      <c r="C75">
        <f>VLOOKUP('PC Rentados'!C75,centro_costo_id_2!$A$2:$B$108,2)</f>
        <v>37</v>
      </c>
      <c r="D75">
        <f>VLOOKUP('PC Rentados'!D75,rentado_responsable_id!$A$1:$B$34,2)</f>
        <v>34</v>
      </c>
      <c r="E75">
        <f>VLOOKUP('PC Rentados'!J75,rentado_tipo_id!$A$1:$B$5,2,0)</f>
        <v>1</v>
      </c>
      <c r="F75" t="str">
        <f>'PC Rentados'!K75</f>
        <v>NXVBXAL003639062976600</v>
      </c>
      <c r="G75">
        <f>'PC Rentados'!L75</f>
        <v>80612</v>
      </c>
      <c r="H75">
        <f>'PC Rentados'!B75</f>
        <v>7845</v>
      </c>
      <c r="I75">
        <f>'PC Rentados'!M75</f>
        <v>129000</v>
      </c>
      <c r="J75" t="str">
        <f t="shared" si="13"/>
        <v>2021-07-29</v>
      </c>
      <c r="K75" t="str">
        <f>IF('PC Rentados'!N75="","",U75&amp;"-"&amp;W75&amp;"-"&amp;X75)</f>
        <v>2021-08-30</v>
      </c>
      <c r="L75">
        <f>VLOOKUP("'PC Rentados'!'PC Rentados'!I2",rentado_estado_id!$A$1:$B$4,2)</f>
        <v>3</v>
      </c>
      <c r="M75" t="str">
        <f>IF('PC Rentados'!O75="","",'PC Rentados'!O75)</f>
        <v/>
      </c>
      <c r="O75" s="3">
        <f>'PC Rentados'!F75</f>
        <v>44406</v>
      </c>
      <c r="P75">
        <f t="shared" si="14"/>
        <v>2021</v>
      </c>
      <c r="Q75">
        <f t="shared" si="15"/>
        <v>7</v>
      </c>
      <c r="R75" t="str">
        <f t="shared" si="16"/>
        <v>07</v>
      </c>
      <c r="S75">
        <f t="shared" si="17"/>
        <v>29</v>
      </c>
      <c r="T75" s="3">
        <f>'PC Rentados'!N75</f>
        <v>44438</v>
      </c>
      <c r="U75">
        <f t="shared" si="18"/>
        <v>2021</v>
      </c>
      <c r="V75">
        <f t="shared" si="19"/>
        <v>8</v>
      </c>
      <c r="W75" t="str">
        <f t="shared" si="20"/>
        <v>08</v>
      </c>
      <c r="X75">
        <f t="shared" si="12"/>
        <v>30</v>
      </c>
      <c r="AA75" t="str">
        <f t="shared" si="21"/>
        <v>['proveedor_rentado_id' =&gt; 1, 'centro_costo_id' =&gt; 37,'rentado_responsable_id' =&gt; 34,'rentado_tipo_id' =&gt; 1,'serial' =&gt; 'NXVBXAL003639062976600','codigo' =&gt; '80612',</v>
      </c>
      <c r="AB75" t="str">
        <f t="shared" si="22"/>
        <v>'ticket' =&gt; '7845','valor' =&gt; '129000','fecha_entrega' =&gt; '2021-07-29','fecha_devolucion' =&gt; '2021-08-30','rentado_estado_id' =&gt; 3,'observaciones' =&gt; '',],</v>
      </c>
      <c r="AC75" t="str">
        <f t="shared" si="23"/>
        <v>['proveedor_rentado_id' =&gt; 1, 'centro_costo_id' =&gt; 37,'rentado_responsable_id' =&gt; 34,'rentado_tipo_id' =&gt; 1,'serial' =&gt; 'NXVBXAL003639062976600','codigo' =&gt; '80612','ticket' =&gt; '7845','valor' =&gt; '129000','fecha_entrega' =&gt; '2021-07-29','fecha_devolucion' =&gt; '2021-08-30','rentado_estado_id' =&gt; 3,'observaciones' =&gt; '',],</v>
      </c>
    </row>
    <row r="76" spans="1:29" x14ac:dyDescent="0.25">
      <c r="A76">
        <v>75</v>
      </c>
      <c r="B76">
        <f>VLOOKUP('PC Rentados'!A76,proveedor_rentado_id!$A$1:$B$6,2,0)</f>
        <v>1</v>
      </c>
      <c r="C76">
        <f>VLOOKUP('PC Rentados'!C76,centro_costo_id_2!$A$2:$B$108,2)</f>
        <v>37</v>
      </c>
      <c r="D76">
        <f>VLOOKUP('PC Rentados'!D76,rentado_responsable_id!$A$1:$B$34,2)</f>
        <v>34</v>
      </c>
      <c r="E76">
        <f>VLOOKUP('PC Rentados'!J76,rentado_tipo_id!$A$1:$B$5,2,0)</f>
        <v>1</v>
      </c>
      <c r="F76" t="str">
        <f>'PC Rentados'!K76</f>
        <v>5CG8063GSF</v>
      </c>
      <c r="G76">
        <f>'PC Rentados'!L76</f>
        <v>77916</v>
      </c>
      <c r="H76">
        <f>'PC Rentados'!B76</f>
        <v>7845</v>
      </c>
      <c r="I76">
        <f>'PC Rentados'!M76</f>
        <v>163000</v>
      </c>
      <c r="J76" t="str">
        <f t="shared" si="13"/>
        <v>2021-07-29</v>
      </c>
      <c r="K76" t="str">
        <f>IF('PC Rentados'!N76="","",U76&amp;"-"&amp;W76&amp;"-"&amp;X76)</f>
        <v>2021-11-30</v>
      </c>
      <c r="L76">
        <f>VLOOKUP("'PC Rentados'!'PC Rentados'!I2",rentado_estado_id!$A$1:$B$4,2)</f>
        <v>3</v>
      </c>
      <c r="M76" t="str">
        <f>IF('PC Rentados'!O76="","",'PC Rentados'!O76)</f>
        <v/>
      </c>
      <c r="O76" s="3">
        <f>'PC Rentados'!F76</f>
        <v>44406</v>
      </c>
      <c r="P76">
        <f t="shared" si="14"/>
        <v>2021</v>
      </c>
      <c r="Q76">
        <f t="shared" si="15"/>
        <v>7</v>
      </c>
      <c r="R76" t="str">
        <f t="shared" si="16"/>
        <v>07</v>
      </c>
      <c r="S76">
        <f t="shared" si="17"/>
        <v>29</v>
      </c>
      <c r="T76" s="3">
        <f>'PC Rentados'!N76</f>
        <v>44530</v>
      </c>
      <c r="U76">
        <f t="shared" si="18"/>
        <v>2021</v>
      </c>
      <c r="V76">
        <f t="shared" si="19"/>
        <v>11</v>
      </c>
      <c r="W76">
        <f t="shared" si="20"/>
        <v>11</v>
      </c>
      <c r="X76">
        <f t="shared" si="12"/>
        <v>30</v>
      </c>
      <c r="AA76" t="str">
        <f t="shared" si="21"/>
        <v>['proveedor_rentado_id' =&gt; 1, 'centro_costo_id' =&gt; 37,'rentado_responsable_id' =&gt; 34,'rentado_tipo_id' =&gt; 1,'serial' =&gt; '5CG8063GSF','codigo' =&gt; '77916',</v>
      </c>
      <c r="AB76" t="str">
        <f t="shared" si="22"/>
        <v>'ticket' =&gt; '7845','valor' =&gt; '163000','fecha_entrega' =&gt; '2021-07-29','fecha_devolucion' =&gt; '2021-11-30','rentado_estado_id' =&gt; 3,'observaciones' =&gt; '',],</v>
      </c>
      <c r="AC76" t="str">
        <f t="shared" si="23"/>
        <v>['proveedor_rentado_id' =&gt; 1, 'centro_costo_id' =&gt; 37,'rentado_responsable_id' =&gt; 34,'rentado_tipo_id' =&gt; 1,'serial' =&gt; '5CG8063GSF','codigo' =&gt; '77916','ticket' =&gt; '7845','valor' =&gt; '163000','fecha_entrega' =&gt; '2021-07-29','fecha_devolucion' =&gt; '2021-11-30','rentado_estado_id' =&gt; 3,'observaciones' =&gt; '',],</v>
      </c>
    </row>
    <row r="77" spans="1:29" x14ac:dyDescent="0.25">
      <c r="A77">
        <v>76</v>
      </c>
      <c r="B77">
        <f>VLOOKUP('PC Rentados'!A77,proveedor_rentado_id!$A$1:$B$6,2,0)</f>
        <v>1</v>
      </c>
      <c r="C77">
        <f>VLOOKUP('PC Rentados'!C77,centro_costo_id_2!$A$2:$B$108,2)</f>
        <v>37</v>
      </c>
      <c r="D77">
        <f>VLOOKUP('PC Rentados'!D77,rentado_responsable_id!$A$1:$B$34,2)</f>
        <v>27</v>
      </c>
      <c r="E77">
        <f>VLOOKUP('PC Rentados'!J77,rentado_tipo_id!$A$1:$B$5,2,0)</f>
        <v>1</v>
      </c>
      <c r="F77" t="str">
        <f>'PC Rentados'!K77</f>
        <v>5CG0347YLP</v>
      </c>
      <c r="G77" t="str">
        <f>'PC Rentados'!L77</f>
        <v>RC16470</v>
      </c>
      <c r="H77">
        <f>'PC Rentados'!B77</f>
        <v>7845</v>
      </c>
      <c r="I77">
        <f>'PC Rentados'!M77</f>
        <v>129000</v>
      </c>
      <c r="J77" t="str">
        <f t="shared" si="13"/>
        <v>2021-07-29</v>
      </c>
      <c r="K77" t="str">
        <f>IF('PC Rentados'!N77="","",U77&amp;"-"&amp;W77&amp;"-"&amp;X77)</f>
        <v>2022-09-12</v>
      </c>
      <c r="L77">
        <f>VLOOKUP("'PC Rentados'!'PC Rentados'!I2",rentado_estado_id!$A$1:$B$4,2)</f>
        <v>3</v>
      </c>
      <c r="M77" t="str">
        <f>IF('PC Rentados'!O77="","",'PC Rentados'!O77)</f>
        <v/>
      </c>
      <c r="O77" s="3">
        <f>'PC Rentados'!F77</f>
        <v>44406</v>
      </c>
      <c r="P77">
        <f t="shared" si="14"/>
        <v>2021</v>
      </c>
      <c r="Q77">
        <f t="shared" si="15"/>
        <v>7</v>
      </c>
      <c r="R77" t="str">
        <f t="shared" si="16"/>
        <v>07</v>
      </c>
      <c r="S77">
        <f t="shared" si="17"/>
        <v>29</v>
      </c>
      <c r="T77" s="3">
        <f>'PC Rentados'!N77</f>
        <v>44816</v>
      </c>
      <c r="U77">
        <f t="shared" si="18"/>
        <v>2022</v>
      </c>
      <c r="V77">
        <f t="shared" si="19"/>
        <v>9</v>
      </c>
      <c r="W77" t="str">
        <f t="shared" si="20"/>
        <v>09</v>
      </c>
      <c r="X77">
        <f t="shared" si="12"/>
        <v>12</v>
      </c>
      <c r="AA77" t="str">
        <f t="shared" si="21"/>
        <v>['proveedor_rentado_id' =&gt; 1, 'centro_costo_id' =&gt; 37,'rentado_responsable_id' =&gt; 27,'rentado_tipo_id' =&gt; 1,'serial' =&gt; '5CG0347YLP','codigo' =&gt; 'RC16470',</v>
      </c>
      <c r="AB77" t="str">
        <f t="shared" si="22"/>
        <v>'ticket' =&gt; '7845','valor' =&gt; '129000','fecha_entrega' =&gt; '2021-07-29','fecha_devolucion' =&gt; '2022-09-12','rentado_estado_id' =&gt; 3,'observaciones' =&gt; '',],</v>
      </c>
      <c r="AC77" t="str">
        <f t="shared" si="23"/>
        <v>['proveedor_rentado_id' =&gt; 1, 'centro_costo_id' =&gt; 37,'rentado_responsable_id' =&gt; 27,'rentado_tipo_id' =&gt; 1,'serial' =&gt; '5CG0347YLP','codigo' =&gt; 'RC16470','ticket' =&gt; '7845','valor' =&gt; '129000','fecha_entrega' =&gt; '2021-07-29','fecha_devolucion' =&gt; '2022-09-12','rentado_estado_id' =&gt; 3,'observaciones' =&gt; '',],</v>
      </c>
    </row>
    <row r="78" spans="1:29" x14ac:dyDescent="0.25">
      <c r="A78">
        <v>77</v>
      </c>
      <c r="B78">
        <f>VLOOKUP('PC Rentados'!A78,proveedor_rentado_id!$A$1:$B$6,2,0)</f>
        <v>1</v>
      </c>
      <c r="C78">
        <f>VLOOKUP('PC Rentados'!C78,centro_costo_id_2!$A$2:$B$108,2)</f>
        <v>37</v>
      </c>
      <c r="D78">
        <f>VLOOKUP('PC Rentados'!D78,rentado_responsable_id!$A$1:$B$34,2)</f>
        <v>27</v>
      </c>
      <c r="E78">
        <f>VLOOKUP('PC Rentados'!J78,rentado_tipo_id!$A$1:$B$5,2,0)</f>
        <v>1</v>
      </c>
      <c r="F78" t="str">
        <f>'PC Rentados'!K78</f>
        <v>5CD8326JVD</v>
      </c>
      <c r="G78">
        <f>'PC Rentados'!L78</f>
        <v>78385</v>
      </c>
      <c r="H78">
        <f>'PC Rentados'!B78</f>
        <v>7845</v>
      </c>
      <c r="I78">
        <f>'PC Rentados'!M78</f>
        <v>129000</v>
      </c>
      <c r="J78" t="str">
        <f t="shared" si="13"/>
        <v>2021-07-29</v>
      </c>
      <c r="K78" t="str">
        <f>IF('PC Rentados'!N78="","",U78&amp;"-"&amp;W78&amp;"-"&amp;X78)</f>
        <v>2022-09-01</v>
      </c>
      <c r="L78">
        <f>VLOOKUP("'PC Rentados'!'PC Rentados'!I2",rentado_estado_id!$A$1:$B$4,2)</f>
        <v>3</v>
      </c>
      <c r="M78" t="str">
        <f>IF('PC Rentados'!O78="","",'PC Rentados'!O78)</f>
        <v/>
      </c>
      <c r="O78" s="3">
        <f>'PC Rentados'!F78</f>
        <v>44406</v>
      </c>
      <c r="P78">
        <f t="shared" si="14"/>
        <v>2021</v>
      </c>
      <c r="Q78">
        <f t="shared" si="15"/>
        <v>7</v>
      </c>
      <c r="R78" t="str">
        <f t="shared" si="16"/>
        <v>07</v>
      </c>
      <c r="S78">
        <f t="shared" si="17"/>
        <v>29</v>
      </c>
      <c r="T78" s="3">
        <f>'PC Rentados'!N78</f>
        <v>44805</v>
      </c>
      <c r="U78">
        <f t="shared" si="18"/>
        <v>2022</v>
      </c>
      <c r="V78">
        <f t="shared" si="19"/>
        <v>9</v>
      </c>
      <c r="W78" t="str">
        <f t="shared" si="20"/>
        <v>09</v>
      </c>
      <c r="X78" t="str">
        <f t="shared" si="12"/>
        <v>01</v>
      </c>
      <c r="AA78" t="str">
        <f t="shared" si="21"/>
        <v>['proveedor_rentado_id' =&gt; 1, 'centro_costo_id' =&gt; 37,'rentado_responsable_id' =&gt; 27,'rentado_tipo_id' =&gt; 1,'serial' =&gt; '5CD8326JVD','codigo' =&gt; '78385',</v>
      </c>
      <c r="AB78" t="str">
        <f t="shared" si="22"/>
        <v>'ticket' =&gt; '7845','valor' =&gt; '129000','fecha_entrega' =&gt; '2021-07-29','fecha_devolucion' =&gt; '2022-09-01','rentado_estado_id' =&gt; 3,'observaciones' =&gt; '',],</v>
      </c>
      <c r="AC78" t="str">
        <f t="shared" si="23"/>
        <v>['proveedor_rentado_id' =&gt; 1, 'centro_costo_id' =&gt; 37,'rentado_responsable_id' =&gt; 27,'rentado_tipo_id' =&gt; 1,'serial' =&gt; '5CD8326JVD','codigo' =&gt; '78385','ticket' =&gt; '7845','valor' =&gt; '129000','fecha_entrega' =&gt; '2021-07-29','fecha_devolucion' =&gt; '2022-09-01','rentado_estado_id' =&gt; 3,'observaciones' =&gt; '',],</v>
      </c>
    </row>
    <row r="79" spans="1:29" x14ac:dyDescent="0.25">
      <c r="A79">
        <v>78</v>
      </c>
      <c r="B79">
        <f>VLOOKUP('PC Rentados'!A79,proveedor_rentado_id!$A$1:$B$6,2,0)</f>
        <v>1</v>
      </c>
      <c r="C79">
        <f>VLOOKUP('PC Rentados'!C79,centro_costo_id_2!$A$2:$B$108,2)</f>
        <v>40</v>
      </c>
      <c r="D79">
        <f>VLOOKUP('PC Rentados'!D79,rentado_responsable_id!$A$1:$B$34,2)</f>
        <v>17</v>
      </c>
      <c r="E79">
        <f>VLOOKUP('PC Rentados'!J79,rentado_tipo_id!$A$1:$B$5,2,0)</f>
        <v>1</v>
      </c>
      <c r="F79" t="str">
        <f>'PC Rentados'!K79</f>
        <v>5CG92549F3</v>
      </c>
      <c r="G79">
        <f>'PC Rentados'!L79</f>
        <v>80108</v>
      </c>
      <c r="H79">
        <f>'PC Rentados'!B79</f>
        <v>7845</v>
      </c>
      <c r="I79">
        <f>'PC Rentados'!M79</f>
        <v>129000</v>
      </c>
      <c r="J79" t="str">
        <f t="shared" si="13"/>
        <v>2021-07-29</v>
      </c>
      <c r="K79" t="str">
        <f>IF('PC Rentados'!N79="","",U79&amp;"-"&amp;W79&amp;"-"&amp;X79)</f>
        <v>2021-08-30</v>
      </c>
      <c r="L79">
        <f>VLOOKUP("'PC Rentados'!'PC Rentados'!I2",rentado_estado_id!$A$1:$B$4,2)</f>
        <v>3</v>
      </c>
      <c r="M79" t="str">
        <f>IF('PC Rentados'!O79="","",'PC Rentados'!O79)</f>
        <v/>
      </c>
      <c r="O79" s="3">
        <f>'PC Rentados'!F79</f>
        <v>44406</v>
      </c>
      <c r="P79">
        <f t="shared" si="14"/>
        <v>2021</v>
      </c>
      <c r="Q79">
        <f t="shared" si="15"/>
        <v>7</v>
      </c>
      <c r="R79" t="str">
        <f t="shared" si="16"/>
        <v>07</v>
      </c>
      <c r="S79">
        <f t="shared" si="17"/>
        <v>29</v>
      </c>
      <c r="T79" s="3">
        <f>'PC Rentados'!N79</f>
        <v>44438</v>
      </c>
      <c r="U79">
        <f t="shared" si="18"/>
        <v>2021</v>
      </c>
      <c r="V79">
        <f t="shared" si="19"/>
        <v>8</v>
      </c>
      <c r="W79" t="str">
        <f t="shared" si="20"/>
        <v>08</v>
      </c>
      <c r="X79">
        <f t="shared" si="12"/>
        <v>30</v>
      </c>
      <c r="AA79" t="str">
        <f t="shared" si="21"/>
        <v>['proveedor_rentado_id' =&gt; 1, 'centro_costo_id' =&gt; 40,'rentado_responsable_id' =&gt; 17,'rentado_tipo_id' =&gt; 1,'serial' =&gt; '5CG92549F3','codigo' =&gt; '80108',</v>
      </c>
      <c r="AB79" t="str">
        <f t="shared" si="22"/>
        <v>'ticket' =&gt; '7845','valor' =&gt; '129000','fecha_entrega' =&gt; '2021-07-29','fecha_devolucion' =&gt; '2021-08-30','rentado_estado_id' =&gt; 3,'observaciones' =&gt; '',],</v>
      </c>
      <c r="AC79" t="str">
        <f t="shared" si="23"/>
        <v>['proveedor_rentado_id' =&gt; 1, 'centro_costo_id' =&gt; 40,'rentado_responsable_id' =&gt; 17,'rentado_tipo_id' =&gt; 1,'serial' =&gt; '5CG92549F3','codigo' =&gt; '80108','ticket' =&gt; '7845','valor' =&gt; '129000','fecha_entrega' =&gt; '2021-07-29','fecha_devolucion' =&gt; '2021-08-30','rentado_estado_id' =&gt; 3,'observaciones' =&gt; '',],</v>
      </c>
    </row>
    <row r="80" spans="1:29" x14ac:dyDescent="0.25">
      <c r="A80">
        <v>79</v>
      </c>
      <c r="B80">
        <f>VLOOKUP('PC Rentados'!A80,proveedor_rentado_id!$A$1:$B$6,2,0)</f>
        <v>1</v>
      </c>
      <c r="C80">
        <f>VLOOKUP('PC Rentados'!C80,centro_costo_id_2!$A$2:$B$108,2)</f>
        <v>43</v>
      </c>
      <c r="D80">
        <f>VLOOKUP('PC Rentados'!D80,rentado_responsable_id!$A$1:$B$34,2)</f>
        <v>25</v>
      </c>
      <c r="E80">
        <f>VLOOKUP('PC Rentados'!J80,rentado_tipo_id!$A$1:$B$5,2,0)</f>
        <v>1</v>
      </c>
      <c r="F80" t="str">
        <f>'PC Rentados'!K80</f>
        <v>5CG721439V</v>
      </c>
      <c r="G80">
        <f>'PC Rentados'!L80</f>
        <v>73240</v>
      </c>
      <c r="H80">
        <f>'PC Rentados'!B80</f>
        <v>8019</v>
      </c>
      <c r="I80">
        <f>'PC Rentados'!M80</f>
        <v>105000</v>
      </c>
      <c r="J80" t="str">
        <f t="shared" si="13"/>
        <v>2021-09-01</v>
      </c>
      <c r="K80" t="str">
        <f>IF('PC Rentados'!N80="","",U80&amp;"-"&amp;W80&amp;"-"&amp;X80)</f>
        <v/>
      </c>
      <c r="L80">
        <f>VLOOKUP("'PC Rentados'!'PC Rentados'!I2",rentado_estado_id!$A$1:$B$4,2)</f>
        <v>3</v>
      </c>
      <c r="M80" t="str">
        <f>IF('PC Rentados'!O80="","",'PC Rentados'!O80)</f>
        <v/>
      </c>
      <c r="O80" s="3">
        <f>'PC Rentados'!F80</f>
        <v>44440</v>
      </c>
      <c r="P80">
        <f t="shared" si="14"/>
        <v>2021</v>
      </c>
      <c r="Q80">
        <f t="shared" si="15"/>
        <v>9</v>
      </c>
      <c r="R80" t="str">
        <f t="shared" si="16"/>
        <v>09</v>
      </c>
      <c r="S80" t="str">
        <f t="shared" si="17"/>
        <v>01</v>
      </c>
      <c r="T80" s="3">
        <f>'PC Rentados'!N80</f>
        <v>0</v>
      </c>
      <c r="U80">
        <f t="shared" si="18"/>
        <v>1900</v>
      </c>
      <c r="V80">
        <f t="shared" si="19"/>
        <v>1</v>
      </c>
      <c r="W80" t="str">
        <f t="shared" si="20"/>
        <v>01</v>
      </c>
      <c r="X80" t="str">
        <f t="shared" si="12"/>
        <v>00</v>
      </c>
      <c r="AA80" t="str">
        <f t="shared" si="21"/>
        <v>['proveedor_rentado_id' =&gt; 1, 'centro_costo_id' =&gt; 43,'rentado_responsable_id' =&gt; 25,'rentado_tipo_id' =&gt; 1,'serial' =&gt; '5CG721439V','codigo' =&gt; '73240',</v>
      </c>
      <c r="AB80" t="str">
        <f t="shared" si="22"/>
        <v>'ticket' =&gt; '8019','valor' =&gt; '105000','fecha_entrega' =&gt; '2021-09-01','fecha_devolucion' =&gt; '','rentado_estado_id' =&gt; 3,'observaciones' =&gt; '',],</v>
      </c>
      <c r="AC80" t="str">
        <f t="shared" si="23"/>
        <v>['proveedor_rentado_id' =&gt; 1, 'centro_costo_id' =&gt; 43,'rentado_responsable_id' =&gt; 25,'rentado_tipo_id' =&gt; 1,'serial' =&gt; '5CG721439V','codigo' =&gt; '73240','ticket' =&gt; '8019','valor' =&gt; '105000','fecha_entrega' =&gt; '2021-09-01','fecha_devolucion' =&gt; '','rentado_estado_id' =&gt; 3,'observaciones' =&gt; '',],</v>
      </c>
    </row>
    <row r="81" spans="1:29" x14ac:dyDescent="0.25">
      <c r="A81">
        <v>80</v>
      </c>
      <c r="B81">
        <f>VLOOKUP('PC Rentados'!A81,proveedor_rentado_id!$A$1:$B$6,2,0)</f>
        <v>1</v>
      </c>
      <c r="C81">
        <f>VLOOKUP('PC Rentados'!C81,centro_costo_id_2!$A$2:$B$108,2)</f>
        <v>43</v>
      </c>
      <c r="D81">
        <f>VLOOKUP('PC Rentados'!D81,rentado_responsable_id!$A$1:$B$34,2)</f>
        <v>25</v>
      </c>
      <c r="E81">
        <f>VLOOKUP('PC Rentados'!J81,rentado_tipo_id!$A$1:$B$5,2,0)</f>
        <v>1</v>
      </c>
      <c r="F81" t="str">
        <f>'PC Rentados'!K81</f>
        <v>NXVBXAL003639062976600</v>
      </c>
      <c r="G81">
        <f>'PC Rentados'!L81</f>
        <v>74849</v>
      </c>
      <c r="H81">
        <f>'PC Rentados'!B81</f>
        <v>8019</v>
      </c>
      <c r="I81">
        <f>'PC Rentados'!M81</f>
        <v>105000</v>
      </c>
      <c r="J81" t="str">
        <f t="shared" si="13"/>
        <v>2021-09-01</v>
      </c>
      <c r="K81" t="str">
        <f>IF('PC Rentados'!N81="","",U81&amp;"-"&amp;W81&amp;"-"&amp;X81)</f>
        <v/>
      </c>
      <c r="L81">
        <f>VLOOKUP("'PC Rentados'!'PC Rentados'!I2",rentado_estado_id!$A$1:$B$4,2)</f>
        <v>3</v>
      </c>
      <c r="M81" t="str">
        <f>IF('PC Rentados'!O81="","",'PC Rentados'!O81)</f>
        <v/>
      </c>
      <c r="O81" s="3">
        <f>'PC Rentados'!F81</f>
        <v>44440</v>
      </c>
      <c r="P81">
        <f t="shared" si="14"/>
        <v>2021</v>
      </c>
      <c r="Q81">
        <f t="shared" si="15"/>
        <v>9</v>
      </c>
      <c r="R81" t="str">
        <f t="shared" si="16"/>
        <v>09</v>
      </c>
      <c r="S81" t="str">
        <f t="shared" si="17"/>
        <v>01</v>
      </c>
      <c r="T81" s="3">
        <f>'PC Rentados'!N81</f>
        <v>0</v>
      </c>
      <c r="U81">
        <f t="shared" si="18"/>
        <v>1900</v>
      </c>
      <c r="V81">
        <f t="shared" si="19"/>
        <v>1</v>
      </c>
      <c r="W81" t="str">
        <f t="shared" si="20"/>
        <v>01</v>
      </c>
      <c r="X81" t="str">
        <f t="shared" si="12"/>
        <v>00</v>
      </c>
      <c r="AA81" t="str">
        <f t="shared" si="21"/>
        <v>['proveedor_rentado_id' =&gt; 1, 'centro_costo_id' =&gt; 43,'rentado_responsable_id' =&gt; 25,'rentado_tipo_id' =&gt; 1,'serial' =&gt; 'NXVBXAL003639062976600','codigo' =&gt; '74849',</v>
      </c>
      <c r="AB81" t="str">
        <f t="shared" si="22"/>
        <v>'ticket' =&gt; '8019','valor' =&gt; '105000','fecha_entrega' =&gt; '2021-09-01','fecha_devolucion' =&gt; '','rentado_estado_id' =&gt; 3,'observaciones' =&gt; '',],</v>
      </c>
      <c r="AC81" t="str">
        <f t="shared" si="23"/>
        <v>['proveedor_rentado_id' =&gt; 1, 'centro_costo_id' =&gt; 43,'rentado_responsable_id' =&gt; 25,'rentado_tipo_id' =&gt; 1,'serial' =&gt; 'NXVBXAL003639062976600','codigo' =&gt; '74849','ticket' =&gt; '8019','valor' =&gt; '105000','fecha_entrega' =&gt; '2021-09-01','fecha_devolucion' =&gt; '','rentado_estado_id' =&gt; 3,'observaciones' =&gt; '',],</v>
      </c>
    </row>
    <row r="82" spans="1:29" x14ac:dyDescent="0.25">
      <c r="A82">
        <v>81</v>
      </c>
      <c r="B82">
        <f>VLOOKUP('PC Rentados'!A82,proveedor_rentado_id!$A$1:$B$6,2,0)</f>
        <v>1</v>
      </c>
      <c r="C82">
        <f>VLOOKUP('PC Rentados'!C82,centro_costo_id_2!$A$2:$B$108,2)</f>
        <v>43</v>
      </c>
      <c r="D82">
        <f>VLOOKUP('PC Rentados'!D82,rentado_responsable_id!$A$1:$B$34,2)</f>
        <v>25</v>
      </c>
      <c r="E82">
        <f>VLOOKUP('PC Rentados'!J82,rentado_tipo_id!$A$1:$B$5,2,0)</f>
        <v>1</v>
      </c>
      <c r="F82" t="str">
        <f>'PC Rentados'!K82</f>
        <v>SLR085SDU</v>
      </c>
      <c r="G82">
        <f>'PC Rentados'!L82</f>
        <v>66811</v>
      </c>
      <c r="H82">
        <f>'PC Rentados'!B82</f>
        <v>8019</v>
      </c>
      <c r="I82">
        <f>'PC Rentados'!M82</f>
        <v>105000</v>
      </c>
      <c r="J82" t="str">
        <f t="shared" si="13"/>
        <v>2021-09-01</v>
      </c>
      <c r="K82" t="str">
        <f>IF('PC Rentados'!N82="","",U82&amp;"-"&amp;W82&amp;"-"&amp;X82)</f>
        <v/>
      </c>
      <c r="L82">
        <f>VLOOKUP("'PC Rentados'!'PC Rentados'!I2",rentado_estado_id!$A$1:$B$4,2)</f>
        <v>3</v>
      </c>
      <c r="M82" t="str">
        <f>IF('PC Rentados'!O82="","",'PC Rentados'!O82)</f>
        <v/>
      </c>
      <c r="O82" s="3">
        <f>'PC Rentados'!F82</f>
        <v>44440</v>
      </c>
      <c r="P82">
        <f t="shared" si="14"/>
        <v>2021</v>
      </c>
      <c r="Q82">
        <f t="shared" si="15"/>
        <v>9</v>
      </c>
      <c r="R82" t="str">
        <f t="shared" si="16"/>
        <v>09</v>
      </c>
      <c r="S82" t="str">
        <f t="shared" si="17"/>
        <v>01</v>
      </c>
      <c r="T82" s="3">
        <f>'PC Rentados'!N82</f>
        <v>0</v>
      </c>
      <c r="U82">
        <f t="shared" si="18"/>
        <v>1900</v>
      </c>
      <c r="V82">
        <f t="shared" si="19"/>
        <v>1</v>
      </c>
      <c r="W82" t="str">
        <f t="shared" si="20"/>
        <v>01</v>
      </c>
      <c r="X82" t="str">
        <f t="shared" si="12"/>
        <v>00</v>
      </c>
      <c r="AA82" t="str">
        <f t="shared" si="21"/>
        <v>['proveedor_rentado_id' =&gt; 1, 'centro_costo_id' =&gt; 43,'rentado_responsable_id' =&gt; 25,'rentado_tipo_id' =&gt; 1,'serial' =&gt; 'SLR085SDU','codigo' =&gt; '66811',</v>
      </c>
      <c r="AB82" t="str">
        <f t="shared" si="22"/>
        <v>'ticket' =&gt; '8019','valor' =&gt; '105000','fecha_entrega' =&gt; '2021-09-01','fecha_devolucion' =&gt; '','rentado_estado_id' =&gt; 3,'observaciones' =&gt; '',],</v>
      </c>
      <c r="AC82" t="str">
        <f t="shared" si="23"/>
        <v>['proveedor_rentado_id' =&gt; 1, 'centro_costo_id' =&gt; 43,'rentado_responsable_id' =&gt; 25,'rentado_tipo_id' =&gt; 1,'serial' =&gt; 'SLR085SDU','codigo' =&gt; '66811','ticket' =&gt; '8019','valor' =&gt; '105000','fecha_entrega' =&gt; '2021-09-01','fecha_devolucion' =&gt; '','rentado_estado_id' =&gt; 3,'observaciones' =&gt; '',],</v>
      </c>
    </row>
    <row r="83" spans="1:29" x14ac:dyDescent="0.25">
      <c r="A83">
        <v>82</v>
      </c>
      <c r="B83">
        <f>VLOOKUP('PC Rentados'!A83,proveedor_rentado_id!$A$1:$B$6,2,0)</f>
        <v>1</v>
      </c>
      <c r="C83">
        <f>VLOOKUP('PC Rentados'!C83,centro_costo_id_2!$A$2:$B$108,2)</f>
        <v>43</v>
      </c>
      <c r="D83">
        <f>VLOOKUP('PC Rentados'!D83,rentado_responsable_id!$A$1:$B$34,2)</f>
        <v>25</v>
      </c>
      <c r="E83">
        <f>VLOOKUP('PC Rentados'!J83,rentado_tipo_id!$A$1:$B$5,2,0)</f>
        <v>1</v>
      </c>
      <c r="F83" t="str">
        <f>'PC Rentados'!K83</f>
        <v>5CG71228NR</v>
      </c>
      <c r="G83">
        <f>'PC Rentados'!L83</f>
        <v>72370</v>
      </c>
      <c r="H83">
        <f>'PC Rentados'!B83</f>
        <v>8019</v>
      </c>
      <c r="I83">
        <f>'PC Rentados'!M83</f>
        <v>105000</v>
      </c>
      <c r="J83" t="str">
        <f t="shared" si="13"/>
        <v>2021-09-01</v>
      </c>
      <c r="K83" t="str">
        <f>IF('PC Rentados'!N83="","",U83&amp;"-"&amp;W83&amp;"-"&amp;X83)</f>
        <v/>
      </c>
      <c r="L83">
        <f>VLOOKUP("'PC Rentados'!'PC Rentados'!I2",rentado_estado_id!$A$1:$B$4,2)</f>
        <v>3</v>
      </c>
      <c r="M83" t="str">
        <f>IF('PC Rentados'!O83="","",'PC Rentados'!O83)</f>
        <v/>
      </c>
      <c r="O83" s="3">
        <f>'PC Rentados'!F83</f>
        <v>44440</v>
      </c>
      <c r="P83">
        <f t="shared" si="14"/>
        <v>2021</v>
      </c>
      <c r="Q83">
        <f t="shared" si="15"/>
        <v>9</v>
      </c>
      <c r="R83" t="str">
        <f t="shared" si="16"/>
        <v>09</v>
      </c>
      <c r="S83" t="str">
        <f t="shared" si="17"/>
        <v>01</v>
      </c>
      <c r="T83" s="3">
        <f>'PC Rentados'!N83</f>
        <v>0</v>
      </c>
      <c r="U83">
        <f t="shared" si="18"/>
        <v>1900</v>
      </c>
      <c r="V83">
        <f t="shared" si="19"/>
        <v>1</v>
      </c>
      <c r="W83" t="str">
        <f t="shared" si="20"/>
        <v>01</v>
      </c>
      <c r="X83" t="str">
        <f t="shared" si="12"/>
        <v>00</v>
      </c>
      <c r="AA83" t="str">
        <f t="shared" si="21"/>
        <v>['proveedor_rentado_id' =&gt; 1, 'centro_costo_id' =&gt; 43,'rentado_responsable_id' =&gt; 25,'rentado_tipo_id' =&gt; 1,'serial' =&gt; '5CG71228NR','codigo' =&gt; '72370',</v>
      </c>
      <c r="AB83" t="str">
        <f t="shared" si="22"/>
        <v>'ticket' =&gt; '8019','valor' =&gt; '105000','fecha_entrega' =&gt; '2021-09-01','fecha_devolucion' =&gt; '','rentado_estado_id' =&gt; 3,'observaciones' =&gt; '',],</v>
      </c>
      <c r="AC83" t="str">
        <f t="shared" si="23"/>
        <v>['proveedor_rentado_id' =&gt; 1, 'centro_costo_id' =&gt; 43,'rentado_responsable_id' =&gt; 25,'rentado_tipo_id' =&gt; 1,'serial' =&gt; '5CG71228NR','codigo' =&gt; '72370','ticket' =&gt; '8019','valor' =&gt; '105000','fecha_entrega' =&gt; '2021-09-01','fecha_devolucion' =&gt; '','rentado_estado_id' =&gt; 3,'observaciones' =&gt; '',],</v>
      </c>
    </row>
    <row r="84" spans="1:29" x14ac:dyDescent="0.25">
      <c r="A84">
        <v>83</v>
      </c>
      <c r="B84">
        <f>VLOOKUP('PC Rentados'!A84,proveedor_rentado_id!$A$1:$B$6,2,0)</f>
        <v>1</v>
      </c>
      <c r="C84">
        <f>VLOOKUP('PC Rentados'!C84,centro_costo_id_2!$A$2:$B$108,2)</f>
        <v>43</v>
      </c>
      <c r="D84">
        <f>VLOOKUP('PC Rentados'!D84,rentado_responsable_id!$A$1:$B$34,2)</f>
        <v>25</v>
      </c>
      <c r="E84">
        <f>VLOOKUP('PC Rentados'!J84,rentado_tipo_id!$A$1:$B$5,2,0)</f>
        <v>1</v>
      </c>
      <c r="F84" t="str">
        <f>'PC Rentados'!K84</f>
        <v>NXVBXAL0036390626B6600</v>
      </c>
      <c r="G84">
        <f>'PC Rentados'!L84</f>
        <v>74878</v>
      </c>
      <c r="H84">
        <f>'PC Rentados'!B84</f>
        <v>8019</v>
      </c>
      <c r="I84">
        <f>'PC Rentados'!M84</f>
        <v>105000</v>
      </c>
      <c r="J84" t="str">
        <f t="shared" si="13"/>
        <v>2021-09-01</v>
      </c>
      <c r="K84" t="str">
        <f>IF('PC Rentados'!N84="","",U84&amp;"-"&amp;W84&amp;"-"&amp;X84)</f>
        <v>2022-01-20</v>
      </c>
      <c r="L84">
        <f>VLOOKUP("'PC Rentados'!'PC Rentados'!I2",rentado_estado_id!$A$1:$B$4,2)</f>
        <v>3</v>
      </c>
      <c r="M84" t="str">
        <f>IF('PC Rentados'!O84="","",'PC Rentados'!O84)</f>
        <v/>
      </c>
      <c r="O84" s="3">
        <f>'PC Rentados'!F84</f>
        <v>44440</v>
      </c>
      <c r="P84">
        <f t="shared" si="14"/>
        <v>2021</v>
      </c>
      <c r="Q84">
        <f t="shared" si="15"/>
        <v>9</v>
      </c>
      <c r="R84" t="str">
        <f t="shared" si="16"/>
        <v>09</v>
      </c>
      <c r="S84" t="str">
        <f t="shared" si="17"/>
        <v>01</v>
      </c>
      <c r="T84" s="3">
        <f>'PC Rentados'!N84</f>
        <v>44581</v>
      </c>
      <c r="U84">
        <f t="shared" si="18"/>
        <v>2022</v>
      </c>
      <c r="V84">
        <f t="shared" si="19"/>
        <v>1</v>
      </c>
      <c r="W84" t="str">
        <f t="shared" si="20"/>
        <v>01</v>
      </c>
      <c r="X84">
        <f t="shared" si="12"/>
        <v>20</v>
      </c>
      <c r="AA84" t="str">
        <f t="shared" si="21"/>
        <v>['proveedor_rentado_id' =&gt; 1, 'centro_costo_id' =&gt; 43,'rentado_responsable_id' =&gt; 25,'rentado_tipo_id' =&gt; 1,'serial' =&gt; 'NXVBXAL0036390626B6600','codigo' =&gt; '74878',</v>
      </c>
      <c r="AB84" t="str">
        <f t="shared" si="22"/>
        <v>'ticket' =&gt; '8019','valor' =&gt; '105000','fecha_entrega' =&gt; '2021-09-01','fecha_devolucion' =&gt; '2022-01-20','rentado_estado_id' =&gt; 3,'observaciones' =&gt; '',],</v>
      </c>
      <c r="AC84" t="str">
        <f t="shared" si="23"/>
        <v>['proveedor_rentado_id' =&gt; 1, 'centro_costo_id' =&gt; 43,'rentado_responsable_id' =&gt; 25,'rentado_tipo_id' =&gt; 1,'serial' =&gt; 'NXVBXAL0036390626B6600','codigo' =&gt; '74878','ticket' =&gt; '8019','valor' =&gt; '105000','fecha_entrega' =&gt; '2021-09-01','fecha_devolucion' =&gt; '2022-01-20','rentado_estado_id' =&gt; 3,'observaciones' =&gt; '',],</v>
      </c>
    </row>
    <row r="85" spans="1:29" x14ac:dyDescent="0.25">
      <c r="A85">
        <v>84</v>
      </c>
      <c r="B85">
        <f>VLOOKUP('PC Rentados'!A85,proveedor_rentado_id!$A$1:$B$6,2,0)</f>
        <v>1</v>
      </c>
      <c r="C85">
        <f>VLOOKUP('PC Rentados'!C85,centro_costo_id_2!$A$2:$B$108,2)</f>
        <v>27</v>
      </c>
      <c r="D85">
        <f>VLOOKUP('PC Rentados'!D85,rentado_responsable_id!$A$1:$B$34,2)</f>
        <v>14</v>
      </c>
      <c r="E85">
        <f>VLOOKUP('PC Rentados'!J85,rentado_tipo_id!$A$1:$B$5,2,0)</f>
        <v>1</v>
      </c>
      <c r="F85" t="str">
        <f>'PC Rentados'!K85</f>
        <v>5CG5382THH</v>
      </c>
      <c r="G85">
        <f>'PC Rentados'!L85</f>
        <v>64582</v>
      </c>
      <c r="H85">
        <f>'PC Rentados'!B85</f>
        <v>8102</v>
      </c>
      <c r="I85">
        <f>'PC Rentados'!M85</f>
        <v>95000</v>
      </c>
      <c r="J85" t="str">
        <f t="shared" si="13"/>
        <v>2021-09-16</v>
      </c>
      <c r="K85" t="str">
        <f>IF('PC Rentados'!N85="","",U85&amp;"-"&amp;W85&amp;"-"&amp;X85)</f>
        <v/>
      </c>
      <c r="L85">
        <f>VLOOKUP("'PC Rentados'!'PC Rentados'!I2",rentado_estado_id!$A$1:$B$4,2)</f>
        <v>3</v>
      </c>
      <c r="M85" t="str">
        <f>IF('PC Rentados'!O85="","",'PC Rentados'!O85)</f>
        <v/>
      </c>
      <c r="O85" s="3">
        <f>'PC Rentados'!F85</f>
        <v>44455</v>
      </c>
      <c r="P85">
        <f t="shared" si="14"/>
        <v>2021</v>
      </c>
      <c r="Q85">
        <f t="shared" si="15"/>
        <v>9</v>
      </c>
      <c r="R85" t="str">
        <f t="shared" si="16"/>
        <v>09</v>
      </c>
      <c r="S85">
        <f t="shared" si="17"/>
        <v>16</v>
      </c>
      <c r="T85" s="3">
        <f>'PC Rentados'!N85</f>
        <v>0</v>
      </c>
      <c r="U85">
        <f t="shared" si="18"/>
        <v>1900</v>
      </c>
      <c r="V85">
        <f t="shared" si="19"/>
        <v>1</v>
      </c>
      <c r="W85" t="str">
        <f t="shared" si="20"/>
        <v>01</v>
      </c>
      <c r="X85" t="str">
        <f t="shared" si="12"/>
        <v>00</v>
      </c>
      <c r="AA85" t="str">
        <f t="shared" si="21"/>
        <v>['proveedor_rentado_id' =&gt; 1, 'centro_costo_id' =&gt; 27,'rentado_responsable_id' =&gt; 14,'rentado_tipo_id' =&gt; 1,'serial' =&gt; '5CG5382THH','codigo' =&gt; '64582',</v>
      </c>
      <c r="AB85" t="str">
        <f t="shared" si="22"/>
        <v>'ticket' =&gt; '8102','valor' =&gt; '95000','fecha_entrega' =&gt; '2021-09-16','fecha_devolucion' =&gt; '','rentado_estado_id' =&gt; 3,'observaciones' =&gt; '',],</v>
      </c>
      <c r="AC85" t="str">
        <f t="shared" si="23"/>
        <v>['proveedor_rentado_id' =&gt; 1, 'centro_costo_id' =&gt; 27,'rentado_responsable_id' =&gt; 14,'rentado_tipo_id' =&gt; 1,'serial' =&gt; '5CG5382THH','codigo' =&gt; '64582','ticket' =&gt; '8102','valor' =&gt; '95000','fecha_entrega' =&gt; '2021-09-16','fecha_devolucion' =&gt; '','rentado_estado_id' =&gt; 3,'observaciones' =&gt; '',],</v>
      </c>
    </row>
    <row r="86" spans="1:29" x14ac:dyDescent="0.25">
      <c r="A86">
        <v>85</v>
      </c>
      <c r="B86">
        <f>VLOOKUP('PC Rentados'!A86,proveedor_rentado_id!$A$1:$B$6,2,0)</f>
        <v>1</v>
      </c>
      <c r="C86">
        <f>VLOOKUP('PC Rentados'!C86,centro_costo_id_2!$A$2:$B$108,2)</f>
        <v>27</v>
      </c>
      <c r="D86">
        <f>VLOOKUP('PC Rentados'!D86,rentado_responsable_id!$A$1:$B$34,2)</f>
        <v>14</v>
      </c>
      <c r="E86">
        <f>VLOOKUP('PC Rentados'!J86,rentado_tipo_id!$A$1:$B$5,2,0)</f>
        <v>1</v>
      </c>
      <c r="F86" t="str">
        <f>'PC Rentados'!K86</f>
        <v>CND51086XZ</v>
      </c>
      <c r="G86">
        <f>'PC Rentados'!L86</f>
        <v>63334</v>
      </c>
      <c r="H86">
        <f>'PC Rentados'!B86</f>
        <v>8102</v>
      </c>
      <c r="I86">
        <f>'PC Rentados'!M86</f>
        <v>95000</v>
      </c>
      <c r="J86" t="str">
        <f t="shared" si="13"/>
        <v>2021-09-16</v>
      </c>
      <c r="K86" t="str">
        <f>IF('PC Rentados'!N86="","",U86&amp;"-"&amp;W86&amp;"-"&amp;X86)</f>
        <v/>
      </c>
      <c r="L86">
        <f>VLOOKUP("'PC Rentados'!'PC Rentados'!I2",rentado_estado_id!$A$1:$B$4,2)</f>
        <v>3</v>
      </c>
      <c r="M86" t="str">
        <f>IF('PC Rentados'!O86="","",'PC Rentados'!O86)</f>
        <v/>
      </c>
      <c r="O86" s="3">
        <f>'PC Rentados'!F86</f>
        <v>44455</v>
      </c>
      <c r="P86">
        <f t="shared" si="14"/>
        <v>2021</v>
      </c>
      <c r="Q86">
        <f t="shared" si="15"/>
        <v>9</v>
      </c>
      <c r="R86" t="str">
        <f t="shared" si="16"/>
        <v>09</v>
      </c>
      <c r="S86">
        <f t="shared" si="17"/>
        <v>16</v>
      </c>
      <c r="T86" s="3">
        <f>'PC Rentados'!N86</f>
        <v>0</v>
      </c>
      <c r="U86">
        <f t="shared" si="18"/>
        <v>1900</v>
      </c>
      <c r="V86">
        <f t="shared" si="19"/>
        <v>1</v>
      </c>
      <c r="W86" t="str">
        <f t="shared" si="20"/>
        <v>01</v>
      </c>
      <c r="X86" t="str">
        <f t="shared" si="12"/>
        <v>00</v>
      </c>
      <c r="AA86" t="str">
        <f t="shared" si="21"/>
        <v>['proveedor_rentado_id' =&gt; 1, 'centro_costo_id' =&gt; 27,'rentado_responsable_id' =&gt; 14,'rentado_tipo_id' =&gt; 1,'serial' =&gt; 'CND51086XZ','codigo' =&gt; '63334',</v>
      </c>
      <c r="AB86" t="str">
        <f t="shared" si="22"/>
        <v>'ticket' =&gt; '8102','valor' =&gt; '95000','fecha_entrega' =&gt; '2021-09-16','fecha_devolucion' =&gt; '','rentado_estado_id' =&gt; 3,'observaciones' =&gt; '',],</v>
      </c>
      <c r="AC86" t="str">
        <f t="shared" si="23"/>
        <v>['proveedor_rentado_id' =&gt; 1, 'centro_costo_id' =&gt; 27,'rentado_responsable_id' =&gt; 14,'rentado_tipo_id' =&gt; 1,'serial' =&gt; 'CND51086XZ','codigo' =&gt; '63334','ticket' =&gt; '8102','valor' =&gt; '95000','fecha_entrega' =&gt; '2021-09-16','fecha_devolucion' =&gt; '','rentado_estado_id' =&gt; 3,'observaciones' =&gt; '',],</v>
      </c>
    </row>
    <row r="87" spans="1:29" x14ac:dyDescent="0.25">
      <c r="A87">
        <v>86</v>
      </c>
      <c r="B87">
        <f>VLOOKUP('PC Rentados'!A87,proveedor_rentado_id!$A$1:$B$6,2,0)</f>
        <v>1</v>
      </c>
      <c r="C87">
        <f>VLOOKUP('PC Rentados'!C87,centro_costo_id_2!$A$2:$B$108,2)</f>
        <v>27</v>
      </c>
      <c r="D87">
        <f>VLOOKUP('PC Rentados'!D87,rentado_responsable_id!$A$1:$B$34,2)</f>
        <v>14</v>
      </c>
      <c r="E87">
        <f>VLOOKUP('PC Rentados'!J87,rentado_tipo_id!$A$1:$B$5,2,0)</f>
        <v>1</v>
      </c>
      <c r="F87" t="str">
        <f>'PC Rentados'!K87</f>
        <v>CB32110091CB04072536</v>
      </c>
      <c r="G87">
        <f>'PC Rentados'!L87</f>
        <v>61537</v>
      </c>
      <c r="H87">
        <f>'PC Rentados'!B87</f>
        <v>8102</v>
      </c>
      <c r="I87">
        <f>'PC Rentados'!M87</f>
        <v>95000</v>
      </c>
      <c r="J87" t="str">
        <f t="shared" si="13"/>
        <v>2021-09-16</v>
      </c>
      <c r="K87" t="str">
        <f>IF('PC Rentados'!N87="","",U87&amp;"-"&amp;W87&amp;"-"&amp;X87)</f>
        <v/>
      </c>
      <c r="L87">
        <f>VLOOKUP("'PC Rentados'!'PC Rentados'!I2",rentado_estado_id!$A$1:$B$4,2)</f>
        <v>3</v>
      </c>
      <c r="M87" t="str">
        <f>IF('PC Rentados'!O87="","",'PC Rentados'!O87)</f>
        <v/>
      </c>
      <c r="O87" s="3">
        <f>'PC Rentados'!F87</f>
        <v>44455</v>
      </c>
      <c r="P87">
        <f t="shared" si="14"/>
        <v>2021</v>
      </c>
      <c r="Q87">
        <f t="shared" si="15"/>
        <v>9</v>
      </c>
      <c r="R87" t="str">
        <f t="shared" si="16"/>
        <v>09</v>
      </c>
      <c r="S87">
        <f t="shared" si="17"/>
        <v>16</v>
      </c>
      <c r="T87" s="3">
        <f>'PC Rentados'!N87</f>
        <v>0</v>
      </c>
      <c r="U87">
        <f t="shared" si="18"/>
        <v>1900</v>
      </c>
      <c r="V87">
        <f t="shared" si="19"/>
        <v>1</v>
      </c>
      <c r="W87" t="str">
        <f t="shared" si="20"/>
        <v>01</v>
      </c>
      <c r="X87" t="str">
        <f t="shared" si="12"/>
        <v>00</v>
      </c>
      <c r="AA87" t="str">
        <f t="shared" si="21"/>
        <v>['proveedor_rentado_id' =&gt; 1, 'centro_costo_id' =&gt; 27,'rentado_responsable_id' =&gt; 14,'rentado_tipo_id' =&gt; 1,'serial' =&gt; 'CB32110091CB04072536','codigo' =&gt; '61537',</v>
      </c>
      <c r="AB87" t="str">
        <f t="shared" si="22"/>
        <v>'ticket' =&gt; '8102','valor' =&gt; '95000','fecha_entrega' =&gt; '2021-09-16','fecha_devolucion' =&gt; '','rentado_estado_id' =&gt; 3,'observaciones' =&gt; '',],</v>
      </c>
      <c r="AC87" t="str">
        <f t="shared" si="23"/>
        <v>['proveedor_rentado_id' =&gt; 1, 'centro_costo_id' =&gt; 27,'rentado_responsable_id' =&gt; 14,'rentado_tipo_id' =&gt; 1,'serial' =&gt; 'CB32110091CB04072536','codigo' =&gt; '61537','ticket' =&gt; '8102','valor' =&gt; '95000','fecha_entrega' =&gt; '2021-09-16','fecha_devolucion' =&gt; '','rentado_estado_id' =&gt; 3,'observaciones' =&gt; '',],</v>
      </c>
    </row>
    <row r="88" spans="1:29" x14ac:dyDescent="0.25">
      <c r="A88">
        <v>87</v>
      </c>
      <c r="B88">
        <f>VLOOKUP('PC Rentados'!A88,proveedor_rentado_id!$A$1:$B$6,2,0)</f>
        <v>1</v>
      </c>
      <c r="C88">
        <f>VLOOKUP('PC Rentados'!C88,centro_costo_id_2!$A$2:$B$108,2)</f>
        <v>27</v>
      </c>
      <c r="D88">
        <f>VLOOKUP('PC Rentados'!D88,rentado_responsable_id!$A$1:$B$34,2)</f>
        <v>14</v>
      </c>
      <c r="E88">
        <f>VLOOKUP('PC Rentados'!J88,rentado_tipo_id!$A$1:$B$5,2,0)</f>
        <v>1</v>
      </c>
      <c r="F88" t="str">
        <f>'PC Rentados'!K88</f>
        <v>NXVBXAL003639062016600</v>
      </c>
      <c r="G88">
        <f>'PC Rentados'!L88</f>
        <v>74877</v>
      </c>
      <c r="H88">
        <f>'PC Rentados'!B88</f>
        <v>8102</v>
      </c>
      <c r="I88">
        <f>'PC Rentados'!M88</f>
        <v>95000</v>
      </c>
      <c r="J88" t="str">
        <f t="shared" si="13"/>
        <v>2021-09-16</v>
      </c>
      <c r="K88" t="str">
        <f>IF('PC Rentados'!N88="","",U88&amp;"-"&amp;W88&amp;"-"&amp;X88)</f>
        <v>2021-10-15</v>
      </c>
      <c r="L88">
        <f>VLOOKUP("'PC Rentados'!'PC Rentados'!I2",rentado_estado_id!$A$1:$B$4,2)</f>
        <v>3</v>
      </c>
      <c r="M88" t="str">
        <f>IF('PC Rentados'!O88="","",'PC Rentados'!O88)</f>
        <v/>
      </c>
      <c r="O88" s="3">
        <f>'PC Rentados'!F88</f>
        <v>44455</v>
      </c>
      <c r="P88">
        <f t="shared" si="14"/>
        <v>2021</v>
      </c>
      <c r="Q88">
        <f t="shared" si="15"/>
        <v>9</v>
      </c>
      <c r="R88" t="str">
        <f t="shared" si="16"/>
        <v>09</v>
      </c>
      <c r="S88">
        <f t="shared" si="17"/>
        <v>16</v>
      </c>
      <c r="T88" s="3">
        <f>'PC Rentados'!N88</f>
        <v>44484</v>
      </c>
      <c r="U88">
        <f t="shared" si="18"/>
        <v>2021</v>
      </c>
      <c r="V88">
        <f t="shared" si="19"/>
        <v>10</v>
      </c>
      <c r="W88">
        <f t="shared" si="20"/>
        <v>10</v>
      </c>
      <c r="X88">
        <f t="shared" si="12"/>
        <v>15</v>
      </c>
      <c r="AA88" t="str">
        <f t="shared" si="21"/>
        <v>['proveedor_rentado_id' =&gt; 1, 'centro_costo_id' =&gt; 27,'rentado_responsable_id' =&gt; 14,'rentado_tipo_id' =&gt; 1,'serial' =&gt; 'NXVBXAL003639062016600','codigo' =&gt; '74877',</v>
      </c>
      <c r="AB88" t="str">
        <f t="shared" si="22"/>
        <v>'ticket' =&gt; '8102','valor' =&gt; '95000','fecha_entrega' =&gt; '2021-09-16','fecha_devolucion' =&gt; '2021-10-15','rentado_estado_id' =&gt; 3,'observaciones' =&gt; '',],</v>
      </c>
      <c r="AC88" t="str">
        <f t="shared" si="23"/>
        <v>['proveedor_rentado_id' =&gt; 1, 'centro_costo_id' =&gt; 27,'rentado_responsable_id' =&gt; 14,'rentado_tipo_id' =&gt; 1,'serial' =&gt; 'NXVBXAL003639062016600','codigo' =&gt; '74877','ticket' =&gt; '8102','valor' =&gt; '95000','fecha_entrega' =&gt; '2021-09-16','fecha_devolucion' =&gt; '2021-10-15','rentado_estado_id' =&gt; 3,'observaciones' =&gt; '',],</v>
      </c>
    </row>
    <row r="89" spans="1:29" x14ac:dyDescent="0.25">
      <c r="A89">
        <v>88</v>
      </c>
      <c r="B89">
        <f>VLOOKUP('PC Rentados'!A89,proveedor_rentado_id!$A$1:$B$6,2,0)</f>
        <v>1</v>
      </c>
      <c r="C89">
        <f>VLOOKUP('PC Rentados'!C89,centro_costo_id_2!$A$2:$B$108,2)</f>
        <v>27</v>
      </c>
      <c r="D89">
        <f>VLOOKUP('PC Rentados'!D89,rentado_responsable_id!$A$1:$B$34,2)</f>
        <v>14</v>
      </c>
      <c r="E89">
        <f>VLOOKUP('PC Rentados'!J89,rentado_tipo_id!$A$1:$B$5,2,0)</f>
        <v>1</v>
      </c>
      <c r="F89" t="str">
        <f>'PC Rentados'!K89</f>
        <v>NXVBXAL003639062016600</v>
      </c>
      <c r="G89">
        <f>'PC Rentados'!L89</f>
        <v>74885</v>
      </c>
      <c r="H89">
        <f>'PC Rentados'!B89</f>
        <v>8102</v>
      </c>
      <c r="I89">
        <f>'PC Rentados'!M89</f>
        <v>95000</v>
      </c>
      <c r="J89" t="str">
        <f t="shared" si="13"/>
        <v>2021-09-16</v>
      </c>
      <c r="K89" t="str">
        <f>IF('PC Rentados'!N89="","",U89&amp;"-"&amp;W89&amp;"-"&amp;X89)</f>
        <v>2021-10-28</v>
      </c>
      <c r="L89">
        <f>VLOOKUP("'PC Rentados'!'PC Rentados'!I2",rentado_estado_id!$A$1:$B$4,2)</f>
        <v>3</v>
      </c>
      <c r="M89" t="str">
        <f>IF('PC Rentados'!O89="","",'PC Rentados'!O89)</f>
        <v/>
      </c>
      <c r="O89" s="3">
        <f>'PC Rentados'!F89</f>
        <v>44455</v>
      </c>
      <c r="P89">
        <f t="shared" si="14"/>
        <v>2021</v>
      </c>
      <c r="Q89">
        <f t="shared" si="15"/>
        <v>9</v>
      </c>
      <c r="R89" t="str">
        <f t="shared" si="16"/>
        <v>09</v>
      </c>
      <c r="S89">
        <f t="shared" si="17"/>
        <v>16</v>
      </c>
      <c r="T89" s="3">
        <f>'PC Rentados'!N89</f>
        <v>44497</v>
      </c>
      <c r="U89">
        <f t="shared" si="18"/>
        <v>2021</v>
      </c>
      <c r="V89">
        <f t="shared" si="19"/>
        <v>10</v>
      </c>
      <c r="W89">
        <f t="shared" si="20"/>
        <v>10</v>
      </c>
      <c r="X89">
        <f t="shared" si="12"/>
        <v>28</v>
      </c>
      <c r="AA89" t="str">
        <f t="shared" si="21"/>
        <v>['proveedor_rentado_id' =&gt; 1, 'centro_costo_id' =&gt; 27,'rentado_responsable_id' =&gt; 14,'rentado_tipo_id' =&gt; 1,'serial' =&gt; 'NXVBXAL003639062016600','codigo' =&gt; '74885',</v>
      </c>
      <c r="AB89" t="str">
        <f t="shared" si="22"/>
        <v>'ticket' =&gt; '8102','valor' =&gt; '95000','fecha_entrega' =&gt; '2021-09-16','fecha_devolucion' =&gt; '2021-10-28','rentado_estado_id' =&gt; 3,'observaciones' =&gt; '',],</v>
      </c>
      <c r="AC89" t="str">
        <f t="shared" si="23"/>
        <v>['proveedor_rentado_id' =&gt; 1, 'centro_costo_id' =&gt; 27,'rentado_responsable_id' =&gt; 14,'rentado_tipo_id' =&gt; 1,'serial' =&gt; 'NXVBXAL003639062016600','codigo' =&gt; '74885','ticket' =&gt; '8102','valor' =&gt; '95000','fecha_entrega' =&gt; '2021-09-16','fecha_devolucion' =&gt; '2021-10-28','rentado_estado_id' =&gt; 3,'observaciones' =&gt; '',],</v>
      </c>
    </row>
    <row r="90" spans="1:29" x14ac:dyDescent="0.25">
      <c r="A90">
        <v>89</v>
      </c>
      <c r="B90">
        <f>VLOOKUP('PC Rentados'!A90,proveedor_rentado_id!$A$1:$B$6,2,0)</f>
        <v>1</v>
      </c>
      <c r="C90">
        <f>VLOOKUP('PC Rentados'!C90,centro_costo_id_2!$A$2:$B$108,2)</f>
        <v>27</v>
      </c>
      <c r="D90">
        <f>VLOOKUP('PC Rentados'!D90,rentado_responsable_id!$A$1:$B$34,2)</f>
        <v>14</v>
      </c>
      <c r="E90">
        <f>VLOOKUP('PC Rentados'!J90,rentado_tipo_id!$A$1:$B$5,2,0)</f>
        <v>1</v>
      </c>
      <c r="F90" t="str">
        <f>'PC Rentados'!K90</f>
        <v>5CG5382S5S</v>
      </c>
      <c r="G90">
        <f>'PC Rentados'!L90</f>
        <v>64558</v>
      </c>
      <c r="H90">
        <f>'PC Rentados'!B90</f>
        <v>8102</v>
      </c>
      <c r="I90">
        <f>'PC Rentados'!M90</f>
        <v>95000</v>
      </c>
      <c r="J90" t="str">
        <f t="shared" si="13"/>
        <v>2021-09-16</v>
      </c>
      <c r="K90" t="str">
        <f>IF('PC Rentados'!N90="","",U90&amp;"-"&amp;W90&amp;"-"&amp;X90)</f>
        <v>2021-11-09</v>
      </c>
      <c r="L90">
        <f>VLOOKUP("'PC Rentados'!'PC Rentados'!I2",rentado_estado_id!$A$1:$B$4,2)</f>
        <v>3</v>
      </c>
      <c r="M90" t="str">
        <f>IF('PC Rentados'!O90="","",'PC Rentados'!O90)</f>
        <v/>
      </c>
      <c r="O90" s="3">
        <f>'PC Rentados'!F90</f>
        <v>44455</v>
      </c>
      <c r="P90">
        <f t="shared" si="14"/>
        <v>2021</v>
      </c>
      <c r="Q90">
        <f t="shared" si="15"/>
        <v>9</v>
      </c>
      <c r="R90" t="str">
        <f t="shared" si="16"/>
        <v>09</v>
      </c>
      <c r="S90">
        <f t="shared" si="17"/>
        <v>16</v>
      </c>
      <c r="T90" s="3">
        <f>'PC Rentados'!N90</f>
        <v>44509</v>
      </c>
      <c r="U90">
        <f t="shared" si="18"/>
        <v>2021</v>
      </c>
      <c r="V90">
        <f t="shared" si="19"/>
        <v>11</v>
      </c>
      <c r="W90">
        <f t="shared" si="20"/>
        <v>11</v>
      </c>
      <c r="X90" t="str">
        <f t="shared" si="12"/>
        <v>09</v>
      </c>
      <c r="AA90" t="str">
        <f t="shared" si="21"/>
        <v>['proveedor_rentado_id' =&gt; 1, 'centro_costo_id' =&gt; 27,'rentado_responsable_id' =&gt; 14,'rentado_tipo_id' =&gt; 1,'serial' =&gt; '5CG5382S5S','codigo' =&gt; '64558',</v>
      </c>
      <c r="AB90" t="str">
        <f t="shared" si="22"/>
        <v>'ticket' =&gt; '8102','valor' =&gt; '95000','fecha_entrega' =&gt; '2021-09-16','fecha_devolucion' =&gt; '2021-11-09','rentado_estado_id' =&gt; 3,'observaciones' =&gt; '',],</v>
      </c>
      <c r="AC90" t="str">
        <f t="shared" si="23"/>
        <v>['proveedor_rentado_id' =&gt; 1, 'centro_costo_id' =&gt; 27,'rentado_responsable_id' =&gt; 14,'rentado_tipo_id' =&gt; 1,'serial' =&gt; '5CG5382S5S','codigo' =&gt; '64558','ticket' =&gt; '8102','valor' =&gt; '95000','fecha_entrega' =&gt; '2021-09-16','fecha_devolucion' =&gt; '2021-11-09','rentado_estado_id' =&gt; 3,'observaciones' =&gt; '',],</v>
      </c>
    </row>
    <row r="91" spans="1:29" x14ac:dyDescent="0.25">
      <c r="A91">
        <v>90</v>
      </c>
      <c r="B91">
        <f>VLOOKUP('PC Rentados'!A91,proveedor_rentado_id!$A$1:$B$6,2,0)</f>
        <v>1</v>
      </c>
      <c r="C91">
        <f>VLOOKUP('PC Rentados'!C91,centro_costo_id_2!$A$2:$B$108,2)</f>
        <v>27</v>
      </c>
      <c r="D91">
        <f>VLOOKUP('PC Rentados'!D91,rentado_responsable_id!$A$1:$B$34,2)</f>
        <v>14</v>
      </c>
      <c r="E91">
        <f>VLOOKUP('PC Rentados'!J91,rentado_tipo_id!$A$1:$B$5,2,0)</f>
        <v>1</v>
      </c>
      <c r="F91" t="str">
        <f>'PC Rentados'!K91</f>
        <v>5CG5382TGY</v>
      </c>
      <c r="G91">
        <f>'PC Rentados'!L91</f>
        <v>64617</v>
      </c>
      <c r="H91">
        <f>'PC Rentados'!B91</f>
        <v>8102</v>
      </c>
      <c r="I91">
        <f>'PC Rentados'!M91</f>
        <v>95000</v>
      </c>
      <c r="J91" t="str">
        <f t="shared" si="13"/>
        <v>2021-09-16</v>
      </c>
      <c r="K91" t="str">
        <f>IF('PC Rentados'!N91="","",U91&amp;"-"&amp;W91&amp;"-"&amp;X91)</f>
        <v>2021-10-06</v>
      </c>
      <c r="L91">
        <f>VLOOKUP("'PC Rentados'!'PC Rentados'!I2",rentado_estado_id!$A$1:$B$4,2)</f>
        <v>3</v>
      </c>
      <c r="M91" t="str">
        <f>IF('PC Rentados'!O91="","",'PC Rentados'!O91)</f>
        <v/>
      </c>
      <c r="O91" s="3">
        <f>'PC Rentados'!F91</f>
        <v>44455</v>
      </c>
      <c r="P91">
        <f t="shared" si="14"/>
        <v>2021</v>
      </c>
      <c r="Q91">
        <f t="shared" si="15"/>
        <v>9</v>
      </c>
      <c r="R91" t="str">
        <f t="shared" si="16"/>
        <v>09</v>
      </c>
      <c r="S91">
        <f t="shared" si="17"/>
        <v>16</v>
      </c>
      <c r="T91" s="3">
        <f>'PC Rentados'!N91</f>
        <v>44475</v>
      </c>
      <c r="U91">
        <f t="shared" si="18"/>
        <v>2021</v>
      </c>
      <c r="V91">
        <f t="shared" si="19"/>
        <v>10</v>
      </c>
      <c r="W91">
        <f t="shared" si="20"/>
        <v>10</v>
      </c>
      <c r="X91" t="str">
        <f t="shared" ref="X91:X154" si="24">IF(DAY(T91)&lt;10,0 &amp; DAY(T91),DAY(T91))</f>
        <v>06</v>
      </c>
      <c r="AA91" t="str">
        <f t="shared" si="21"/>
        <v>['proveedor_rentado_id' =&gt; 1, 'centro_costo_id' =&gt; 27,'rentado_responsable_id' =&gt; 14,'rentado_tipo_id' =&gt; 1,'serial' =&gt; '5CG5382TGY','codigo' =&gt; '64617',</v>
      </c>
      <c r="AB91" t="str">
        <f t="shared" si="22"/>
        <v>'ticket' =&gt; '8102','valor' =&gt; '95000','fecha_entrega' =&gt; '2021-09-16','fecha_devolucion' =&gt; '2021-10-06','rentado_estado_id' =&gt; 3,'observaciones' =&gt; '',],</v>
      </c>
      <c r="AC91" t="str">
        <f t="shared" si="23"/>
        <v>['proveedor_rentado_id' =&gt; 1, 'centro_costo_id' =&gt; 27,'rentado_responsable_id' =&gt; 14,'rentado_tipo_id' =&gt; 1,'serial' =&gt; '5CG5382TGY','codigo' =&gt; '64617','ticket' =&gt; '8102','valor' =&gt; '95000','fecha_entrega' =&gt; '2021-09-16','fecha_devolucion' =&gt; '2021-10-06','rentado_estado_id' =&gt; 3,'observaciones' =&gt; '',],</v>
      </c>
    </row>
    <row r="92" spans="1:29" x14ac:dyDescent="0.25">
      <c r="A92">
        <v>91</v>
      </c>
      <c r="B92">
        <f>VLOOKUP('PC Rentados'!A92,proveedor_rentado_id!$A$1:$B$6,2,0)</f>
        <v>1</v>
      </c>
      <c r="C92">
        <f>VLOOKUP('PC Rentados'!C92,centro_costo_id_2!$A$2:$B$108,2)</f>
        <v>27</v>
      </c>
      <c r="D92">
        <f>VLOOKUP('PC Rentados'!D92,rentado_responsable_id!$A$1:$B$34,2)</f>
        <v>14</v>
      </c>
      <c r="E92">
        <f>VLOOKUP('PC Rentados'!J92,rentado_tipo_id!$A$1:$B$5,2,0)</f>
        <v>1</v>
      </c>
      <c r="F92" t="str">
        <f>'PC Rentados'!K92</f>
        <v>SPF0F3YTC</v>
      </c>
      <c r="G92">
        <f>'PC Rentados'!L92</f>
        <v>66835</v>
      </c>
      <c r="H92">
        <f>'PC Rentados'!B92</f>
        <v>8102</v>
      </c>
      <c r="I92">
        <f>'PC Rentados'!M92</f>
        <v>95000</v>
      </c>
      <c r="J92" t="str">
        <f t="shared" si="13"/>
        <v>2021-09-16</v>
      </c>
      <c r="K92" t="str">
        <f>IF('PC Rentados'!N92="","",U92&amp;"-"&amp;W92&amp;"-"&amp;X92)</f>
        <v>2021-12-03</v>
      </c>
      <c r="L92">
        <f>VLOOKUP("'PC Rentados'!'PC Rentados'!I2",rentado_estado_id!$A$1:$B$4,2)</f>
        <v>3</v>
      </c>
      <c r="M92" t="str">
        <f>IF('PC Rentados'!O92="","",'PC Rentados'!O92)</f>
        <v/>
      </c>
      <c r="O92" s="3">
        <f>'PC Rentados'!F92</f>
        <v>44455</v>
      </c>
      <c r="P92">
        <f t="shared" si="14"/>
        <v>2021</v>
      </c>
      <c r="Q92">
        <f t="shared" si="15"/>
        <v>9</v>
      </c>
      <c r="R92" t="str">
        <f t="shared" si="16"/>
        <v>09</v>
      </c>
      <c r="S92">
        <f t="shared" si="17"/>
        <v>16</v>
      </c>
      <c r="T92" s="3">
        <f>'PC Rentados'!N92</f>
        <v>44533</v>
      </c>
      <c r="U92">
        <f t="shared" si="18"/>
        <v>2021</v>
      </c>
      <c r="V92">
        <f t="shared" si="19"/>
        <v>12</v>
      </c>
      <c r="W92">
        <f t="shared" si="20"/>
        <v>12</v>
      </c>
      <c r="X92" t="str">
        <f t="shared" si="24"/>
        <v>03</v>
      </c>
      <c r="AA92" t="str">
        <f t="shared" si="21"/>
        <v>['proveedor_rentado_id' =&gt; 1, 'centro_costo_id' =&gt; 27,'rentado_responsable_id' =&gt; 14,'rentado_tipo_id' =&gt; 1,'serial' =&gt; 'SPF0F3YTC','codigo' =&gt; '66835',</v>
      </c>
      <c r="AB92" t="str">
        <f t="shared" si="22"/>
        <v>'ticket' =&gt; '8102','valor' =&gt; '95000','fecha_entrega' =&gt; '2021-09-16','fecha_devolucion' =&gt; '2021-12-03','rentado_estado_id' =&gt; 3,'observaciones' =&gt; '',],</v>
      </c>
      <c r="AC92" t="str">
        <f t="shared" si="23"/>
        <v>['proveedor_rentado_id' =&gt; 1, 'centro_costo_id' =&gt; 27,'rentado_responsable_id' =&gt; 14,'rentado_tipo_id' =&gt; 1,'serial' =&gt; 'SPF0F3YTC','codigo' =&gt; '66835','ticket' =&gt; '8102','valor' =&gt; '95000','fecha_entrega' =&gt; '2021-09-16','fecha_devolucion' =&gt; '2021-12-03','rentado_estado_id' =&gt; 3,'observaciones' =&gt; '',],</v>
      </c>
    </row>
    <row r="93" spans="1:29" x14ac:dyDescent="0.25">
      <c r="A93">
        <v>92</v>
      </c>
      <c r="B93">
        <f>VLOOKUP('PC Rentados'!A93,proveedor_rentado_id!$A$1:$B$6,2,0)</f>
        <v>1</v>
      </c>
      <c r="C93">
        <f>VLOOKUP('PC Rentados'!C93,centro_costo_id_2!$A$2:$B$108,2)</f>
        <v>27</v>
      </c>
      <c r="D93">
        <f>VLOOKUP('PC Rentados'!D93,rentado_responsable_id!$A$1:$B$34,2)</f>
        <v>14</v>
      </c>
      <c r="E93">
        <f>VLOOKUP('PC Rentados'!J93,rentado_tipo_id!$A$1:$B$5,2,0)</f>
        <v>1</v>
      </c>
      <c r="F93" t="str">
        <f>'PC Rentados'!K93</f>
        <v>5CG5382LPB</v>
      </c>
      <c r="G93">
        <f>'PC Rentados'!L93</f>
        <v>64220</v>
      </c>
      <c r="H93">
        <f>'PC Rentados'!B93</f>
        <v>8102</v>
      </c>
      <c r="I93">
        <f>'PC Rentados'!M93</f>
        <v>95000</v>
      </c>
      <c r="J93" t="str">
        <f t="shared" si="13"/>
        <v>2021-09-16</v>
      </c>
      <c r="K93" t="str">
        <f>IF('PC Rentados'!N93="","",U93&amp;"-"&amp;W93&amp;"-"&amp;X93)</f>
        <v>2021-10-15</v>
      </c>
      <c r="L93">
        <f>VLOOKUP("'PC Rentados'!'PC Rentados'!I2",rentado_estado_id!$A$1:$B$4,2)</f>
        <v>3</v>
      </c>
      <c r="M93" t="str">
        <f>IF('PC Rentados'!O93="","",'PC Rentados'!O93)</f>
        <v/>
      </c>
      <c r="O93" s="3">
        <f>'PC Rentados'!F93</f>
        <v>44455</v>
      </c>
      <c r="P93">
        <f t="shared" si="14"/>
        <v>2021</v>
      </c>
      <c r="Q93">
        <f t="shared" si="15"/>
        <v>9</v>
      </c>
      <c r="R93" t="str">
        <f t="shared" si="16"/>
        <v>09</v>
      </c>
      <c r="S93">
        <f t="shared" si="17"/>
        <v>16</v>
      </c>
      <c r="T93" s="3">
        <f>'PC Rentados'!N93</f>
        <v>44484</v>
      </c>
      <c r="U93">
        <f t="shared" si="18"/>
        <v>2021</v>
      </c>
      <c r="V93">
        <f t="shared" si="19"/>
        <v>10</v>
      </c>
      <c r="W93">
        <f t="shared" si="20"/>
        <v>10</v>
      </c>
      <c r="X93">
        <f t="shared" si="24"/>
        <v>15</v>
      </c>
      <c r="AA93" t="str">
        <f t="shared" si="21"/>
        <v>['proveedor_rentado_id' =&gt; 1, 'centro_costo_id' =&gt; 27,'rentado_responsable_id' =&gt; 14,'rentado_tipo_id' =&gt; 1,'serial' =&gt; '5CG5382LPB','codigo' =&gt; '64220',</v>
      </c>
      <c r="AB93" t="str">
        <f t="shared" si="22"/>
        <v>'ticket' =&gt; '8102','valor' =&gt; '95000','fecha_entrega' =&gt; '2021-09-16','fecha_devolucion' =&gt; '2021-10-15','rentado_estado_id' =&gt; 3,'observaciones' =&gt; '',],</v>
      </c>
      <c r="AC93" t="str">
        <f t="shared" si="23"/>
        <v>['proveedor_rentado_id' =&gt; 1, 'centro_costo_id' =&gt; 27,'rentado_responsable_id' =&gt; 14,'rentado_tipo_id' =&gt; 1,'serial' =&gt; '5CG5382LPB','codigo' =&gt; '64220','ticket' =&gt; '8102','valor' =&gt; '95000','fecha_entrega' =&gt; '2021-09-16','fecha_devolucion' =&gt; '2021-10-15','rentado_estado_id' =&gt; 3,'observaciones' =&gt; '',],</v>
      </c>
    </row>
    <row r="94" spans="1:29" x14ac:dyDescent="0.25">
      <c r="A94">
        <v>93</v>
      </c>
      <c r="B94">
        <f>VLOOKUP('PC Rentados'!A94,proveedor_rentado_id!$A$1:$B$6,2,0)</f>
        <v>1</v>
      </c>
      <c r="C94">
        <f>VLOOKUP('PC Rentados'!C94,centro_costo_id_2!$A$2:$B$108,2)</f>
        <v>27</v>
      </c>
      <c r="D94">
        <f>VLOOKUP('PC Rentados'!D94,rentado_responsable_id!$A$1:$B$34,2)</f>
        <v>14</v>
      </c>
      <c r="E94">
        <f>VLOOKUP('PC Rentados'!J94,rentado_tipo_id!$A$1:$B$5,2,0)</f>
        <v>1</v>
      </c>
      <c r="F94" t="str">
        <f>'PC Rentados'!K94</f>
        <v>5CG5371GD0</v>
      </c>
      <c r="G94">
        <f>'PC Rentados'!L94</f>
        <v>63783</v>
      </c>
      <c r="H94">
        <f>'PC Rentados'!B94</f>
        <v>8102</v>
      </c>
      <c r="I94">
        <f>'PC Rentados'!M94</f>
        <v>95000</v>
      </c>
      <c r="J94" t="str">
        <f t="shared" si="13"/>
        <v>2021-09-16</v>
      </c>
      <c r="K94" t="str">
        <f>IF('PC Rentados'!N94="","",U94&amp;"-"&amp;W94&amp;"-"&amp;X94)</f>
        <v>2022-01-21</v>
      </c>
      <c r="L94">
        <f>VLOOKUP("'PC Rentados'!'PC Rentados'!I2",rentado_estado_id!$A$1:$B$4,2)</f>
        <v>3</v>
      </c>
      <c r="M94" t="str">
        <f>IF('PC Rentados'!O94="","",'PC Rentados'!O94)</f>
        <v/>
      </c>
      <c r="O94" s="3">
        <f>'PC Rentados'!F94</f>
        <v>44455</v>
      </c>
      <c r="P94">
        <f t="shared" si="14"/>
        <v>2021</v>
      </c>
      <c r="Q94">
        <f t="shared" si="15"/>
        <v>9</v>
      </c>
      <c r="R94" t="str">
        <f t="shared" si="16"/>
        <v>09</v>
      </c>
      <c r="S94">
        <f t="shared" si="17"/>
        <v>16</v>
      </c>
      <c r="T94" s="3">
        <f>'PC Rentados'!N94</f>
        <v>44582</v>
      </c>
      <c r="U94">
        <f t="shared" si="18"/>
        <v>2022</v>
      </c>
      <c r="V94">
        <f t="shared" si="19"/>
        <v>1</v>
      </c>
      <c r="W94" t="str">
        <f t="shared" si="20"/>
        <v>01</v>
      </c>
      <c r="X94">
        <f t="shared" si="24"/>
        <v>21</v>
      </c>
      <c r="AA94" t="str">
        <f t="shared" si="21"/>
        <v>['proveedor_rentado_id' =&gt; 1, 'centro_costo_id' =&gt; 27,'rentado_responsable_id' =&gt; 14,'rentado_tipo_id' =&gt; 1,'serial' =&gt; '5CG5371GD0','codigo' =&gt; '63783',</v>
      </c>
      <c r="AB94" t="str">
        <f t="shared" si="22"/>
        <v>'ticket' =&gt; '8102','valor' =&gt; '95000','fecha_entrega' =&gt; '2021-09-16','fecha_devolucion' =&gt; '2022-01-21','rentado_estado_id' =&gt; 3,'observaciones' =&gt; '',],</v>
      </c>
      <c r="AC94" t="str">
        <f t="shared" si="23"/>
        <v>['proveedor_rentado_id' =&gt; 1, 'centro_costo_id' =&gt; 27,'rentado_responsable_id' =&gt; 14,'rentado_tipo_id' =&gt; 1,'serial' =&gt; '5CG5371GD0','codigo' =&gt; '63783','ticket' =&gt; '8102','valor' =&gt; '95000','fecha_entrega' =&gt; '2021-09-16','fecha_devolucion' =&gt; '2022-01-21','rentado_estado_id' =&gt; 3,'observaciones' =&gt; '',],</v>
      </c>
    </row>
    <row r="95" spans="1:29" x14ac:dyDescent="0.25">
      <c r="A95">
        <v>94</v>
      </c>
      <c r="B95">
        <f>VLOOKUP('PC Rentados'!A95,proveedor_rentado_id!$A$1:$B$6,2,0)</f>
        <v>1</v>
      </c>
      <c r="C95">
        <f>VLOOKUP('PC Rentados'!C95,centro_costo_id_2!$A$2:$B$108,2)</f>
        <v>27</v>
      </c>
      <c r="D95">
        <f>VLOOKUP('PC Rentados'!D95,rentado_responsable_id!$A$1:$B$34,2)</f>
        <v>14</v>
      </c>
      <c r="E95">
        <f>VLOOKUP('PC Rentados'!J95,rentado_tipo_id!$A$1:$B$5,2,0)</f>
        <v>1</v>
      </c>
      <c r="F95" t="str">
        <f>'PC Rentados'!K95</f>
        <v>SMP129NU3</v>
      </c>
      <c r="G95">
        <f>'PC Rentados'!L95</f>
        <v>68097</v>
      </c>
      <c r="H95">
        <f>'PC Rentados'!B95</f>
        <v>8102</v>
      </c>
      <c r="I95">
        <f>'PC Rentados'!M95</f>
        <v>95000</v>
      </c>
      <c r="J95" t="str">
        <f t="shared" si="13"/>
        <v>2021-09-16</v>
      </c>
      <c r="K95" t="str">
        <f>IF('PC Rentados'!N95="","",U95&amp;"-"&amp;W95&amp;"-"&amp;X95)</f>
        <v>2021-10-15</v>
      </c>
      <c r="L95">
        <f>VLOOKUP("'PC Rentados'!'PC Rentados'!I2",rentado_estado_id!$A$1:$B$4,2)</f>
        <v>3</v>
      </c>
      <c r="M95" t="str">
        <f>IF('PC Rentados'!O95="","",'PC Rentados'!O95)</f>
        <v/>
      </c>
      <c r="O95" s="3">
        <f>'PC Rentados'!F95</f>
        <v>44455</v>
      </c>
      <c r="P95">
        <f t="shared" si="14"/>
        <v>2021</v>
      </c>
      <c r="Q95">
        <f t="shared" si="15"/>
        <v>9</v>
      </c>
      <c r="R95" t="str">
        <f t="shared" si="16"/>
        <v>09</v>
      </c>
      <c r="S95">
        <f t="shared" si="17"/>
        <v>16</v>
      </c>
      <c r="T95" s="3">
        <f>'PC Rentados'!N95</f>
        <v>44484</v>
      </c>
      <c r="U95">
        <f t="shared" si="18"/>
        <v>2021</v>
      </c>
      <c r="V95">
        <f t="shared" si="19"/>
        <v>10</v>
      </c>
      <c r="W95">
        <f t="shared" si="20"/>
        <v>10</v>
      </c>
      <c r="X95">
        <f t="shared" si="24"/>
        <v>15</v>
      </c>
      <c r="AA95" t="str">
        <f t="shared" si="21"/>
        <v>['proveedor_rentado_id' =&gt; 1, 'centro_costo_id' =&gt; 27,'rentado_responsable_id' =&gt; 14,'rentado_tipo_id' =&gt; 1,'serial' =&gt; 'SMP129NU3','codigo' =&gt; '68097',</v>
      </c>
      <c r="AB95" t="str">
        <f t="shared" si="22"/>
        <v>'ticket' =&gt; '8102','valor' =&gt; '95000','fecha_entrega' =&gt; '2021-09-16','fecha_devolucion' =&gt; '2021-10-15','rentado_estado_id' =&gt; 3,'observaciones' =&gt; '',],</v>
      </c>
      <c r="AC95" t="str">
        <f t="shared" si="23"/>
        <v>['proveedor_rentado_id' =&gt; 1, 'centro_costo_id' =&gt; 27,'rentado_responsable_id' =&gt; 14,'rentado_tipo_id' =&gt; 1,'serial' =&gt; 'SMP129NU3','codigo' =&gt; '68097','ticket' =&gt; '8102','valor' =&gt; '95000','fecha_entrega' =&gt; '2021-09-16','fecha_devolucion' =&gt; '2021-10-15','rentado_estado_id' =&gt; 3,'observaciones' =&gt; '',],</v>
      </c>
    </row>
    <row r="96" spans="1:29" x14ac:dyDescent="0.25">
      <c r="A96">
        <v>95</v>
      </c>
      <c r="B96">
        <f>VLOOKUP('PC Rentados'!A96,proveedor_rentado_id!$A$1:$B$6,2,0)</f>
        <v>1</v>
      </c>
      <c r="C96">
        <f>VLOOKUP('PC Rentados'!C96,centro_costo_id_2!$A$2:$B$108,2)</f>
        <v>27</v>
      </c>
      <c r="D96">
        <f>VLOOKUP('PC Rentados'!D96,rentado_responsable_id!$A$1:$B$34,2)</f>
        <v>14</v>
      </c>
      <c r="E96">
        <f>VLOOKUP('PC Rentados'!J96,rentado_tipo_id!$A$1:$B$5,2,0)</f>
        <v>1</v>
      </c>
      <c r="F96" t="str">
        <f>'PC Rentados'!K96</f>
        <v>5CG5517LSQ - 5CG7214386</v>
      </c>
      <c r="G96">
        <f>'PC Rentados'!L96</f>
        <v>73230</v>
      </c>
      <c r="H96">
        <f>'PC Rentados'!B96</f>
        <v>8102</v>
      </c>
      <c r="I96">
        <f>'PC Rentados'!M96</f>
        <v>95000</v>
      </c>
      <c r="J96" t="str">
        <f t="shared" si="13"/>
        <v>2021-09-16</v>
      </c>
      <c r="K96" t="str">
        <f>IF('PC Rentados'!N96="","",U96&amp;"-"&amp;W96&amp;"-"&amp;X96)</f>
        <v>2022-02-02</v>
      </c>
      <c r="L96">
        <f>VLOOKUP("'PC Rentados'!'PC Rentados'!I2",rentado_estado_id!$A$1:$B$4,2)</f>
        <v>3</v>
      </c>
      <c r="M96" t="str">
        <f>IF('PC Rentados'!O96="","",'PC Rentados'!O96)</f>
        <v/>
      </c>
      <c r="O96" s="3">
        <f>'PC Rentados'!F96</f>
        <v>44455</v>
      </c>
      <c r="P96">
        <f t="shared" si="14"/>
        <v>2021</v>
      </c>
      <c r="Q96">
        <f t="shared" si="15"/>
        <v>9</v>
      </c>
      <c r="R96" t="str">
        <f t="shared" si="16"/>
        <v>09</v>
      </c>
      <c r="S96">
        <f t="shared" si="17"/>
        <v>16</v>
      </c>
      <c r="T96" s="3">
        <f>'PC Rentados'!N96</f>
        <v>44594</v>
      </c>
      <c r="U96">
        <f t="shared" si="18"/>
        <v>2022</v>
      </c>
      <c r="V96">
        <f t="shared" si="19"/>
        <v>2</v>
      </c>
      <c r="W96" t="str">
        <f t="shared" si="20"/>
        <v>02</v>
      </c>
      <c r="X96" t="str">
        <f t="shared" si="24"/>
        <v>02</v>
      </c>
      <c r="AA96" t="str">
        <f t="shared" si="21"/>
        <v>['proveedor_rentado_id' =&gt; 1, 'centro_costo_id' =&gt; 27,'rentado_responsable_id' =&gt; 14,'rentado_tipo_id' =&gt; 1,'serial' =&gt; '5CG5517LSQ - 5CG7214386','codigo' =&gt; '73230',</v>
      </c>
      <c r="AB96" t="str">
        <f t="shared" si="22"/>
        <v>'ticket' =&gt; '8102','valor' =&gt; '95000','fecha_entrega' =&gt; '2021-09-16','fecha_devolucion' =&gt; '2022-02-02','rentado_estado_id' =&gt; 3,'observaciones' =&gt; '',],</v>
      </c>
      <c r="AC96" t="str">
        <f t="shared" si="23"/>
        <v>['proveedor_rentado_id' =&gt; 1, 'centro_costo_id' =&gt; 27,'rentado_responsable_id' =&gt; 14,'rentado_tipo_id' =&gt; 1,'serial' =&gt; '5CG5517LSQ - 5CG7214386','codigo' =&gt; '73230','ticket' =&gt; '8102','valor' =&gt; '95000','fecha_entrega' =&gt; '2021-09-16','fecha_devolucion' =&gt; '2022-02-02','rentado_estado_id' =&gt; 3,'observaciones' =&gt; '',],</v>
      </c>
    </row>
    <row r="97" spans="1:29" x14ac:dyDescent="0.25">
      <c r="A97">
        <v>96</v>
      </c>
      <c r="B97">
        <f>VLOOKUP('PC Rentados'!A97,proveedor_rentado_id!$A$1:$B$6,2,0)</f>
        <v>1</v>
      </c>
      <c r="C97">
        <f>VLOOKUP('PC Rentados'!C97,centro_costo_id_2!$A$2:$B$108,2)</f>
        <v>42</v>
      </c>
      <c r="D97">
        <f>VLOOKUP('PC Rentados'!D97,rentado_responsable_id!$A$1:$B$34,2)</f>
        <v>13</v>
      </c>
      <c r="E97">
        <f>VLOOKUP('PC Rentados'!J97,rentado_tipo_id!$A$1:$B$5,2,0)</f>
        <v>1</v>
      </c>
      <c r="F97" t="str">
        <f>'PC Rentados'!K97</f>
        <v>5CG9026864</v>
      </c>
      <c r="G97">
        <f>'PC Rentados'!L97</f>
        <v>79030</v>
      </c>
      <c r="H97">
        <f>'PC Rentados'!B97</f>
        <v>8298</v>
      </c>
      <c r="I97">
        <f>'PC Rentados'!M97</f>
        <v>183000</v>
      </c>
      <c r="J97" t="str">
        <f t="shared" si="13"/>
        <v>2021-10-14</v>
      </c>
      <c r="K97" t="str">
        <f>IF('PC Rentados'!N97="","",U97&amp;"-"&amp;W97&amp;"-"&amp;X97)</f>
        <v>2022-01-11</v>
      </c>
      <c r="L97">
        <f>VLOOKUP("'PC Rentados'!'PC Rentados'!I2",rentado_estado_id!$A$1:$B$4,2)</f>
        <v>3</v>
      </c>
      <c r="M97" t="str">
        <f>IF('PC Rentados'!O97="","",'PC Rentados'!O97)</f>
        <v/>
      </c>
      <c r="O97" s="3">
        <f>'PC Rentados'!F97</f>
        <v>44483</v>
      </c>
      <c r="P97">
        <f t="shared" si="14"/>
        <v>2021</v>
      </c>
      <c r="Q97">
        <f t="shared" si="15"/>
        <v>10</v>
      </c>
      <c r="R97">
        <f t="shared" si="16"/>
        <v>10</v>
      </c>
      <c r="S97">
        <f t="shared" si="17"/>
        <v>14</v>
      </c>
      <c r="T97" s="3">
        <f>'PC Rentados'!N97</f>
        <v>44572</v>
      </c>
      <c r="U97">
        <f t="shared" si="18"/>
        <v>2022</v>
      </c>
      <c r="V97">
        <f t="shared" si="19"/>
        <v>1</v>
      </c>
      <c r="W97" t="str">
        <f t="shared" si="20"/>
        <v>01</v>
      </c>
      <c r="X97">
        <f t="shared" si="24"/>
        <v>11</v>
      </c>
      <c r="AA97" t="str">
        <f t="shared" si="21"/>
        <v>['proveedor_rentado_id' =&gt; 1, 'centro_costo_id' =&gt; 42,'rentado_responsable_id' =&gt; 13,'rentado_tipo_id' =&gt; 1,'serial' =&gt; '5CG9026864','codigo' =&gt; '79030',</v>
      </c>
      <c r="AB97" t="str">
        <f t="shared" si="22"/>
        <v>'ticket' =&gt; '8298','valor' =&gt; '183000','fecha_entrega' =&gt; '2021-10-14','fecha_devolucion' =&gt; '2022-01-11','rentado_estado_id' =&gt; 3,'observaciones' =&gt; '',],</v>
      </c>
      <c r="AC97" t="str">
        <f t="shared" si="23"/>
        <v>['proveedor_rentado_id' =&gt; 1, 'centro_costo_id' =&gt; 42,'rentado_responsable_id' =&gt; 13,'rentado_tipo_id' =&gt; 1,'serial' =&gt; '5CG9026864','codigo' =&gt; '79030','ticket' =&gt; '8298','valor' =&gt; '183000','fecha_entrega' =&gt; '2021-10-14','fecha_devolucion' =&gt; '2022-01-11','rentado_estado_id' =&gt; 3,'observaciones' =&gt; '',],</v>
      </c>
    </row>
    <row r="98" spans="1:29" x14ac:dyDescent="0.25">
      <c r="A98">
        <v>97</v>
      </c>
      <c r="B98">
        <f>VLOOKUP('PC Rentados'!A98,proveedor_rentado_id!$A$1:$B$6,2,0)</f>
        <v>1</v>
      </c>
      <c r="C98">
        <f>VLOOKUP('PC Rentados'!C98,centro_costo_id_2!$A$2:$B$108,2)</f>
        <v>27</v>
      </c>
      <c r="D98">
        <f>VLOOKUP('PC Rentados'!D98,rentado_responsable_id!$A$1:$B$34,2)</f>
        <v>3</v>
      </c>
      <c r="E98">
        <f>VLOOKUP('PC Rentados'!J98,rentado_tipo_id!$A$1:$B$5,2,0)</f>
        <v>1</v>
      </c>
      <c r="F98" t="str">
        <f>'PC Rentados'!K98</f>
        <v>5CG1081LT0</v>
      </c>
      <c r="G98" t="str">
        <f>'PC Rentados'!L98</f>
        <v>AS25623</v>
      </c>
      <c r="H98">
        <f>'PC Rentados'!B98</f>
        <v>8184</v>
      </c>
      <c r="I98">
        <f>'PC Rentados'!M98</f>
        <v>129000</v>
      </c>
      <c r="J98" t="str">
        <f t="shared" si="13"/>
        <v>2021-10-14</v>
      </c>
      <c r="K98" t="str">
        <f>IF('PC Rentados'!N98="","",U98&amp;"-"&amp;W98&amp;"-"&amp;X98)</f>
        <v>2022-02-02</v>
      </c>
      <c r="L98">
        <f>VLOOKUP("'PC Rentados'!'PC Rentados'!I2",rentado_estado_id!$A$1:$B$4,2)</f>
        <v>3</v>
      </c>
      <c r="M98" t="str">
        <f>IF('PC Rentados'!O98="","",'PC Rentados'!O98)</f>
        <v/>
      </c>
      <c r="O98" s="3">
        <f>'PC Rentados'!F98</f>
        <v>44483</v>
      </c>
      <c r="P98">
        <f t="shared" si="14"/>
        <v>2021</v>
      </c>
      <c r="Q98">
        <f t="shared" si="15"/>
        <v>10</v>
      </c>
      <c r="R98">
        <f t="shared" si="16"/>
        <v>10</v>
      </c>
      <c r="S98">
        <f t="shared" si="17"/>
        <v>14</v>
      </c>
      <c r="T98" s="3">
        <f>'PC Rentados'!N98</f>
        <v>44594</v>
      </c>
      <c r="U98">
        <f t="shared" si="18"/>
        <v>2022</v>
      </c>
      <c r="V98">
        <f t="shared" si="19"/>
        <v>2</v>
      </c>
      <c r="W98" t="str">
        <f t="shared" si="20"/>
        <v>02</v>
      </c>
      <c r="X98" t="str">
        <f t="shared" si="24"/>
        <v>02</v>
      </c>
      <c r="AA98" t="str">
        <f t="shared" si="21"/>
        <v>['proveedor_rentado_id' =&gt; 1, 'centro_costo_id' =&gt; 27,'rentado_responsable_id' =&gt; 3,'rentado_tipo_id' =&gt; 1,'serial' =&gt; '5CG1081LT0','codigo' =&gt; 'AS25623',</v>
      </c>
      <c r="AB98" t="str">
        <f t="shared" si="22"/>
        <v>'ticket' =&gt; '8184','valor' =&gt; '129000','fecha_entrega' =&gt; '2021-10-14','fecha_devolucion' =&gt; '2022-02-02','rentado_estado_id' =&gt; 3,'observaciones' =&gt; '',],</v>
      </c>
      <c r="AC98" t="str">
        <f t="shared" si="23"/>
        <v>['proveedor_rentado_id' =&gt; 1, 'centro_costo_id' =&gt; 27,'rentado_responsable_id' =&gt; 3,'rentado_tipo_id' =&gt; 1,'serial' =&gt; '5CG1081LT0','codigo' =&gt; 'AS25623','ticket' =&gt; '8184','valor' =&gt; '129000','fecha_entrega' =&gt; '2021-10-14','fecha_devolucion' =&gt; '2022-02-02','rentado_estado_id' =&gt; 3,'observaciones' =&gt; '',],</v>
      </c>
    </row>
    <row r="99" spans="1:29" x14ac:dyDescent="0.25">
      <c r="A99">
        <v>98</v>
      </c>
      <c r="B99">
        <f>VLOOKUP('PC Rentados'!A99,proveedor_rentado_id!$A$1:$B$6,2,0)</f>
        <v>1</v>
      </c>
      <c r="C99">
        <f>VLOOKUP('PC Rentados'!C99,centro_costo_id_2!$A$2:$B$108,2)</f>
        <v>80</v>
      </c>
      <c r="D99">
        <f>VLOOKUP('PC Rentados'!D99,rentado_responsable_id!$A$1:$B$34,2)</f>
        <v>18</v>
      </c>
      <c r="E99">
        <f>VLOOKUP('PC Rentados'!J99,rentado_tipo_id!$A$1:$B$5,2,0)</f>
        <v>1</v>
      </c>
      <c r="F99" t="str">
        <f>'PC Rentados'!K99</f>
        <v>5CG108Q192</v>
      </c>
      <c r="G99">
        <f>'PC Rentados'!L99</f>
        <v>87851</v>
      </c>
      <c r="H99">
        <f>'PC Rentados'!B99</f>
        <v>8296</v>
      </c>
      <c r="I99">
        <f>'PC Rentados'!M99</f>
        <v>139000</v>
      </c>
      <c r="J99" t="str">
        <f t="shared" si="13"/>
        <v>2021-10-27</v>
      </c>
      <c r="K99" t="str">
        <f>IF('PC Rentados'!N99="","",U99&amp;"-"&amp;W99&amp;"-"&amp;X99)</f>
        <v/>
      </c>
      <c r="L99">
        <f>VLOOKUP("'PC Rentados'!'PC Rentados'!I2",rentado_estado_id!$A$1:$B$4,2)</f>
        <v>3</v>
      </c>
      <c r="M99" t="str">
        <f>IF('PC Rentados'!O99="","",'PC Rentados'!O99)</f>
        <v/>
      </c>
      <c r="O99" s="3">
        <f>'PC Rentados'!F99</f>
        <v>44496</v>
      </c>
      <c r="P99">
        <f t="shared" si="14"/>
        <v>2021</v>
      </c>
      <c r="Q99">
        <f t="shared" si="15"/>
        <v>10</v>
      </c>
      <c r="R99">
        <f t="shared" si="16"/>
        <v>10</v>
      </c>
      <c r="S99">
        <f t="shared" si="17"/>
        <v>27</v>
      </c>
      <c r="T99" s="3">
        <f>'PC Rentados'!N99</f>
        <v>0</v>
      </c>
      <c r="U99">
        <f t="shared" si="18"/>
        <v>1900</v>
      </c>
      <c r="V99">
        <f t="shared" si="19"/>
        <v>1</v>
      </c>
      <c r="W99" t="str">
        <f t="shared" si="20"/>
        <v>01</v>
      </c>
      <c r="X99" t="str">
        <f t="shared" si="24"/>
        <v>00</v>
      </c>
      <c r="AA99" t="str">
        <f t="shared" si="21"/>
        <v>['proveedor_rentado_id' =&gt; 1, 'centro_costo_id' =&gt; 80,'rentado_responsable_id' =&gt; 18,'rentado_tipo_id' =&gt; 1,'serial' =&gt; '5CG108Q192','codigo' =&gt; '87851',</v>
      </c>
      <c r="AB99" t="str">
        <f t="shared" si="22"/>
        <v>'ticket' =&gt; '8296','valor' =&gt; '139000','fecha_entrega' =&gt; '2021-10-27','fecha_devolucion' =&gt; '','rentado_estado_id' =&gt; 3,'observaciones' =&gt; '',],</v>
      </c>
      <c r="AC99" t="str">
        <f t="shared" si="23"/>
        <v>['proveedor_rentado_id' =&gt; 1, 'centro_costo_id' =&gt; 80,'rentado_responsable_id' =&gt; 18,'rentado_tipo_id' =&gt; 1,'serial' =&gt; '5CG108Q192','codigo' =&gt; '87851','ticket' =&gt; '8296','valor' =&gt; '139000','fecha_entrega' =&gt; '2021-10-27','fecha_devolucion' =&gt; '','rentado_estado_id' =&gt; 3,'observaciones' =&gt; '',],</v>
      </c>
    </row>
    <row r="100" spans="1:29" x14ac:dyDescent="0.25">
      <c r="A100">
        <v>99</v>
      </c>
      <c r="B100">
        <f>VLOOKUP('PC Rentados'!A100,proveedor_rentado_id!$A$1:$B$6,2,0)</f>
        <v>1</v>
      </c>
      <c r="C100">
        <f>VLOOKUP('PC Rentados'!C100,centro_costo_id_2!$A$2:$B$108,2)</f>
        <v>42</v>
      </c>
      <c r="D100">
        <f>VLOOKUP('PC Rentados'!D100,rentado_responsable_id!$A$1:$B$34,2)</f>
        <v>1</v>
      </c>
      <c r="E100">
        <f>VLOOKUP('PC Rentados'!J100,rentado_tipo_id!$A$1:$B$5,2,0)</f>
        <v>1</v>
      </c>
      <c r="F100" t="str">
        <f>'PC Rentados'!K100</f>
        <v>5CG0347QB2</v>
      </c>
      <c r="G100">
        <f>'PC Rentados'!L100</f>
        <v>84548</v>
      </c>
      <c r="H100">
        <f>'PC Rentados'!B100</f>
        <v>8292</v>
      </c>
      <c r="I100">
        <f>'PC Rentados'!M100</f>
        <v>139000</v>
      </c>
      <c r="J100" t="str">
        <f t="shared" si="13"/>
        <v>2021-10-27</v>
      </c>
      <c r="K100" t="str">
        <f>IF('PC Rentados'!N100="","",U100&amp;"-"&amp;W100&amp;"-"&amp;X100)</f>
        <v>2021-12-13</v>
      </c>
      <c r="L100">
        <f>VLOOKUP("'PC Rentados'!'PC Rentados'!I2",rentado_estado_id!$A$1:$B$4,2)</f>
        <v>3</v>
      </c>
      <c r="M100" t="str">
        <f>IF('PC Rentados'!O100="","",'PC Rentados'!O100)</f>
        <v/>
      </c>
      <c r="O100" s="3">
        <f>'PC Rentados'!F100</f>
        <v>44496</v>
      </c>
      <c r="P100">
        <f t="shared" si="14"/>
        <v>2021</v>
      </c>
      <c r="Q100">
        <f t="shared" si="15"/>
        <v>10</v>
      </c>
      <c r="R100">
        <f t="shared" si="16"/>
        <v>10</v>
      </c>
      <c r="S100">
        <f t="shared" si="17"/>
        <v>27</v>
      </c>
      <c r="T100" s="3">
        <f>'PC Rentados'!N100</f>
        <v>44543</v>
      </c>
      <c r="U100">
        <f t="shared" si="18"/>
        <v>2021</v>
      </c>
      <c r="V100">
        <f t="shared" si="19"/>
        <v>12</v>
      </c>
      <c r="W100">
        <f t="shared" si="20"/>
        <v>12</v>
      </c>
      <c r="X100">
        <f t="shared" si="24"/>
        <v>13</v>
      </c>
      <c r="AA100" t="str">
        <f t="shared" si="21"/>
        <v>['proveedor_rentado_id' =&gt; 1, 'centro_costo_id' =&gt; 42,'rentado_responsable_id' =&gt; 1,'rentado_tipo_id' =&gt; 1,'serial' =&gt; '5CG0347QB2','codigo' =&gt; '84548',</v>
      </c>
      <c r="AB100" t="str">
        <f t="shared" si="22"/>
        <v>'ticket' =&gt; '8292','valor' =&gt; '139000','fecha_entrega' =&gt; '2021-10-27','fecha_devolucion' =&gt; '2021-12-13','rentado_estado_id' =&gt; 3,'observaciones' =&gt; '',],</v>
      </c>
      <c r="AC100" t="str">
        <f t="shared" si="23"/>
        <v>['proveedor_rentado_id' =&gt; 1, 'centro_costo_id' =&gt; 42,'rentado_responsable_id' =&gt; 1,'rentado_tipo_id' =&gt; 1,'serial' =&gt; '5CG0347QB2','codigo' =&gt; '84548','ticket' =&gt; '8292','valor' =&gt; '139000','fecha_entrega' =&gt; '2021-10-27','fecha_devolucion' =&gt; '2021-12-13','rentado_estado_id' =&gt; 3,'observaciones' =&gt; '',],</v>
      </c>
    </row>
    <row r="101" spans="1:29" x14ac:dyDescent="0.25">
      <c r="A101">
        <v>100</v>
      </c>
      <c r="B101">
        <f>VLOOKUP('PC Rentados'!A101,proveedor_rentado_id!$A$1:$B$6,2,0)</f>
        <v>1</v>
      </c>
      <c r="C101">
        <f>VLOOKUP('PC Rentados'!C101,centro_costo_id_2!$A$2:$B$108,2)</f>
        <v>8</v>
      </c>
      <c r="D101">
        <f>VLOOKUP('PC Rentados'!D101,rentado_responsable_id!$A$1:$B$34,2)</f>
        <v>1</v>
      </c>
      <c r="E101">
        <f>VLOOKUP('PC Rentados'!J101,rentado_tipo_id!$A$1:$B$5,2,0)</f>
        <v>1</v>
      </c>
      <c r="F101" t="str">
        <f>'PC Rentados'!K101</f>
        <v>5CG9178ZWC</v>
      </c>
      <c r="G101">
        <f>'PC Rentados'!L101</f>
        <v>79619</v>
      </c>
      <c r="H101">
        <f>'PC Rentados'!B101</f>
        <v>8310</v>
      </c>
      <c r="I101">
        <f>'PC Rentados'!M101</f>
        <v>139000</v>
      </c>
      <c r="J101" t="str">
        <f t="shared" si="13"/>
        <v>2021-10-27</v>
      </c>
      <c r="K101" t="str">
        <f>IF('PC Rentados'!N101="","",U101&amp;"-"&amp;W101&amp;"-"&amp;X101)</f>
        <v>2022-03-11</v>
      </c>
      <c r="L101">
        <f>VLOOKUP("'PC Rentados'!'PC Rentados'!I2",rentado_estado_id!$A$1:$B$4,2)</f>
        <v>3</v>
      </c>
      <c r="M101" t="str">
        <f>IF('PC Rentados'!O101="","",'PC Rentados'!O101)</f>
        <v/>
      </c>
      <c r="O101" s="3">
        <f>'PC Rentados'!F101</f>
        <v>44496</v>
      </c>
      <c r="P101">
        <f t="shared" si="14"/>
        <v>2021</v>
      </c>
      <c r="Q101">
        <f t="shared" si="15"/>
        <v>10</v>
      </c>
      <c r="R101">
        <f t="shared" si="16"/>
        <v>10</v>
      </c>
      <c r="S101">
        <f t="shared" si="17"/>
        <v>27</v>
      </c>
      <c r="T101" s="3">
        <f>'PC Rentados'!N101</f>
        <v>44631</v>
      </c>
      <c r="U101">
        <f t="shared" si="18"/>
        <v>2022</v>
      </c>
      <c r="V101">
        <f t="shared" si="19"/>
        <v>3</v>
      </c>
      <c r="W101" t="str">
        <f t="shared" si="20"/>
        <v>03</v>
      </c>
      <c r="X101">
        <f t="shared" si="24"/>
        <v>11</v>
      </c>
      <c r="AA101" t="str">
        <f t="shared" si="21"/>
        <v>['proveedor_rentado_id' =&gt; 1, 'centro_costo_id' =&gt; 8,'rentado_responsable_id' =&gt; 1,'rentado_tipo_id' =&gt; 1,'serial' =&gt; '5CG9178ZWC','codigo' =&gt; '79619',</v>
      </c>
      <c r="AB101" t="str">
        <f t="shared" si="22"/>
        <v>'ticket' =&gt; '8310','valor' =&gt; '139000','fecha_entrega' =&gt; '2021-10-27','fecha_devolucion' =&gt; '2022-03-11','rentado_estado_id' =&gt; 3,'observaciones' =&gt; '',],</v>
      </c>
      <c r="AC101" t="str">
        <f t="shared" si="23"/>
        <v>['proveedor_rentado_id' =&gt; 1, 'centro_costo_id' =&gt; 8,'rentado_responsable_id' =&gt; 1,'rentado_tipo_id' =&gt; 1,'serial' =&gt; '5CG9178ZWC','codigo' =&gt; '79619','ticket' =&gt; '8310','valor' =&gt; '139000','fecha_entrega' =&gt; '2021-10-27','fecha_devolucion' =&gt; '2022-03-11','rentado_estado_id' =&gt; 3,'observaciones' =&gt; '',],</v>
      </c>
    </row>
    <row r="102" spans="1:29" x14ac:dyDescent="0.25">
      <c r="A102">
        <v>101</v>
      </c>
      <c r="B102">
        <f>VLOOKUP('PC Rentados'!A102,proveedor_rentado_id!$A$1:$B$6,2,0)</f>
        <v>2</v>
      </c>
      <c r="C102">
        <f>VLOOKUP('PC Rentados'!C102,centro_costo_id_2!$A$2:$B$108,2)</f>
        <v>37</v>
      </c>
      <c r="D102">
        <f>VLOOKUP('PC Rentados'!D102,rentado_responsable_id!$A$1:$B$34,2)</f>
        <v>27</v>
      </c>
      <c r="E102">
        <f>VLOOKUP('PC Rentados'!J102,rentado_tipo_id!$A$1:$B$5,2,0)</f>
        <v>1</v>
      </c>
      <c r="F102" t="str">
        <f>'PC Rentados'!K102</f>
        <v>5CG1101VLZ</v>
      </c>
      <c r="G102" t="str">
        <f>'PC Rentados'!L102</f>
        <v>RC17604</v>
      </c>
      <c r="H102">
        <f>'PC Rentados'!B102</f>
        <v>8509</v>
      </c>
      <c r="I102">
        <f>'PC Rentados'!M102</f>
        <v>149000</v>
      </c>
      <c r="J102" t="str">
        <f t="shared" si="13"/>
        <v>2021-12-16</v>
      </c>
      <c r="K102" t="str">
        <f>IF('PC Rentados'!N102="","",U102&amp;"-"&amp;W102&amp;"-"&amp;X102)</f>
        <v/>
      </c>
      <c r="L102">
        <f>VLOOKUP("'PC Rentados'!'PC Rentados'!I2",rentado_estado_id!$A$1:$B$4,2)</f>
        <v>3</v>
      </c>
      <c r="M102" t="str">
        <f>IF('PC Rentados'!O102="","",'PC Rentados'!O102)</f>
        <v/>
      </c>
      <c r="O102" s="3">
        <f>'PC Rentados'!F102</f>
        <v>44546</v>
      </c>
      <c r="P102">
        <f t="shared" si="14"/>
        <v>2021</v>
      </c>
      <c r="Q102">
        <f t="shared" si="15"/>
        <v>12</v>
      </c>
      <c r="R102">
        <f t="shared" si="16"/>
        <v>12</v>
      </c>
      <c r="S102">
        <f t="shared" si="17"/>
        <v>16</v>
      </c>
      <c r="T102" s="3">
        <f>'PC Rentados'!N102</f>
        <v>0</v>
      </c>
      <c r="U102">
        <f t="shared" si="18"/>
        <v>1900</v>
      </c>
      <c r="V102">
        <f t="shared" si="19"/>
        <v>1</v>
      </c>
      <c r="W102" t="str">
        <f t="shared" si="20"/>
        <v>01</v>
      </c>
      <c r="X102" t="str">
        <f t="shared" si="24"/>
        <v>00</v>
      </c>
      <c r="AA102" t="str">
        <f t="shared" si="21"/>
        <v>['proveedor_rentado_id' =&gt; 2, 'centro_costo_id' =&gt; 37,'rentado_responsable_id' =&gt; 27,'rentado_tipo_id' =&gt; 1,'serial' =&gt; '5CG1101VLZ','codigo' =&gt; 'RC17604',</v>
      </c>
      <c r="AB102" t="str">
        <f t="shared" si="22"/>
        <v>'ticket' =&gt; '8509','valor' =&gt; '149000','fecha_entrega' =&gt; '2021-12-16','fecha_devolucion' =&gt; '','rentado_estado_id' =&gt; 3,'observaciones' =&gt; '',],</v>
      </c>
      <c r="AC102" t="str">
        <f t="shared" si="23"/>
        <v>['proveedor_rentado_id' =&gt; 2, 'centro_costo_id' =&gt; 37,'rentado_responsable_id' =&gt; 27,'rentado_tipo_id' =&gt; 1,'serial' =&gt; '5CG1101VLZ','codigo' =&gt; 'RC17604','ticket' =&gt; '8509','valor' =&gt; '149000','fecha_entrega' =&gt; '2021-12-16','fecha_devolucion' =&gt; '','rentado_estado_id' =&gt; 3,'observaciones' =&gt; '',],</v>
      </c>
    </row>
    <row r="103" spans="1:29" x14ac:dyDescent="0.25">
      <c r="A103">
        <v>102</v>
      </c>
      <c r="B103">
        <f>VLOOKUP('PC Rentados'!A103,proveedor_rentado_id!$A$1:$B$6,2,0)</f>
        <v>2</v>
      </c>
      <c r="C103">
        <f>VLOOKUP('PC Rentados'!C103,centro_costo_id_2!$A$2:$B$108,2)</f>
        <v>9</v>
      </c>
      <c r="D103" t="str">
        <f>_xlfn.IFNA(VLOOKUP('PC Rentados'!D103,rentado_responsable_id!$A$1:$B$34,2),"NULL")</f>
        <v>NULL</v>
      </c>
      <c r="E103">
        <f>VLOOKUP('PC Rentados'!J103,rentado_tipo_id!$A$1:$B$5,2,0)</f>
        <v>1</v>
      </c>
      <c r="F103" t="str">
        <f>'PC Rentados'!K103</f>
        <v xml:space="preserve">5CG026BS1H </v>
      </c>
      <c r="G103" t="str">
        <f>'PC Rentados'!L103</f>
        <v>RC16044</v>
      </c>
      <c r="H103">
        <f>'PC Rentados'!B103</f>
        <v>8561</v>
      </c>
      <c r="I103">
        <f>'PC Rentados'!M103</f>
        <v>149000</v>
      </c>
      <c r="J103" t="str">
        <f t="shared" si="13"/>
        <v>2021-12-16</v>
      </c>
      <c r="K103" t="str">
        <f>IF('PC Rentados'!N103="","",U103&amp;"-"&amp;W103&amp;"-"&amp;X103)</f>
        <v>2022-06-06</v>
      </c>
      <c r="L103">
        <f>VLOOKUP("'PC Rentados'!'PC Rentados'!I2",rentado_estado_id!$A$1:$B$4,2)</f>
        <v>3</v>
      </c>
      <c r="M103" t="str">
        <f>IF('PC Rentados'!O103="","",'PC Rentados'!O103)</f>
        <v/>
      </c>
      <c r="O103" s="3">
        <f>'PC Rentados'!F103</f>
        <v>44546</v>
      </c>
      <c r="P103">
        <f t="shared" si="14"/>
        <v>2021</v>
      </c>
      <c r="Q103">
        <f t="shared" si="15"/>
        <v>12</v>
      </c>
      <c r="R103">
        <f t="shared" si="16"/>
        <v>12</v>
      </c>
      <c r="S103">
        <f t="shared" si="17"/>
        <v>16</v>
      </c>
      <c r="T103" s="3">
        <f>'PC Rentados'!N103</f>
        <v>44718</v>
      </c>
      <c r="U103">
        <f t="shared" si="18"/>
        <v>2022</v>
      </c>
      <c r="V103">
        <f t="shared" si="19"/>
        <v>6</v>
      </c>
      <c r="W103" t="str">
        <f t="shared" si="20"/>
        <v>06</v>
      </c>
      <c r="X103" t="str">
        <f t="shared" si="24"/>
        <v>06</v>
      </c>
      <c r="AA103" t="str">
        <f t="shared" si="21"/>
        <v>['proveedor_rentado_id' =&gt; 2, 'centro_costo_id' =&gt; 9,'rentado_responsable_id' =&gt; NULL,'rentado_tipo_id' =&gt; 1,'serial' =&gt; '5CG026BS1H ','codigo' =&gt; 'RC16044',</v>
      </c>
      <c r="AB103" t="str">
        <f t="shared" si="22"/>
        <v>'ticket' =&gt; '8561','valor' =&gt; '149000','fecha_entrega' =&gt; '2021-12-16','fecha_devolucion' =&gt; '2022-06-06','rentado_estado_id' =&gt; 3,'observaciones' =&gt; '',],</v>
      </c>
      <c r="AC103" t="str">
        <f t="shared" si="23"/>
        <v>['proveedor_rentado_id' =&gt; 2, 'centro_costo_id' =&gt; 9,'rentado_responsable_id' =&gt; NULL,'rentado_tipo_id' =&gt; 1,'serial' =&gt; '5CG026BS1H ','codigo' =&gt; 'RC16044','ticket' =&gt; '8561','valor' =&gt; '149000','fecha_entrega' =&gt; '2021-12-16','fecha_devolucion' =&gt; '2022-06-06','rentado_estado_id' =&gt; 3,'observaciones' =&gt; '',],</v>
      </c>
    </row>
    <row r="104" spans="1:29" x14ac:dyDescent="0.25">
      <c r="A104">
        <v>103</v>
      </c>
      <c r="B104">
        <f>VLOOKUP('PC Rentados'!A104,proveedor_rentado_id!$A$1:$B$6,2,0)</f>
        <v>1</v>
      </c>
      <c r="C104">
        <f>VLOOKUP('PC Rentados'!C104,centro_costo_id_2!$A$2:$B$108,2)</f>
        <v>37</v>
      </c>
      <c r="D104" t="str">
        <f>_xlfn.IFNA(VLOOKUP('PC Rentados'!D104,rentado_responsable_id!$A$1:$B$34,2),"NULL")</f>
        <v>NULL</v>
      </c>
      <c r="E104">
        <f>VLOOKUP('PC Rentados'!J104,rentado_tipo_id!$A$1:$B$5,2,0)</f>
        <v>1</v>
      </c>
      <c r="F104" t="str">
        <f>'PC Rentados'!K104</f>
        <v>5CD142MQPD</v>
      </c>
      <c r="G104">
        <f>'PC Rentados'!L104</f>
        <v>90138</v>
      </c>
      <c r="H104">
        <f>'PC Rentados'!B104</f>
        <v>8397</v>
      </c>
      <c r="I104">
        <f>'PC Rentados'!M104</f>
        <v>191000</v>
      </c>
      <c r="J104" t="str">
        <f t="shared" si="13"/>
        <v>2021-12-21</v>
      </c>
      <c r="K104" t="str">
        <f>IF('PC Rentados'!N104="","",U104&amp;"-"&amp;W104&amp;"-"&amp;X104)</f>
        <v>2022-05-16</v>
      </c>
      <c r="L104">
        <f>VLOOKUP("'PC Rentados'!'PC Rentados'!I2",rentado_estado_id!$A$1:$B$4,2)</f>
        <v>3</v>
      </c>
      <c r="M104" t="str">
        <f>IF('PC Rentados'!O104="","",'PC Rentados'!O104)</f>
        <v/>
      </c>
      <c r="O104" s="3">
        <f>'PC Rentados'!F104</f>
        <v>44551</v>
      </c>
      <c r="P104">
        <f t="shared" si="14"/>
        <v>2021</v>
      </c>
      <c r="Q104">
        <f t="shared" si="15"/>
        <v>12</v>
      </c>
      <c r="R104">
        <f t="shared" si="16"/>
        <v>12</v>
      </c>
      <c r="S104">
        <f t="shared" si="17"/>
        <v>21</v>
      </c>
      <c r="T104" s="3">
        <f>'PC Rentados'!N104</f>
        <v>44697</v>
      </c>
      <c r="U104">
        <f t="shared" si="18"/>
        <v>2022</v>
      </c>
      <c r="V104">
        <f t="shared" si="19"/>
        <v>5</v>
      </c>
      <c r="W104" t="str">
        <f t="shared" si="20"/>
        <v>05</v>
      </c>
      <c r="X104">
        <f t="shared" si="24"/>
        <v>16</v>
      </c>
      <c r="AA104" t="str">
        <f t="shared" si="21"/>
        <v>['proveedor_rentado_id' =&gt; 1, 'centro_costo_id' =&gt; 37,'rentado_responsable_id' =&gt; NULL,'rentado_tipo_id' =&gt; 1,'serial' =&gt; '5CD142MQPD','codigo' =&gt; '90138',</v>
      </c>
      <c r="AB104" t="str">
        <f t="shared" si="22"/>
        <v>'ticket' =&gt; '8397','valor' =&gt; '191000','fecha_entrega' =&gt; '2021-12-21','fecha_devolucion' =&gt; '2022-05-16','rentado_estado_id' =&gt; 3,'observaciones' =&gt; '',],</v>
      </c>
      <c r="AC104" t="str">
        <f t="shared" si="23"/>
        <v>['proveedor_rentado_id' =&gt; 1, 'centro_costo_id' =&gt; 37,'rentado_responsable_id' =&gt; NULL,'rentado_tipo_id' =&gt; 1,'serial' =&gt; '5CD142MQPD','codigo' =&gt; '90138','ticket' =&gt; '8397','valor' =&gt; '191000','fecha_entrega' =&gt; '2021-12-21','fecha_devolucion' =&gt; '2022-05-16','rentado_estado_id' =&gt; 3,'observaciones' =&gt; '',],</v>
      </c>
    </row>
    <row r="105" spans="1:29" x14ac:dyDescent="0.25">
      <c r="A105">
        <v>104</v>
      </c>
      <c r="B105">
        <f>VLOOKUP('PC Rentados'!A105,proveedor_rentado_id!$A$1:$B$6,2,0)</f>
        <v>1</v>
      </c>
      <c r="C105">
        <f>VLOOKUP('PC Rentados'!C105,centro_costo_id_2!$A$2:$B$108,2)</f>
        <v>37</v>
      </c>
      <c r="D105" t="str">
        <f>_xlfn.IFNA(VLOOKUP('PC Rentados'!D105,rentado_responsable_id!$A$1:$B$34,2),"NULL")</f>
        <v>NULL</v>
      </c>
      <c r="E105">
        <f>VLOOKUP('PC Rentados'!J105,rentado_tipo_id!$A$1:$B$5,2,0)</f>
        <v>1</v>
      </c>
      <c r="F105" t="str">
        <f>'PC Rentados'!K105</f>
        <v>5CD142MQNM</v>
      </c>
      <c r="G105">
        <f>'PC Rentados'!L105</f>
        <v>90130</v>
      </c>
      <c r="H105">
        <f>'PC Rentados'!B105</f>
        <v>8466</v>
      </c>
      <c r="I105">
        <f>'PC Rentados'!M105</f>
        <v>201000</v>
      </c>
      <c r="J105" t="str">
        <f t="shared" si="13"/>
        <v>2021-12-21</v>
      </c>
      <c r="K105" t="str">
        <f>IF('PC Rentados'!N105="","",U105&amp;"-"&amp;W105&amp;"-"&amp;X105)</f>
        <v>2022-07-05</v>
      </c>
      <c r="L105">
        <f>VLOOKUP("'PC Rentados'!'PC Rentados'!I2",rentado_estado_id!$A$1:$B$4,2)</f>
        <v>3</v>
      </c>
      <c r="M105" t="str">
        <f>IF('PC Rentados'!O105="","",'PC Rentados'!O105)</f>
        <v/>
      </c>
      <c r="O105" s="3">
        <f>'PC Rentados'!F105</f>
        <v>44551</v>
      </c>
      <c r="P105">
        <f t="shared" si="14"/>
        <v>2021</v>
      </c>
      <c r="Q105">
        <f t="shared" si="15"/>
        <v>12</v>
      </c>
      <c r="R105">
        <f t="shared" si="16"/>
        <v>12</v>
      </c>
      <c r="S105">
        <f t="shared" si="17"/>
        <v>21</v>
      </c>
      <c r="T105" s="3">
        <f>'PC Rentados'!N105</f>
        <v>44747</v>
      </c>
      <c r="U105">
        <f t="shared" si="18"/>
        <v>2022</v>
      </c>
      <c r="V105">
        <f t="shared" si="19"/>
        <v>7</v>
      </c>
      <c r="W105" t="str">
        <f t="shared" si="20"/>
        <v>07</v>
      </c>
      <c r="X105" t="str">
        <f t="shared" si="24"/>
        <v>05</v>
      </c>
      <c r="AA105" t="str">
        <f t="shared" si="21"/>
        <v>['proveedor_rentado_id' =&gt; 1, 'centro_costo_id' =&gt; 37,'rentado_responsable_id' =&gt; NULL,'rentado_tipo_id' =&gt; 1,'serial' =&gt; '5CD142MQNM','codigo' =&gt; '90130',</v>
      </c>
      <c r="AB105" t="str">
        <f t="shared" si="22"/>
        <v>'ticket' =&gt; '8466','valor' =&gt; '201000','fecha_entrega' =&gt; '2021-12-21','fecha_devolucion' =&gt; '2022-07-05','rentado_estado_id' =&gt; 3,'observaciones' =&gt; '',],</v>
      </c>
      <c r="AC105" t="str">
        <f t="shared" si="23"/>
        <v>['proveedor_rentado_id' =&gt; 1, 'centro_costo_id' =&gt; 37,'rentado_responsable_id' =&gt; NULL,'rentado_tipo_id' =&gt; 1,'serial' =&gt; '5CD142MQNM','codigo' =&gt; '90130','ticket' =&gt; '8466','valor' =&gt; '201000','fecha_entrega' =&gt; '2021-12-21','fecha_devolucion' =&gt; '2022-07-05','rentado_estado_id' =&gt; 3,'observaciones' =&gt; '',],</v>
      </c>
    </row>
    <row r="106" spans="1:29" x14ac:dyDescent="0.25">
      <c r="A106">
        <v>105</v>
      </c>
      <c r="B106">
        <f>VLOOKUP('PC Rentados'!A106,proveedor_rentado_id!$A$1:$B$6,2,0)</f>
        <v>1</v>
      </c>
      <c r="C106">
        <f>VLOOKUP('PC Rentados'!C106,centro_costo_id_2!$A$2:$B$108,2)</f>
        <v>45</v>
      </c>
      <c r="D106" t="str">
        <f>_xlfn.IFNA(VLOOKUP('PC Rentados'!D106,rentado_responsable_id!$A$1:$B$34,2),"NULL")</f>
        <v>NULL</v>
      </c>
      <c r="E106">
        <f>VLOOKUP('PC Rentados'!J106,rentado_tipo_id!$A$1:$B$5,2,0)</f>
        <v>1</v>
      </c>
      <c r="F106" t="str">
        <f>'PC Rentados'!K106</f>
        <v>5CD142MRW5</v>
      </c>
      <c r="G106">
        <f>'PC Rentados'!L106</f>
        <v>90122</v>
      </c>
      <c r="H106">
        <f>'PC Rentados'!B106</f>
        <v>8562</v>
      </c>
      <c r="I106">
        <f>'PC Rentados'!M106</f>
        <v>191000</v>
      </c>
      <c r="J106" t="str">
        <f t="shared" si="13"/>
        <v>2021-12-21</v>
      </c>
      <c r="K106" t="str">
        <f>IF('PC Rentados'!N106="","",U106&amp;"-"&amp;W106&amp;"-"&amp;X106)</f>
        <v>2022-02-16</v>
      </c>
      <c r="L106">
        <f>VLOOKUP("'PC Rentados'!'PC Rentados'!I2",rentado_estado_id!$A$1:$B$4,2)</f>
        <v>3</v>
      </c>
      <c r="M106" t="str">
        <f>IF('PC Rentados'!O106="","",'PC Rentados'!O106)</f>
        <v/>
      </c>
      <c r="O106" s="3">
        <f>'PC Rentados'!F106</f>
        <v>44551</v>
      </c>
      <c r="P106">
        <f t="shared" si="14"/>
        <v>2021</v>
      </c>
      <c r="Q106">
        <f t="shared" si="15"/>
        <v>12</v>
      </c>
      <c r="R106">
        <f t="shared" si="16"/>
        <v>12</v>
      </c>
      <c r="S106">
        <f t="shared" si="17"/>
        <v>21</v>
      </c>
      <c r="T106" s="3">
        <f>'PC Rentados'!N106</f>
        <v>44608</v>
      </c>
      <c r="U106">
        <f t="shared" si="18"/>
        <v>2022</v>
      </c>
      <c r="V106">
        <f t="shared" si="19"/>
        <v>2</v>
      </c>
      <c r="W106" t="str">
        <f t="shared" si="20"/>
        <v>02</v>
      </c>
      <c r="X106">
        <f t="shared" si="24"/>
        <v>16</v>
      </c>
      <c r="AA106" t="str">
        <f t="shared" si="21"/>
        <v>['proveedor_rentado_id' =&gt; 1, 'centro_costo_id' =&gt; 45,'rentado_responsable_id' =&gt; NULL,'rentado_tipo_id' =&gt; 1,'serial' =&gt; '5CD142MRW5','codigo' =&gt; '90122',</v>
      </c>
      <c r="AB106" t="str">
        <f t="shared" si="22"/>
        <v>'ticket' =&gt; '8562','valor' =&gt; '191000','fecha_entrega' =&gt; '2021-12-21','fecha_devolucion' =&gt; '2022-02-16','rentado_estado_id' =&gt; 3,'observaciones' =&gt; '',],</v>
      </c>
      <c r="AC106" t="str">
        <f t="shared" si="23"/>
        <v>['proveedor_rentado_id' =&gt; 1, 'centro_costo_id' =&gt; 45,'rentado_responsable_id' =&gt; NULL,'rentado_tipo_id' =&gt; 1,'serial' =&gt; '5CD142MRW5','codigo' =&gt; '90122','ticket' =&gt; '8562','valor' =&gt; '191000','fecha_entrega' =&gt; '2021-12-21','fecha_devolucion' =&gt; '2022-02-16','rentado_estado_id' =&gt; 3,'observaciones' =&gt; '',],</v>
      </c>
    </row>
    <row r="107" spans="1:29" x14ac:dyDescent="0.25">
      <c r="A107">
        <v>106</v>
      </c>
      <c r="B107">
        <f>VLOOKUP('PC Rentados'!A107,proveedor_rentado_id!$A$1:$B$6,2,0)</f>
        <v>1</v>
      </c>
      <c r="C107">
        <f>VLOOKUP('PC Rentados'!C107,centro_costo_id_2!$A$2:$B$108,2)</f>
        <v>54</v>
      </c>
      <c r="D107">
        <f>_xlfn.IFNA(VLOOKUP('PC Rentados'!D107,rentado_responsable_id!$A$1:$B$34,2),"NULL")</f>
        <v>10</v>
      </c>
      <c r="E107">
        <f>VLOOKUP('PC Rentados'!J107,rentado_tipo_id!$A$1:$B$5,2,0)</f>
        <v>1</v>
      </c>
      <c r="F107" t="str">
        <f>'PC Rentados'!K107</f>
        <v>5CD7265B1B</v>
      </c>
      <c r="G107">
        <f>'PC Rentados'!L107</f>
        <v>73532</v>
      </c>
      <c r="H107">
        <f>'PC Rentados'!B107</f>
        <v>0</v>
      </c>
      <c r="I107">
        <f>'PC Rentados'!M107</f>
        <v>143000</v>
      </c>
      <c r="J107" t="str">
        <f t="shared" si="13"/>
        <v>2022-02-04</v>
      </c>
      <c r="K107" t="str">
        <f>IF('PC Rentados'!N107="","",U107&amp;"-"&amp;W107&amp;"-"&amp;X107)</f>
        <v>2022-05-03</v>
      </c>
      <c r="L107">
        <f>VLOOKUP("'PC Rentados'!'PC Rentados'!I2",rentado_estado_id!$A$1:$B$4,2)</f>
        <v>3</v>
      </c>
      <c r="M107" t="str">
        <f>IF('PC Rentados'!O107="","",'PC Rentados'!O107)</f>
        <v/>
      </c>
      <c r="O107" s="3">
        <f>'PC Rentados'!F107</f>
        <v>44596</v>
      </c>
      <c r="P107">
        <f t="shared" si="14"/>
        <v>2022</v>
      </c>
      <c r="Q107">
        <f t="shared" si="15"/>
        <v>2</v>
      </c>
      <c r="R107" t="str">
        <f t="shared" si="16"/>
        <v>02</v>
      </c>
      <c r="S107" t="str">
        <f t="shared" si="17"/>
        <v>04</v>
      </c>
      <c r="T107" s="3">
        <f>'PC Rentados'!N107</f>
        <v>44684</v>
      </c>
      <c r="U107">
        <f t="shared" si="18"/>
        <v>2022</v>
      </c>
      <c r="V107">
        <f t="shared" si="19"/>
        <v>5</v>
      </c>
      <c r="W107" t="str">
        <f t="shared" si="20"/>
        <v>05</v>
      </c>
      <c r="X107" t="str">
        <f t="shared" si="24"/>
        <v>03</v>
      </c>
      <c r="AA107" t="str">
        <f t="shared" si="21"/>
        <v>['proveedor_rentado_id' =&gt; 1, 'centro_costo_id' =&gt; 54,'rentado_responsable_id' =&gt; 10,'rentado_tipo_id' =&gt; 1,'serial' =&gt; '5CD7265B1B','codigo' =&gt; '73532',</v>
      </c>
      <c r="AB107" t="str">
        <f t="shared" si="22"/>
        <v>'ticket' =&gt; '0','valor' =&gt; '143000','fecha_entrega' =&gt; '2022-02-04','fecha_devolucion' =&gt; '2022-05-03','rentado_estado_id' =&gt; 3,'observaciones' =&gt; '',],</v>
      </c>
      <c r="AC107" t="str">
        <f t="shared" si="23"/>
        <v>['proveedor_rentado_id' =&gt; 1, 'centro_costo_id' =&gt; 54,'rentado_responsable_id' =&gt; 10,'rentado_tipo_id' =&gt; 1,'serial' =&gt; '5CD7265B1B','codigo' =&gt; '73532','ticket' =&gt; '0','valor' =&gt; '143000','fecha_entrega' =&gt; '2022-02-04','fecha_devolucion' =&gt; '2022-05-03','rentado_estado_id' =&gt; 3,'observaciones' =&gt; '',],</v>
      </c>
    </row>
    <row r="108" spans="1:29" x14ac:dyDescent="0.25">
      <c r="A108">
        <v>107</v>
      </c>
      <c r="B108">
        <f>VLOOKUP('PC Rentados'!A108,proveedor_rentado_id!$A$1:$B$6,2,0)</f>
        <v>1</v>
      </c>
      <c r="C108">
        <f>VLOOKUP('PC Rentados'!C108,centro_costo_id_2!$A$2:$B$108,2)</f>
        <v>37</v>
      </c>
      <c r="D108">
        <f>_xlfn.IFNA(VLOOKUP('PC Rentados'!D108,rentado_responsable_id!$A$1:$B$34,2),"NULL")</f>
        <v>27</v>
      </c>
      <c r="E108">
        <f>VLOOKUP('PC Rentados'!J108,rentado_tipo_id!$A$1:$B$5,2,0)</f>
        <v>1</v>
      </c>
      <c r="F108" t="str">
        <f>'PC Rentados'!K108</f>
        <v>5CD8326K32</v>
      </c>
      <c r="G108">
        <f>'PC Rentados'!L108</f>
        <v>78493</v>
      </c>
      <c r="H108">
        <f>'PC Rentados'!B108</f>
        <v>8852</v>
      </c>
      <c r="I108">
        <f>'PC Rentados'!M108</f>
        <v>143000</v>
      </c>
      <c r="J108" t="str">
        <f t="shared" si="13"/>
        <v>2022-02-04</v>
      </c>
      <c r="K108" t="str">
        <f>IF('PC Rentados'!N108="","",U108&amp;"-"&amp;W108&amp;"-"&amp;X108)</f>
        <v/>
      </c>
      <c r="L108">
        <f>VLOOKUP("'PC Rentados'!'PC Rentados'!I2",rentado_estado_id!$A$1:$B$4,2)</f>
        <v>3</v>
      </c>
      <c r="M108" t="str">
        <f>IF('PC Rentados'!O108="","",'PC Rentados'!O108)</f>
        <v/>
      </c>
      <c r="O108" s="3">
        <f>'PC Rentados'!F108</f>
        <v>44596</v>
      </c>
      <c r="P108">
        <f t="shared" si="14"/>
        <v>2022</v>
      </c>
      <c r="Q108">
        <f t="shared" si="15"/>
        <v>2</v>
      </c>
      <c r="R108" t="str">
        <f t="shared" si="16"/>
        <v>02</v>
      </c>
      <c r="S108" t="str">
        <f t="shared" si="17"/>
        <v>04</v>
      </c>
      <c r="T108" s="3">
        <f>'PC Rentados'!N108</f>
        <v>0</v>
      </c>
      <c r="U108">
        <f t="shared" si="18"/>
        <v>1900</v>
      </c>
      <c r="V108">
        <f t="shared" si="19"/>
        <v>1</v>
      </c>
      <c r="W108" t="str">
        <f t="shared" si="20"/>
        <v>01</v>
      </c>
      <c r="X108" t="str">
        <f t="shared" si="24"/>
        <v>00</v>
      </c>
      <c r="AA108" t="str">
        <f t="shared" si="21"/>
        <v>['proveedor_rentado_id' =&gt; 1, 'centro_costo_id' =&gt; 37,'rentado_responsable_id' =&gt; 27,'rentado_tipo_id' =&gt; 1,'serial' =&gt; '5CD8326K32','codigo' =&gt; '78493',</v>
      </c>
      <c r="AB108" t="str">
        <f t="shared" si="22"/>
        <v>'ticket' =&gt; '8852','valor' =&gt; '143000','fecha_entrega' =&gt; '2022-02-04','fecha_devolucion' =&gt; '','rentado_estado_id' =&gt; 3,'observaciones' =&gt; '',],</v>
      </c>
      <c r="AC108" t="str">
        <f t="shared" si="23"/>
        <v>['proveedor_rentado_id' =&gt; 1, 'centro_costo_id' =&gt; 37,'rentado_responsable_id' =&gt; 27,'rentado_tipo_id' =&gt; 1,'serial' =&gt; '5CD8326K32','codigo' =&gt; '78493','ticket' =&gt; '8852','valor' =&gt; '143000','fecha_entrega' =&gt; '2022-02-04','fecha_devolucion' =&gt; '','rentado_estado_id' =&gt; 3,'observaciones' =&gt; '',],</v>
      </c>
    </row>
    <row r="109" spans="1:29" x14ac:dyDescent="0.25">
      <c r="A109">
        <v>108</v>
      </c>
      <c r="B109">
        <f>VLOOKUP('PC Rentados'!A109,proveedor_rentado_id!$A$1:$B$6,2,0)</f>
        <v>1</v>
      </c>
      <c r="C109">
        <f>VLOOKUP('PC Rentados'!C109,centro_costo_id_2!$A$2:$B$108,2)</f>
        <v>43</v>
      </c>
      <c r="D109">
        <f>_xlfn.IFNA(VLOOKUP('PC Rentados'!D109,rentado_responsable_id!$A$1:$B$34,2),"NULL")</f>
        <v>25</v>
      </c>
      <c r="E109">
        <f>VLOOKUP('PC Rentados'!J109,rentado_tipo_id!$A$1:$B$5,2,0)</f>
        <v>1</v>
      </c>
      <c r="F109" t="str">
        <f>'PC Rentados'!K109</f>
        <v>FM0ZYH3</v>
      </c>
      <c r="G109">
        <f>'PC Rentados'!L109</f>
        <v>90346</v>
      </c>
      <c r="H109">
        <f>'PC Rentados'!B109</f>
        <v>8745</v>
      </c>
      <c r="I109">
        <f>'PC Rentados'!M109</f>
        <v>249000</v>
      </c>
      <c r="J109" t="str">
        <f t="shared" si="13"/>
        <v>2022-02-07</v>
      </c>
      <c r="K109" t="str">
        <f>IF('PC Rentados'!N109="","",U109&amp;"-"&amp;W109&amp;"-"&amp;X109)</f>
        <v>2022-02-28</v>
      </c>
      <c r="L109">
        <f>VLOOKUP("'PC Rentados'!'PC Rentados'!I2",rentado_estado_id!$A$1:$B$4,2)</f>
        <v>3</v>
      </c>
      <c r="M109" t="str">
        <f>IF('PC Rentados'!O109="","",'PC Rentados'!O109)</f>
        <v/>
      </c>
      <c r="O109" s="3">
        <f>'PC Rentados'!F109</f>
        <v>44599</v>
      </c>
      <c r="P109">
        <f t="shared" si="14"/>
        <v>2022</v>
      </c>
      <c r="Q109">
        <f t="shared" si="15"/>
        <v>2</v>
      </c>
      <c r="R109" t="str">
        <f t="shared" si="16"/>
        <v>02</v>
      </c>
      <c r="S109" t="str">
        <f t="shared" si="17"/>
        <v>07</v>
      </c>
      <c r="T109" s="3">
        <f>'PC Rentados'!N109</f>
        <v>44620</v>
      </c>
      <c r="U109">
        <f t="shared" si="18"/>
        <v>2022</v>
      </c>
      <c r="V109">
        <f t="shared" si="19"/>
        <v>2</v>
      </c>
      <c r="W109" t="str">
        <f t="shared" si="20"/>
        <v>02</v>
      </c>
      <c r="X109">
        <f t="shared" si="24"/>
        <v>28</v>
      </c>
      <c r="AA109" t="str">
        <f t="shared" si="21"/>
        <v>['proveedor_rentado_id' =&gt; 1, 'centro_costo_id' =&gt; 43,'rentado_responsable_id' =&gt; 25,'rentado_tipo_id' =&gt; 1,'serial' =&gt; 'FM0ZYH3','codigo' =&gt; '90346',</v>
      </c>
      <c r="AB109" t="str">
        <f t="shared" si="22"/>
        <v>'ticket' =&gt; '8745','valor' =&gt; '249000','fecha_entrega' =&gt; '2022-02-07','fecha_devolucion' =&gt; '2022-02-28','rentado_estado_id' =&gt; 3,'observaciones' =&gt; '',],</v>
      </c>
      <c r="AC109" t="str">
        <f t="shared" si="23"/>
        <v>['proveedor_rentado_id' =&gt; 1, 'centro_costo_id' =&gt; 43,'rentado_responsable_id' =&gt; 25,'rentado_tipo_id' =&gt; 1,'serial' =&gt; 'FM0ZYH3','codigo' =&gt; '90346','ticket' =&gt; '8745','valor' =&gt; '249000','fecha_entrega' =&gt; '2022-02-07','fecha_devolucion' =&gt; '2022-02-28','rentado_estado_id' =&gt; 3,'observaciones' =&gt; '',],</v>
      </c>
    </row>
    <row r="110" spans="1:29" x14ac:dyDescent="0.25">
      <c r="A110">
        <v>109</v>
      </c>
      <c r="B110">
        <f>VLOOKUP('PC Rentados'!A110,proveedor_rentado_id!$A$1:$B$6,2,0)</f>
        <v>1</v>
      </c>
      <c r="C110">
        <f>VLOOKUP('PC Rentados'!C110,centro_costo_id_2!$A$2:$B$108,2)</f>
        <v>39</v>
      </c>
      <c r="D110">
        <f>_xlfn.IFNA(VLOOKUP('PC Rentados'!D110,rentado_responsable_id!$A$1:$B$34,2),"NULL")</f>
        <v>15</v>
      </c>
      <c r="E110">
        <f>VLOOKUP('PC Rentados'!J110,rentado_tipo_id!$A$1:$B$5,2,0)</f>
        <v>1</v>
      </c>
      <c r="F110" t="str">
        <f>'PC Rentados'!K110</f>
        <v>DMY4HJ3</v>
      </c>
      <c r="G110">
        <f>'PC Rentados'!L110</f>
        <v>90359</v>
      </c>
      <c r="H110">
        <f>'PC Rentados'!B110</f>
        <v>8727</v>
      </c>
      <c r="I110">
        <f>'PC Rentados'!M110</f>
        <v>249000</v>
      </c>
      <c r="J110" t="str">
        <f t="shared" si="13"/>
        <v>2022-02-07</v>
      </c>
      <c r="K110" t="str">
        <f>IF('PC Rentados'!N110="","",U110&amp;"-"&amp;W110&amp;"-"&amp;X110)</f>
        <v>2022-04-01</v>
      </c>
      <c r="L110">
        <f>VLOOKUP("'PC Rentados'!'PC Rentados'!I2",rentado_estado_id!$A$1:$B$4,2)</f>
        <v>3</v>
      </c>
      <c r="M110" t="str">
        <f>IF('PC Rentados'!O110="","",'PC Rentados'!O110)</f>
        <v/>
      </c>
      <c r="O110" s="3">
        <f>'PC Rentados'!F110</f>
        <v>44599</v>
      </c>
      <c r="P110">
        <f t="shared" si="14"/>
        <v>2022</v>
      </c>
      <c r="Q110">
        <f t="shared" si="15"/>
        <v>2</v>
      </c>
      <c r="R110" t="str">
        <f t="shared" si="16"/>
        <v>02</v>
      </c>
      <c r="S110" t="str">
        <f t="shared" si="17"/>
        <v>07</v>
      </c>
      <c r="T110" s="3">
        <f>'PC Rentados'!N110</f>
        <v>44652</v>
      </c>
      <c r="U110">
        <f t="shared" si="18"/>
        <v>2022</v>
      </c>
      <c r="V110">
        <f t="shared" si="19"/>
        <v>4</v>
      </c>
      <c r="W110" t="str">
        <f t="shared" si="20"/>
        <v>04</v>
      </c>
      <c r="X110" t="str">
        <f t="shared" si="24"/>
        <v>01</v>
      </c>
      <c r="AA110" t="str">
        <f t="shared" si="21"/>
        <v>['proveedor_rentado_id' =&gt; 1, 'centro_costo_id' =&gt; 39,'rentado_responsable_id' =&gt; 15,'rentado_tipo_id' =&gt; 1,'serial' =&gt; 'DMY4HJ3','codigo' =&gt; '90359',</v>
      </c>
      <c r="AB110" t="str">
        <f t="shared" si="22"/>
        <v>'ticket' =&gt; '8727','valor' =&gt; '249000','fecha_entrega' =&gt; '2022-02-07','fecha_devolucion' =&gt; '2022-04-01','rentado_estado_id' =&gt; 3,'observaciones' =&gt; '',],</v>
      </c>
      <c r="AC110" t="str">
        <f t="shared" si="23"/>
        <v>['proveedor_rentado_id' =&gt; 1, 'centro_costo_id' =&gt; 39,'rentado_responsable_id' =&gt; 15,'rentado_tipo_id' =&gt; 1,'serial' =&gt; 'DMY4HJ3','codigo' =&gt; '90359','ticket' =&gt; '8727','valor' =&gt; '249000','fecha_entrega' =&gt; '2022-02-07','fecha_devolucion' =&gt; '2022-04-01','rentado_estado_id' =&gt; 3,'observaciones' =&gt; '',],</v>
      </c>
    </row>
    <row r="111" spans="1:29" x14ac:dyDescent="0.25">
      <c r="A111">
        <v>110</v>
      </c>
      <c r="B111">
        <f>VLOOKUP('PC Rentados'!A111,proveedor_rentado_id!$A$1:$B$6,2,0)</f>
        <v>1</v>
      </c>
      <c r="C111">
        <f>VLOOKUP('PC Rentados'!C111,centro_costo_id_2!$A$2:$B$108,2)</f>
        <v>43</v>
      </c>
      <c r="D111">
        <f>_xlfn.IFNA(VLOOKUP('PC Rentados'!D111,rentado_responsable_id!$A$1:$B$34,2),"NULL")</f>
        <v>25</v>
      </c>
      <c r="E111">
        <f>VLOOKUP('PC Rentados'!J111,rentado_tipo_id!$A$1:$B$5,2,0)</f>
        <v>1</v>
      </c>
      <c r="F111" t="str">
        <f>'PC Rentados'!K111</f>
        <v>5CD7349WWD</v>
      </c>
      <c r="G111">
        <f>'PC Rentados'!L111</f>
        <v>74332</v>
      </c>
      <c r="H111">
        <f>'PC Rentados'!B111</f>
        <v>8745</v>
      </c>
      <c r="I111">
        <f>'PC Rentados'!M111</f>
        <v>143000</v>
      </c>
      <c r="J111" t="str">
        <f t="shared" si="13"/>
        <v>2022-02-22</v>
      </c>
      <c r="K111" t="str">
        <f>IF('PC Rentados'!N111="","",U111&amp;"-"&amp;W111&amp;"-"&amp;X111)</f>
        <v/>
      </c>
      <c r="L111">
        <f>VLOOKUP("'PC Rentados'!'PC Rentados'!I2",rentado_estado_id!$A$1:$B$4,2)</f>
        <v>3</v>
      </c>
      <c r="M111" t="str">
        <f>IF('PC Rentados'!O111="","",'PC Rentados'!O111)</f>
        <v/>
      </c>
      <c r="O111" s="3">
        <f>'PC Rentados'!F111</f>
        <v>44614</v>
      </c>
      <c r="P111">
        <f t="shared" si="14"/>
        <v>2022</v>
      </c>
      <c r="Q111">
        <f t="shared" si="15"/>
        <v>2</v>
      </c>
      <c r="R111" t="str">
        <f t="shared" si="16"/>
        <v>02</v>
      </c>
      <c r="S111">
        <f t="shared" si="17"/>
        <v>22</v>
      </c>
      <c r="T111" s="3">
        <f>'PC Rentados'!N111</f>
        <v>0</v>
      </c>
      <c r="U111">
        <f t="shared" si="18"/>
        <v>1900</v>
      </c>
      <c r="V111">
        <f t="shared" si="19"/>
        <v>1</v>
      </c>
      <c r="W111" t="str">
        <f t="shared" si="20"/>
        <v>01</v>
      </c>
      <c r="X111" t="str">
        <f t="shared" si="24"/>
        <v>00</v>
      </c>
      <c r="AA111" t="str">
        <f t="shared" si="21"/>
        <v>['proveedor_rentado_id' =&gt; 1, 'centro_costo_id' =&gt; 43,'rentado_responsable_id' =&gt; 25,'rentado_tipo_id' =&gt; 1,'serial' =&gt; '5CD7349WWD','codigo' =&gt; '74332',</v>
      </c>
      <c r="AB111" t="str">
        <f t="shared" si="22"/>
        <v>'ticket' =&gt; '8745','valor' =&gt; '143000','fecha_entrega' =&gt; '2022-02-22','fecha_devolucion' =&gt; '','rentado_estado_id' =&gt; 3,'observaciones' =&gt; '',],</v>
      </c>
      <c r="AC111" t="str">
        <f t="shared" si="23"/>
        <v>['proveedor_rentado_id' =&gt; 1, 'centro_costo_id' =&gt; 43,'rentado_responsable_id' =&gt; 25,'rentado_tipo_id' =&gt; 1,'serial' =&gt; '5CD7349WWD','codigo' =&gt; '74332','ticket' =&gt; '8745','valor' =&gt; '143000','fecha_entrega' =&gt; '2022-02-22','fecha_devolucion' =&gt; '','rentado_estado_id' =&gt; 3,'observaciones' =&gt; '',],</v>
      </c>
    </row>
    <row r="112" spans="1:29" x14ac:dyDescent="0.25">
      <c r="A112">
        <v>111</v>
      </c>
      <c r="B112">
        <f>VLOOKUP('PC Rentados'!A112,proveedor_rentado_id!$A$1:$B$6,2,0)</f>
        <v>1</v>
      </c>
      <c r="C112">
        <f>VLOOKUP('PC Rentados'!C112,centro_costo_id_2!$A$2:$B$108,2)</f>
        <v>54</v>
      </c>
      <c r="D112">
        <f>_xlfn.IFNA(VLOOKUP('PC Rentados'!D112,rentado_responsable_id!$A$1:$B$34,2),"NULL")</f>
        <v>10</v>
      </c>
      <c r="E112">
        <f>VLOOKUP('PC Rentados'!J112,rentado_tipo_id!$A$1:$B$5,2,0)</f>
        <v>1</v>
      </c>
      <c r="F112" t="str">
        <f>'PC Rentados'!K112</f>
        <v>5CG5371K7R</v>
      </c>
      <c r="G112">
        <f>'PC Rentados'!L112</f>
        <v>63862</v>
      </c>
      <c r="H112">
        <f>'PC Rentados'!B112</f>
        <v>8852</v>
      </c>
      <c r="I112">
        <f>'PC Rentados'!M112</f>
        <v>105000</v>
      </c>
      <c r="J112" t="str">
        <f t="shared" si="13"/>
        <v>2022-02-23</v>
      </c>
      <c r="K112" t="str">
        <f>IF('PC Rentados'!N112="","",U112&amp;"-"&amp;W112&amp;"-"&amp;X112)</f>
        <v>2022-05-03</v>
      </c>
      <c r="L112">
        <f>VLOOKUP("'PC Rentados'!'PC Rentados'!I2",rentado_estado_id!$A$1:$B$4,2)</f>
        <v>3</v>
      </c>
      <c r="M112" t="str">
        <f>IF('PC Rentados'!O112="","",'PC Rentados'!O112)</f>
        <v/>
      </c>
      <c r="O112" s="3">
        <f>'PC Rentados'!F112</f>
        <v>44615</v>
      </c>
      <c r="P112">
        <f t="shared" si="14"/>
        <v>2022</v>
      </c>
      <c r="Q112">
        <f t="shared" si="15"/>
        <v>2</v>
      </c>
      <c r="R112" t="str">
        <f t="shared" si="16"/>
        <v>02</v>
      </c>
      <c r="S112">
        <f t="shared" si="17"/>
        <v>23</v>
      </c>
      <c r="T112" s="3">
        <f>'PC Rentados'!N112</f>
        <v>44684</v>
      </c>
      <c r="U112">
        <f t="shared" si="18"/>
        <v>2022</v>
      </c>
      <c r="V112">
        <f t="shared" si="19"/>
        <v>5</v>
      </c>
      <c r="W112" t="str">
        <f t="shared" si="20"/>
        <v>05</v>
      </c>
      <c r="X112" t="str">
        <f t="shared" si="24"/>
        <v>03</v>
      </c>
      <c r="AA112" t="str">
        <f t="shared" si="21"/>
        <v>['proveedor_rentado_id' =&gt; 1, 'centro_costo_id' =&gt; 54,'rentado_responsable_id' =&gt; 10,'rentado_tipo_id' =&gt; 1,'serial' =&gt; '5CG5371K7R','codigo' =&gt; '63862',</v>
      </c>
      <c r="AB112" t="str">
        <f t="shared" si="22"/>
        <v>'ticket' =&gt; '8852','valor' =&gt; '105000','fecha_entrega' =&gt; '2022-02-23','fecha_devolucion' =&gt; '2022-05-03','rentado_estado_id' =&gt; 3,'observaciones' =&gt; '',],</v>
      </c>
      <c r="AC112" t="str">
        <f t="shared" si="23"/>
        <v>['proveedor_rentado_id' =&gt; 1, 'centro_costo_id' =&gt; 54,'rentado_responsable_id' =&gt; 10,'rentado_tipo_id' =&gt; 1,'serial' =&gt; '5CG5371K7R','codigo' =&gt; '63862','ticket' =&gt; '8852','valor' =&gt; '105000','fecha_entrega' =&gt; '2022-02-23','fecha_devolucion' =&gt; '2022-05-03','rentado_estado_id' =&gt; 3,'observaciones' =&gt; '',],</v>
      </c>
    </row>
    <row r="113" spans="1:29" x14ac:dyDescent="0.25">
      <c r="A113">
        <v>112</v>
      </c>
      <c r="B113">
        <f>VLOOKUP('PC Rentados'!A113,proveedor_rentado_id!$A$1:$B$6,2,0)</f>
        <v>1</v>
      </c>
      <c r="C113">
        <f>VLOOKUP('PC Rentados'!C113,centro_costo_id_2!$A$2:$B$108,2)</f>
        <v>54</v>
      </c>
      <c r="D113">
        <f>_xlfn.IFNA(VLOOKUP('PC Rentados'!D113,rentado_responsable_id!$A$1:$B$34,2),"NULL")</f>
        <v>10</v>
      </c>
      <c r="E113">
        <f>VLOOKUP('PC Rentados'!J113,rentado_tipo_id!$A$1:$B$5,2,0)</f>
        <v>1</v>
      </c>
      <c r="F113" t="str">
        <f>'PC Rentados'!K113</f>
        <v>5CG5382TBW</v>
      </c>
      <c r="G113">
        <f>'PC Rentados'!L113</f>
        <v>64526</v>
      </c>
      <c r="H113">
        <f>'PC Rentados'!B113</f>
        <v>8852</v>
      </c>
      <c r="I113">
        <f>'PC Rentados'!M113</f>
        <v>105000</v>
      </c>
      <c r="J113" t="str">
        <f t="shared" si="13"/>
        <v>2022-02-23</v>
      </c>
      <c r="K113" t="str">
        <f>IF('PC Rentados'!N113="","",U113&amp;"-"&amp;W113&amp;"-"&amp;X113)</f>
        <v>2022-04-01</v>
      </c>
      <c r="L113">
        <f>VLOOKUP("'PC Rentados'!'PC Rentados'!I2",rentado_estado_id!$A$1:$B$4,2)</f>
        <v>3</v>
      </c>
      <c r="M113" t="str">
        <f>IF('PC Rentados'!O113="","",'PC Rentados'!O113)</f>
        <v/>
      </c>
      <c r="O113" s="3">
        <f>'PC Rentados'!F113</f>
        <v>44615</v>
      </c>
      <c r="P113">
        <f t="shared" si="14"/>
        <v>2022</v>
      </c>
      <c r="Q113">
        <f t="shared" si="15"/>
        <v>2</v>
      </c>
      <c r="R113" t="str">
        <f t="shared" si="16"/>
        <v>02</v>
      </c>
      <c r="S113">
        <f t="shared" si="17"/>
        <v>23</v>
      </c>
      <c r="T113" s="3">
        <f>'PC Rentados'!N113</f>
        <v>44652</v>
      </c>
      <c r="U113">
        <f t="shared" si="18"/>
        <v>2022</v>
      </c>
      <c r="V113">
        <f t="shared" si="19"/>
        <v>4</v>
      </c>
      <c r="W113" t="str">
        <f t="shared" si="20"/>
        <v>04</v>
      </c>
      <c r="X113" t="str">
        <f t="shared" si="24"/>
        <v>01</v>
      </c>
      <c r="AA113" t="str">
        <f t="shared" si="21"/>
        <v>['proveedor_rentado_id' =&gt; 1, 'centro_costo_id' =&gt; 54,'rentado_responsable_id' =&gt; 10,'rentado_tipo_id' =&gt; 1,'serial' =&gt; '5CG5382TBW','codigo' =&gt; '64526',</v>
      </c>
      <c r="AB113" t="str">
        <f t="shared" si="22"/>
        <v>'ticket' =&gt; '8852','valor' =&gt; '105000','fecha_entrega' =&gt; '2022-02-23','fecha_devolucion' =&gt; '2022-04-01','rentado_estado_id' =&gt; 3,'observaciones' =&gt; '',],</v>
      </c>
      <c r="AC113" t="str">
        <f t="shared" si="23"/>
        <v>['proveedor_rentado_id' =&gt; 1, 'centro_costo_id' =&gt; 54,'rentado_responsable_id' =&gt; 10,'rentado_tipo_id' =&gt; 1,'serial' =&gt; '5CG5382TBW','codigo' =&gt; '64526','ticket' =&gt; '8852','valor' =&gt; '105000','fecha_entrega' =&gt; '2022-02-23','fecha_devolucion' =&gt; '2022-04-01','rentado_estado_id' =&gt; 3,'observaciones' =&gt; '',],</v>
      </c>
    </row>
    <row r="114" spans="1:29" x14ac:dyDescent="0.25">
      <c r="A114">
        <v>113</v>
      </c>
      <c r="B114">
        <f>VLOOKUP('PC Rentados'!A114,proveedor_rentado_id!$A$1:$B$6,2,0)</f>
        <v>1</v>
      </c>
      <c r="C114">
        <f>VLOOKUP('PC Rentados'!C114,centro_costo_id_2!$A$2:$B$108,2)</f>
        <v>54</v>
      </c>
      <c r="D114">
        <f>_xlfn.IFNA(VLOOKUP('PC Rentados'!D114,rentado_responsable_id!$A$1:$B$34,2),"NULL")</f>
        <v>10</v>
      </c>
      <c r="E114">
        <f>VLOOKUP('PC Rentados'!J114,rentado_tipo_id!$A$1:$B$5,2,0)</f>
        <v>1</v>
      </c>
      <c r="F114" t="str">
        <f>'PC Rentados'!K114</f>
        <v>5CG5382X50</v>
      </c>
      <c r="G114">
        <f>'PC Rentados'!L114</f>
        <v>64525</v>
      </c>
      <c r="H114">
        <f>'PC Rentados'!B114</f>
        <v>8852</v>
      </c>
      <c r="I114">
        <f>'PC Rentados'!M114</f>
        <v>105000</v>
      </c>
      <c r="J114" t="str">
        <f t="shared" si="13"/>
        <v>2022-02-23</v>
      </c>
      <c r="K114" t="str">
        <f>IF('PC Rentados'!N114="","",U114&amp;"-"&amp;W114&amp;"-"&amp;X114)</f>
        <v>2022-05-03</v>
      </c>
      <c r="L114">
        <f>VLOOKUP("'PC Rentados'!'PC Rentados'!I2",rentado_estado_id!$A$1:$B$4,2)</f>
        <v>3</v>
      </c>
      <c r="M114" t="str">
        <f>IF('PC Rentados'!O114="","",'PC Rentados'!O114)</f>
        <v/>
      </c>
      <c r="O114" s="3">
        <f>'PC Rentados'!F114</f>
        <v>44615</v>
      </c>
      <c r="P114">
        <f t="shared" si="14"/>
        <v>2022</v>
      </c>
      <c r="Q114">
        <f t="shared" si="15"/>
        <v>2</v>
      </c>
      <c r="R114" t="str">
        <f t="shared" si="16"/>
        <v>02</v>
      </c>
      <c r="S114">
        <f t="shared" si="17"/>
        <v>23</v>
      </c>
      <c r="T114" s="3">
        <f>'PC Rentados'!N114</f>
        <v>44684</v>
      </c>
      <c r="U114">
        <f t="shared" si="18"/>
        <v>2022</v>
      </c>
      <c r="V114">
        <f t="shared" si="19"/>
        <v>5</v>
      </c>
      <c r="W114" t="str">
        <f t="shared" si="20"/>
        <v>05</v>
      </c>
      <c r="X114" t="str">
        <f t="shared" si="24"/>
        <v>03</v>
      </c>
      <c r="AA114" t="str">
        <f t="shared" si="21"/>
        <v>['proveedor_rentado_id' =&gt; 1, 'centro_costo_id' =&gt; 54,'rentado_responsable_id' =&gt; 10,'rentado_tipo_id' =&gt; 1,'serial' =&gt; '5CG5382X50','codigo' =&gt; '64525',</v>
      </c>
      <c r="AB114" t="str">
        <f t="shared" si="22"/>
        <v>'ticket' =&gt; '8852','valor' =&gt; '105000','fecha_entrega' =&gt; '2022-02-23','fecha_devolucion' =&gt; '2022-05-03','rentado_estado_id' =&gt; 3,'observaciones' =&gt; '',],</v>
      </c>
      <c r="AC114" t="str">
        <f t="shared" si="23"/>
        <v>['proveedor_rentado_id' =&gt; 1, 'centro_costo_id' =&gt; 54,'rentado_responsable_id' =&gt; 10,'rentado_tipo_id' =&gt; 1,'serial' =&gt; '5CG5382X50','codigo' =&gt; '64525','ticket' =&gt; '8852','valor' =&gt; '105000','fecha_entrega' =&gt; '2022-02-23','fecha_devolucion' =&gt; '2022-05-03','rentado_estado_id' =&gt; 3,'observaciones' =&gt; '',],</v>
      </c>
    </row>
    <row r="115" spans="1:29" x14ac:dyDescent="0.25">
      <c r="A115">
        <v>114</v>
      </c>
      <c r="B115">
        <f>VLOOKUP('PC Rentados'!A115,proveedor_rentado_id!$A$1:$B$6,2,0)</f>
        <v>1</v>
      </c>
      <c r="C115">
        <f>VLOOKUP('PC Rentados'!C115,centro_costo_id_2!$A$2:$B$108,2)</f>
        <v>54</v>
      </c>
      <c r="D115">
        <f>_xlfn.IFNA(VLOOKUP('PC Rentados'!D115,rentado_responsable_id!$A$1:$B$34,2),"NULL")</f>
        <v>10</v>
      </c>
      <c r="E115">
        <f>VLOOKUP('PC Rentados'!J115,rentado_tipo_id!$A$1:$B$5,2,0)</f>
        <v>1</v>
      </c>
      <c r="F115" t="str">
        <f>'PC Rentados'!K115</f>
        <v>5CG5382V27</v>
      </c>
      <c r="G115">
        <f>'PC Rentados'!L115</f>
        <v>64300</v>
      </c>
      <c r="H115">
        <f>'PC Rentados'!B115</f>
        <v>8852</v>
      </c>
      <c r="I115">
        <f>'PC Rentados'!M115</f>
        <v>105000</v>
      </c>
      <c r="J115" t="str">
        <f t="shared" si="13"/>
        <v>2022-02-23</v>
      </c>
      <c r="K115" t="str">
        <f>IF('PC Rentados'!N115="","",U115&amp;"-"&amp;W115&amp;"-"&amp;X115)</f>
        <v>2022-05-03</v>
      </c>
      <c r="L115">
        <f>VLOOKUP("'PC Rentados'!'PC Rentados'!I2",rentado_estado_id!$A$1:$B$4,2)</f>
        <v>3</v>
      </c>
      <c r="M115" t="str">
        <f>IF('PC Rentados'!O115="","",'PC Rentados'!O115)</f>
        <v/>
      </c>
      <c r="O115" s="3">
        <f>'PC Rentados'!F115</f>
        <v>44615</v>
      </c>
      <c r="P115">
        <f t="shared" si="14"/>
        <v>2022</v>
      </c>
      <c r="Q115">
        <f t="shared" si="15"/>
        <v>2</v>
      </c>
      <c r="R115" t="str">
        <f t="shared" si="16"/>
        <v>02</v>
      </c>
      <c r="S115">
        <f t="shared" si="17"/>
        <v>23</v>
      </c>
      <c r="T115" s="3">
        <f>'PC Rentados'!N115</f>
        <v>44684</v>
      </c>
      <c r="U115">
        <f t="shared" si="18"/>
        <v>2022</v>
      </c>
      <c r="V115">
        <f t="shared" si="19"/>
        <v>5</v>
      </c>
      <c r="W115" t="str">
        <f t="shared" si="20"/>
        <v>05</v>
      </c>
      <c r="X115" t="str">
        <f t="shared" si="24"/>
        <v>03</v>
      </c>
      <c r="AA115" t="str">
        <f t="shared" si="21"/>
        <v>['proveedor_rentado_id' =&gt; 1, 'centro_costo_id' =&gt; 54,'rentado_responsable_id' =&gt; 10,'rentado_tipo_id' =&gt; 1,'serial' =&gt; '5CG5382V27','codigo' =&gt; '64300',</v>
      </c>
      <c r="AB115" t="str">
        <f t="shared" si="22"/>
        <v>'ticket' =&gt; '8852','valor' =&gt; '105000','fecha_entrega' =&gt; '2022-02-23','fecha_devolucion' =&gt; '2022-05-03','rentado_estado_id' =&gt; 3,'observaciones' =&gt; '',],</v>
      </c>
      <c r="AC115" t="str">
        <f t="shared" si="23"/>
        <v>['proveedor_rentado_id' =&gt; 1, 'centro_costo_id' =&gt; 54,'rentado_responsable_id' =&gt; 10,'rentado_tipo_id' =&gt; 1,'serial' =&gt; '5CG5382V27','codigo' =&gt; '64300','ticket' =&gt; '8852','valor' =&gt; '105000','fecha_entrega' =&gt; '2022-02-23','fecha_devolucion' =&gt; '2022-05-03','rentado_estado_id' =&gt; 3,'observaciones' =&gt; '',],</v>
      </c>
    </row>
    <row r="116" spans="1:29" x14ac:dyDescent="0.25">
      <c r="A116">
        <v>115</v>
      </c>
      <c r="B116">
        <f>VLOOKUP('PC Rentados'!A116,proveedor_rentado_id!$A$1:$B$6,2,0)</f>
        <v>1</v>
      </c>
      <c r="C116">
        <f>VLOOKUP('PC Rentados'!C116,centro_costo_id_2!$A$2:$B$108,2)</f>
        <v>54</v>
      </c>
      <c r="D116">
        <f>_xlfn.IFNA(VLOOKUP('PC Rentados'!D116,rentado_responsable_id!$A$1:$B$34,2),"NULL")</f>
        <v>10</v>
      </c>
      <c r="E116">
        <f>VLOOKUP('PC Rentados'!J116,rentado_tipo_id!$A$1:$B$5,2,0)</f>
        <v>1</v>
      </c>
      <c r="F116" t="str">
        <f>'PC Rentados'!K116</f>
        <v>5CG435517L77</v>
      </c>
      <c r="G116">
        <f>'PC Rentados'!L116</f>
        <v>66306</v>
      </c>
      <c r="H116">
        <f>'PC Rentados'!B116</f>
        <v>8852</v>
      </c>
      <c r="I116">
        <f>'PC Rentados'!M116</f>
        <v>105000</v>
      </c>
      <c r="J116" t="str">
        <f t="shared" si="13"/>
        <v>2022-02-23</v>
      </c>
      <c r="K116" t="str">
        <f>IF('PC Rentados'!N116="","",U116&amp;"-"&amp;W116&amp;"-"&amp;X116)</f>
        <v>2022-05-03</v>
      </c>
      <c r="L116">
        <f>VLOOKUP("'PC Rentados'!'PC Rentados'!I2",rentado_estado_id!$A$1:$B$4,2)</f>
        <v>3</v>
      </c>
      <c r="M116" t="str">
        <f>IF('PC Rentados'!O116="","",'PC Rentados'!O116)</f>
        <v/>
      </c>
      <c r="O116" s="3">
        <f>'PC Rentados'!F116</f>
        <v>44615</v>
      </c>
      <c r="P116">
        <f t="shared" si="14"/>
        <v>2022</v>
      </c>
      <c r="Q116">
        <f t="shared" si="15"/>
        <v>2</v>
      </c>
      <c r="R116" t="str">
        <f t="shared" si="16"/>
        <v>02</v>
      </c>
      <c r="S116">
        <f t="shared" si="17"/>
        <v>23</v>
      </c>
      <c r="T116" s="3">
        <f>'PC Rentados'!N116</f>
        <v>44684</v>
      </c>
      <c r="U116">
        <f t="shared" si="18"/>
        <v>2022</v>
      </c>
      <c r="V116">
        <f t="shared" si="19"/>
        <v>5</v>
      </c>
      <c r="W116" t="str">
        <f t="shared" si="20"/>
        <v>05</v>
      </c>
      <c r="X116" t="str">
        <f t="shared" si="24"/>
        <v>03</v>
      </c>
      <c r="AA116" t="str">
        <f t="shared" si="21"/>
        <v>['proveedor_rentado_id' =&gt; 1, 'centro_costo_id' =&gt; 54,'rentado_responsable_id' =&gt; 10,'rentado_tipo_id' =&gt; 1,'serial' =&gt; '5CG435517L77','codigo' =&gt; '66306',</v>
      </c>
      <c r="AB116" t="str">
        <f t="shared" si="22"/>
        <v>'ticket' =&gt; '8852','valor' =&gt; '105000','fecha_entrega' =&gt; '2022-02-23','fecha_devolucion' =&gt; '2022-05-03','rentado_estado_id' =&gt; 3,'observaciones' =&gt; '',],</v>
      </c>
      <c r="AC116" t="str">
        <f t="shared" si="23"/>
        <v>['proveedor_rentado_id' =&gt; 1, 'centro_costo_id' =&gt; 54,'rentado_responsable_id' =&gt; 10,'rentado_tipo_id' =&gt; 1,'serial' =&gt; '5CG435517L77','codigo' =&gt; '66306','ticket' =&gt; '8852','valor' =&gt; '105000','fecha_entrega' =&gt; '2022-02-23','fecha_devolucion' =&gt; '2022-05-03','rentado_estado_id' =&gt; 3,'observaciones' =&gt; '',],</v>
      </c>
    </row>
    <row r="117" spans="1:29" x14ac:dyDescent="0.25">
      <c r="A117">
        <v>116</v>
      </c>
      <c r="B117">
        <f>VLOOKUP('PC Rentados'!A117,proveedor_rentado_id!$A$1:$B$6,2,0)</f>
        <v>1</v>
      </c>
      <c r="C117">
        <f>VLOOKUP('PC Rentados'!C117,centro_costo_id_2!$A$2:$B$108,2)</f>
        <v>54</v>
      </c>
      <c r="D117">
        <f>_xlfn.IFNA(VLOOKUP('PC Rentados'!D117,rentado_responsable_id!$A$1:$B$34,2),"NULL")</f>
        <v>10</v>
      </c>
      <c r="E117">
        <f>VLOOKUP('PC Rentados'!J117,rentado_tipo_id!$A$1:$B$5,2,0)</f>
        <v>1</v>
      </c>
      <c r="F117" t="str">
        <f>'PC Rentados'!K117</f>
        <v>5CG43637PF</v>
      </c>
      <c r="G117">
        <f>'PC Rentados'!L117</f>
        <v>61686</v>
      </c>
      <c r="H117">
        <f>'PC Rentados'!B117</f>
        <v>8852</v>
      </c>
      <c r="I117">
        <f>'PC Rentados'!M117</f>
        <v>105000</v>
      </c>
      <c r="J117" t="str">
        <f t="shared" si="13"/>
        <v>2022-02-23</v>
      </c>
      <c r="K117" t="str">
        <f>IF('PC Rentados'!N117="","",U117&amp;"-"&amp;W117&amp;"-"&amp;X117)</f>
        <v>2022-05-03</v>
      </c>
      <c r="L117">
        <f>VLOOKUP("'PC Rentados'!'PC Rentados'!I2",rentado_estado_id!$A$1:$B$4,2)</f>
        <v>3</v>
      </c>
      <c r="M117" t="str">
        <f>IF('PC Rentados'!O117="","",'PC Rentados'!O117)</f>
        <v/>
      </c>
      <c r="O117" s="3">
        <f>'PC Rentados'!F117</f>
        <v>44615</v>
      </c>
      <c r="P117">
        <f t="shared" si="14"/>
        <v>2022</v>
      </c>
      <c r="Q117">
        <f t="shared" si="15"/>
        <v>2</v>
      </c>
      <c r="R117" t="str">
        <f t="shared" si="16"/>
        <v>02</v>
      </c>
      <c r="S117">
        <f t="shared" si="17"/>
        <v>23</v>
      </c>
      <c r="T117" s="3">
        <f>'PC Rentados'!N117</f>
        <v>44684</v>
      </c>
      <c r="U117">
        <f t="shared" si="18"/>
        <v>2022</v>
      </c>
      <c r="V117">
        <f t="shared" si="19"/>
        <v>5</v>
      </c>
      <c r="W117" t="str">
        <f t="shared" si="20"/>
        <v>05</v>
      </c>
      <c r="X117" t="str">
        <f t="shared" si="24"/>
        <v>03</v>
      </c>
      <c r="AA117" t="str">
        <f t="shared" si="21"/>
        <v>['proveedor_rentado_id' =&gt; 1, 'centro_costo_id' =&gt; 54,'rentado_responsable_id' =&gt; 10,'rentado_tipo_id' =&gt; 1,'serial' =&gt; '5CG43637PF','codigo' =&gt; '61686',</v>
      </c>
      <c r="AB117" t="str">
        <f t="shared" si="22"/>
        <v>'ticket' =&gt; '8852','valor' =&gt; '105000','fecha_entrega' =&gt; '2022-02-23','fecha_devolucion' =&gt; '2022-05-03','rentado_estado_id' =&gt; 3,'observaciones' =&gt; '',],</v>
      </c>
      <c r="AC117" t="str">
        <f t="shared" si="23"/>
        <v>['proveedor_rentado_id' =&gt; 1, 'centro_costo_id' =&gt; 54,'rentado_responsable_id' =&gt; 10,'rentado_tipo_id' =&gt; 1,'serial' =&gt; '5CG43637PF','codigo' =&gt; '61686','ticket' =&gt; '8852','valor' =&gt; '105000','fecha_entrega' =&gt; '2022-02-23','fecha_devolucion' =&gt; '2022-05-03','rentado_estado_id' =&gt; 3,'observaciones' =&gt; '',],</v>
      </c>
    </row>
    <row r="118" spans="1:29" x14ac:dyDescent="0.25">
      <c r="A118">
        <v>117</v>
      </c>
      <c r="B118">
        <f>VLOOKUP('PC Rentados'!A118,proveedor_rentado_id!$A$1:$B$6,2,0)</f>
        <v>1</v>
      </c>
      <c r="C118">
        <f>VLOOKUP('PC Rentados'!C118,centro_costo_id_2!$A$2:$B$108,2)</f>
        <v>54</v>
      </c>
      <c r="D118">
        <f>_xlfn.IFNA(VLOOKUP('PC Rentados'!D118,rentado_responsable_id!$A$1:$B$34,2),"NULL")</f>
        <v>10</v>
      </c>
      <c r="E118">
        <f>VLOOKUP('PC Rentados'!J118,rentado_tipo_id!$A$1:$B$5,2,0)</f>
        <v>1</v>
      </c>
      <c r="F118" t="str">
        <f>'PC Rentados'!K118</f>
        <v>5CG5371H15</v>
      </c>
      <c r="G118">
        <f>'PC Rentados'!L118</f>
        <v>63777</v>
      </c>
      <c r="H118">
        <f>'PC Rentados'!B118</f>
        <v>8852</v>
      </c>
      <c r="I118">
        <f>'PC Rentados'!M118</f>
        <v>105000</v>
      </c>
      <c r="J118" t="str">
        <f t="shared" si="13"/>
        <v>2022-02-23</v>
      </c>
      <c r="K118" t="str">
        <f>IF('PC Rentados'!N118="","",U118&amp;"-"&amp;W118&amp;"-"&amp;X118)</f>
        <v>2022-05-03</v>
      </c>
      <c r="L118">
        <f>VLOOKUP("'PC Rentados'!'PC Rentados'!I2",rentado_estado_id!$A$1:$B$4,2)</f>
        <v>3</v>
      </c>
      <c r="M118" t="str">
        <f>IF('PC Rentados'!O118="","",'PC Rentados'!O118)</f>
        <v/>
      </c>
      <c r="O118" s="3">
        <f>'PC Rentados'!F118</f>
        <v>44615</v>
      </c>
      <c r="P118">
        <f t="shared" si="14"/>
        <v>2022</v>
      </c>
      <c r="Q118">
        <f t="shared" si="15"/>
        <v>2</v>
      </c>
      <c r="R118" t="str">
        <f t="shared" si="16"/>
        <v>02</v>
      </c>
      <c r="S118">
        <f t="shared" si="17"/>
        <v>23</v>
      </c>
      <c r="T118" s="3">
        <f>'PC Rentados'!N118</f>
        <v>44684</v>
      </c>
      <c r="U118">
        <f t="shared" si="18"/>
        <v>2022</v>
      </c>
      <c r="V118">
        <f t="shared" si="19"/>
        <v>5</v>
      </c>
      <c r="W118" t="str">
        <f t="shared" si="20"/>
        <v>05</v>
      </c>
      <c r="X118" t="str">
        <f t="shared" si="24"/>
        <v>03</v>
      </c>
      <c r="AA118" t="str">
        <f t="shared" si="21"/>
        <v>['proveedor_rentado_id' =&gt; 1, 'centro_costo_id' =&gt; 54,'rentado_responsable_id' =&gt; 10,'rentado_tipo_id' =&gt; 1,'serial' =&gt; '5CG5371H15','codigo' =&gt; '63777',</v>
      </c>
      <c r="AB118" t="str">
        <f t="shared" si="22"/>
        <v>'ticket' =&gt; '8852','valor' =&gt; '105000','fecha_entrega' =&gt; '2022-02-23','fecha_devolucion' =&gt; '2022-05-03','rentado_estado_id' =&gt; 3,'observaciones' =&gt; '',],</v>
      </c>
      <c r="AC118" t="str">
        <f t="shared" si="23"/>
        <v>['proveedor_rentado_id' =&gt; 1, 'centro_costo_id' =&gt; 54,'rentado_responsable_id' =&gt; 10,'rentado_tipo_id' =&gt; 1,'serial' =&gt; '5CG5371H15','codigo' =&gt; '63777','ticket' =&gt; '8852','valor' =&gt; '105000','fecha_entrega' =&gt; '2022-02-23','fecha_devolucion' =&gt; '2022-05-03','rentado_estado_id' =&gt; 3,'observaciones' =&gt; '',],</v>
      </c>
    </row>
    <row r="119" spans="1:29" x14ac:dyDescent="0.25">
      <c r="A119">
        <v>118</v>
      </c>
      <c r="B119">
        <f>VLOOKUP('PC Rentados'!A119,proveedor_rentado_id!$A$1:$B$6,2,0)</f>
        <v>1</v>
      </c>
      <c r="C119">
        <f>VLOOKUP('PC Rentados'!C119,centro_costo_id_2!$A$2:$B$108,2)</f>
        <v>54</v>
      </c>
      <c r="D119">
        <f>_xlfn.IFNA(VLOOKUP('PC Rentados'!D119,rentado_responsable_id!$A$1:$B$34,2),"NULL")</f>
        <v>10</v>
      </c>
      <c r="E119">
        <f>VLOOKUP('PC Rentados'!J119,rentado_tipo_id!$A$1:$B$5,2,0)</f>
        <v>1</v>
      </c>
      <c r="F119" t="str">
        <f>'PC Rentados'!K119</f>
        <v>5CG420F71Y</v>
      </c>
      <c r="G119">
        <f>'PC Rentados'!L119</f>
        <v>60627</v>
      </c>
      <c r="H119">
        <f>'PC Rentados'!B119</f>
        <v>8852</v>
      </c>
      <c r="I119">
        <f>'PC Rentados'!M119</f>
        <v>105000</v>
      </c>
      <c r="J119" t="str">
        <f t="shared" si="13"/>
        <v>2022-02-23</v>
      </c>
      <c r="K119" t="str">
        <f>IF('PC Rentados'!N119="","",U119&amp;"-"&amp;W119&amp;"-"&amp;X119)</f>
        <v>2022-05-03</v>
      </c>
      <c r="L119">
        <f>VLOOKUP("'PC Rentados'!'PC Rentados'!I2",rentado_estado_id!$A$1:$B$4,2)</f>
        <v>3</v>
      </c>
      <c r="M119" t="str">
        <f>IF('PC Rentados'!O119="","",'PC Rentados'!O119)</f>
        <v/>
      </c>
      <c r="O119" s="3">
        <f>'PC Rentados'!F119</f>
        <v>44615</v>
      </c>
      <c r="P119">
        <f t="shared" si="14"/>
        <v>2022</v>
      </c>
      <c r="Q119">
        <f t="shared" si="15"/>
        <v>2</v>
      </c>
      <c r="R119" t="str">
        <f t="shared" si="16"/>
        <v>02</v>
      </c>
      <c r="S119">
        <f t="shared" si="17"/>
        <v>23</v>
      </c>
      <c r="T119" s="3">
        <f>'PC Rentados'!N119</f>
        <v>44684</v>
      </c>
      <c r="U119">
        <f t="shared" si="18"/>
        <v>2022</v>
      </c>
      <c r="V119">
        <f t="shared" si="19"/>
        <v>5</v>
      </c>
      <c r="W119" t="str">
        <f t="shared" si="20"/>
        <v>05</v>
      </c>
      <c r="X119" t="str">
        <f t="shared" si="24"/>
        <v>03</v>
      </c>
      <c r="AA119" t="str">
        <f t="shared" si="21"/>
        <v>['proveedor_rentado_id' =&gt; 1, 'centro_costo_id' =&gt; 54,'rentado_responsable_id' =&gt; 10,'rentado_tipo_id' =&gt; 1,'serial' =&gt; '5CG420F71Y','codigo' =&gt; '60627',</v>
      </c>
      <c r="AB119" t="str">
        <f t="shared" si="22"/>
        <v>'ticket' =&gt; '8852','valor' =&gt; '105000','fecha_entrega' =&gt; '2022-02-23','fecha_devolucion' =&gt; '2022-05-03','rentado_estado_id' =&gt; 3,'observaciones' =&gt; '',],</v>
      </c>
      <c r="AC119" t="str">
        <f t="shared" si="23"/>
        <v>['proveedor_rentado_id' =&gt; 1, 'centro_costo_id' =&gt; 54,'rentado_responsable_id' =&gt; 10,'rentado_tipo_id' =&gt; 1,'serial' =&gt; '5CG420F71Y','codigo' =&gt; '60627','ticket' =&gt; '8852','valor' =&gt; '105000','fecha_entrega' =&gt; '2022-02-23','fecha_devolucion' =&gt; '2022-05-03','rentado_estado_id' =&gt; 3,'observaciones' =&gt; '',],</v>
      </c>
    </row>
    <row r="120" spans="1:29" x14ac:dyDescent="0.25">
      <c r="A120">
        <v>119</v>
      </c>
      <c r="B120">
        <f>VLOOKUP('PC Rentados'!A120,proveedor_rentado_id!$A$1:$B$6,2,0)</f>
        <v>1</v>
      </c>
      <c r="C120">
        <f>VLOOKUP('PC Rentados'!C120,centro_costo_id_2!$A$2:$B$108,2)</f>
        <v>37</v>
      </c>
      <c r="D120">
        <f>_xlfn.IFNA(VLOOKUP('PC Rentados'!D120,rentado_responsable_id!$A$1:$B$34,2),"NULL")</f>
        <v>27</v>
      </c>
      <c r="E120">
        <f>VLOOKUP('PC Rentados'!J120,rentado_tipo_id!$A$1:$B$5,2,0)</f>
        <v>1</v>
      </c>
      <c r="F120" t="str">
        <f>'PC Rentados'!K120</f>
        <v>5CD9082CGV</v>
      </c>
      <c r="G120">
        <f>'PC Rentados'!L120</f>
        <v>79206</v>
      </c>
      <c r="H120">
        <f>'PC Rentados'!B120</f>
        <v>8996</v>
      </c>
      <c r="I120">
        <f>'PC Rentados'!M120</f>
        <v>143000</v>
      </c>
      <c r="J120" t="str">
        <f t="shared" si="13"/>
        <v>2022-03-18</v>
      </c>
      <c r="K120" t="str">
        <f>IF('PC Rentados'!N120="","",U120&amp;"-"&amp;W120&amp;"-"&amp;X120)</f>
        <v>2022-09-01</v>
      </c>
      <c r="L120">
        <f>VLOOKUP("'PC Rentados'!'PC Rentados'!I2",rentado_estado_id!$A$1:$B$4,2)</f>
        <v>3</v>
      </c>
      <c r="M120" t="str">
        <f>IF('PC Rentados'!O120="","",'PC Rentados'!O120)</f>
        <v/>
      </c>
      <c r="O120" s="3">
        <f>'PC Rentados'!F120</f>
        <v>44638</v>
      </c>
      <c r="P120">
        <f t="shared" si="14"/>
        <v>2022</v>
      </c>
      <c r="Q120">
        <f t="shared" si="15"/>
        <v>3</v>
      </c>
      <c r="R120" t="str">
        <f t="shared" si="16"/>
        <v>03</v>
      </c>
      <c r="S120">
        <f t="shared" si="17"/>
        <v>18</v>
      </c>
      <c r="T120" s="3">
        <f>'PC Rentados'!N120</f>
        <v>44805</v>
      </c>
      <c r="U120">
        <f t="shared" si="18"/>
        <v>2022</v>
      </c>
      <c r="V120">
        <f t="shared" si="19"/>
        <v>9</v>
      </c>
      <c r="W120" t="str">
        <f t="shared" si="20"/>
        <v>09</v>
      </c>
      <c r="X120" t="str">
        <f t="shared" si="24"/>
        <v>01</v>
      </c>
      <c r="AA120" t="str">
        <f t="shared" si="21"/>
        <v>['proveedor_rentado_id' =&gt; 1, 'centro_costo_id' =&gt; 37,'rentado_responsable_id' =&gt; 27,'rentado_tipo_id' =&gt; 1,'serial' =&gt; '5CD9082CGV','codigo' =&gt; '79206',</v>
      </c>
      <c r="AB120" t="str">
        <f t="shared" si="22"/>
        <v>'ticket' =&gt; '8996','valor' =&gt; '143000','fecha_entrega' =&gt; '2022-03-18','fecha_devolucion' =&gt; '2022-09-01','rentado_estado_id' =&gt; 3,'observaciones' =&gt; '',],</v>
      </c>
      <c r="AC120" t="str">
        <f t="shared" si="23"/>
        <v>['proveedor_rentado_id' =&gt; 1, 'centro_costo_id' =&gt; 37,'rentado_responsable_id' =&gt; 27,'rentado_tipo_id' =&gt; 1,'serial' =&gt; '5CD9082CGV','codigo' =&gt; '79206','ticket' =&gt; '8996','valor' =&gt; '143000','fecha_entrega' =&gt; '2022-03-18','fecha_devolucion' =&gt; '2022-09-01','rentado_estado_id' =&gt; 3,'observaciones' =&gt; '',],</v>
      </c>
    </row>
    <row r="121" spans="1:29" x14ac:dyDescent="0.25">
      <c r="A121">
        <v>120</v>
      </c>
      <c r="B121">
        <f>VLOOKUP('PC Rentados'!A121,proveedor_rentado_id!$A$1:$B$6,2,0)</f>
        <v>1</v>
      </c>
      <c r="C121">
        <f>VLOOKUP('PC Rentados'!C121,centro_costo_id_2!$A$2:$B$108,2)</f>
        <v>37</v>
      </c>
      <c r="D121">
        <f>_xlfn.IFNA(VLOOKUP('PC Rentados'!D121,rentado_responsable_id!$A$1:$B$34,2),"NULL")</f>
        <v>27</v>
      </c>
      <c r="E121">
        <f>VLOOKUP('PC Rentados'!J121,rentado_tipo_id!$A$1:$B$5,2,0)</f>
        <v>1</v>
      </c>
      <c r="F121" t="str">
        <f>'PC Rentados'!K121</f>
        <v>5CD8326JQS</v>
      </c>
      <c r="G121">
        <f>'PC Rentados'!L121</f>
        <v>78393</v>
      </c>
      <c r="H121">
        <f>'PC Rentados'!B121</f>
        <v>8996</v>
      </c>
      <c r="I121">
        <f>'PC Rentados'!M121</f>
        <v>143000</v>
      </c>
      <c r="J121" t="str">
        <f t="shared" si="13"/>
        <v>2022-03-18</v>
      </c>
      <c r="K121" t="str">
        <f>IF('PC Rentados'!N121="","",U121&amp;"-"&amp;W121&amp;"-"&amp;X121)</f>
        <v/>
      </c>
      <c r="L121">
        <f>VLOOKUP("'PC Rentados'!'PC Rentados'!I2",rentado_estado_id!$A$1:$B$4,2)</f>
        <v>3</v>
      </c>
      <c r="M121" t="str">
        <f>IF('PC Rentados'!O121="","",'PC Rentados'!O121)</f>
        <v/>
      </c>
      <c r="O121" s="3">
        <f>'PC Rentados'!F121</f>
        <v>44638</v>
      </c>
      <c r="P121">
        <f t="shared" si="14"/>
        <v>2022</v>
      </c>
      <c r="Q121">
        <f t="shared" si="15"/>
        <v>3</v>
      </c>
      <c r="R121" t="str">
        <f t="shared" si="16"/>
        <v>03</v>
      </c>
      <c r="S121">
        <f t="shared" si="17"/>
        <v>18</v>
      </c>
      <c r="T121" s="3">
        <f>'PC Rentados'!N121</f>
        <v>0</v>
      </c>
      <c r="U121">
        <f t="shared" si="18"/>
        <v>1900</v>
      </c>
      <c r="V121">
        <f t="shared" si="19"/>
        <v>1</v>
      </c>
      <c r="W121" t="str">
        <f t="shared" si="20"/>
        <v>01</v>
      </c>
      <c r="X121" t="str">
        <f t="shared" si="24"/>
        <v>00</v>
      </c>
      <c r="AA121" t="str">
        <f t="shared" si="21"/>
        <v>['proveedor_rentado_id' =&gt; 1, 'centro_costo_id' =&gt; 37,'rentado_responsable_id' =&gt; 27,'rentado_tipo_id' =&gt; 1,'serial' =&gt; '5CD8326JQS','codigo' =&gt; '78393',</v>
      </c>
      <c r="AB121" t="str">
        <f t="shared" si="22"/>
        <v>'ticket' =&gt; '8996','valor' =&gt; '143000','fecha_entrega' =&gt; '2022-03-18','fecha_devolucion' =&gt; '','rentado_estado_id' =&gt; 3,'observaciones' =&gt; '',],</v>
      </c>
      <c r="AC121" t="str">
        <f t="shared" si="23"/>
        <v>['proveedor_rentado_id' =&gt; 1, 'centro_costo_id' =&gt; 37,'rentado_responsable_id' =&gt; 27,'rentado_tipo_id' =&gt; 1,'serial' =&gt; '5CD8326JQS','codigo' =&gt; '78393','ticket' =&gt; '8996','valor' =&gt; '143000','fecha_entrega' =&gt; '2022-03-18','fecha_devolucion' =&gt; '','rentado_estado_id' =&gt; 3,'observaciones' =&gt; '',],</v>
      </c>
    </row>
    <row r="122" spans="1:29" x14ac:dyDescent="0.25">
      <c r="A122">
        <v>121</v>
      </c>
      <c r="B122">
        <f>VLOOKUP('PC Rentados'!A122,proveedor_rentado_id!$A$1:$B$6,2,0)</f>
        <v>1</v>
      </c>
      <c r="C122">
        <f>VLOOKUP('PC Rentados'!C122,centro_costo_id_2!$A$2:$B$108,2)</f>
        <v>54</v>
      </c>
      <c r="D122">
        <f>_xlfn.IFNA(VLOOKUP('PC Rentados'!D122,rentado_responsable_id!$A$1:$B$34,2),"NULL")</f>
        <v>20</v>
      </c>
      <c r="E122">
        <f>VLOOKUP('PC Rentados'!J122,rentado_tipo_id!$A$1:$B$5,2,0)</f>
        <v>1</v>
      </c>
      <c r="F122" t="str">
        <f>'PC Rentados'!K122</f>
        <v>5CG0145864</v>
      </c>
      <c r="G122">
        <f>'PC Rentados'!L122</f>
        <v>82857</v>
      </c>
      <c r="H122">
        <f>'PC Rentados'!B122</f>
        <v>9007</v>
      </c>
      <c r="I122">
        <f>'PC Rentados'!M122</f>
        <v>143000</v>
      </c>
      <c r="J122" t="str">
        <f t="shared" si="13"/>
        <v>2022-03-18</v>
      </c>
      <c r="K122" t="str">
        <f>IF('PC Rentados'!N122="","",U122&amp;"-"&amp;W122&amp;"-"&amp;X122)</f>
        <v>2022-10-03</v>
      </c>
      <c r="L122">
        <f>VLOOKUP("'PC Rentados'!'PC Rentados'!I2",rentado_estado_id!$A$1:$B$4,2)</f>
        <v>3</v>
      </c>
      <c r="M122" t="str">
        <f>IF('PC Rentados'!O122="","",'PC Rentados'!O122)</f>
        <v/>
      </c>
      <c r="O122" s="3">
        <f>'PC Rentados'!F122</f>
        <v>44638</v>
      </c>
      <c r="P122">
        <f t="shared" si="14"/>
        <v>2022</v>
      </c>
      <c r="Q122">
        <f t="shared" si="15"/>
        <v>3</v>
      </c>
      <c r="R122" t="str">
        <f t="shared" si="16"/>
        <v>03</v>
      </c>
      <c r="S122">
        <f t="shared" si="17"/>
        <v>18</v>
      </c>
      <c r="T122" s="3">
        <f>'PC Rentados'!N122</f>
        <v>44837</v>
      </c>
      <c r="U122">
        <f t="shared" si="18"/>
        <v>2022</v>
      </c>
      <c r="V122">
        <f t="shared" si="19"/>
        <v>10</v>
      </c>
      <c r="W122">
        <f t="shared" si="20"/>
        <v>10</v>
      </c>
      <c r="X122" t="str">
        <f t="shared" si="24"/>
        <v>03</v>
      </c>
      <c r="AA122" t="str">
        <f t="shared" si="21"/>
        <v>['proveedor_rentado_id' =&gt; 1, 'centro_costo_id' =&gt; 54,'rentado_responsable_id' =&gt; 20,'rentado_tipo_id' =&gt; 1,'serial' =&gt; '5CG0145864','codigo' =&gt; '82857',</v>
      </c>
      <c r="AB122" t="str">
        <f t="shared" si="22"/>
        <v>'ticket' =&gt; '9007','valor' =&gt; '143000','fecha_entrega' =&gt; '2022-03-18','fecha_devolucion' =&gt; '2022-10-03','rentado_estado_id' =&gt; 3,'observaciones' =&gt; '',],</v>
      </c>
      <c r="AC122" t="str">
        <f t="shared" si="23"/>
        <v>['proveedor_rentado_id' =&gt; 1, 'centro_costo_id' =&gt; 54,'rentado_responsable_id' =&gt; 20,'rentado_tipo_id' =&gt; 1,'serial' =&gt; '5CG0145864','codigo' =&gt; '82857','ticket' =&gt; '9007','valor' =&gt; '143000','fecha_entrega' =&gt; '2022-03-18','fecha_devolucion' =&gt; '2022-10-03','rentado_estado_id' =&gt; 3,'observaciones' =&gt; '',],</v>
      </c>
    </row>
    <row r="123" spans="1:29" x14ac:dyDescent="0.25">
      <c r="A123">
        <v>122</v>
      </c>
      <c r="B123">
        <f>VLOOKUP('PC Rentados'!A123,proveedor_rentado_id!$A$1:$B$6,2,0)</f>
        <v>1</v>
      </c>
      <c r="C123">
        <f>VLOOKUP('PC Rentados'!C123,centro_costo_id_2!$A$2:$B$108,2)</f>
        <v>37</v>
      </c>
      <c r="D123">
        <f>_xlfn.IFNA(VLOOKUP('PC Rentados'!D123,rentado_responsable_id!$A$1:$B$34,2),"NULL")</f>
        <v>27</v>
      </c>
      <c r="E123">
        <f>VLOOKUP('PC Rentados'!J123,rentado_tipo_id!$A$1:$B$5,2,0)</f>
        <v>1</v>
      </c>
      <c r="F123" t="str">
        <f>'PC Rentados'!K123</f>
        <v>5DC9122KW2</v>
      </c>
      <c r="G123">
        <f>'PC Rentados'!L123</f>
        <v>79404</v>
      </c>
      <c r="H123">
        <f>'PC Rentados'!B123</f>
        <v>8996</v>
      </c>
      <c r="I123">
        <f>'PC Rentados'!M123</f>
        <v>143000</v>
      </c>
      <c r="J123" t="str">
        <f t="shared" si="13"/>
        <v>2022-03-18</v>
      </c>
      <c r="K123" t="str">
        <f>IF('PC Rentados'!N123="","",U123&amp;"-"&amp;W123&amp;"-"&amp;X123)</f>
        <v>2022-06-06</v>
      </c>
      <c r="L123">
        <f>VLOOKUP("'PC Rentados'!'PC Rentados'!I2",rentado_estado_id!$A$1:$B$4,2)</f>
        <v>3</v>
      </c>
      <c r="M123" t="str">
        <f>IF('PC Rentados'!O123="","",'PC Rentados'!O123)</f>
        <v/>
      </c>
      <c r="O123" s="3">
        <f>'PC Rentados'!F123</f>
        <v>44638</v>
      </c>
      <c r="P123">
        <f t="shared" si="14"/>
        <v>2022</v>
      </c>
      <c r="Q123">
        <f t="shared" si="15"/>
        <v>3</v>
      </c>
      <c r="R123" t="str">
        <f t="shared" si="16"/>
        <v>03</v>
      </c>
      <c r="S123">
        <f t="shared" si="17"/>
        <v>18</v>
      </c>
      <c r="T123" s="3">
        <f>'PC Rentados'!N123</f>
        <v>44718</v>
      </c>
      <c r="U123">
        <f t="shared" si="18"/>
        <v>2022</v>
      </c>
      <c r="V123">
        <f t="shared" si="19"/>
        <v>6</v>
      </c>
      <c r="W123" t="str">
        <f t="shared" si="20"/>
        <v>06</v>
      </c>
      <c r="X123" t="str">
        <f t="shared" si="24"/>
        <v>06</v>
      </c>
      <c r="AA123" t="str">
        <f t="shared" si="21"/>
        <v>['proveedor_rentado_id' =&gt; 1, 'centro_costo_id' =&gt; 37,'rentado_responsable_id' =&gt; 27,'rentado_tipo_id' =&gt; 1,'serial' =&gt; '5DC9122KW2','codigo' =&gt; '79404',</v>
      </c>
      <c r="AB123" t="str">
        <f t="shared" si="22"/>
        <v>'ticket' =&gt; '8996','valor' =&gt; '143000','fecha_entrega' =&gt; '2022-03-18','fecha_devolucion' =&gt; '2022-06-06','rentado_estado_id' =&gt; 3,'observaciones' =&gt; '',],</v>
      </c>
      <c r="AC123" t="str">
        <f t="shared" si="23"/>
        <v>['proveedor_rentado_id' =&gt; 1, 'centro_costo_id' =&gt; 37,'rentado_responsable_id' =&gt; 27,'rentado_tipo_id' =&gt; 1,'serial' =&gt; '5DC9122KW2','codigo' =&gt; '79404','ticket' =&gt; '8996','valor' =&gt; '143000','fecha_entrega' =&gt; '2022-03-18','fecha_devolucion' =&gt; '2022-06-06','rentado_estado_id' =&gt; 3,'observaciones' =&gt; '',],</v>
      </c>
    </row>
    <row r="124" spans="1:29" x14ac:dyDescent="0.25">
      <c r="A124">
        <v>123</v>
      </c>
      <c r="B124">
        <f>VLOOKUP('PC Rentados'!A124,proveedor_rentado_id!$A$1:$B$6,2,0)</f>
        <v>1</v>
      </c>
      <c r="C124">
        <f>VLOOKUP('PC Rentados'!C124,centro_costo_id_2!$A$2:$B$108,2)</f>
        <v>44</v>
      </c>
      <c r="D124">
        <f>_xlfn.IFNA(VLOOKUP('PC Rentados'!D124,rentado_responsable_id!$A$1:$B$34,2),"NULL")</f>
        <v>10</v>
      </c>
      <c r="E124">
        <f>VLOOKUP('PC Rentados'!J124,rentado_tipo_id!$A$1:$B$5,2,0)</f>
        <v>1</v>
      </c>
      <c r="F124" t="str">
        <f>'PC Rentados'!K124</f>
        <v>5CG94348JQ</v>
      </c>
      <c r="G124">
        <f>'PC Rentados'!L124</f>
        <v>81540</v>
      </c>
      <c r="H124">
        <f>'PC Rentados'!B124</f>
        <v>9091</v>
      </c>
      <c r="I124">
        <f>'PC Rentados'!M124</f>
        <v>105000</v>
      </c>
      <c r="J124" t="str">
        <f t="shared" si="13"/>
        <v>2022-03-23</v>
      </c>
      <c r="K124" t="str">
        <f>IF('PC Rentados'!N124="","",U124&amp;"-"&amp;W124&amp;"-"&amp;X124)</f>
        <v>2022-05-03</v>
      </c>
      <c r="L124">
        <f>VLOOKUP("'PC Rentados'!'PC Rentados'!I2",rentado_estado_id!$A$1:$B$4,2)</f>
        <v>3</v>
      </c>
      <c r="M124" t="str">
        <f>IF('PC Rentados'!O124="","",'PC Rentados'!O124)</f>
        <v/>
      </c>
      <c r="O124" s="3">
        <f>'PC Rentados'!F124</f>
        <v>44643</v>
      </c>
      <c r="P124">
        <f t="shared" si="14"/>
        <v>2022</v>
      </c>
      <c r="Q124">
        <f t="shared" si="15"/>
        <v>3</v>
      </c>
      <c r="R124" t="str">
        <f t="shared" si="16"/>
        <v>03</v>
      </c>
      <c r="S124">
        <f t="shared" si="17"/>
        <v>23</v>
      </c>
      <c r="T124" s="3">
        <f>'PC Rentados'!N124</f>
        <v>44684</v>
      </c>
      <c r="U124">
        <f t="shared" si="18"/>
        <v>2022</v>
      </c>
      <c r="V124">
        <f t="shared" si="19"/>
        <v>5</v>
      </c>
      <c r="W124" t="str">
        <f t="shared" si="20"/>
        <v>05</v>
      </c>
      <c r="X124" t="str">
        <f t="shared" si="24"/>
        <v>03</v>
      </c>
      <c r="AA124" t="str">
        <f t="shared" si="21"/>
        <v>['proveedor_rentado_id' =&gt; 1, 'centro_costo_id' =&gt; 44,'rentado_responsable_id' =&gt; 10,'rentado_tipo_id' =&gt; 1,'serial' =&gt; '5CG94348JQ','codigo' =&gt; '81540',</v>
      </c>
      <c r="AB124" t="str">
        <f t="shared" si="22"/>
        <v>'ticket' =&gt; '9091','valor' =&gt; '105000','fecha_entrega' =&gt; '2022-03-23','fecha_devolucion' =&gt; '2022-05-03','rentado_estado_id' =&gt; 3,'observaciones' =&gt; '',],</v>
      </c>
      <c r="AC124" t="str">
        <f t="shared" si="23"/>
        <v>['proveedor_rentado_id' =&gt; 1, 'centro_costo_id' =&gt; 44,'rentado_responsable_id' =&gt; 10,'rentado_tipo_id' =&gt; 1,'serial' =&gt; '5CG94348JQ','codigo' =&gt; '81540','ticket' =&gt; '9091','valor' =&gt; '105000','fecha_entrega' =&gt; '2022-03-23','fecha_devolucion' =&gt; '2022-05-03','rentado_estado_id' =&gt; 3,'observaciones' =&gt; '',],</v>
      </c>
    </row>
    <row r="125" spans="1:29" x14ac:dyDescent="0.25">
      <c r="A125">
        <v>124</v>
      </c>
      <c r="B125">
        <f>VLOOKUP('PC Rentados'!A125,proveedor_rentado_id!$A$1:$B$6,2,0)</f>
        <v>1</v>
      </c>
      <c r="C125">
        <f>VLOOKUP('PC Rentados'!C125,centro_costo_id_2!$A$2:$B$108,2)</f>
        <v>44</v>
      </c>
      <c r="D125">
        <f>_xlfn.IFNA(VLOOKUP('PC Rentados'!D125,rentado_responsable_id!$A$1:$B$34,2),"NULL")</f>
        <v>10</v>
      </c>
      <c r="E125">
        <f>VLOOKUP('PC Rentados'!J125,rentado_tipo_id!$A$1:$B$5,2,0)</f>
        <v>1</v>
      </c>
      <c r="F125" t="str">
        <f>'PC Rentados'!K125</f>
        <v>5CG924CCMG</v>
      </c>
      <c r="G125">
        <f>'PC Rentados'!L125</f>
        <v>80577</v>
      </c>
      <c r="H125">
        <f>'PC Rentados'!B125</f>
        <v>9091</v>
      </c>
      <c r="I125">
        <f>'PC Rentados'!M125</f>
        <v>105000</v>
      </c>
      <c r="J125" t="str">
        <f t="shared" si="13"/>
        <v>2022-03-23</v>
      </c>
      <c r="K125" t="str">
        <f>IF('PC Rentados'!N125="","",U125&amp;"-"&amp;W125&amp;"-"&amp;X125)</f>
        <v>2022-05-03</v>
      </c>
      <c r="L125">
        <f>VLOOKUP("'PC Rentados'!'PC Rentados'!I2",rentado_estado_id!$A$1:$B$4,2)</f>
        <v>3</v>
      </c>
      <c r="M125" t="str">
        <f>IF('PC Rentados'!O125="","",'PC Rentados'!O125)</f>
        <v/>
      </c>
      <c r="O125" s="3">
        <f>'PC Rentados'!F125</f>
        <v>44643</v>
      </c>
      <c r="P125">
        <f t="shared" si="14"/>
        <v>2022</v>
      </c>
      <c r="Q125">
        <f t="shared" si="15"/>
        <v>3</v>
      </c>
      <c r="R125" t="str">
        <f t="shared" si="16"/>
        <v>03</v>
      </c>
      <c r="S125">
        <f t="shared" si="17"/>
        <v>23</v>
      </c>
      <c r="T125" s="3">
        <f>'PC Rentados'!N125</f>
        <v>44684</v>
      </c>
      <c r="U125">
        <f t="shared" si="18"/>
        <v>2022</v>
      </c>
      <c r="V125">
        <f t="shared" si="19"/>
        <v>5</v>
      </c>
      <c r="W125" t="str">
        <f t="shared" si="20"/>
        <v>05</v>
      </c>
      <c r="X125" t="str">
        <f t="shared" si="24"/>
        <v>03</v>
      </c>
      <c r="AA125" t="str">
        <f t="shared" si="21"/>
        <v>['proveedor_rentado_id' =&gt; 1, 'centro_costo_id' =&gt; 44,'rentado_responsable_id' =&gt; 10,'rentado_tipo_id' =&gt; 1,'serial' =&gt; '5CG924CCMG','codigo' =&gt; '80577',</v>
      </c>
      <c r="AB125" t="str">
        <f t="shared" si="22"/>
        <v>'ticket' =&gt; '9091','valor' =&gt; '105000','fecha_entrega' =&gt; '2022-03-23','fecha_devolucion' =&gt; '2022-05-03','rentado_estado_id' =&gt; 3,'observaciones' =&gt; '',],</v>
      </c>
      <c r="AC125" t="str">
        <f t="shared" si="23"/>
        <v>['proveedor_rentado_id' =&gt; 1, 'centro_costo_id' =&gt; 44,'rentado_responsable_id' =&gt; 10,'rentado_tipo_id' =&gt; 1,'serial' =&gt; '5CG924CCMG','codigo' =&gt; '80577','ticket' =&gt; '9091','valor' =&gt; '105000','fecha_entrega' =&gt; '2022-03-23','fecha_devolucion' =&gt; '2022-05-03','rentado_estado_id' =&gt; 3,'observaciones' =&gt; '',],</v>
      </c>
    </row>
    <row r="126" spans="1:29" x14ac:dyDescent="0.25">
      <c r="A126">
        <v>125</v>
      </c>
      <c r="B126">
        <f>VLOOKUP('PC Rentados'!A126,proveedor_rentado_id!$A$1:$B$6,2,0)</f>
        <v>1</v>
      </c>
      <c r="C126">
        <f>_xlfn.IFNA(VLOOKUP('PC Rentados'!C126,centro_costo_id_2!$A$2:$B$108,2),107)</f>
        <v>107</v>
      </c>
      <c r="D126">
        <f>_xlfn.IFNA(VLOOKUP('PC Rentados'!D126,rentado_responsable_id!$A$1:$B$34,2),"NULL")</f>
        <v>15</v>
      </c>
      <c r="E126">
        <f>VLOOKUP('PC Rentados'!J126,rentado_tipo_id!$A$1:$B$5,2,0)</f>
        <v>1</v>
      </c>
      <c r="F126" t="str">
        <f>'PC Rentados'!K126</f>
        <v>5CD050FPRS</v>
      </c>
      <c r="G126">
        <f>'PC Rentados'!L126</f>
        <v>85744</v>
      </c>
      <c r="H126">
        <f>'PC Rentados'!B126</f>
        <v>9127</v>
      </c>
      <c r="I126">
        <f>'PC Rentados'!M126</f>
        <v>250000</v>
      </c>
      <c r="J126" t="str">
        <f t="shared" si="13"/>
        <v>2022-03-25</v>
      </c>
      <c r="K126" t="str">
        <f>IF('PC Rentados'!N126="","",U126&amp;"-"&amp;W126&amp;"-"&amp;X126)</f>
        <v>2022-04-01</v>
      </c>
      <c r="L126">
        <f>VLOOKUP("'PC Rentados'!'PC Rentados'!I2",rentado_estado_id!$A$1:$B$4,2)</f>
        <v>3</v>
      </c>
      <c r="M126" t="str">
        <f>IF('PC Rentados'!O126="","",'PC Rentados'!O126)</f>
        <v/>
      </c>
      <c r="O126" s="3">
        <f>'PC Rentados'!F126</f>
        <v>44645</v>
      </c>
      <c r="P126">
        <f t="shared" si="14"/>
        <v>2022</v>
      </c>
      <c r="Q126">
        <f t="shared" si="15"/>
        <v>3</v>
      </c>
      <c r="R126" t="str">
        <f t="shared" si="16"/>
        <v>03</v>
      </c>
      <c r="S126">
        <f t="shared" si="17"/>
        <v>25</v>
      </c>
      <c r="T126" s="3">
        <f>'PC Rentados'!N126</f>
        <v>44652</v>
      </c>
      <c r="U126">
        <f t="shared" si="18"/>
        <v>2022</v>
      </c>
      <c r="V126">
        <f t="shared" si="19"/>
        <v>4</v>
      </c>
      <c r="W126" t="str">
        <f t="shared" si="20"/>
        <v>04</v>
      </c>
      <c r="X126" t="str">
        <f t="shared" si="24"/>
        <v>01</v>
      </c>
      <c r="AA126" t="str">
        <f t="shared" si="21"/>
        <v>['proveedor_rentado_id' =&gt; 1, 'centro_costo_id' =&gt; 107,'rentado_responsable_id' =&gt; 15,'rentado_tipo_id' =&gt; 1,'serial' =&gt; '5CD050FPRS','codigo' =&gt; '85744',</v>
      </c>
      <c r="AB126" t="str">
        <f t="shared" si="22"/>
        <v>'ticket' =&gt; '9127','valor' =&gt; '250000','fecha_entrega' =&gt; '2022-03-25','fecha_devolucion' =&gt; '2022-04-01','rentado_estado_id' =&gt; 3,'observaciones' =&gt; '',],</v>
      </c>
      <c r="AC126" t="str">
        <f t="shared" si="23"/>
        <v>['proveedor_rentado_id' =&gt; 1, 'centro_costo_id' =&gt; 107,'rentado_responsable_id' =&gt; 15,'rentado_tipo_id' =&gt; 1,'serial' =&gt; '5CD050FPRS','codigo' =&gt; '85744','ticket' =&gt; '9127','valor' =&gt; '250000','fecha_entrega' =&gt; '2022-03-25','fecha_devolucion' =&gt; '2022-04-01','rentado_estado_id' =&gt; 3,'observaciones' =&gt; '',],</v>
      </c>
    </row>
    <row r="127" spans="1:29" x14ac:dyDescent="0.25">
      <c r="A127">
        <v>126</v>
      </c>
      <c r="B127">
        <f>VLOOKUP('PC Rentados'!A127,proveedor_rentado_id!$A$1:$B$6,2,0)</f>
        <v>1</v>
      </c>
      <c r="C127">
        <f>_xlfn.IFNA(VLOOKUP('PC Rentados'!C127,centro_costo_id_2!$A$2:$B$108,2),107)</f>
        <v>81</v>
      </c>
      <c r="D127">
        <f>_xlfn.IFNA(VLOOKUP('PC Rentados'!D127,rentado_responsable_id!$A$1:$B$34,2),"NULL")</f>
        <v>10</v>
      </c>
      <c r="E127">
        <f>VLOOKUP('PC Rentados'!J127,rentado_tipo_id!$A$1:$B$5,2,0)</f>
        <v>1</v>
      </c>
      <c r="F127" t="str">
        <f>'PC Rentados'!K127</f>
        <v>5CG1075F9B</v>
      </c>
      <c r="G127">
        <f>'PC Rentados'!L127</f>
        <v>89711</v>
      </c>
      <c r="H127">
        <f>'PC Rentados'!B127</f>
        <v>9105</v>
      </c>
      <c r="I127">
        <f>'PC Rentados'!M127</f>
        <v>105000</v>
      </c>
      <c r="J127" t="str">
        <f t="shared" si="13"/>
        <v>2022-03-25</v>
      </c>
      <c r="K127" t="str">
        <f>IF('PC Rentados'!N127="","",U127&amp;"-"&amp;W127&amp;"-"&amp;X127)</f>
        <v>2022-10-03</v>
      </c>
      <c r="L127">
        <f>VLOOKUP("'PC Rentados'!'PC Rentados'!I2",rentado_estado_id!$A$1:$B$4,2)</f>
        <v>3</v>
      </c>
      <c r="M127" t="str">
        <f>IF('PC Rentados'!O127="","",'PC Rentados'!O127)</f>
        <v/>
      </c>
      <c r="O127" s="3">
        <f>'PC Rentados'!F127</f>
        <v>44645</v>
      </c>
      <c r="P127">
        <f t="shared" si="14"/>
        <v>2022</v>
      </c>
      <c r="Q127">
        <f t="shared" si="15"/>
        <v>3</v>
      </c>
      <c r="R127" t="str">
        <f t="shared" si="16"/>
        <v>03</v>
      </c>
      <c r="S127">
        <f t="shared" si="17"/>
        <v>25</v>
      </c>
      <c r="T127" s="3">
        <f>'PC Rentados'!N127</f>
        <v>44837</v>
      </c>
      <c r="U127">
        <f t="shared" si="18"/>
        <v>2022</v>
      </c>
      <c r="V127">
        <f t="shared" si="19"/>
        <v>10</v>
      </c>
      <c r="W127">
        <f t="shared" si="20"/>
        <v>10</v>
      </c>
      <c r="X127" t="str">
        <f t="shared" si="24"/>
        <v>03</v>
      </c>
      <c r="AA127" t="str">
        <f t="shared" si="21"/>
        <v>['proveedor_rentado_id' =&gt; 1, 'centro_costo_id' =&gt; 81,'rentado_responsable_id' =&gt; 10,'rentado_tipo_id' =&gt; 1,'serial' =&gt; '5CG1075F9B','codigo' =&gt; '89711',</v>
      </c>
      <c r="AB127" t="str">
        <f t="shared" si="22"/>
        <v>'ticket' =&gt; '9105','valor' =&gt; '105000','fecha_entrega' =&gt; '2022-03-25','fecha_devolucion' =&gt; '2022-10-03','rentado_estado_id' =&gt; 3,'observaciones' =&gt; '',],</v>
      </c>
      <c r="AC127" t="str">
        <f t="shared" si="23"/>
        <v>['proveedor_rentado_id' =&gt; 1, 'centro_costo_id' =&gt; 81,'rentado_responsable_id' =&gt; 10,'rentado_tipo_id' =&gt; 1,'serial' =&gt; '5CG1075F9B','codigo' =&gt; '89711','ticket' =&gt; '9105','valor' =&gt; '105000','fecha_entrega' =&gt; '2022-03-25','fecha_devolucion' =&gt; '2022-10-03','rentado_estado_id' =&gt; 3,'observaciones' =&gt; '',],</v>
      </c>
    </row>
    <row r="128" spans="1:29" x14ac:dyDescent="0.25">
      <c r="A128">
        <v>127</v>
      </c>
      <c r="B128">
        <f>VLOOKUP('PC Rentados'!A128,proveedor_rentado_id!$A$1:$B$6,2,0)</f>
        <v>1</v>
      </c>
      <c r="C128">
        <f>_xlfn.IFNA(VLOOKUP('PC Rentados'!C128,centro_costo_id_2!$A$2:$B$108,2),107)</f>
        <v>37</v>
      </c>
      <c r="D128">
        <f>_xlfn.IFNA(VLOOKUP('PC Rentados'!D128,rentado_responsable_id!$A$1:$B$34,2),"NULL")</f>
        <v>27</v>
      </c>
      <c r="E128">
        <f>VLOOKUP('PC Rentados'!J128,rentado_tipo_id!$A$1:$B$5,2,0)</f>
        <v>1</v>
      </c>
      <c r="F128" t="str">
        <f>'PC Rentados'!K128</f>
        <v>5CD8326JXX</v>
      </c>
      <c r="G128">
        <f>'PC Rentados'!L128</f>
        <v>78374</v>
      </c>
      <c r="H128">
        <f>'PC Rentados'!B128</f>
        <v>9270</v>
      </c>
      <c r="I128">
        <f>'PC Rentados'!M128</f>
        <v>105000</v>
      </c>
      <c r="J128" t="str">
        <f t="shared" si="13"/>
        <v>2022-03-25</v>
      </c>
      <c r="K128" t="str">
        <f>IF('PC Rentados'!N128="","",U128&amp;"-"&amp;W128&amp;"-"&amp;X128)</f>
        <v>2022-09-01</v>
      </c>
      <c r="L128">
        <f>VLOOKUP("'PC Rentados'!'PC Rentados'!I2",rentado_estado_id!$A$1:$B$4,2)</f>
        <v>3</v>
      </c>
      <c r="M128" t="str">
        <f>IF('PC Rentados'!O128="","",'PC Rentados'!O128)</f>
        <v/>
      </c>
      <c r="O128" s="3">
        <f>'PC Rentados'!F128</f>
        <v>44645</v>
      </c>
      <c r="P128">
        <f t="shared" si="14"/>
        <v>2022</v>
      </c>
      <c r="Q128">
        <f t="shared" si="15"/>
        <v>3</v>
      </c>
      <c r="R128" t="str">
        <f t="shared" si="16"/>
        <v>03</v>
      </c>
      <c r="S128">
        <f t="shared" si="17"/>
        <v>25</v>
      </c>
      <c r="T128" s="3">
        <f>'PC Rentados'!N128</f>
        <v>44805</v>
      </c>
      <c r="U128">
        <f t="shared" si="18"/>
        <v>2022</v>
      </c>
      <c r="V128">
        <f t="shared" si="19"/>
        <v>9</v>
      </c>
      <c r="W128" t="str">
        <f t="shared" si="20"/>
        <v>09</v>
      </c>
      <c r="X128" t="str">
        <f t="shared" si="24"/>
        <v>01</v>
      </c>
      <c r="AA128" t="str">
        <f t="shared" si="21"/>
        <v>['proveedor_rentado_id' =&gt; 1, 'centro_costo_id' =&gt; 37,'rentado_responsable_id' =&gt; 27,'rentado_tipo_id' =&gt; 1,'serial' =&gt; '5CD8326JXX','codigo' =&gt; '78374',</v>
      </c>
      <c r="AB128" t="str">
        <f t="shared" si="22"/>
        <v>'ticket' =&gt; '9270','valor' =&gt; '105000','fecha_entrega' =&gt; '2022-03-25','fecha_devolucion' =&gt; '2022-09-01','rentado_estado_id' =&gt; 3,'observaciones' =&gt; '',],</v>
      </c>
      <c r="AC128" t="str">
        <f t="shared" si="23"/>
        <v>['proveedor_rentado_id' =&gt; 1, 'centro_costo_id' =&gt; 37,'rentado_responsable_id' =&gt; 27,'rentado_tipo_id' =&gt; 1,'serial' =&gt; '5CD8326JXX','codigo' =&gt; '78374','ticket' =&gt; '9270','valor' =&gt; '105000','fecha_entrega' =&gt; '2022-03-25','fecha_devolucion' =&gt; '2022-09-01','rentado_estado_id' =&gt; 3,'observaciones' =&gt; '',],</v>
      </c>
    </row>
    <row r="129" spans="1:29" x14ac:dyDescent="0.25">
      <c r="A129">
        <v>128</v>
      </c>
      <c r="B129">
        <f>VLOOKUP('PC Rentados'!A129,proveedor_rentado_id!$A$1:$B$6,2,0)</f>
        <v>1</v>
      </c>
      <c r="C129">
        <f>_xlfn.IFNA(VLOOKUP('PC Rentados'!C129,centro_costo_id_2!$A$2:$B$108,2),107)</f>
        <v>80</v>
      </c>
      <c r="D129">
        <f>_xlfn.IFNA(VLOOKUP('PC Rentados'!D129,rentado_responsable_id!$A$1:$B$34,2),"NULL")</f>
        <v>10</v>
      </c>
      <c r="E129">
        <f>VLOOKUP('PC Rentados'!J129,rentado_tipo_id!$A$1:$B$5,2,0)</f>
        <v>1</v>
      </c>
      <c r="F129" t="str">
        <f>'PC Rentados'!K129</f>
        <v>5CG1081Q2T</v>
      </c>
      <c r="G129">
        <f>'PC Rentados'!L129</f>
        <v>87852</v>
      </c>
      <c r="H129">
        <f>'PC Rentados'!B129</f>
        <v>9363</v>
      </c>
      <c r="I129">
        <f>'PC Rentados'!M129</f>
        <v>105000</v>
      </c>
      <c r="J129" t="str">
        <f t="shared" si="13"/>
        <v>2022-03-25</v>
      </c>
      <c r="K129" t="str">
        <f>IF('PC Rentados'!N129="","",U129&amp;"-"&amp;W129&amp;"-"&amp;X129)</f>
        <v>2022-05-17</v>
      </c>
      <c r="L129">
        <f>VLOOKUP("'PC Rentados'!'PC Rentados'!I2",rentado_estado_id!$A$1:$B$4,2)</f>
        <v>3</v>
      </c>
      <c r="M129" t="str">
        <f>IF('PC Rentados'!O129="","",'PC Rentados'!O129)</f>
        <v/>
      </c>
      <c r="O129" s="3">
        <f>'PC Rentados'!F129</f>
        <v>44645</v>
      </c>
      <c r="P129">
        <f t="shared" si="14"/>
        <v>2022</v>
      </c>
      <c r="Q129">
        <f t="shared" si="15"/>
        <v>3</v>
      </c>
      <c r="R129" t="str">
        <f t="shared" si="16"/>
        <v>03</v>
      </c>
      <c r="S129">
        <f t="shared" si="17"/>
        <v>25</v>
      </c>
      <c r="T129" s="3">
        <f>'PC Rentados'!N129</f>
        <v>44698</v>
      </c>
      <c r="U129">
        <f t="shared" si="18"/>
        <v>2022</v>
      </c>
      <c r="V129">
        <f t="shared" si="19"/>
        <v>5</v>
      </c>
      <c r="W129" t="str">
        <f t="shared" si="20"/>
        <v>05</v>
      </c>
      <c r="X129">
        <f t="shared" si="24"/>
        <v>17</v>
      </c>
      <c r="AA129" t="str">
        <f t="shared" si="21"/>
        <v>['proveedor_rentado_id' =&gt; 1, 'centro_costo_id' =&gt; 80,'rentado_responsable_id' =&gt; 10,'rentado_tipo_id' =&gt; 1,'serial' =&gt; '5CG1081Q2T','codigo' =&gt; '87852',</v>
      </c>
      <c r="AB129" t="str">
        <f t="shared" si="22"/>
        <v>'ticket' =&gt; '9363','valor' =&gt; '105000','fecha_entrega' =&gt; '2022-03-25','fecha_devolucion' =&gt; '2022-05-17','rentado_estado_id' =&gt; 3,'observaciones' =&gt; '',],</v>
      </c>
      <c r="AC129" t="str">
        <f t="shared" si="23"/>
        <v>['proveedor_rentado_id' =&gt; 1, 'centro_costo_id' =&gt; 80,'rentado_responsable_id' =&gt; 10,'rentado_tipo_id' =&gt; 1,'serial' =&gt; '5CG1081Q2T','codigo' =&gt; '87852','ticket' =&gt; '9363','valor' =&gt; '105000','fecha_entrega' =&gt; '2022-03-25','fecha_devolucion' =&gt; '2022-05-17','rentado_estado_id' =&gt; 3,'observaciones' =&gt; '',],</v>
      </c>
    </row>
    <row r="130" spans="1:29" x14ac:dyDescent="0.25">
      <c r="A130">
        <v>129</v>
      </c>
      <c r="B130">
        <f>VLOOKUP('PC Rentados'!A130,proveedor_rentado_id!$A$1:$B$6,2,0)</f>
        <v>1</v>
      </c>
      <c r="C130">
        <f>_xlfn.IFNA(VLOOKUP('PC Rentados'!C130,centro_costo_id_2!$A$2:$B$108,2),107)</f>
        <v>80</v>
      </c>
      <c r="D130">
        <f>_xlfn.IFNA(VLOOKUP('PC Rentados'!D130,rentado_responsable_id!$A$1:$B$34,2),"NULL")</f>
        <v>34</v>
      </c>
      <c r="E130">
        <f>VLOOKUP('PC Rentados'!J130,rentado_tipo_id!$A$1:$B$5,2,0)</f>
        <v>1</v>
      </c>
      <c r="F130" t="str">
        <f>'PC Rentados'!K130</f>
        <v>5CG1075JR8</v>
      </c>
      <c r="G130">
        <f>'PC Rentados'!L130</f>
        <v>89725</v>
      </c>
      <c r="H130">
        <f>'PC Rentados'!B130</f>
        <v>9112</v>
      </c>
      <c r="I130">
        <f>'PC Rentados'!M130</f>
        <v>143000</v>
      </c>
      <c r="J130" t="str">
        <f t="shared" si="13"/>
        <v>2022-03-29</v>
      </c>
      <c r="K130" t="str">
        <f>IF('PC Rentados'!N130="","",U130&amp;"-"&amp;W130&amp;"-"&amp;X130)</f>
        <v/>
      </c>
      <c r="L130">
        <f>VLOOKUP("'PC Rentados'!'PC Rentados'!I2",rentado_estado_id!$A$1:$B$4,2)</f>
        <v>3</v>
      </c>
      <c r="M130" t="str">
        <f>IF('PC Rentados'!O130="","",'PC Rentados'!O130)</f>
        <v/>
      </c>
      <c r="O130" s="3">
        <f>'PC Rentados'!F130</f>
        <v>44649</v>
      </c>
      <c r="P130">
        <f t="shared" si="14"/>
        <v>2022</v>
      </c>
      <c r="Q130">
        <f t="shared" si="15"/>
        <v>3</v>
      </c>
      <c r="R130" t="str">
        <f t="shared" si="16"/>
        <v>03</v>
      </c>
      <c r="S130">
        <f t="shared" si="17"/>
        <v>29</v>
      </c>
      <c r="T130" s="3">
        <f>'PC Rentados'!N130</f>
        <v>0</v>
      </c>
      <c r="U130">
        <f t="shared" si="18"/>
        <v>1900</v>
      </c>
      <c r="V130">
        <f t="shared" si="19"/>
        <v>1</v>
      </c>
      <c r="W130" t="str">
        <f t="shared" si="20"/>
        <v>01</v>
      </c>
      <c r="X130" t="str">
        <f t="shared" si="24"/>
        <v>00</v>
      </c>
      <c r="AA130" t="str">
        <f t="shared" si="21"/>
        <v>['proveedor_rentado_id' =&gt; 1, 'centro_costo_id' =&gt; 80,'rentado_responsable_id' =&gt; 34,'rentado_tipo_id' =&gt; 1,'serial' =&gt; '5CG1075JR8','codigo' =&gt; '89725',</v>
      </c>
      <c r="AB130" t="str">
        <f t="shared" si="22"/>
        <v>'ticket' =&gt; '9112','valor' =&gt; '143000','fecha_entrega' =&gt; '2022-03-29','fecha_devolucion' =&gt; '','rentado_estado_id' =&gt; 3,'observaciones' =&gt; '',],</v>
      </c>
      <c r="AC130" t="str">
        <f t="shared" si="23"/>
        <v>['proveedor_rentado_id' =&gt; 1, 'centro_costo_id' =&gt; 80,'rentado_responsable_id' =&gt; 34,'rentado_tipo_id' =&gt; 1,'serial' =&gt; '5CG1075JR8','codigo' =&gt; '89725','ticket' =&gt; '9112','valor' =&gt; '143000','fecha_entrega' =&gt; '2022-03-29','fecha_devolucion' =&gt; '','rentado_estado_id' =&gt; 3,'observaciones' =&gt; '',],</v>
      </c>
    </row>
    <row r="131" spans="1:29" x14ac:dyDescent="0.25">
      <c r="A131">
        <v>130</v>
      </c>
      <c r="B131">
        <f>VLOOKUP('PC Rentados'!A131,proveedor_rentado_id!$A$1:$B$6,2,0)</f>
        <v>1</v>
      </c>
      <c r="C131">
        <f>_xlfn.IFNA(VLOOKUP('PC Rentados'!C131,centro_costo_id_2!$A$2:$B$108,2),107)</f>
        <v>9</v>
      </c>
      <c r="D131">
        <f>_xlfn.IFNA(VLOOKUP('PC Rentados'!D131,rentado_responsable_id!$A$1:$B$34,2),"NULL")</f>
        <v>11</v>
      </c>
      <c r="E131">
        <f>VLOOKUP('PC Rentados'!J131,rentado_tipo_id!$A$1:$B$5,2,0)</f>
        <v>1</v>
      </c>
      <c r="F131" t="str">
        <f>'PC Rentados'!K131</f>
        <v>5CD142MQQF</v>
      </c>
      <c r="G131">
        <f>'PC Rentados'!L131</f>
        <v>90127</v>
      </c>
      <c r="H131">
        <f>'PC Rentados'!B131</f>
        <v>9172</v>
      </c>
      <c r="I131">
        <f>'PC Rentados'!M131</f>
        <v>296310</v>
      </c>
      <c r="J131" t="str">
        <f t="shared" ref="J131:J194" si="25">P131&amp;"-"&amp;R131&amp;"-"&amp;S131</f>
        <v>2022-03-30</v>
      </c>
      <c r="K131" t="str">
        <f>IF('PC Rentados'!N131="","",U131&amp;"-"&amp;W131&amp;"-"&amp;X131)</f>
        <v>2022-07-05</v>
      </c>
      <c r="L131">
        <f>VLOOKUP("'PC Rentados'!'PC Rentados'!I2",rentado_estado_id!$A$1:$B$4,2)</f>
        <v>3</v>
      </c>
      <c r="M131" t="str">
        <f>IF('PC Rentados'!O131="","",'PC Rentados'!O131)</f>
        <v/>
      </c>
      <c r="O131" s="3">
        <f>'PC Rentados'!F131</f>
        <v>44650</v>
      </c>
      <c r="P131">
        <f t="shared" ref="P131:P194" si="26">YEAR(O131)</f>
        <v>2022</v>
      </c>
      <c r="Q131">
        <f t="shared" ref="Q131:Q194" si="27">MONTH(O131)</f>
        <v>3</v>
      </c>
      <c r="R131" t="str">
        <f t="shared" ref="R131:R194" si="28">IF(Q131&lt;10,"0"&amp;Q131,Q131)</f>
        <v>03</v>
      </c>
      <c r="S131">
        <f t="shared" ref="S131:S194" si="29">IF(DAY(O131)&lt;10,0&amp;DAY(O131),DAY(O131))</f>
        <v>30</v>
      </c>
      <c r="T131" s="3">
        <f>'PC Rentados'!N131</f>
        <v>44747</v>
      </c>
      <c r="U131">
        <f t="shared" ref="U131:U194" si="30">YEAR(T131)</f>
        <v>2022</v>
      </c>
      <c r="V131">
        <f t="shared" ref="V131:V194" si="31">MONTH(T131)</f>
        <v>7</v>
      </c>
      <c r="W131" t="str">
        <f t="shared" ref="W131:W194" si="32">IF(V131&lt;10,"0"&amp;V131,V131)</f>
        <v>07</v>
      </c>
      <c r="X131" t="str">
        <f t="shared" si="24"/>
        <v>05</v>
      </c>
      <c r="AA131" t="str">
        <f t="shared" ref="AA131:AA194" si="33">"['proveedor_rentado_id' =&gt; "&amp;B131&amp;", 'centro_costo_id' =&gt; "&amp;C131&amp;",'rentado_responsable_id' =&gt; "&amp;D131&amp;",'rentado_tipo_id' =&gt; "&amp;E131&amp;",'serial' =&gt; '"&amp;F131&amp;"','codigo' =&gt; '"&amp;G131&amp;"',"</f>
        <v>['proveedor_rentado_id' =&gt; 1, 'centro_costo_id' =&gt; 9,'rentado_responsable_id' =&gt; 11,'rentado_tipo_id' =&gt; 1,'serial' =&gt; '5CD142MQQF','codigo' =&gt; '90127',</v>
      </c>
      <c r="AB131" t="str">
        <f t="shared" ref="AB131:AB194" si="34">"'ticket' =&gt; '"&amp;H131&amp;"','valor' =&gt; '"&amp;I131&amp;"','fecha_entrega' =&gt; '"&amp;J131&amp;"','fecha_devolucion' =&gt; '"&amp;K131&amp;"','rentado_estado_id' =&gt; "&amp;L131&amp;",'observaciones' =&gt; '"&amp;M131&amp;"',],"</f>
        <v>'ticket' =&gt; '9172','valor' =&gt; '296310','fecha_entrega' =&gt; '2022-03-30','fecha_devolucion' =&gt; '2022-07-05','rentado_estado_id' =&gt; 3,'observaciones' =&gt; '',],</v>
      </c>
      <c r="AC131" t="str">
        <f t="shared" ref="AC131:AC194" si="35">AA131&amp;AB131</f>
        <v>['proveedor_rentado_id' =&gt; 1, 'centro_costo_id' =&gt; 9,'rentado_responsable_id' =&gt; 11,'rentado_tipo_id' =&gt; 1,'serial' =&gt; '5CD142MQQF','codigo' =&gt; '90127','ticket' =&gt; '9172','valor' =&gt; '296310','fecha_entrega' =&gt; '2022-03-30','fecha_devolucion' =&gt; '2022-07-05','rentado_estado_id' =&gt; 3,'observaciones' =&gt; '',],</v>
      </c>
    </row>
    <row r="132" spans="1:29" x14ac:dyDescent="0.25">
      <c r="A132">
        <v>131</v>
      </c>
      <c r="B132">
        <f>VLOOKUP('PC Rentados'!A132,proveedor_rentado_id!$A$1:$B$6,2,0)</f>
        <v>4</v>
      </c>
      <c r="C132">
        <f>_xlfn.IFNA(VLOOKUP('PC Rentados'!C132,centro_costo_id_2!$A$2:$B$108,2),107)</f>
        <v>37</v>
      </c>
      <c r="D132">
        <f>_xlfn.IFNA(VLOOKUP('PC Rentados'!D132,rentado_responsable_id!$A$1:$B$34,2),"NULL")</f>
        <v>27</v>
      </c>
      <c r="E132">
        <f>VLOOKUP('PC Rentados'!J132,rentado_tipo_id!$A$1:$B$5,2,0)</f>
        <v>1</v>
      </c>
      <c r="F132" t="str">
        <f>'PC Rentados'!K132</f>
        <v>5CG7154G0C</v>
      </c>
      <c r="G132" t="str">
        <f>'PC Rentados'!L132</f>
        <v>AS17866</v>
      </c>
      <c r="H132">
        <f>'PC Rentados'!B132</f>
        <v>9343</v>
      </c>
      <c r="I132">
        <f>'PC Rentados'!M132</f>
        <v>114000</v>
      </c>
      <c r="J132" t="str">
        <f t="shared" si="25"/>
        <v>2022-04-20</v>
      </c>
      <c r="K132" t="str">
        <f>IF('PC Rentados'!N132="","",U132&amp;"-"&amp;W132&amp;"-"&amp;X132)</f>
        <v>2022-07-19</v>
      </c>
      <c r="L132">
        <f>VLOOKUP("'PC Rentados'!'PC Rentados'!I2",rentado_estado_id!$A$1:$B$4,2)</f>
        <v>3</v>
      </c>
      <c r="M132" t="str">
        <f>IF('PC Rentados'!O132="","",'PC Rentados'!O132)</f>
        <v/>
      </c>
      <c r="O132" s="3">
        <f>'PC Rentados'!F132</f>
        <v>44671</v>
      </c>
      <c r="P132">
        <f t="shared" si="26"/>
        <v>2022</v>
      </c>
      <c r="Q132">
        <f t="shared" si="27"/>
        <v>4</v>
      </c>
      <c r="R132" t="str">
        <f t="shared" si="28"/>
        <v>04</v>
      </c>
      <c r="S132">
        <f t="shared" si="29"/>
        <v>20</v>
      </c>
      <c r="T132" s="3">
        <f>'PC Rentados'!N132</f>
        <v>44761</v>
      </c>
      <c r="U132">
        <f t="shared" si="30"/>
        <v>2022</v>
      </c>
      <c r="V132">
        <f t="shared" si="31"/>
        <v>7</v>
      </c>
      <c r="W132" t="str">
        <f t="shared" si="32"/>
        <v>07</v>
      </c>
      <c r="X132">
        <f t="shared" si="24"/>
        <v>19</v>
      </c>
      <c r="AA132" t="str">
        <f t="shared" si="33"/>
        <v>['proveedor_rentado_id' =&gt; 4, 'centro_costo_id' =&gt; 37,'rentado_responsable_id' =&gt; 27,'rentado_tipo_id' =&gt; 1,'serial' =&gt; '5CG7154G0C','codigo' =&gt; 'AS17866',</v>
      </c>
      <c r="AB132" t="str">
        <f t="shared" si="34"/>
        <v>'ticket' =&gt; '9343','valor' =&gt; '114000','fecha_entrega' =&gt; '2022-04-20','fecha_devolucion' =&gt; '2022-07-19','rentado_estado_id' =&gt; 3,'observaciones' =&gt; '',],</v>
      </c>
      <c r="AC132" t="str">
        <f t="shared" si="35"/>
        <v>['proveedor_rentado_id' =&gt; 4, 'centro_costo_id' =&gt; 37,'rentado_responsable_id' =&gt; 27,'rentado_tipo_id' =&gt; 1,'serial' =&gt; '5CG7154G0C','codigo' =&gt; 'AS17866','ticket' =&gt; '9343','valor' =&gt; '114000','fecha_entrega' =&gt; '2022-04-20','fecha_devolucion' =&gt; '2022-07-19','rentado_estado_id' =&gt; 3,'observaciones' =&gt; '',],</v>
      </c>
    </row>
    <row r="133" spans="1:29" x14ac:dyDescent="0.25">
      <c r="A133">
        <v>132</v>
      </c>
      <c r="B133">
        <f>VLOOKUP('PC Rentados'!A133,proveedor_rentado_id!$A$1:$B$6,2,0)</f>
        <v>4</v>
      </c>
      <c r="C133">
        <f>_xlfn.IFNA(VLOOKUP('PC Rentados'!C133,centro_costo_id_2!$A$2:$B$108,2),107)</f>
        <v>37</v>
      </c>
      <c r="D133">
        <f>_xlfn.IFNA(VLOOKUP('PC Rentados'!D133,rentado_responsable_id!$A$1:$B$34,2),"NULL")</f>
        <v>27</v>
      </c>
      <c r="E133">
        <f>VLOOKUP('PC Rentados'!J133,rentado_tipo_id!$A$1:$B$5,2,0)</f>
        <v>1</v>
      </c>
      <c r="F133" t="str">
        <f>'PC Rentados'!K133</f>
        <v>5CG72143YP</v>
      </c>
      <c r="G133" t="str">
        <f>'PC Rentados'!L133</f>
        <v>AS17975</v>
      </c>
      <c r="H133">
        <f>'PC Rentados'!B133</f>
        <v>9343</v>
      </c>
      <c r="I133">
        <f>'PC Rentados'!M133</f>
        <v>114000</v>
      </c>
      <c r="J133" t="str">
        <f t="shared" si="25"/>
        <v>2022-04-20</v>
      </c>
      <c r="K133" t="str">
        <f>IF('PC Rentados'!N133="","",U133&amp;"-"&amp;W133&amp;"-"&amp;X133)</f>
        <v>2022-07-19</v>
      </c>
      <c r="L133">
        <f>VLOOKUP("'PC Rentados'!'PC Rentados'!I2",rentado_estado_id!$A$1:$B$4,2)</f>
        <v>3</v>
      </c>
      <c r="M133" t="str">
        <f>IF('PC Rentados'!O133="","",'PC Rentados'!O133)</f>
        <v/>
      </c>
      <c r="O133" s="3">
        <f>'PC Rentados'!F133</f>
        <v>44671</v>
      </c>
      <c r="P133">
        <f t="shared" si="26"/>
        <v>2022</v>
      </c>
      <c r="Q133">
        <f t="shared" si="27"/>
        <v>4</v>
      </c>
      <c r="R133" t="str">
        <f t="shared" si="28"/>
        <v>04</v>
      </c>
      <c r="S133">
        <f t="shared" si="29"/>
        <v>20</v>
      </c>
      <c r="T133" s="3">
        <f>'PC Rentados'!N133</f>
        <v>44761</v>
      </c>
      <c r="U133">
        <f t="shared" si="30"/>
        <v>2022</v>
      </c>
      <c r="V133">
        <f t="shared" si="31"/>
        <v>7</v>
      </c>
      <c r="W133" t="str">
        <f t="shared" si="32"/>
        <v>07</v>
      </c>
      <c r="X133">
        <f t="shared" si="24"/>
        <v>19</v>
      </c>
      <c r="AA133" t="str">
        <f t="shared" si="33"/>
        <v>['proveedor_rentado_id' =&gt; 4, 'centro_costo_id' =&gt; 37,'rentado_responsable_id' =&gt; 27,'rentado_tipo_id' =&gt; 1,'serial' =&gt; '5CG72143YP','codigo' =&gt; 'AS17975',</v>
      </c>
      <c r="AB133" t="str">
        <f t="shared" si="34"/>
        <v>'ticket' =&gt; '9343','valor' =&gt; '114000','fecha_entrega' =&gt; '2022-04-20','fecha_devolucion' =&gt; '2022-07-19','rentado_estado_id' =&gt; 3,'observaciones' =&gt; '',],</v>
      </c>
      <c r="AC133" t="str">
        <f t="shared" si="35"/>
        <v>['proveedor_rentado_id' =&gt; 4, 'centro_costo_id' =&gt; 37,'rentado_responsable_id' =&gt; 27,'rentado_tipo_id' =&gt; 1,'serial' =&gt; '5CG72143YP','codigo' =&gt; 'AS17975','ticket' =&gt; '9343','valor' =&gt; '114000','fecha_entrega' =&gt; '2022-04-20','fecha_devolucion' =&gt; '2022-07-19','rentado_estado_id' =&gt; 3,'observaciones' =&gt; '',],</v>
      </c>
    </row>
    <row r="134" spans="1:29" x14ac:dyDescent="0.25">
      <c r="A134">
        <v>133</v>
      </c>
      <c r="B134">
        <f>VLOOKUP('PC Rentados'!A134,proveedor_rentado_id!$A$1:$B$6,2,0)</f>
        <v>4</v>
      </c>
      <c r="C134">
        <f>_xlfn.IFNA(VLOOKUP('PC Rentados'!C134,centro_costo_id_2!$A$2:$B$108,2),107)</f>
        <v>37</v>
      </c>
      <c r="D134">
        <f>_xlfn.IFNA(VLOOKUP('PC Rentados'!D134,rentado_responsable_id!$A$1:$B$34,2),"NULL")</f>
        <v>27</v>
      </c>
      <c r="E134">
        <f>VLOOKUP('PC Rentados'!J134,rentado_tipo_id!$A$1:$B$5,2,0)</f>
        <v>1</v>
      </c>
      <c r="F134" t="str">
        <f>'PC Rentados'!K134</f>
        <v>5CG72144S5</v>
      </c>
      <c r="G134" t="str">
        <f>'PC Rentados'!L134</f>
        <v>AS17996</v>
      </c>
      <c r="H134">
        <f>'PC Rentados'!B134</f>
        <v>9343</v>
      </c>
      <c r="I134">
        <f>'PC Rentados'!M134</f>
        <v>114000</v>
      </c>
      <c r="J134" t="str">
        <f t="shared" si="25"/>
        <v>2022-04-20</v>
      </c>
      <c r="K134" t="str">
        <f>IF('PC Rentados'!N134="","",U134&amp;"-"&amp;W134&amp;"-"&amp;X134)</f>
        <v>2022-07-19</v>
      </c>
      <c r="L134">
        <f>VLOOKUP("'PC Rentados'!'PC Rentados'!I2",rentado_estado_id!$A$1:$B$4,2)</f>
        <v>3</v>
      </c>
      <c r="M134" t="str">
        <f>IF('PC Rentados'!O134="","",'PC Rentados'!O134)</f>
        <v/>
      </c>
      <c r="O134" s="3">
        <f>'PC Rentados'!F134</f>
        <v>44671</v>
      </c>
      <c r="P134">
        <f t="shared" si="26"/>
        <v>2022</v>
      </c>
      <c r="Q134">
        <f t="shared" si="27"/>
        <v>4</v>
      </c>
      <c r="R134" t="str">
        <f t="shared" si="28"/>
        <v>04</v>
      </c>
      <c r="S134">
        <f t="shared" si="29"/>
        <v>20</v>
      </c>
      <c r="T134" s="3">
        <f>'PC Rentados'!N134</f>
        <v>44761</v>
      </c>
      <c r="U134">
        <f t="shared" si="30"/>
        <v>2022</v>
      </c>
      <c r="V134">
        <f t="shared" si="31"/>
        <v>7</v>
      </c>
      <c r="W134" t="str">
        <f t="shared" si="32"/>
        <v>07</v>
      </c>
      <c r="X134">
        <f t="shared" si="24"/>
        <v>19</v>
      </c>
      <c r="AA134" t="str">
        <f t="shared" si="33"/>
        <v>['proveedor_rentado_id' =&gt; 4, 'centro_costo_id' =&gt; 37,'rentado_responsable_id' =&gt; 27,'rentado_tipo_id' =&gt; 1,'serial' =&gt; '5CG72144S5','codigo' =&gt; 'AS17996',</v>
      </c>
      <c r="AB134" t="str">
        <f t="shared" si="34"/>
        <v>'ticket' =&gt; '9343','valor' =&gt; '114000','fecha_entrega' =&gt; '2022-04-20','fecha_devolucion' =&gt; '2022-07-19','rentado_estado_id' =&gt; 3,'observaciones' =&gt; '',],</v>
      </c>
      <c r="AC134" t="str">
        <f t="shared" si="35"/>
        <v>['proveedor_rentado_id' =&gt; 4, 'centro_costo_id' =&gt; 37,'rentado_responsable_id' =&gt; 27,'rentado_tipo_id' =&gt; 1,'serial' =&gt; '5CG72144S5','codigo' =&gt; 'AS17996','ticket' =&gt; '9343','valor' =&gt; '114000','fecha_entrega' =&gt; '2022-04-20','fecha_devolucion' =&gt; '2022-07-19','rentado_estado_id' =&gt; 3,'observaciones' =&gt; '',],</v>
      </c>
    </row>
    <row r="135" spans="1:29" x14ac:dyDescent="0.25">
      <c r="A135">
        <v>134</v>
      </c>
      <c r="B135">
        <f>VLOOKUP('PC Rentados'!A135,proveedor_rentado_id!$A$1:$B$6,2,0)</f>
        <v>4</v>
      </c>
      <c r="C135">
        <f>_xlfn.IFNA(VLOOKUP('PC Rentados'!C135,centro_costo_id_2!$A$2:$B$108,2),107)</f>
        <v>37</v>
      </c>
      <c r="D135">
        <f>_xlfn.IFNA(VLOOKUP('PC Rentados'!D135,rentado_responsable_id!$A$1:$B$34,2),"NULL")</f>
        <v>27</v>
      </c>
      <c r="E135">
        <f>VLOOKUP('PC Rentados'!J135,rentado_tipo_id!$A$1:$B$5,2,0)</f>
        <v>1</v>
      </c>
      <c r="F135" t="str">
        <f>'PC Rentados'!K135</f>
        <v>5CG72143PY</v>
      </c>
      <c r="G135" t="str">
        <f>'PC Rentados'!L135</f>
        <v>AS18013</v>
      </c>
      <c r="H135">
        <f>'PC Rentados'!B135</f>
        <v>9343</v>
      </c>
      <c r="I135">
        <f>'PC Rentados'!M135</f>
        <v>114000</v>
      </c>
      <c r="J135" t="str">
        <f t="shared" si="25"/>
        <v>2022-04-20</v>
      </c>
      <c r="K135" t="str">
        <f>IF('PC Rentados'!N135="","",U135&amp;"-"&amp;W135&amp;"-"&amp;X135)</f>
        <v>2022-07-19</v>
      </c>
      <c r="L135">
        <f>VLOOKUP("'PC Rentados'!'PC Rentados'!I2",rentado_estado_id!$A$1:$B$4,2)</f>
        <v>3</v>
      </c>
      <c r="M135" t="str">
        <f>IF('PC Rentados'!O135="","",'PC Rentados'!O135)</f>
        <v/>
      </c>
      <c r="O135" s="3">
        <f>'PC Rentados'!F135</f>
        <v>44671</v>
      </c>
      <c r="P135">
        <f t="shared" si="26"/>
        <v>2022</v>
      </c>
      <c r="Q135">
        <f t="shared" si="27"/>
        <v>4</v>
      </c>
      <c r="R135" t="str">
        <f t="shared" si="28"/>
        <v>04</v>
      </c>
      <c r="S135">
        <f t="shared" si="29"/>
        <v>20</v>
      </c>
      <c r="T135" s="3">
        <f>'PC Rentados'!N135</f>
        <v>44761</v>
      </c>
      <c r="U135">
        <f t="shared" si="30"/>
        <v>2022</v>
      </c>
      <c r="V135">
        <f t="shared" si="31"/>
        <v>7</v>
      </c>
      <c r="W135" t="str">
        <f t="shared" si="32"/>
        <v>07</v>
      </c>
      <c r="X135">
        <f t="shared" si="24"/>
        <v>19</v>
      </c>
      <c r="AA135" t="str">
        <f t="shared" si="33"/>
        <v>['proveedor_rentado_id' =&gt; 4, 'centro_costo_id' =&gt; 37,'rentado_responsable_id' =&gt; 27,'rentado_tipo_id' =&gt; 1,'serial' =&gt; '5CG72143PY','codigo' =&gt; 'AS18013',</v>
      </c>
      <c r="AB135" t="str">
        <f t="shared" si="34"/>
        <v>'ticket' =&gt; '9343','valor' =&gt; '114000','fecha_entrega' =&gt; '2022-04-20','fecha_devolucion' =&gt; '2022-07-19','rentado_estado_id' =&gt; 3,'observaciones' =&gt; '',],</v>
      </c>
      <c r="AC135" t="str">
        <f t="shared" si="35"/>
        <v>['proveedor_rentado_id' =&gt; 4, 'centro_costo_id' =&gt; 37,'rentado_responsable_id' =&gt; 27,'rentado_tipo_id' =&gt; 1,'serial' =&gt; '5CG72143PY','codigo' =&gt; 'AS18013','ticket' =&gt; '9343','valor' =&gt; '114000','fecha_entrega' =&gt; '2022-04-20','fecha_devolucion' =&gt; '2022-07-19','rentado_estado_id' =&gt; 3,'observaciones' =&gt; '',],</v>
      </c>
    </row>
    <row r="136" spans="1:29" x14ac:dyDescent="0.25">
      <c r="A136">
        <v>135</v>
      </c>
      <c r="B136">
        <f>VLOOKUP('PC Rentados'!A136,proveedor_rentado_id!$A$1:$B$6,2,0)</f>
        <v>4</v>
      </c>
      <c r="C136">
        <f>_xlfn.IFNA(VLOOKUP('PC Rentados'!C136,centro_costo_id_2!$A$2:$B$108,2),107)</f>
        <v>37</v>
      </c>
      <c r="D136">
        <f>_xlfn.IFNA(VLOOKUP('PC Rentados'!D136,rentado_responsable_id!$A$1:$B$34,2),"NULL")</f>
        <v>27</v>
      </c>
      <c r="E136">
        <f>VLOOKUP('PC Rentados'!J136,rentado_tipo_id!$A$1:$B$5,2,0)</f>
        <v>1</v>
      </c>
      <c r="F136" t="str">
        <f>'PC Rentados'!K136</f>
        <v>5CG71317FQ</v>
      </c>
      <c r="G136" t="str">
        <f>'PC Rentados'!L136</f>
        <v>AS17506</v>
      </c>
      <c r="H136">
        <f>'PC Rentados'!B136</f>
        <v>9343</v>
      </c>
      <c r="I136">
        <f>'PC Rentados'!M136</f>
        <v>114000</v>
      </c>
      <c r="J136" t="str">
        <f t="shared" si="25"/>
        <v>2022-04-20</v>
      </c>
      <c r="K136" t="str">
        <f>IF('PC Rentados'!N136="","",U136&amp;"-"&amp;W136&amp;"-"&amp;X136)</f>
        <v>2022-07-19</v>
      </c>
      <c r="L136">
        <f>VLOOKUP("'PC Rentados'!'PC Rentados'!I2",rentado_estado_id!$A$1:$B$4,2)</f>
        <v>3</v>
      </c>
      <c r="M136" t="str">
        <f>IF('PC Rentados'!O136="","",'PC Rentados'!O136)</f>
        <v/>
      </c>
      <c r="O136" s="3">
        <f>'PC Rentados'!F136</f>
        <v>44671</v>
      </c>
      <c r="P136">
        <f t="shared" si="26"/>
        <v>2022</v>
      </c>
      <c r="Q136">
        <f t="shared" si="27"/>
        <v>4</v>
      </c>
      <c r="R136" t="str">
        <f t="shared" si="28"/>
        <v>04</v>
      </c>
      <c r="S136">
        <f t="shared" si="29"/>
        <v>20</v>
      </c>
      <c r="T136" s="3">
        <f>'PC Rentados'!N136</f>
        <v>44761</v>
      </c>
      <c r="U136">
        <f t="shared" si="30"/>
        <v>2022</v>
      </c>
      <c r="V136">
        <f t="shared" si="31"/>
        <v>7</v>
      </c>
      <c r="W136" t="str">
        <f t="shared" si="32"/>
        <v>07</v>
      </c>
      <c r="X136">
        <f t="shared" si="24"/>
        <v>19</v>
      </c>
      <c r="AA136" t="str">
        <f t="shared" si="33"/>
        <v>['proveedor_rentado_id' =&gt; 4, 'centro_costo_id' =&gt; 37,'rentado_responsable_id' =&gt; 27,'rentado_tipo_id' =&gt; 1,'serial' =&gt; '5CG71317FQ','codigo' =&gt; 'AS17506',</v>
      </c>
      <c r="AB136" t="str">
        <f t="shared" si="34"/>
        <v>'ticket' =&gt; '9343','valor' =&gt; '114000','fecha_entrega' =&gt; '2022-04-20','fecha_devolucion' =&gt; '2022-07-19','rentado_estado_id' =&gt; 3,'observaciones' =&gt; '',],</v>
      </c>
      <c r="AC136" t="str">
        <f t="shared" si="35"/>
        <v>['proveedor_rentado_id' =&gt; 4, 'centro_costo_id' =&gt; 37,'rentado_responsable_id' =&gt; 27,'rentado_tipo_id' =&gt; 1,'serial' =&gt; '5CG71317FQ','codigo' =&gt; 'AS17506','ticket' =&gt; '9343','valor' =&gt; '114000','fecha_entrega' =&gt; '2022-04-20','fecha_devolucion' =&gt; '2022-07-19','rentado_estado_id' =&gt; 3,'observaciones' =&gt; '',],</v>
      </c>
    </row>
    <row r="137" spans="1:29" x14ac:dyDescent="0.25">
      <c r="A137">
        <v>136</v>
      </c>
      <c r="B137">
        <f>VLOOKUP('PC Rentados'!A137,proveedor_rentado_id!$A$1:$B$6,2,0)</f>
        <v>4</v>
      </c>
      <c r="C137">
        <f>_xlfn.IFNA(VLOOKUP('PC Rentados'!C137,centro_costo_id_2!$A$2:$B$108,2),107)</f>
        <v>37</v>
      </c>
      <c r="D137">
        <f>_xlfn.IFNA(VLOOKUP('PC Rentados'!D137,rentado_responsable_id!$A$1:$B$34,2),"NULL")</f>
        <v>27</v>
      </c>
      <c r="E137">
        <f>VLOOKUP('PC Rentados'!J137,rentado_tipo_id!$A$1:$B$5,2,0)</f>
        <v>1</v>
      </c>
      <c r="F137" t="str">
        <f>'PC Rentados'!K137</f>
        <v>5CG4310W1S</v>
      </c>
      <c r="G137" t="str">
        <f>'PC Rentados'!L137</f>
        <v>AS13524</v>
      </c>
      <c r="H137">
        <f>'PC Rentados'!B137</f>
        <v>9343</v>
      </c>
      <c r="I137">
        <f>'PC Rentados'!M137</f>
        <v>114000</v>
      </c>
      <c r="J137" t="str">
        <f t="shared" si="25"/>
        <v>2022-04-20</v>
      </c>
      <c r="K137" t="str">
        <f>IF('PC Rentados'!N137="","",U137&amp;"-"&amp;W137&amp;"-"&amp;X137)</f>
        <v>2022-07-19</v>
      </c>
      <c r="L137">
        <f>VLOOKUP("'PC Rentados'!'PC Rentados'!I2",rentado_estado_id!$A$1:$B$4,2)</f>
        <v>3</v>
      </c>
      <c r="M137" t="str">
        <f>IF('PC Rentados'!O137="","",'PC Rentados'!O137)</f>
        <v/>
      </c>
      <c r="O137" s="3">
        <f>'PC Rentados'!F137</f>
        <v>44671</v>
      </c>
      <c r="P137">
        <f t="shared" si="26"/>
        <v>2022</v>
      </c>
      <c r="Q137">
        <f t="shared" si="27"/>
        <v>4</v>
      </c>
      <c r="R137" t="str">
        <f t="shared" si="28"/>
        <v>04</v>
      </c>
      <c r="S137">
        <f t="shared" si="29"/>
        <v>20</v>
      </c>
      <c r="T137" s="3">
        <f>'PC Rentados'!N137</f>
        <v>44761</v>
      </c>
      <c r="U137">
        <f t="shared" si="30"/>
        <v>2022</v>
      </c>
      <c r="V137">
        <f t="shared" si="31"/>
        <v>7</v>
      </c>
      <c r="W137" t="str">
        <f t="shared" si="32"/>
        <v>07</v>
      </c>
      <c r="X137">
        <f t="shared" si="24"/>
        <v>19</v>
      </c>
      <c r="AA137" t="str">
        <f t="shared" si="33"/>
        <v>['proveedor_rentado_id' =&gt; 4, 'centro_costo_id' =&gt; 37,'rentado_responsable_id' =&gt; 27,'rentado_tipo_id' =&gt; 1,'serial' =&gt; '5CG4310W1S','codigo' =&gt; 'AS13524',</v>
      </c>
      <c r="AB137" t="str">
        <f t="shared" si="34"/>
        <v>'ticket' =&gt; '9343','valor' =&gt; '114000','fecha_entrega' =&gt; '2022-04-20','fecha_devolucion' =&gt; '2022-07-19','rentado_estado_id' =&gt; 3,'observaciones' =&gt; '',],</v>
      </c>
      <c r="AC137" t="str">
        <f t="shared" si="35"/>
        <v>['proveedor_rentado_id' =&gt; 4, 'centro_costo_id' =&gt; 37,'rentado_responsable_id' =&gt; 27,'rentado_tipo_id' =&gt; 1,'serial' =&gt; '5CG4310W1S','codigo' =&gt; 'AS13524','ticket' =&gt; '9343','valor' =&gt; '114000','fecha_entrega' =&gt; '2022-04-20','fecha_devolucion' =&gt; '2022-07-19','rentado_estado_id' =&gt; 3,'observaciones' =&gt; '',],</v>
      </c>
    </row>
    <row r="138" spans="1:29" x14ac:dyDescent="0.25">
      <c r="A138">
        <v>137</v>
      </c>
      <c r="B138">
        <f>VLOOKUP('PC Rentados'!A138,proveedor_rentado_id!$A$1:$B$6,2,0)</f>
        <v>4</v>
      </c>
      <c r="C138">
        <f>_xlfn.IFNA(VLOOKUP('PC Rentados'!C138,centro_costo_id_2!$A$2:$B$108,2),107)</f>
        <v>37</v>
      </c>
      <c r="D138">
        <f>_xlfn.IFNA(VLOOKUP('PC Rentados'!D138,rentado_responsable_id!$A$1:$B$34,2),"NULL")</f>
        <v>27</v>
      </c>
      <c r="E138">
        <f>VLOOKUP('PC Rentados'!J138,rentado_tipo_id!$A$1:$B$5,2,0)</f>
        <v>1</v>
      </c>
      <c r="F138" t="str">
        <f>'PC Rentados'!K138</f>
        <v>5CG4351YWT</v>
      </c>
      <c r="G138" t="str">
        <f>'PC Rentados'!L138</f>
        <v>AS13894</v>
      </c>
      <c r="H138">
        <f>'PC Rentados'!B138</f>
        <v>9343</v>
      </c>
      <c r="I138">
        <f>'PC Rentados'!M138</f>
        <v>114000</v>
      </c>
      <c r="J138" t="str">
        <f t="shared" si="25"/>
        <v>2022-04-20</v>
      </c>
      <c r="K138" t="str">
        <f>IF('PC Rentados'!N138="","",U138&amp;"-"&amp;W138&amp;"-"&amp;X138)</f>
        <v>2022-07-19</v>
      </c>
      <c r="L138">
        <f>VLOOKUP("'PC Rentados'!'PC Rentados'!I2",rentado_estado_id!$A$1:$B$4,2)</f>
        <v>3</v>
      </c>
      <c r="M138" t="str">
        <f>IF('PC Rentados'!O138="","",'PC Rentados'!O138)</f>
        <v/>
      </c>
      <c r="O138" s="3">
        <f>'PC Rentados'!F138</f>
        <v>44671</v>
      </c>
      <c r="P138">
        <f t="shared" si="26"/>
        <v>2022</v>
      </c>
      <c r="Q138">
        <f t="shared" si="27"/>
        <v>4</v>
      </c>
      <c r="R138" t="str">
        <f t="shared" si="28"/>
        <v>04</v>
      </c>
      <c r="S138">
        <f t="shared" si="29"/>
        <v>20</v>
      </c>
      <c r="T138" s="3">
        <f>'PC Rentados'!N138</f>
        <v>44761</v>
      </c>
      <c r="U138">
        <f t="shared" si="30"/>
        <v>2022</v>
      </c>
      <c r="V138">
        <f t="shared" si="31"/>
        <v>7</v>
      </c>
      <c r="W138" t="str">
        <f t="shared" si="32"/>
        <v>07</v>
      </c>
      <c r="X138">
        <f t="shared" si="24"/>
        <v>19</v>
      </c>
      <c r="AA138" t="str">
        <f t="shared" si="33"/>
        <v>['proveedor_rentado_id' =&gt; 4, 'centro_costo_id' =&gt; 37,'rentado_responsable_id' =&gt; 27,'rentado_tipo_id' =&gt; 1,'serial' =&gt; '5CG4351YWT','codigo' =&gt; 'AS13894',</v>
      </c>
      <c r="AB138" t="str">
        <f t="shared" si="34"/>
        <v>'ticket' =&gt; '9343','valor' =&gt; '114000','fecha_entrega' =&gt; '2022-04-20','fecha_devolucion' =&gt; '2022-07-19','rentado_estado_id' =&gt; 3,'observaciones' =&gt; '',],</v>
      </c>
      <c r="AC138" t="str">
        <f t="shared" si="35"/>
        <v>['proveedor_rentado_id' =&gt; 4, 'centro_costo_id' =&gt; 37,'rentado_responsable_id' =&gt; 27,'rentado_tipo_id' =&gt; 1,'serial' =&gt; '5CG4351YWT','codigo' =&gt; 'AS13894','ticket' =&gt; '9343','valor' =&gt; '114000','fecha_entrega' =&gt; '2022-04-20','fecha_devolucion' =&gt; '2022-07-19','rentado_estado_id' =&gt; 3,'observaciones' =&gt; '',],</v>
      </c>
    </row>
    <row r="139" spans="1:29" x14ac:dyDescent="0.25">
      <c r="A139">
        <v>138</v>
      </c>
      <c r="B139">
        <f>VLOOKUP('PC Rentados'!A139,proveedor_rentado_id!$A$1:$B$6,2,0)</f>
        <v>4</v>
      </c>
      <c r="C139">
        <f>_xlfn.IFNA(VLOOKUP('PC Rentados'!C139,centro_costo_id_2!$A$2:$B$108,2),107)</f>
        <v>37</v>
      </c>
      <c r="D139">
        <f>_xlfn.IFNA(VLOOKUP('PC Rentados'!D139,rentado_responsable_id!$A$1:$B$34,2),"NULL")</f>
        <v>27</v>
      </c>
      <c r="E139">
        <f>VLOOKUP('PC Rentados'!J139,rentado_tipo_id!$A$1:$B$5,2,0)</f>
        <v>1</v>
      </c>
      <c r="F139" t="str">
        <f>'PC Rentados'!K139</f>
        <v>5CG50745SG</v>
      </c>
      <c r="G139" t="str">
        <f>'PC Rentados'!L139</f>
        <v>AS14301</v>
      </c>
      <c r="H139">
        <f>'PC Rentados'!B139</f>
        <v>9343</v>
      </c>
      <c r="I139">
        <f>'PC Rentados'!M139</f>
        <v>114000</v>
      </c>
      <c r="J139" t="str">
        <f t="shared" si="25"/>
        <v>2022-04-20</v>
      </c>
      <c r="K139" t="str">
        <f>IF('PC Rentados'!N139="","",U139&amp;"-"&amp;W139&amp;"-"&amp;X139)</f>
        <v>2022-07-19</v>
      </c>
      <c r="L139">
        <f>VLOOKUP("'PC Rentados'!'PC Rentados'!I2",rentado_estado_id!$A$1:$B$4,2)</f>
        <v>3</v>
      </c>
      <c r="M139" t="str">
        <f>IF('PC Rentados'!O139="","",'PC Rentados'!O139)</f>
        <v/>
      </c>
      <c r="O139" s="3">
        <f>'PC Rentados'!F139</f>
        <v>44671</v>
      </c>
      <c r="P139">
        <f t="shared" si="26"/>
        <v>2022</v>
      </c>
      <c r="Q139">
        <f t="shared" si="27"/>
        <v>4</v>
      </c>
      <c r="R139" t="str">
        <f t="shared" si="28"/>
        <v>04</v>
      </c>
      <c r="S139">
        <f t="shared" si="29"/>
        <v>20</v>
      </c>
      <c r="T139" s="3">
        <f>'PC Rentados'!N139</f>
        <v>44761</v>
      </c>
      <c r="U139">
        <f t="shared" si="30"/>
        <v>2022</v>
      </c>
      <c r="V139">
        <f t="shared" si="31"/>
        <v>7</v>
      </c>
      <c r="W139" t="str">
        <f t="shared" si="32"/>
        <v>07</v>
      </c>
      <c r="X139">
        <f t="shared" si="24"/>
        <v>19</v>
      </c>
      <c r="AA139" t="str">
        <f t="shared" si="33"/>
        <v>['proveedor_rentado_id' =&gt; 4, 'centro_costo_id' =&gt; 37,'rentado_responsable_id' =&gt; 27,'rentado_tipo_id' =&gt; 1,'serial' =&gt; '5CG50745SG','codigo' =&gt; 'AS14301',</v>
      </c>
      <c r="AB139" t="str">
        <f t="shared" si="34"/>
        <v>'ticket' =&gt; '9343','valor' =&gt; '114000','fecha_entrega' =&gt; '2022-04-20','fecha_devolucion' =&gt; '2022-07-19','rentado_estado_id' =&gt; 3,'observaciones' =&gt; '',],</v>
      </c>
      <c r="AC139" t="str">
        <f t="shared" si="35"/>
        <v>['proveedor_rentado_id' =&gt; 4, 'centro_costo_id' =&gt; 37,'rentado_responsable_id' =&gt; 27,'rentado_tipo_id' =&gt; 1,'serial' =&gt; '5CG50745SG','codigo' =&gt; 'AS14301','ticket' =&gt; '9343','valor' =&gt; '114000','fecha_entrega' =&gt; '2022-04-20','fecha_devolucion' =&gt; '2022-07-19','rentado_estado_id' =&gt; 3,'observaciones' =&gt; '',],</v>
      </c>
    </row>
    <row r="140" spans="1:29" x14ac:dyDescent="0.25">
      <c r="A140">
        <v>139</v>
      </c>
      <c r="B140">
        <f>VLOOKUP('PC Rentados'!A140,proveedor_rentado_id!$A$1:$B$6,2,0)</f>
        <v>4</v>
      </c>
      <c r="C140">
        <f>_xlfn.IFNA(VLOOKUP('PC Rentados'!C140,centro_costo_id_2!$A$2:$B$108,2),107)</f>
        <v>37</v>
      </c>
      <c r="D140">
        <f>_xlfn.IFNA(VLOOKUP('PC Rentados'!D140,rentado_responsable_id!$A$1:$B$34,2),"NULL")</f>
        <v>27</v>
      </c>
      <c r="E140">
        <f>VLOOKUP('PC Rentados'!J140,rentado_tipo_id!$A$1:$B$5,2,0)</f>
        <v>1</v>
      </c>
      <c r="F140" t="str">
        <f>'PC Rentados'!K140</f>
        <v>SMP11ZG1C</v>
      </c>
      <c r="G140" t="str">
        <f>'PC Rentados'!L140</f>
        <v>AS16569</v>
      </c>
      <c r="H140">
        <f>'PC Rentados'!B140</f>
        <v>9343</v>
      </c>
      <c r="I140">
        <f>'PC Rentados'!M140</f>
        <v>114000</v>
      </c>
      <c r="J140" t="str">
        <f t="shared" si="25"/>
        <v>2022-04-20</v>
      </c>
      <c r="K140" t="str">
        <f>IF('PC Rentados'!N140="","",U140&amp;"-"&amp;W140&amp;"-"&amp;X140)</f>
        <v>2022-07-19</v>
      </c>
      <c r="L140">
        <f>VLOOKUP("'PC Rentados'!'PC Rentados'!I2",rentado_estado_id!$A$1:$B$4,2)</f>
        <v>3</v>
      </c>
      <c r="M140" t="str">
        <f>IF('PC Rentados'!O140="","",'PC Rentados'!O140)</f>
        <v/>
      </c>
      <c r="O140" s="3">
        <f>'PC Rentados'!F140</f>
        <v>44671</v>
      </c>
      <c r="P140">
        <f t="shared" si="26"/>
        <v>2022</v>
      </c>
      <c r="Q140">
        <f t="shared" si="27"/>
        <v>4</v>
      </c>
      <c r="R140" t="str">
        <f t="shared" si="28"/>
        <v>04</v>
      </c>
      <c r="S140">
        <f t="shared" si="29"/>
        <v>20</v>
      </c>
      <c r="T140" s="3">
        <f>'PC Rentados'!N140</f>
        <v>44761</v>
      </c>
      <c r="U140">
        <f t="shared" si="30"/>
        <v>2022</v>
      </c>
      <c r="V140">
        <f t="shared" si="31"/>
        <v>7</v>
      </c>
      <c r="W140" t="str">
        <f t="shared" si="32"/>
        <v>07</v>
      </c>
      <c r="X140">
        <f t="shared" si="24"/>
        <v>19</v>
      </c>
      <c r="AA140" t="str">
        <f t="shared" si="33"/>
        <v>['proveedor_rentado_id' =&gt; 4, 'centro_costo_id' =&gt; 37,'rentado_responsable_id' =&gt; 27,'rentado_tipo_id' =&gt; 1,'serial' =&gt; 'SMP11ZG1C','codigo' =&gt; 'AS16569',</v>
      </c>
      <c r="AB140" t="str">
        <f t="shared" si="34"/>
        <v>'ticket' =&gt; '9343','valor' =&gt; '114000','fecha_entrega' =&gt; '2022-04-20','fecha_devolucion' =&gt; '2022-07-19','rentado_estado_id' =&gt; 3,'observaciones' =&gt; '',],</v>
      </c>
      <c r="AC140" t="str">
        <f t="shared" si="35"/>
        <v>['proveedor_rentado_id' =&gt; 4, 'centro_costo_id' =&gt; 37,'rentado_responsable_id' =&gt; 27,'rentado_tipo_id' =&gt; 1,'serial' =&gt; 'SMP11ZG1C','codigo' =&gt; 'AS16569','ticket' =&gt; '9343','valor' =&gt; '114000','fecha_entrega' =&gt; '2022-04-20','fecha_devolucion' =&gt; '2022-07-19','rentado_estado_id' =&gt; 3,'observaciones' =&gt; '',],</v>
      </c>
    </row>
    <row r="141" spans="1:29" x14ac:dyDescent="0.25">
      <c r="A141">
        <v>140</v>
      </c>
      <c r="B141">
        <f>VLOOKUP('PC Rentados'!A141,proveedor_rentado_id!$A$1:$B$6,2,0)</f>
        <v>4</v>
      </c>
      <c r="C141">
        <f>_xlfn.IFNA(VLOOKUP('PC Rentados'!C141,centro_costo_id_2!$A$2:$B$108,2),107)</f>
        <v>37</v>
      </c>
      <c r="D141">
        <f>_xlfn.IFNA(VLOOKUP('PC Rentados'!D141,rentado_responsable_id!$A$1:$B$34,2),"NULL")</f>
        <v>27</v>
      </c>
      <c r="E141">
        <f>VLOOKUP('PC Rentados'!J141,rentado_tipo_id!$A$1:$B$5,2,0)</f>
        <v>1</v>
      </c>
      <c r="F141" t="str">
        <f>'PC Rentados'!K141</f>
        <v>5CG7124HTP</v>
      </c>
      <c r="G141" t="str">
        <f>'PC Rentados'!L141</f>
        <v>AS17778</v>
      </c>
      <c r="H141">
        <f>'PC Rentados'!B141</f>
        <v>9343</v>
      </c>
      <c r="I141">
        <f>'PC Rentados'!M141</f>
        <v>114000</v>
      </c>
      <c r="J141" t="str">
        <f t="shared" si="25"/>
        <v>2022-04-20</v>
      </c>
      <c r="K141" t="str">
        <f>IF('PC Rentados'!N141="","",U141&amp;"-"&amp;W141&amp;"-"&amp;X141)</f>
        <v>2022-07-19</v>
      </c>
      <c r="L141">
        <f>VLOOKUP("'PC Rentados'!'PC Rentados'!I2",rentado_estado_id!$A$1:$B$4,2)</f>
        <v>3</v>
      </c>
      <c r="M141" t="str">
        <f>IF('PC Rentados'!O141="","",'PC Rentados'!O141)</f>
        <v/>
      </c>
      <c r="O141" s="3">
        <f>'PC Rentados'!F141</f>
        <v>44671</v>
      </c>
      <c r="P141">
        <f t="shared" si="26"/>
        <v>2022</v>
      </c>
      <c r="Q141">
        <f t="shared" si="27"/>
        <v>4</v>
      </c>
      <c r="R141" t="str">
        <f t="shared" si="28"/>
        <v>04</v>
      </c>
      <c r="S141">
        <f t="shared" si="29"/>
        <v>20</v>
      </c>
      <c r="T141" s="3">
        <f>'PC Rentados'!N141</f>
        <v>44761</v>
      </c>
      <c r="U141">
        <f t="shared" si="30"/>
        <v>2022</v>
      </c>
      <c r="V141">
        <f t="shared" si="31"/>
        <v>7</v>
      </c>
      <c r="W141" t="str">
        <f t="shared" si="32"/>
        <v>07</v>
      </c>
      <c r="X141">
        <f t="shared" si="24"/>
        <v>19</v>
      </c>
      <c r="AA141" t="str">
        <f t="shared" si="33"/>
        <v>['proveedor_rentado_id' =&gt; 4, 'centro_costo_id' =&gt; 37,'rentado_responsable_id' =&gt; 27,'rentado_tipo_id' =&gt; 1,'serial' =&gt; '5CG7124HTP','codigo' =&gt; 'AS17778',</v>
      </c>
      <c r="AB141" t="str">
        <f t="shared" si="34"/>
        <v>'ticket' =&gt; '9343','valor' =&gt; '114000','fecha_entrega' =&gt; '2022-04-20','fecha_devolucion' =&gt; '2022-07-19','rentado_estado_id' =&gt; 3,'observaciones' =&gt; '',],</v>
      </c>
      <c r="AC141" t="str">
        <f t="shared" si="35"/>
        <v>['proveedor_rentado_id' =&gt; 4, 'centro_costo_id' =&gt; 37,'rentado_responsable_id' =&gt; 27,'rentado_tipo_id' =&gt; 1,'serial' =&gt; '5CG7124HTP','codigo' =&gt; 'AS17778','ticket' =&gt; '9343','valor' =&gt; '114000','fecha_entrega' =&gt; '2022-04-20','fecha_devolucion' =&gt; '2022-07-19','rentado_estado_id' =&gt; 3,'observaciones' =&gt; '',],</v>
      </c>
    </row>
    <row r="142" spans="1:29" x14ac:dyDescent="0.25">
      <c r="A142">
        <v>141</v>
      </c>
      <c r="B142">
        <f>VLOOKUP('PC Rentados'!A142,proveedor_rentado_id!$A$1:$B$6,2,0)</f>
        <v>4</v>
      </c>
      <c r="C142">
        <f>_xlfn.IFNA(VLOOKUP('PC Rentados'!C142,centro_costo_id_2!$A$2:$B$108,2),107)</f>
        <v>37</v>
      </c>
      <c r="D142">
        <f>_xlfn.IFNA(VLOOKUP('PC Rentados'!D142,rentado_responsable_id!$A$1:$B$34,2),"NULL")</f>
        <v>27</v>
      </c>
      <c r="E142">
        <f>VLOOKUP('PC Rentados'!J142,rentado_tipo_id!$A$1:$B$5,2,0)</f>
        <v>1</v>
      </c>
      <c r="F142" t="str">
        <f>'PC Rentados'!K142</f>
        <v>SLR08KMBS</v>
      </c>
      <c r="G142" t="str">
        <f>'PC Rentados'!L142</f>
        <v>AS17595</v>
      </c>
      <c r="H142">
        <f>'PC Rentados'!B142</f>
        <v>9343</v>
      </c>
      <c r="I142">
        <f>'PC Rentados'!M142</f>
        <v>114000</v>
      </c>
      <c r="J142" t="str">
        <f t="shared" si="25"/>
        <v>2022-04-20</v>
      </c>
      <c r="K142" t="str">
        <f>IF('PC Rentados'!N142="","",U142&amp;"-"&amp;W142&amp;"-"&amp;X142)</f>
        <v>2022-07-19</v>
      </c>
      <c r="L142">
        <f>VLOOKUP("'PC Rentados'!'PC Rentados'!I2",rentado_estado_id!$A$1:$B$4,2)</f>
        <v>3</v>
      </c>
      <c r="M142" t="str">
        <f>IF('PC Rentados'!O142="","",'PC Rentados'!O142)</f>
        <v/>
      </c>
      <c r="O142" s="3">
        <f>'PC Rentados'!F142</f>
        <v>44671</v>
      </c>
      <c r="P142">
        <f t="shared" si="26"/>
        <v>2022</v>
      </c>
      <c r="Q142">
        <f t="shared" si="27"/>
        <v>4</v>
      </c>
      <c r="R142" t="str">
        <f t="shared" si="28"/>
        <v>04</v>
      </c>
      <c r="S142">
        <f t="shared" si="29"/>
        <v>20</v>
      </c>
      <c r="T142" s="3">
        <f>'PC Rentados'!N142</f>
        <v>44761</v>
      </c>
      <c r="U142">
        <f t="shared" si="30"/>
        <v>2022</v>
      </c>
      <c r="V142">
        <f t="shared" si="31"/>
        <v>7</v>
      </c>
      <c r="W142" t="str">
        <f t="shared" si="32"/>
        <v>07</v>
      </c>
      <c r="X142">
        <f t="shared" si="24"/>
        <v>19</v>
      </c>
      <c r="AA142" t="str">
        <f t="shared" si="33"/>
        <v>['proveedor_rentado_id' =&gt; 4, 'centro_costo_id' =&gt; 37,'rentado_responsable_id' =&gt; 27,'rentado_tipo_id' =&gt; 1,'serial' =&gt; 'SLR08KMBS','codigo' =&gt; 'AS17595',</v>
      </c>
      <c r="AB142" t="str">
        <f t="shared" si="34"/>
        <v>'ticket' =&gt; '9343','valor' =&gt; '114000','fecha_entrega' =&gt; '2022-04-20','fecha_devolucion' =&gt; '2022-07-19','rentado_estado_id' =&gt; 3,'observaciones' =&gt; '',],</v>
      </c>
      <c r="AC142" t="str">
        <f t="shared" si="35"/>
        <v>['proveedor_rentado_id' =&gt; 4, 'centro_costo_id' =&gt; 37,'rentado_responsable_id' =&gt; 27,'rentado_tipo_id' =&gt; 1,'serial' =&gt; 'SLR08KMBS','codigo' =&gt; 'AS17595','ticket' =&gt; '9343','valor' =&gt; '114000','fecha_entrega' =&gt; '2022-04-20','fecha_devolucion' =&gt; '2022-07-19','rentado_estado_id' =&gt; 3,'observaciones' =&gt; '',],</v>
      </c>
    </row>
    <row r="143" spans="1:29" x14ac:dyDescent="0.25">
      <c r="A143">
        <v>142</v>
      </c>
      <c r="B143">
        <f>VLOOKUP('PC Rentados'!A143,proveedor_rentado_id!$A$1:$B$6,2,0)</f>
        <v>4</v>
      </c>
      <c r="C143">
        <f>_xlfn.IFNA(VLOOKUP('PC Rentados'!C143,centro_costo_id_2!$A$2:$B$108,2),107)</f>
        <v>37</v>
      </c>
      <c r="D143">
        <f>_xlfn.IFNA(VLOOKUP('PC Rentados'!D143,rentado_responsable_id!$A$1:$B$34,2),"NULL")</f>
        <v>27</v>
      </c>
      <c r="E143">
        <f>VLOOKUP('PC Rentados'!J143,rentado_tipo_id!$A$1:$B$5,2,0)</f>
        <v>1</v>
      </c>
      <c r="F143" t="str">
        <f>'PC Rentados'!K143</f>
        <v>SLR08KM4P</v>
      </c>
      <c r="G143" t="str">
        <f>'PC Rentados'!L143</f>
        <v>AS17604</v>
      </c>
      <c r="H143">
        <f>'PC Rentados'!B143</f>
        <v>9343</v>
      </c>
      <c r="I143">
        <f>'PC Rentados'!M143</f>
        <v>114000</v>
      </c>
      <c r="J143" t="str">
        <f t="shared" si="25"/>
        <v>2022-04-20</v>
      </c>
      <c r="K143" t="str">
        <f>IF('PC Rentados'!N143="","",U143&amp;"-"&amp;W143&amp;"-"&amp;X143)</f>
        <v>2022-07-19</v>
      </c>
      <c r="L143">
        <f>VLOOKUP("'PC Rentados'!'PC Rentados'!I2",rentado_estado_id!$A$1:$B$4,2)</f>
        <v>3</v>
      </c>
      <c r="M143" t="str">
        <f>IF('PC Rentados'!O143="","",'PC Rentados'!O143)</f>
        <v/>
      </c>
      <c r="O143" s="3">
        <f>'PC Rentados'!F143</f>
        <v>44671</v>
      </c>
      <c r="P143">
        <f t="shared" si="26"/>
        <v>2022</v>
      </c>
      <c r="Q143">
        <f t="shared" si="27"/>
        <v>4</v>
      </c>
      <c r="R143" t="str">
        <f t="shared" si="28"/>
        <v>04</v>
      </c>
      <c r="S143">
        <f t="shared" si="29"/>
        <v>20</v>
      </c>
      <c r="T143" s="3">
        <f>'PC Rentados'!N143</f>
        <v>44761</v>
      </c>
      <c r="U143">
        <f t="shared" si="30"/>
        <v>2022</v>
      </c>
      <c r="V143">
        <f t="shared" si="31"/>
        <v>7</v>
      </c>
      <c r="W143" t="str">
        <f t="shared" si="32"/>
        <v>07</v>
      </c>
      <c r="X143">
        <f t="shared" si="24"/>
        <v>19</v>
      </c>
      <c r="AA143" t="str">
        <f t="shared" si="33"/>
        <v>['proveedor_rentado_id' =&gt; 4, 'centro_costo_id' =&gt; 37,'rentado_responsable_id' =&gt; 27,'rentado_tipo_id' =&gt; 1,'serial' =&gt; 'SLR08KM4P','codigo' =&gt; 'AS17604',</v>
      </c>
      <c r="AB143" t="str">
        <f t="shared" si="34"/>
        <v>'ticket' =&gt; '9343','valor' =&gt; '114000','fecha_entrega' =&gt; '2022-04-20','fecha_devolucion' =&gt; '2022-07-19','rentado_estado_id' =&gt; 3,'observaciones' =&gt; '',],</v>
      </c>
      <c r="AC143" t="str">
        <f t="shared" si="35"/>
        <v>['proveedor_rentado_id' =&gt; 4, 'centro_costo_id' =&gt; 37,'rentado_responsable_id' =&gt; 27,'rentado_tipo_id' =&gt; 1,'serial' =&gt; 'SLR08KM4P','codigo' =&gt; 'AS17604','ticket' =&gt; '9343','valor' =&gt; '114000','fecha_entrega' =&gt; '2022-04-20','fecha_devolucion' =&gt; '2022-07-19','rentado_estado_id' =&gt; 3,'observaciones' =&gt; '',],</v>
      </c>
    </row>
    <row r="144" spans="1:29" x14ac:dyDescent="0.25">
      <c r="A144">
        <v>143</v>
      </c>
      <c r="B144">
        <f>VLOOKUP('PC Rentados'!A144,proveedor_rentado_id!$A$1:$B$6,2,0)</f>
        <v>4</v>
      </c>
      <c r="C144">
        <f>_xlfn.IFNA(VLOOKUP('PC Rentados'!C144,centro_costo_id_2!$A$2:$B$108,2),107)</f>
        <v>37</v>
      </c>
      <c r="D144">
        <f>_xlfn.IFNA(VLOOKUP('PC Rentados'!D144,rentado_responsable_id!$A$1:$B$34,2),"NULL")</f>
        <v>27</v>
      </c>
      <c r="E144">
        <f>VLOOKUP('PC Rentados'!J144,rentado_tipo_id!$A$1:$B$5,2,0)</f>
        <v>1</v>
      </c>
      <c r="F144" t="str">
        <f>'PC Rentados'!K144</f>
        <v>SLR08KM4S</v>
      </c>
      <c r="G144" t="str">
        <f>'PC Rentados'!L144</f>
        <v>AS17610</v>
      </c>
      <c r="H144">
        <f>'PC Rentados'!B144</f>
        <v>9343</v>
      </c>
      <c r="I144">
        <f>'PC Rentados'!M144</f>
        <v>114000</v>
      </c>
      <c r="J144" t="str">
        <f t="shared" si="25"/>
        <v>2022-04-20</v>
      </c>
      <c r="K144" t="str">
        <f>IF('PC Rentados'!N144="","",U144&amp;"-"&amp;W144&amp;"-"&amp;X144)</f>
        <v>2022-07-19</v>
      </c>
      <c r="L144">
        <f>VLOOKUP("'PC Rentados'!'PC Rentados'!I2",rentado_estado_id!$A$1:$B$4,2)</f>
        <v>3</v>
      </c>
      <c r="M144" t="str">
        <f>IF('PC Rentados'!O144="","",'PC Rentados'!O144)</f>
        <v/>
      </c>
      <c r="O144" s="3">
        <f>'PC Rentados'!F144</f>
        <v>44671</v>
      </c>
      <c r="P144">
        <f t="shared" si="26"/>
        <v>2022</v>
      </c>
      <c r="Q144">
        <f t="shared" si="27"/>
        <v>4</v>
      </c>
      <c r="R144" t="str">
        <f t="shared" si="28"/>
        <v>04</v>
      </c>
      <c r="S144">
        <f t="shared" si="29"/>
        <v>20</v>
      </c>
      <c r="T144" s="3">
        <f>'PC Rentados'!N144</f>
        <v>44761</v>
      </c>
      <c r="U144">
        <f t="shared" si="30"/>
        <v>2022</v>
      </c>
      <c r="V144">
        <f t="shared" si="31"/>
        <v>7</v>
      </c>
      <c r="W144" t="str">
        <f t="shared" si="32"/>
        <v>07</v>
      </c>
      <c r="X144">
        <f t="shared" si="24"/>
        <v>19</v>
      </c>
      <c r="AA144" t="str">
        <f t="shared" si="33"/>
        <v>['proveedor_rentado_id' =&gt; 4, 'centro_costo_id' =&gt; 37,'rentado_responsable_id' =&gt; 27,'rentado_tipo_id' =&gt; 1,'serial' =&gt; 'SLR08KM4S','codigo' =&gt; 'AS17610',</v>
      </c>
      <c r="AB144" t="str">
        <f t="shared" si="34"/>
        <v>'ticket' =&gt; '9343','valor' =&gt; '114000','fecha_entrega' =&gt; '2022-04-20','fecha_devolucion' =&gt; '2022-07-19','rentado_estado_id' =&gt; 3,'observaciones' =&gt; '',],</v>
      </c>
      <c r="AC144" t="str">
        <f t="shared" si="35"/>
        <v>['proveedor_rentado_id' =&gt; 4, 'centro_costo_id' =&gt; 37,'rentado_responsable_id' =&gt; 27,'rentado_tipo_id' =&gt; 1,'serial' =&gt; 'SLR08KM4S','codigo' =&gt; 'AS17610','ticket' =&gt; '9343','valor' =&gt; '114000','fecha_entrega' =&gt; '2022-04-20','fecha_devolucion' =&gt; '2022-07-19','rentado_estado_id' =&gt; 3,'observaciones' =&gt; '',],</v>
      </c>
    </row>
    <row r="145" spans="1:29" x14ac:dyDescent="0.25">
      <c r="A145">
        <v>144</v>
      </c>
      <c r="B145">
        <f>VLOOKUP('PC Rentados'!A145,proveedor_rentado_id!$A$1:$B$6,2,0)</f>
        <v>4</v>
      </c>
      <c r="C145">
        <f>_xlfn.IFNA(VLOOKUP('PC Rentados'!C145,centro_costo_id_2!$A$2:$B$108,2),107)</f>
        <v>37</v>
      </c>
      <c r="D145">
        <f>_xlfn.IFNA(VLOOKUP('PC Rentados'!D145,rentado_responsable_id!$A$1:$B$34,2),"NULL")</f>
        <v>27</v>
      </c>
      <c r="E145">
        <f>VLOOKUP('PC Rentados'!J145,rentado_tipo_id!$A$1:$B$5,2,0)</f>
        <v>1</v>
      </c>
      <c r="F145" t="str">
        <f>'PC Rentados'!K145</f>
        <v>5CG7124H5C</v>
      </c>
      <c r="G145" t="str">
        <f>'PC Rentados'!L145</f>
        <v>AS17745</v>
      </c>
      <c r="H145">
        <f>'PC Rentados'!B145</f>
        <v>9343</v>
      </c>
      <c r="I145">
        <f>'PC Rentados'!M145</f>
        <v>114000</v>
      </c>
      <c r="J145" t="str">
        <f t="shared" si="25"/>
        <v>2022-04-20</v>
      </c>
      <c r="K145" t="str">
        <f>IF('PC Rentados'!N145="","",U145&amp;"-"&amp;W145&amp;"-"&amp;X145)</f>
        <v>2022-07-19</v>
      </c>
      <c r="L145">
        <f>VLOOKUP("'PC Rentados'!'PC Rentados'!I2",rentado_estado_id!$A$1:$B$4,2)</f>
        <v>3</v>
      </c>
      <c r="M145" t="str">
        <f>IF('PC Rentados'!O145="","",'PC Rentados'!O145)</f>
        <v/>
      </c>
      <c r="O145" s="3">
        <f>'PC Rentados'!F145</f>
        <v>44671</v>
      </c>
      <c r="P145">
        <f t="shared" si="26"/>
        <v>2022</v>
      </c>
      <c r="Q145">
        <f t="shared" si="27"/>
        <v>4</v>
      </c>
      <c r="R145" t="str">
        <f t="shared" si="28"/>
        <v>04</v>
      </c>
      <c r="S145">
        <f t="shared" si="29"/>
        <v>20</v>
      </c>
      <c r="T145" s="3">
        <f>'PC Rentados'!N145</f>
        <v>44761</v>
      </c>
      <c r="U145">
        <f t="shared" si="30"/>
        <v>2022</v>
      </c>
      <c r="V145">
        <f t="shared" si="31"/>
        <v>7</v>
      </c>
      <c r="W145" t="str">
        <f t="shared" si="32"/>
        <v>07</v>
      </c>
      <c r="X145">
        <f t="shared" si="24"/>
        <v>19</v>
      </c>
      <c r="AA145" t="str">
        <f t="shared" si="33"/>
        <v>['proveedor_rentado_id' =&gt; 4, 'centro_costo_id' =&gt; 37,'rentado_responsable_id' =&gt; 27,'rentado_tipo_id' =&gt; 1,'serial' =&gt; '5CG7124H5C','codigo' =&gt; 'AS17745',</v>
      </c>
      <c r="AB145" t="str">
        <f t="shared" si="34"/>
        <v>'ticket' =&gt; '9343','valor' =&gt; '114000','fecha_entrega' =&gt; '2022-04-20','fecha_devolucion' =&gt; '2022-07-19','rentado_estado_id' =&gt; 3,'observaciones' =&gt; '',],</v>
      </c>
      <c r="AC145" t="str">
        <f t="shared" si="35"/>
        <v>['proveedor_rentado_id' =&gt; 4, 'centro_costo_id' =&gt; 37,'rentado_responsable_id' =&gt; 27,'rentado_tipo_id' =&gt; 1,'serial' =&gt; '5CG7124H5C','codigo' =&gt; 'AS17745','ticket' =&gt; '9343','valor' =&gt; '114000','fecha_entrega' =&gt; '2022-04-20','fecha_devolucion' =&gt; '2022-07-19','rentado_estado_id' =&gt; 3,'observaciones' =&gt; '',],</v>
      </c>
    </row>
    <row r="146" spans="1:29" x14ac:dyDescent="0.25">
      <c r="A146">
        <v>145</v>
      </c>
      <c r="B146">
        <f>VLOOKUP('PC Rentados'!A146,proveedor_rentado_id!$A$1:$B$6,2,0)</f>
        <v>4</v>
      </c>
      <c r="C146">
        <f>_xlfn.IFNA(VLOOKUP('PC Rentados'!C146,centro_costo_id_2!$A$2:$B$108,2),107)</f>
        <v>37</v>
      </c>
      <c r="D146">
        <f>_xlfn.IFNA(VLOOKUP('PC Rentados'!D146,rentado_responsable_id!$A$1:$B$34,2),"NULL")</f>
        <v>27</v>
      </c>
      <c r="E146">
        <f>VLOOKUP('PC Rentados'!J146,rentado_tipo_id!$A$1:$B$5,2,0)</f>
        <v>1</v>
      </c>
      <c r="F146" t="str">
        <f>'PC Rentados'!K146</f>
        <v>5CG74159K5</v>
      </c>
      <c r="G146" t="str">
        <f>'PC Rentados'!L146</f>
        <v>AS20171</v>
      </c>
      <c r="H146">
        <f>'PC Rentados'!B146</f>
        <v>9343</v>
      </c>
      <c r="I146">
        <f>'PC Rentados'!M146</f>
        <v>114000</v>
      </c>
      <c r="J146" t="str">
        <f t="shared" si="25"/>
        <v>2022-04-20</v>
      </c>
      <c r="K146" t="str">
        <f>IF('PC Rentados'!N146="","",U146&amp;"-"&amp;W146&amp;"-"&amp;X146)</f>
        <v>2022-07-19</v>
      </c>
      <c r="L146">
        <f>VLOOKUP("'PC Rentados'!'PC Rentados'!I2",rentado_estado_id!$A$1:$B$4,2)</f>
        <v>3</v>
      </c>
      <c r="M146" t="str">
        <f>IF('PC Rentados'!O146="","",'PC Rentados'!O146)</f>
        <v/>
      </c>
      <c r="O146" s="3">
        <f>'PC Rentados'!F146</f>
        <v>44671</v>
      </c>
      <c r="P146">
        <f t="shared" si="26"/>
        <v>2022</v>
      </c>
      <c r="Q146">
        <f t="shared" si="27"/>
        <v>4</v>
      </c>
      <c r="R146" t="str">
        <f t="shared" si="28"/>
        <v>04</v>
      </c>
      <c r="S146">
        <f t="shared" si="29"/>
        <v>20</v>
      </c>
      <c r="T146" s="3">
        <f>'PC Rentados'!N146</f>
        <v>44761</v>
      </c>
      <c r="U146">
        <f t="shared" si="30"/>
        <v>2022</v>
      </c>
      <c r="V146">
        <f t="shared" si="31"/>
        <v>7</v>
      </c>
      <c r="W146" t="str">
        <f t="shared" si="32"/>
        <v>07</v>
      </c>
      <c r="X146">
        <f t="shared" si="24"/>
        <v>19</v>
      </c>
      <c r="AA146" t="str">
        <f t="shared" si="33"/>
        <v>['proveedor_rentado_id' =&gt; 4, 'centro_costo_id' =&gt; 37,'rentado_responsable_id' =&gt; 27,'rentado_tipo_id' =&gt; 1,'serial' =&gt; '5CG74159K5','codigo' =&gt; 'AS20171',</v>
      </c>
      <c r="AB146" t="str">
        <f t="shared" si="34"/>
        <v>'ticket' =&gt; '9343','valor' =&gt; '114000','fecha_entrega' =&gt; '2022-04-20','fecha_devolucion' =&gt; '2022-07-19','rentado_estado_id' =&gt; 3,'observaciones' =&gt; '',],</v>
      </c>
      <c r="AC146" t="str">
        <f t="shared" si="35"/>
        <v>['proveedor_rentado_id' =&gt; 4, 'centro_costo_id' =&gt; 37,'rentado_responsable_id' =&gt; 27,'rentado_tipo_id' =&gt; 1,'serial' =&gt; '5CG74159K5','codigo' =&gt; 'AS20171','ticket' =&gt; '9343','valor' =&gt; '114000','fecha_entrega' =&gt; '2022-04-20','fecha_devolucion' =&gt; '2022-07-19','rentado_estado_id' =&gt; 3,'observaciones' =&gt; '',],</v>
      </c>
    </row>
    <row r="147" spans="1:29" x14ac:dyDescent="0.25">
      <c r="A147">
        <v>146</v>
      </c>
      <c r="B147">
        <f>VLOOKUP('PC Rentados'!A147,proveedor_rentado_id!$A$1:$B$6,2,0)</f>
        <v>4</v>
      </c>
      <c r="C147">
        <f>_xlfn.IFNA(VLOOKUP('PC Rentados'!C147,centro_costo_id_2!$A$2:$B$108,2),107)</f>
        <v>37</v>
      </c>
      <c r="D147">
        <f>_xlfn.IFNA(VLOOKUP('PC Rentados'!D147,rentado_responsable_id!$A$1:$B$34,2),"NULL")</f>
        <v>27</v>
      </c>
      <c r="E147">
        <f>VLOOKUP('PC Rentados'!J147,rentado_tipo_id!$A$1:$B$5,2,0)</f>
        <v>1</v>
      </c>
      <c r="F147" t="str">
        <f>'PC Rentados'!K147</f>
        <v>5CG4320MCL</v>
      </c>
      <c r="G147" t="str">
        <f>'PC Rentados'!L147</f>
        <v>AS13514</v>
      </c>
      <c r="H147">
        <f>'PC Rentados'!B147</f>
        <v>9343</v>
      </c>
      <c r="I147">
        <f>'PC Rentados'!M147</f>
        <v>114000</v>
      </c>
      <c r="J147" t="str">
        <f t="shared" si="25"/>
        <v>2022-04-20</v>
      </c>
      <c r="K147" t="str">
        <f>IF('PC Rentados'!N147="","",U147&amp;"-"&amp;W147&amp;"-"&amp;X147)</f>
        <v>2022-07-19</v>
      </c>
      <c r="L147">
        <f>VLOOKUP("'PC Rentados'!'PC Rentados'!I2",rentado_estado_id!$A$1:$B$4,2)</f>
        <v>3</v>
      </c>
      <c r="M147" t="str">
        <f>IF('PC Rentados'!O147="","",'PC Rentados'!O147)</f>
        <v/>
      </c>
      <c r="O147" s="3">
        <f>'PC Rentados'!F147</f>
        <v>44671</v>
      </c>
      <c r="P147">
        <f t="shared" si="26"/>
        <v>2022</v>
      </c>
      <c r="Q147">
        <f t="shared" si="27"/>
        <v>4</v>
      </c>
      <c r="R147" t="str">
        <f t="shared" si="28"/>
        <v>04</v>
      </c>
      <c r="S147">
        <f t="shared" si="29"/>
        <v>20</v>
      </c>
      <c r="T147" s="3">
        <f>'PC Rentados'!N147</f>
        <v>44761</v>
      </c>
      <c r="U147">
        <f t="shared" si="30"/>
        <v>2022</v>
      </c>
      <c r="V147">
        <f t="shared" si="31"/>
        <v>7</v>
      </c>
      <c r="W147" t="str">
        <f t="shared" si="32"/>
        <v>07</v>
      </c>
      <c r="X147">
        <f t="shared" si="24"/>
        <v>19</v>
      </c>
      <c r="AA147" t="str">
        <f t="shared" si="33"/>
        <v>['proveedor_rentado_id' =&gt; 4, 'centro_costo_id' =&gt; 37,'rentado_responsable_id' =&gt; 27,'rentado_tipo_id' =&gt; 1,'serial' =&gt; '5CG4320MCL','codigo' =&gt; 'AS13514',</v>
      </c>
      <c r="AB147" t="str">
        <f t="shared" si="34"/>
        <v>'ticket' =&gt; '9343','valor' =&gt; '114000','fecha_entrega' =&gt; '2022-04-20','fecha_devolucion' =&gt; '2022-07-19','rentado_estado_id' =&gt; 3,'observaciones' =&gt; '',],</v>
      </c>
      <c r="AC147" t="str">
        <f t="shared" si="35"/>
        <v>['proveedor_rentado_id' =&gt; 4, 'centro_costo_id' =&gt; 37,'rentado_responsable_id' =&gt; 27,'rentado_tipo_id' =&gt; 1,'serial' =&gt; '5CG4320MCL','codigo' =&gt; 'AS13514','ticket' =&gt; '9343','valor' =&gt; '114000','fecha_entrega' =&gt; '2022-04-20','fecha_devolucion' =&gt; '2022-07-19','rentado_estado_id' =&gt; 3,'observaciones' =&gt; '',],</v>
      </c>
    </row>
    <row r="148" spans="1:29" x14ac:dyDescent="0.25">
      <c r="A148">
        <v>147</v>
      </c>
      <c r="B148">
        <f>VLOOKUP('PC Rentados'!A148,proveedor_rentado_id!$A$1:$B$6,2,0)</f>
        <v>4</v>
      </c>
      <c r="C148">
        <f>_xlfn.IFNA(VLOOKUP('PC Rentados'!C148,centro_costo_id_2!$A$2:$B$108,2),107)</f>
        <v>37</v>
      </c>
      <c r="D148">
        <f>_xlfn.IFNA(VLOOKUP('PC Rentados'!D148,rentado_responsable_id!$A$1:$B$34,2),"NULL")</f>
        <v>27</v>
      </c>
      <c r="E148">
        <f>VLOOKUP('PC Rentados'!J148,rentado_tipo_id!$A$1:$B$5,2,0)</f>
        <v>1</v>
      </c>
      <c r="F148" t="str">
        <f>'PC Rentados'!K148</f>
        <v>5CG4320MB8</v>
      </c>
      <c r="G148" t="str">
        <f>'PC Rentados'!L148</f>
        <v>AS13520</v>
      </c>
      <c r="H148">
        <f>'PC Rentados'!B148</f>
        <v>9343</v>
      </c>
      <c r="I148">
        <f>'PC Rentados'!M148</f>
        <v>114000</v>
      </c>
      <c r="J148" t="str">
        <f t="shared" si="25"/>
        <v>2022-04-20</v>
      </c>
      <c r="K148" t="str">
        <f>IF('PC Rentados'!N148="","",U148&amp;"-"&amp;W148&amp;"-"&amp;X148)</f>
        <v>2022-07-19</v>
      </c>
      <c r="L148">
        <f>VLOOKUP("'PC Rentados'!'PC Rentados'!I2",rentado_estado_id!$A$1:$B$4,2)</f>
        <v>3</v>
      </c>
      <c r="M148" t="str">
        <f>IF('PC Rentados'!O148="","",'PC Rentados'!O148)</f>
        <v/>
      </c>
      <c r="O148" s="3">
        <f>'PC Rentados'!F148</f>
        <v>44671</v>
      </c>
      <c r="P148">
        <f t="shared" si="26"/>
        <v>2022</v>
      </c>
      <c r="Q148">
        <f t="shared" si="27"/>
        <v>4</v>
      </c>
      <c r="R148" t="str">
        <f t="shared" si="28"/>
        <v>04</v>
      </c>
      <c r="S148">
        <f t="shared" si="29"/>
        <v>20</v>
      </c>
      <c r="T148" s="3">
        <f>'PC Rentados'!N148</f>
        <v>44761</v>
      </c>
      <c r="U148">
        <f t="shared" si="30"/>
        <v>2022</v>
      </c>
      <c r="V148">
        <f t="shared" si="31"/>
        <v>7</v>
      </c>
      <c r="W148" t="str">
        <f t="shared" si="32"/>
        <v>07</v>
      </c>
      <c r="X148">
        <f t="shared" si="24"/>
        <v>19</v>
      </c>
      <c r="AA148" t="str">
        <f t="shared" si="33"/>
        <v>['proveedor_rentado_id' =&gt; 4, 'centro_costo_id' =&gt; 37,'rentado_responsable_id' =&gt; 27,'rentado_tipo_id' =&gt; 1,'serial' =&gt; '5CG4320MB8','codigo' =&gt; 'AS13520',</v>
      </c>
      <c r="AB148" t="str">
        <f t="shared" si="34"/>
        <v>'ticket' =&gt; '9343','valor' =&gt; '114000','fecha_entrega' =&gt; '2022-04-20','fecha_devolucion' =&gt; '2022-07-19','rentado_estado_id' =&gt; 3,'observaciones' =&gt; '',],</v>
      </c>
      <c r="AC148" t="str">
        <f t="shared" si="35"/>
        <v>['proveedor_rentado_id' =&gt; 4, 'centro_costo_id' =&gt; 37,'rentado_responsable_id' =&gt; 27,'rentado_tipo_id' =&gt; 1,'serial' =&gt; '5CG4320MB8','codigo' =&gt; 'AS13520','ticket' =&gt; '9343','valor' =&gt; '114000','fecha_entrega' =&gt; '2022-04-20','fecha_devolucion' =&gt; '2022-07-19','rentado_estado_id' =&gt; 3,'observaciones' =&gt; '',],</v>
      </c>
    </row>
    <row r="149" spans="1:29" x14ac:dyDescent="0.25">
      <c r="A149">
        <v>148</v>
      </c>
      <c r="B149">
        <f>VLOOKUP('PC Rentados'!A149,proveedor_rentado_id!$A$1:$B$6,2,0)</f>
        <v>4</v>
      </c>
      <c r="C149">
        <f>_xlfn.IFNA(VLOOKUP('PC Rentados'!C149,centro_costo_id_2!$A$2:$B$108,2),107)</f>
        <v>37</v>
      </c>
      <c r="D149">
        <f>_xlfn.IFNA(VLOOKUP('PC Rentados'!D149,rentado_responsable_id!$A$1:$B$34,2),"NULL")</f>
        <v>27</v>
      </c>
      <c r="E149">
        <f>VLOOKUP('PC Rentados'!J149,rentado_tipo_id!$A$1:$B$5,2,0)</f>
        <v>1</v>
      </c>
      <c r="F149" t="str">
        <f>'PC Rentados'!K149</f>
        <v>5CB40958WD</v>
      </c>
      <c r="G149" t="str">
        <f>'PC Rentados'!L149</f>
        <v>AS12539</v>
      </c>
      <c r="H149">
        <f>'PC Rentados'!B149</f>
        <v>9343</v>
      </c>
      <c r="I149">
        <f>'PC Rentados'!M149</f>
        <v>114000</v>
      </c>
      <c r="J149" t="str">
        <f t="shared" si="25"/>
        <v>2022-04-20</v>
      </c>
      <c r="K149" t="str">
        <f>IF('PC Rentados'!N149="","",U149&amp;"-"&amp;W149&amp;"-"&amp;X149)</f>
        <v>2022-06-28</v>
      </c>
      <c r="L149">
        <f>VLOOKUP("'PC Rentados'!'PC Rentados'!I2",rentado_estado_id!$A$1:$B$4,2)</f>
        <v>3</v>
      </c>
      <c r="M149" t="str">
        <f>IF('PC Rentados'!O149="","",'PC Rentados'!O149)</f>
        <v>AS7436</v>
      </c>
      <c r="O149" s="3">
        <f>'PC Rentados'!F149</f>
        <v>44671</v>
      </c>
      <c r="P149">
        <f t="shared" si="26"/>
        <v>2022</v>
      </c>
      <c r="Q149">
        <f t="shared" si="27"/>
        <v>4</v>
      </c>
      <c r="R149" t="str">
        <f t="shared" si="28"/>
        <v>04</v>
      </c>
      <c r="S149">
        <f t="shared" si="29"/>
        <v>20</v>
      </c>
      <c r="T149" s="3">
        <f>'PC Rentados'!N149</f>
        <v>44740</v>
      </c>
      <c r="U149">
        <f t="shared" si="30"/>
        <v>2022</v>
      </c>
      <c r="V149">
        <f t="shared" si="31"/>
        <v>6</v>
      </c>
      <c r="W149" t="str">
        <f t="shared" si="32"/>
        <v>06</v>
      </c>
      <c r="X149">
        <f t="shared" si="24"/>
        <v>28</v>
      </c>
      <c r="AA149" t="str">
        <f t="shared" si="33"/>
        <v>['proveedor_rentado_id' =&gt; 4, 'centro_costo_id' =&gt; 37,'rentado_responsable_id' =&gt; 27,'rentado_tipo_id' =&gt; 1,'serial' =&gt; '5CB40958WD','codigo' =&gt; 'AS12539',</v>
      </c>
      <c r="AB149" t="str">
        <f t="shared" si="34"/>
        <v>'ticket' =&gt; '9343','valor' =&gt; '114000','fecha_entrega' =&gt; '2022-04-20','fecha_devolucion' =&gt; '2022-06-28','rentado_estado_id' =&gt; 3,'observaciones' =&gt; 'AS7436',],</v>
      </c>
      <c r="AC149" t="str">
        <f t="shared" si="35"/>
        <v>['proveedor_rentado_id' =&gt; 4, 'centro_costo_id' =&gt; 37,'rentado_responsable_id' =&gt; 27,'rentado_tipo_id' =&gt; 1,'serial' =&gt; '5CB40958WD','codigo' =&gt; 'AS12539','ticket' =&gt; '9343','valor' =&gt; '114000','fecha_entrega' =&gt; '2022-04-20','fecha_devolucion' =&gt; '2022-06-28','rentado_estado_id' =&gt; 3,'observaciones' =&gt; 'AS7436',],</v>
      </c>
    </row>
    <row r="150" spans="1:29" x14ac:dyDescent="0.25">
      <c r="A150">
        <v>149</v>
      </c>
      <c r="B150">
        <f>VLOOKUP('PC Rentados'!A150,proveedor_rentado_id!$A$1:$B$6,2,0)</f>
        <v>4</v>
      </c>
      <c r="C150">
        <f>_xlfn.IFNA(VLOOKUP('PC Rentados'!C150,centro_costo_id_2!$A$2:$B$108,2),107)</f>
        <v>37</v>
      </c>
      <c r="D150">
        <f>_xlfn.IFNA(VLOOKUP('PC Rentados'!D150,rentado_responsable_id!$A$1:$B$34,2),"NULL")</f>
        <v>27</v>
      </c>
      <c r="E150">
        <f>VLOOKUP('PC Rentados'!J150,rentado_tipo_id!$A$1:$B$5,2,0)</f>
        <v>1</v>
      </c>
      <c r="F150" t="str">
        <f>'PC Rentados'!K150</f>
        <v>SPF0DZ5YM</v>
      </c>
      <c r="G150" t="str">
        <f>'PC Rentados'!L150</f>
        <v>AS16308</v>
      </c>
      <c r="H150">
        <f>'PC Rentados'!B150</f>
        <v>9343</v>
      </c>
      <c r="I150">
        <f>'PC Rentados'!M150</f>
        <v>114000</v>
      </c>
      <c r="J150" t="str">
        <f t="shared" si="25"/>
        <v>2022-04-20</v>
      </c>
      <c r="K150" t="str">
        <f>IF('PC Rentados'!N150="","",U150&amp;"-"&amp;W150&amp;"-"&amp;X150)</f>
        <v>2022-07-19</v>
      </c>
      <c r="L150">
        <f>VLOOKUP("'PC Rentados'!'PC Rentados'!I2",rentado_estado_id!$A$1:$B$4,2)</f>
        <v>3</v>
      </c>
      <c r="M150" t="str">
        <f>IF('PC Rentados'!O150="","",'PC Rentados'!O150)</f>
        <v/>
      </c>
      <c r="O150" s="3">
        <f>'PC Rentados'!F150</f>
        <v>44671</v>
      </c>
      <c r="P150">
        <f t="shared" si="26"/>
        <v>2022</v>
      </c>
      <c r="Q150">
        <f t="shared" si="27"/>
        <v>4</v>
      </c>
      <c r="R150" t="str">
        <f t="shared" si="28"/>
        <v>04</v>
      </c>
      <c r="S150">
        <f t="shared" si="29"/>
        <v>20</v>
      </c>
      <c r="T150" s="3">
        <f>'PC Rentados'!N150</f>
        <v>44761</v>
      </c>
      <c r="U150">
        <f t="shared" si="30"/>
        <v>2022</v>
      </c>
      <c r="V150">
        <f t="shared" si="31"/>
        <v>7</v>
      </c>
      <c r="W150" t="str">
        <f t="shared" si="32"/>
        <v>07</v>
      </c>
      <c r="X150">
        <f t="shared" si="24"/>
        <v>19</v>
      </c>
      <c r="AA150" t="str">
        <f t="shared" si="33"/>
        <v>['proveedor_rentado_id' =&gt; 4, 'centro_costo_id' =&gt; 37,'rentado_responsable_id' =&gt; 27,'rentado_tipo_id' =&gt; 1,'serial' =&gt; 'SPF0DZ5YM','codigo' =&gt; 'AS16308',</v>
      </c>
      <c r="AB150" t="str">
        <f t="shared" si="34"/>
        <v>'ticket' =&gt; '9343','valor' =&gt; '114000','fecha_entrega' =&gt; '2022-04-20','fecha_devolucion' =&gt; '2022-07-19','rentado_estado_id' =&gt; 3,'observaciones' =&gt; '',],</v>
      </c>
      <c r="AC150" t="str">
        <f t="shared" si="35"/>
        <v>['proveedor_rentado_id' =&gt; 4, 'centro_costo_id' =&gt; 37,'rentado_responsable_id' =&gt; 27,'rentado_tipo_id' =&gt; 1,'serial' =&gt; 'SPF0DZ5YM','codigo' =&gt; 'AS16308','ticket' =&gt; '9343','valor' =&gt; '114000','fecha_entrega' =&gt; '2022-04-20','fecha_devolucion' =&gt; '2022-07-19','rentado_estado_id' =&gt; 3,'observaciones' =&gt; '',],</v>
      </c>
    </row>
    <row r="151" spans="1:29" x14ac:dyDescent="0.25">
      <c r="A151">
        <v>150</v>
      </c>
      <c r="B151">
        <f>VLOOKUP('PC Rentados'!A151,proveedor_rentado_id!$A$1:$B$6,2,0)</f>
        <v>4</v>
      </c>
      <c r="C151">
        <f>_xlfn.IFNA(VLOOKUP('PC Rentados'!C151,centro_costo_id_2!$A$2:$B$108,2),107)</f>
        <v>37</v>
      </c>
      <c r="D151">
        <f>_xlfn.IFNA(VLOOKUP('PC Rentados'!D151,rentado_responsable_id!$A$1:$B$34,2),"NULL")</f>
        <v>27</v>
      </c>
      <c r="E151">
        <f>VLOOKUP('PC Rentados'!J151,rentado_tipo_id!$A$1:$B$5,2,0)</f>
        <v>1</v>
      </c>
      <c r="F151" t="str">
        <f>'PC Rentados'!K151</f>
        <v>5CB4074T7N</v>
      </c>
      <c r="G151" t="str">
        <f>'PC Rentados'!L151</f>
        <v>AS12612</v>
      </c>
      <c r="H151">
        <f>'PC Rentados'!B151</f>
        <v>9343</v>
      </c>
      <c r="I151">
        <f>'PC Rentados'!M151</f>
        <v>114000</v>
      </c>
      <c r="J151" t="str">
        <f t="shared" si="25"/>
        <v>2022-04-20</v>
      </c>
      <c r="K151" t="str">
        <f>IF('PC Rentados'!N151="","",U151&amp;"-"&amp;W151&amp;"-"&amp;X151)</f>
        <v>2022-06-28</v>
      </c>
      <c r="L151">
        <f>VLOOKUP("'PC Rentados'!'PC Rentados'!I2",rentado_estado_id!$A$1:$B$4,2)</f>
        <v>3</v>
      </c>
      <c r="M151" t="str">
        <f>IF('PC Rentados'!O151="","",'PC Rentados'!O151)</f>
        <v>AS10241</v>
      </c>
      <c r="O151" s="3">
        <f>'PC Rentados'!F151</f>
        <v>44671</v>
      </c>
      <c r="P151">
        <f t="shared" si="26"/>
        <v>2022</v>
      </c>
      <c r="Q151">
        <f t="shared" si="27"/>
        <v>4</v>
      </c>
      <c r="R151" t="str">
        <f t="shared" si="28"/>
        <v>04</v>
      </c>
      <c r="S151">
        <f t="shared" si="29"/>
        <v>20</v>
      </c>
      <c r="T151" s="3">
        <f>'PC Rentados'!N151</f>
        <v>44740</v>
      </c>
      <c r="U151">
        <f t="shared" si="30"/>
        <v>2022</v>
      </c>
      <c r="V151">
        <f t="shared" si="31"/>
        <v>6</v>
      </c>
      <c r="W151" t="str">
        <f t="shared" si="32"/>
        <v>06</v>
      </c>
      <c r="X151">
        <f t="shared" si="24"/>
        <v>28</v>
      </c>
      <c r="AA151" t="str">
        <f t="shared" si="33"/>
        <v>['proveedor_rentado_id' =&gt; 4, 'centro_costo_id' =&gt; 37,'rentado_responsable_id' =&gt; 27,'rentado_tipo_id' =&gt; 1,'serial' =&gt; '5CB4074T7N','codigo' =&gt; 'AS12612',</v>
      </c>
      <c r="AB151" t="str">
        <f t="shared" si="34"/>
        <v>'ticket' =&gt; '9343','valor' =&gt; '114000','fecha_entrega' =&gt; '2022-04-20','fecha_devolucion' =&gt; '2022-06-28','rentado_estado_id' =&gt; 3,'observaciones' =&gt; 'AS10241',],</v>
      </c>
      <c r="AC151" t="str">
        <f t="shared" si="35"/>
        <v>['proveedor_rentado_id' =&gt; 4, 'centro_costo_id' =&gt; 37,'rentado_responsable_id' =&gt; 27,'rentado_tipo_id' =&gt; 1,'serial' =&gt; '5CB4074T7N','codigo' =&gt; 'AS12612','ticket' =&gt; '9343','valor' =&gt; '114000','fecha_entrega' =&gt; '2022-04-20','fecha_devolucion' =&gt; '2022-06-28','rentado_estado_id' =&gt; 3,'observaciones' =&gt; 'AS10241',],</v>
      </c>
    </row>
    <row r="152" spans="1:29" x14ac:dyDescent="0.25">
      <c r="A152">
        <v>151</v>
      </c>
      <c r="B152">
        <f>VLOOKUP('PC Rentados'!A152,proveedor_rentado_id!$A$1:$B$6,2,0)</f>
        <v>1</v>
      </c>
      <c r="C152">
        <f>_xlfn.IFNA(VLOOKUP('PC Rentados'!C152,centro_costo_id_2!$A$2:$B$108,2),107)</f>
        <v>81</v>
      </c>
      <c r="D152">
        <f>_xlfn.IFNA(VLOOKUP('PC Rentados'!D152,rentado_responsable_id!$A$1:$B$34,2),"NULL")</f>
        <v>33</v>
      </c>
      <c r="E152">
        <f>VLOOKUP('PC Rentados'!J152,rentado_tipo_id!$A$1:$B$5,2,0)</f>
        <v>1</v>
      </c>
      <c r="F152" t="str">
        <f>'PC Rentados'!K152</f>
        <v>SPF0FM43G</v>
      </c>
      <c r="G152">
        <f>'PC Rentados'!L152</f>
        <v>66815</v>
      </c>
      <c r="H152">
        <f>'PC Rentados'!B152</f>
        <v>9343</v>
      </c>
      <c r="I152">
        <f>'PC Rentados'!M152</f>
        <v>97900</v>
      </c>
      <c r="J152" t="str">
        <f t="shared" si="25"/>
        <v>2022-04-20</v>
      </c>
      <c r="K152" t="str">
        <f>IF('PC Rentados'!N152="","",U152&amp;"-"&amp;W152&amp;"-"&amp;X152)</f>
        <v/>
      </c>
      <c r="L152">
        <f>VLOOKUP("'PC Rentados'!'PC Rentados'!I2",rentado_estado_id!$A$1:$B$4,2)</f>
        <v>3</v>
      </c>
      <c r="M152" t="str">
        <f>IF('PC Rentados'!O152="","",'PC Rentados'!O152)</f>
        <v/>
      </c>
      <c r="O152" s="3">
        <f>'PC Rentados'!F152</f>
        <v>44671</v>
      </c>
      <c r="P152">
        <f t="shared" si="26"/>
        <v>2022</v>
      </c>
      <c r="Q152">
        <f t="shared" si="27"/>
        <v>4</v>
      </c>
      <c r="R152" t="str">
        <f t="shared" si="28"/>
        <v>04</v>
      </c>
      <c r="S152">
        <f t="shared" si="29"/>
        <v>20</v>
      </c>
      <c r="T152" s="3">
        <f>'PC Rentados'!N152</f>
        <v>0</v>
      </c>
      <c r="U152">
        <f t="shared" si="30"/>
        <v>1900</v>
      </c>
      <c r="V152">
        <f t="shared" si="31"/>
        <v>1</v>
      </c>
      <c r="W152" t="str">
        <f t="shared" si="32"/>
        <v>01</v>
      </c>
      <c r="X152" t="str">
        <f t="shared" si="24"/>
        <v>00</v>
      </c>
      <c r="AA152" t="str">
        <f t="shared" si="33"/>
        <v>['proveedor_rentado_id' =&gt; 1, 'centro_costo_id' =&gt; 81,'rentado_responsable_id' =&gt; 33,'rentado_tipo_id' =&gt; 1,'serial' =&gt; 'SPF0FM43G','codigo' =&gt; '66815',</v>
      </c>
      <c r="AB152" t="str">
        <f t="shared" si="34"/>
        <v>'ticket' =&gt; '9343','valor' =&gt; '97900','fecha_entrega' =&gt; '2022-04-20','fecha_devolucion' =&gt; '','rentado_estado_id' =&gt; 3,'observaciones' =&gt; '',],</v>
      </c>
      <c r="AC152" t="str">
        <f t="shared" si="35"/>
        <v>['proveedor_rentado_id' =&gt; 1, 'centro_costo_id' =&gt; 81,'rentado_responsable_id' =&gt; 33,'rentado_tipo_id' =&gt; 1,'serial' =&gt; 'SPF0FM43G','codigo' =&gt; '66815','ticket' =&gt; '9343','valor' =&gt; '97900','fecha_entrega' =&gt; '2022-04-20','fecha_devolucion' =&gt; '','rentado_estado_id' =&gt; 3,'observaciones' =&gt; '',],</v>
      </c>
    </row>
    <row r="153" spans="1:29" x14ac:dyDescent="0.25">
      <c r="A153">
        <v>152</v>
      </c>
      <c r="B153">
        <f>VLOOKUP('PC Rentados'!A153,proveedor_rentado_id!$A$1:$B$6,2,0)</f>
        <v>1</v>
      </c>
      <c r="C153">
        <f>_xlfn.IFNA(VLOOKUP('PC Rentados'!C153,centro_costo_id_2!$A$2:$B$108,2),107)</f>
        <v>37</v>
      </c>
      <c r="D153">
        <f>_xlfn.IFNA(VLOOKUP('PC Rentados'!D153,rentado_responsable_id!$A$1:$B$34,2),"NULL")</f>
        <v>27</v>
      </c>
      <c r="E153">
        <f>VLOOKUP('PC Rentados'!J153,rentado_tipo_id!$A$1:$B$5,2,0)</f>
        <v>1</v>
      </c>
      <c r="F153" t="str">
        <f>'PC Rentados'!K153</f>
        <v>5CG43521NS</v>
      </c>
      <c r="G153">
        <f>'PC Rentados'!L153</f>
        <v>61856</v>
      </c>
      <c r="H153">
        <f>'PC Rentados'!B153</f>
        <v>9343</v>
      </c>
      <c r="I153">
        <f>'PC Rentados'!M153</f>
        <v>97900</v>
      </c>
      <c r="J153" t="str">
        <f t="shared" si="25"/>
        <v>2022-04-20</v>
      </c>
      <c r="K153" t="str">
        <f>IF('PC Rentados'!N153="","",U153&amp;"-"&amp;W153&amp;"-"&amp;X153)</f>
        <v>2022-05-24</v>
      </c>
      <c r="L153">
        <f>VLOOKUP("'PC Rentados'!'PC Rentados'!I2",rentado_estado_id!$A$1:$B$4,2)</f>
        <v>3</v>
      </c>
      <c r="M153" t="str">
        <f>IF('PC Rentados'!O153="","",'PC Rentados'!O153)</f>
        <v/>
      </c>
      <c r="O153" s="3">
        <f>'PC Rentados'!F153</f>
        <v>44671</v>
      </c>
      <c r="P153">
        <f t="shared" si="26"/>
        <v>2022</v>
      </c>
      <c r="Q153">
        <f t="shared" si="27"/>
        <v>4</v>
      </c>
      <c r="R153" t="str">
        <f t="shared" si="28"/>
        <v>04</v>
      </c>
      <c r="S153">
        <f t="shared" si="29"/>
        <v>20</v>
      </c>
      <c r="T153" s="3">
        <f>'PC Rentados'!N153</f>
        <v>44705</v>
      </c>
      <c r="U153">
        <f t="shared" si="30"/>
        <v>2022</v>
      </c>
      <c r="V153">
        <f t="shared" si="31"/>
        <v>5</v>
      </c>
      <c r="W153" t="str">
        <f t="shared" si="32"/>
        <v>05</v>
      </c>
      <c r="X153">
        <f t="shared" si="24"/>
        <v>24</v>
      </c>
      <c r="AA153" t="str">
        <f t="shared" si="33"/>
        <v>['proveedor_rentado_id' =&gt; 1, 'centro_costo_id' =&gt; 37,'rentado_responsable_id' =&gt; 27,'rentado_tipo_id' =&gt; 1,'serial' =&gt; '5CG43521NS','codigo' =&gt; '61856',</v>
      </c>
      <c r="AB153" t="str">
        <f t="shared" si="34"/>
        <v>'ticket' =&gt; '9343','valor' =&gt; '97900','fecha_entrega' =&gt; '2022-04-20','fecha_devolucion' =&gt; '2022-05-24','rentado_estado_id' =&gt; 3,'observaciones' =&gt; '',],</v>
      </c>
      <c r="AC153" t="str">
        <f t="shared" si="35"/>
        <v>['proveedor_rentado_id' =&gt; 1, 'centro_costo_id' =&gt; 37,'rentado_responsable_id' =&gt; 27,'rentado_tipo_id' =&gt; 1,'serial' =&gt; '5CG43521NS','codigo' =&gt; '61856','ticket' =&gt; '9343','valor' =&gt; '97900','fecha_entrega' =&gt; '2022-04-20','fecha_devolucion' =&gt; '2022-05-24','rentado_estado_id' =&gt; 3,'observaciones' =&gt; '',],</v>
      </c>
    </row>
    <row r="154" spans="1:29" x14ac:dyDescent="0.25">
      <c r="A154">
        <v>153</v>
      </c>
      <c r="B154">
        <f>VLOOKUP('PC Rentados'!A154,proveedor_rentado_id!$A$1:$B$6,2,0)</f>
        <v>1</v>
      </c>
      <c r="C154">
        <f>_xlfn.IFNA(VLOOKUP('PC Rentados'!C154,centro_costo_id_2!$A$2:$B$108,2),107)</f>
        <v>81</v>
      </c>
      <c r="D154">
        <f>_xlfn.IFNA(VLOOKUP('PC Rentados'!D154,rentado_responsable_id!$A$1:$B$34,2),"NULL")</f>
        <v>33</v>
      </c>
      <c r="E154">
        <f>VLOOKUP('PC Rentados'!J154,rentado_tipo_id!$A$1:$B$5,2,0)</f>
        <v>1</v>
      </c>
      <c r="F154" t="str">
        <f>'PC Rentados'!K154</f>
        <v>5CG4522FD9</v>
      </c>
      <c r="G154">
        <f>'PC Rentados'!L154</f>
        <v>62777</v>
      </c>
      <c r="H154">
        <f>'PC Rentados'!B154</f>
        <v>9343</v>
      </c>
      <c r="I154">
        <f>'PC Rentados'!M154</f>
        <v>97900</v>
      </c>
      <c r="J154" t="str">
        <f t="shared" si="25"/>
        <v>2022-04-20</v>
      </c>
      <c r="K154" t="str">
        <f>IF('PC Rentados'!N154="","",U154&amp;"-"&amp;W154&amp;"-"&amp;X154)</f>
        <v/>
      </c>
      <c r="L154">
        <f>VLOOKUP("'PC Rentados'!'PC Rentados'!I2",rentado_estado_id!$A$1:$B$4,2)</f>
        <v>3</v>
      </c>
      <c r="M154">
        <f>IF('PC Rentados'!O154="","",'PC Rentados'!O154)</f>
        <v>73520</v>
      </c>
      <c r="O154" s="3">
        <f>'PC Rentados'!F154</f>
        <v>44671</v>
      </c>
      <c r="P154">
        <f t="shared" si="26"/>
        <v>2022</v>
      </c>
      <c r="Q154">
        <f t="shared" si="27"/>
        <v>4</v>
      </c>
      <c r="R154" t="str">
        <f t="shared" si="28"/>
        <v>04</v>
      </c>
      <c r="S154">
        <f t="shared" si="29"/>
        <v>20</v>
      </c>
      <c r="T154" s="3">
        <f>'PC Rentados'!N154</f>
        <v>0</v>
      </c>
      <c r="U154">
        <f t="shared" si="30"/>
        <v>1900</v>
      </c>
      <c r="V154">
        <f t="shared" si="31"/>
        <v>1</v>
      </c>
      <c r="W154" t="str">
        <f t="shared" si="32"/>
        <v>01</v>
      </c>
      <c r="X154" t="str">
        <f t="shared" si="24"/>
        <v>00</v>
      </c>
      <c r="AA154" t="str">
        <f t="shared" si="33"/>
        <v>['proveedor_rentado_id' =&gt; 1, 'centro_costo_id' =&gt; 81,'rentado_responsable_id' =&gt; 33,'rentado_tipo_id' =&gt; 1,'serial' =&gt; '5CG4522FD9','codigo' =&gt; '62777',</v>
      </c>
      <c r="AB154" t="str">
        <f t="shared" si="34"/>
        <v>'ticket' =&gt; '9343','valor' =&gt; '97900','fecha_entrega' =&gt; '2022-04-20','fecha_devolucion' =&gt; '','rentado_estado_id' =&gt; 3,'observaciones' =&gt; '73520',],</v>
      </c>
      <c r="AC154" t="str">
        <f t="shared" si="35"/>
        <v>['proveedor_rentado_id' =&gt; 1, 'centro_costo_id' =&gt; 81,'rentado_responsable_id' =&gt; 33,'rentado_tipo_id' =&gt; 1,'serial' =&gt; '5CG4522FD9','codigo' =&gt; '62777','ticket' =&gt; '9343','valor' =&gt; '97900','fecha_entrega' =&gt; '2022-04-20','fecha_devolucion' =&gt; '','rentado_estado_id' =&gt; 3,'observaciones' =&gt; '73520',],</v>
      </c>
    </row>
    <row r="155" spans="1:29" x14ac:dyDescent="0.25">
      <c r="A155">
        <v>154</v>
      </c>
      <c r="B155">
        <f>VLOOKUP('PC Rentados'!A155,proveedor_rentado_id!$A$1:$B$6,2,0)</f>
        <v>1</v>
      </c>
      <c r="C155">
        <f>_xlfn.IFNA(VLOOKUP('PC Rentados'!C155,centro_costo_id_2!$A$2:$B$108,2),107)</f>
        <v>37</v>
      </c>
      <c r="D155">
        <f>_xlfn.IFNA(VLOOKUP('PC Rentados'!D155,rentado_responsable_id!$A$1:$B$34,2),"NULL")</f>
        <v>27</v>
      </c>
      <c r="E155">
        <f>VLOOKUP('PC Rentados'!J155,rentado_tipo_id!$A$1:$B$5,2,0)</f>
        <v>1</v>
      </c>
      <c r="F155" t="str">
        <f>'PC Rentados'!K155</f>
        <v>5CG9382JNT</v>
      </c>
      <c r="G155">
        <f>'PC Rentados'!L155</f>
        <v>81206</v>
      </c>
      <c r="H155">
        <f>'PC Rentados'!B155</f>
        <v>9320</v>
      </c>
      <c r="I155">
        <f>'PC Rentados'!M155</f>
        <v>123000</v>
      </c>
      <c r="J155" t="str">
        <f t="shared" si="25"/>
        <v>2022-04-28</v>
      </c>
      <c r="K155" t="str">
        <f>IF('PC Rentados'!N155="","",U155&amp;"-"&amp;W155&amp;"-"&amp;X155)</f>
        <v>2022-10-06</v>
      </c>
      <c r="L155">
        <f>VLOOKUP("'PC Rentados'!'PC Rentados'!I2",rentado_estado_id!$A$1:$B$4,2)</f>
        <v>3</v>
      </c>
      <c r="M155" t="str">
        <f>IF('PC Rentados'!O155="","",'PC Rentados'!O155)</f>
        <v/>
      </c>
      <c r="O155" s="3">
        <f>'PC Rentados'!F155</f>
        <v>44679</v>
      </c>
      <c r="P155">
        <f t="shared" si="26"/>
        <v>2022</v>
      </c>
      <c r="Q155">
        <f t="shared" si="27"/>
        <v>4</v>
      </c>
      <c r="R155" t="str">
        <f t="shared" si="28"/>
        <v>04</v>
      </c>
      <c r="S155">
        <f t="shared" si="29"/>
        <v>28</v>
      </c>
      <c r="T155" s="3">
        <f>'PC Rentados'!N155</f>
        <v>44840</v>
      </c>
      <c r="U155">
        <f t="shared" si="30"/>
        <v>2022</v>
      </c>
      <c r="V155">
        <f t="shared" si="31"/>
        <v>10</v>
      </c>
      <c r="W155">
        <f t="shared" si="32"/>
        <v>10</v>
      </c>
      <c r="X155" t="str">
        <f t="shared" ref="X155:X218" si="36">IF(DAY(T155)&lt;10,0 &amp; DAY(T155),DAY(T155))</f>
        <v>06</v>
      </c>
      <c r="AA155" t="str">
        <f t="shared" si="33"/>
        <v>['proveedor_rentado_id' =&gt; 1, 'centro_costo_id' =&gt; 37,'rentado_responsable_id' =&gt; 27,'rentado_tipo_id' =&gt; 1,'serial' =&gt; '5CG9382JNT','codigo' =&gt; '81206',</v>
      </c>
      <c r="AB155" t="str">
        <f t="shared" si="34"/>
        <v>'ticket' =&gt; '9320','valor' =&gt; '123000','fecha_entrega' =&gt; '2022-04-28','fecha_devolucion' =&gt; '2022-10-06','rentado_estado_id' =&gt; 3,'observaciones' =&gt; '',],</v>
      </c>
      <c r="AC155" t="str">
        <f t="shared" si="35"/>
        <v>['proveedor_rentado_id' =&gt; 1, 'centro_costo_id' =&gt; 37,'rentado_responsable_id' =&gt; 27,'rentado_tipo_id' =&gt; 1,'serial' =&gt; '5CG9382JNT','codigo' =&gt; '81206','ticket' =&gt; '9320','valor' =&gt; '123000','fecha_entrega' =&gt; '2022-04-28','fecha_devolucion' =&gt; '2022-10-06','rentado_estado_id' =&gt; 3,'observaciones' =&gt; '',],</v>
      </c>
    </row>
    <row r="156" spans="1:29" x14ac:dyDescent="0.25">
      <c r="A156">
        <v>155</v>
      </c>
      <c r="B156">
        <f>VLOOKUP('PC Rentados'!A156,proveedor_rentado_id!$A$1:$B$6,2,0)</f>
        <v>1</v>
      </c>
      <c r="C156">
        <f>_xlfn.IFNA(VLOOKUP('PC Rentados'!C156,centro_costo_id_2!$A$2:$B$108,2),107)</f>
        <v>37</v>
      </c>
      <c r="D156">
        <f>_xlfn.IFNA(VLOOKUP('PC Rentados'!D156,rentado_responsable_id!$A$1:$B$34,2),"NULL")</f>
        <v>27</v>
      </c>
      <c r="E156">
        <f>VLOOKUP('PC Rentados'!J156,rentado_tipo_id!$A$1:$B$5,2,0)</f>
        <v>1</v>
      </c>
      <c r="F156" t="str">
        <f>'PC Rentados'!K156</f>
        <v>5CG5517J9D</v>
      </c>
      <c r="G156">
        <f>'PC Rentados'!L156</f>
        <v>66246</v>
      </c>
      <c r="H156">
        <f>'PC Rentados'!B156</f>
        <v>9321</v>
      </c>
      <c r="I156">
        <f>'PC Rentados'!M156</f>
        <v>123000</v>
      </c>
      <c r="J156" t="str">
        <f t="shared" si="25"/>
        <v>2022-04-29</v>
      </c>
      <c r="K156" t="str">
        <f>IF('PC Rentados'!N156="","",U156&amp;"-"&amp;W156&amp;"-"&amp;X156)</f>
        <v>2022-08-19</v>
      </c>
      <c r="L156">
        <f>VLOOKUP("'PC Rentados'!'PC Rentados'!I2",rentado_estado_id!$A$1:$B$4,2)</f>
        <v>3</v>
      </c>
      <c r="M156" t="str">
        <f>IF('PC Rentados'!O156="","",'PC Rentados'!O156)</f>
        <v/>
      </c>
      <c r="O156" s="3">
        <f>'PC Rentados'!F156</f>
        <v>44680</v>
      </c>
      <c r="P156">
        <f t="shared" si="26"/>
        <v>2022</v>
      </c>
      <c r="Q156">
        <f t="shared" si="27"/>
        <v>4</v>
      </c>
      <c r="R156" t="str">
        <f t="shared" si="28"/>
        <v>04</v>
      </c>
      <c r="S156">
        <f t="shared" si="29"/>
        <v>29</v>
      </c>
      <c r="T156" s="3">
        <f>'PC Rentados'!N156</f>
        <v>44792</v>
      </c>
      <c r="U156">
        <f t="shared" si="30"/>
        <v>2022</v>
      </c>
      <c r="V156">
        <f t="shared" si="31"/>
        <v>8</v>
      </c>
      <c r="W156" t="str">
        <f t="shared" si="32"/>
        <v>08</v>
      </c>
      <c r="X156">
        <f t="shared" si="36"/>
        <v>19</v>
      </c>
      <c r="AA156" t="str">
        <f t="shared" si="33"/>
        <v>['proveedor_rentado_id' =&gt; 1, 'centro_costo_id' =&gt; 37,'rentado_responsable_id' =&gt; 27,'rentado_tipo_id' =&gt; 1,'serial' =&gt; '5CG5517J9D','codigo' =&gt; '66246',</v>
      </c>
      <c r="AB156" t="str">
        <f t="shared" si="34"/>
        <v>'ticket' =&gt; '9321','valor' =&gt; '123000','fecha_entrega' =&gt; '2022-04-29','fecha_devolucion' =&gt; '2022-08-19','rentado_estado_id' =&gt; 3,'observaciones' =&gt; '',],</v>
      </c>
      <c r="AC156" t="str">
        <f t="shared" si="35"/>
        <v>['proveedor_rentado_id' =&gt; 1, 'centro_costo_id' =&gt; 37,'rentado_responsable_id' =&gt; 27,'rentado_tipo_id' =&gt; 1,'serial' =&gt; '5CG5517J9D','codigo' =&gt; '66246','ticket' =&gt; '9321','valor' =&gt; '123000','fecha_entrega' =&gt; '2022-04-29','fecha_devolucion' =&gt; '2022-08-19','rentado_estado_id' =&gt; 3,'observaciones' =&gt; '',],</v>
      </c>
    </row>
    <row r="157" spans="1:29" x14ac:dyDescent="0.25">
      <c r="A157">
        <v>156</v>
      </c>
      <c r="B157">
        <f>VLOOKUP('PC Rentados'!A157,proveedor_rentado_id!$A$1:$B$6,2,0)</f>
        <v>1</v>
      </c>
      <c r="C157">
        <f>_xlfn.IFNA(VLOOKUP('PC Rentados'!C157,centro_costo_id_2!$A$2:$B$108,2),107)</f>
        <v>81</v>
      </c>
      <c r="D157">
        <f>_xlfn.IFNA(VLOOKUP('PC Rentados'!D157,rentado_responsable_id!$A$1:$B$34,2),"NULL")</f>
        <v>34</v>
      </c>
      <c r="E157">
        <f>VLOOKUP('PC Rentados'!J157,rentado_tipo_id!$A$1:$B$5,2,0)</f>
        <v>1</v>
      </c>
      <c r="F157" t="str">
        <f>'PC Rentados'!K157</f>
        <v>5CD208FYXQ</v>
      </c>
      <c r="G157">
        <f>'PC Rentados'!L157</f>
        <v>91771</v>
      </c>
      <c r="H157">
        <f>'PC Rentados'!B157</f>
        <v>9484</v>
      </c>
      <c r="I157">
        <f>'PC Rentados'!M157</f>
        <v>189000</v>
      </c>
      <c r="J157" t="str">
        <f t="shared" si="25"/>
        <v>2022-05-02</v>
      </c>
      <c r="K157" t="str">
        <f>IF('PC Rentados'!N157="","",U157&amp;"-"&amp;W157&amp;"-"&amp;X157)</f>
        <v/>
      </c>
      <c r="L157">
        <f>VLOOKUP("'PC Rentados'!'PC Rentados'!I2",rentado_estado_id!$A$1:$B$4,2)</f>
        <v>3</v>
      </c>
      <c r="M157" t="str">
        <f>IF('PC Rentados'!O157="","",'PC Rentados'!O157)</f>
        <v/>
      </c>
      <c r="O157" s="3">
        <f>'PC Rentados'!F157</f>
        <v>44683</v>
      </c>
      <c r="P157">
        <f t="shared" si="26"/>
        <v>2022</v>
      </c>
      <c r="Q157">
        <f t="shared" si="27"/>
        <v>5</v>
      </c>
      <c r="R157" t="str">
        <f t="shared" si="28"/>
        <v>05</v>
      </c>
      <c r="S157" t="str">
        <f t="shared" si="29"/>
        <v>02</v>
      </c>
      <c r="T157" s="3">
        <f>'PC Rentados'!N157</f>
        <v>0</v>
      </c>
      <c r="U157">
        <f t="shared" si="30"/>
        <v>1900</v>
      </c>
      <c r="V157">
        <f t="shared" si="31"/>
        <v>1</v>
      </c>
      <c r="W157" t="str">
        <f t="shared" si="32"/>
        <v>01</v>
      </c>
      <c r="X157" t="str">
        <f t="shared" si="36"/>
        <v>00</v>
      </c>
      <c r="AA157" t="str">
        <f t="shared" si="33"/>
        <v>['proveedor_rentado_id' =&gt; 1, 'centro_costo_id' =&gt; 81,'rentado_responsable_id' =&gt; 34,'rentado_tipo_id' =&gt; 1,'serial' =&gt; '5CD208FYXQ','codigo' =&gt; '91771',</v>
      </c>
      <c r="AB157" t="str">
        <f t="shared" si="34"/>
        <v>'ticket' =&gt; '9484','valor' =&gt; '189000','fecha_entrega' =&gt; '2022-05-02','fecha_devolucion' =&gt; '','rentado_estado_id' =&gt; 3,'observaciones' =&gt; '',],</v>
      </c>
      <c r="AC157" t="str">
        <f t="shared" si="35"/>
        <v>['proveedor_rentado_id' =&gt; 1, 'centro_costo_id' =&gt; 81,'rentado_responsable_id' =&gt; 34,'rentado_tipo_id' =&gt; 1,'serial' =&gt; '5CD208FYXQ','codigo' =&gt; '91771','ticket' =&gt; '9484','valor' =&gt; '189000','fecha_entrega' =&gt; '2022-05-02','fecha_devolucion' =&gt; '','rentado_estado_id' =&gt; 3,'observaciones' =&gt; '',],</v>
      </c>
    </row>
    <row r="158" spans="1:29" x14ac:dyDescent="0.25">
      <c r="A158">
        <v>157</v>
      </c>
      <c r="B158">
        <f>VLOOKUP('PC Rentados'!A158,proveedor_rentado_id!$A$1:$B$6,2,0)</f>
        <v>1</v>
      </c>
      <c r="C158">
        <f>_xlfn.IFNA(VLOOKUP('PC Rentados'!C158,centro_costo_id_2!$A$2:$B$108,2),107)</f>
        <v>81</v>
      </c>
      <c r="D158">
        <f>_xlfn.IFNA(VLOOKUP('PC Rentados'!D158,rentado_responsable_id!$A$1:$B$34,2),"NULL")</f>
        <v>34</v>
      </c>
      <c r="E158">
        <f>VLOOKUP('PC Rentados'!J158,rentado_tipo_id!$A$1:$B$5,2,0)</f>
        <v>1</v>
      </c>
      <c r="F158" t="str">
        <f>'PC Rentados'!K158</f>
        <v>SYB057800093</v>
      </c>
      <c r="G158">
        <f>'PC Rentados'!L158</f>
        <v>61942</v>
      </c>
      <c r="H158">
        <f>'PC Rentados'!B158</f>
        <v>9484</v>
      </c>
      <c r="I158">
        <v>0</v>
      </c>
      <c r="J158" t="str">
        <f t="shared" si="25"/>
        <v>2022-05-02</v>
      </c>
      <c r="K158" t="str">
        <f>IF('PC Rentados'!N158="","",U158&amp;"-"&amp;W158&amp;"-"&amp;X158)</f>
        <v/>
      </c>
      <c r="L158">
        <f>VLOOKUP("'PC Rentados'!'PC Rentados'!I2",rentado_estado_id!$A$1:$B$4,2)</f>
        <v>3</v>
      </c>
      <c r="M158" t="str">
        <f>IF('PC Rentados'!O158="","",'PC Rentados'!O158)</f>
        <v>CATNBCI5G527HP-63702</v>
      </c>
      <c r="O158" s="3">
        <f>'PC Rentados'!F158</f>
        <v>44683</v>
      </c>
      <c r="P158">
        <f t="shared" si="26"/>
        <v>2022</v>
      </c>
      <c r="Q158">
        <f t="shared" si="27"/>
        <v>5</v>
      </c>
      <c r="R158" t="str">
        <f t="shared" si="28"/>
        <v>05</v>
      </c>
      <c r="S158" t="str">
        <f t="shared" si="29"/>
        <v>02</v>
      </c>
      <c r="T158" s="3">
        <f>'PC Rentados'!N158</f>
        <v>0</v>
      </c>
      <c r="U158">
        <f t="shared" si="30"/>
        <v>1900</v>
      </c>
      <c r="V158">
        <f t="shared" si="31"/>
        <v>1</v>
      </c>
      <c r="W158" t="str">
        <f t="shared" si="32"/>
        <v>01</v>
      </c>
      <c r="X158" t="str">
        <f t="shared" si="36"/>
        <v>00</v>
      </c>
      <c r="AA158" t="str">
        <f t="shared" si="33"/>
        <v>['proveedor_rentado_id' =&gt; 1, 'centro_costo_id' =&gt; 81,'rentado_responsable_id' =&gt; 34,'rentado_tipo_id' =&gt; 1,'serial' =&gt; 'SYB057800093','codigo' =&gt; '61942',</v>
      </c>
      <c r="AB158" t="str">
        <f t="shared" si="34"/>
        <v>'ticket' =&gt; '9484','valor' =&gt; '0','fecha_entrega' =&gt; '2022-05-02','fecha_devolucion' =&gt; '','rentado_estado_id' =&gt; 3,'observaciones' =&gt; 'CATNBCI5G527HP-63702',],</v>
      </c>
      <c r="AC158" t="str">
        <f t="shared" si="35"/>
        <v>['proveedor_rentado_id' =&gt; 1, 'centro_costo_id' =&gt; 81,'rentado_responsable_id' =&gt; 34,'rentado_tipo_id' =&gt; 1,'serial' =&gt; 'SYB057800093','codigo' =&gt; '61942','ticket' =&gt; '9484','valor' =&gt; '0','fecha_entrega' =&gt; '2022-05-02','fecha_devolucion' =&gt; '','rentado_estado_id' =&gt; 3,'observaciones' =&gt; 'CATNBCI5G527HP-63702',],</v>
      </c>
    </row>
    <row r="159" spans="1:29" x14ac:dyDescent="0.25">
      <c r="A159">
        <v>158</v>
      </c>
      <c r="B159">
        <f>VLOOKUP('PC Rentados'!A159,proveedor_rentado_id!$A$1:$B$6,2,0)</f>
        <v>1</v>
      </c>
      <c r="C159">
        <f>_xlfn.IFNA(VLOOKUP('PC Rentados'!C159,centro_costo_id_2!$A$2:$B$108,2),107)</f>
        <v>81</v>
      </c>
      <c r="D159">
        <f>_xlfn.IFNA(VLOOKUP('PC Rentados'!D159,rentado_responsable_id!$A$1:$B$34,2),"NULL")</f>
        <v>34</v>
      </c>
      <c r="E159">
        <f>VLOOKUP('PC Rentados'!J159,rentado_tipo_id!$A$1:$B$5,2,0)</f>
        <v>1</v>
      </c>
      <c r="F159" t="str">
        <f>'PC Rentados'!K159</f>
        <v>NXVATAL001535020583400</v>
      </c>
      <c r="G159">
        <f>'PC Rentados'!L159</f>
        <v>68378</v>
      </c>
      <c r="H159">
        <f>'PC Rentados'!B159</f>
        <v>9484</v>
      </c>
      <c r="I159">
        <f>'PC Rentados'!M159</f>
        <v>98000</v>
      </c>
      <c r="J159" t="str">
        <f t="shared" si="25"/>
        <v>2022-05-02</v>
      </c>
      <c r="K159" t="str">
        <f>IF('PC Rentados'!N159="","",U159&amp;"-"&amp;W159&amp;"-"&amp;X159)</f>
        <v>2022-08-11</v>
      </c>
      <c r="L159">
        <f>VLOOKUP("'PC Rentados'!'PC Rentados'!I2",rentado_estado_id!$A$1:$B$4,2)</f>
        <v>3</v>
      </c>
      <c r="M159">
        <f>IF('PC Rentados'!O159="","",'PC Rentados'!O159)</f>
        <v>61746</v>
      </c>
      <c r="O159" s="3">
        <f>'PC Rentados'!F159</f>
        <v>44683</v>
      </c>
      <c r="P159">
        <f t="shared" si="26"/>
        <v>2022</v>
      </c>
      <c r="Q159">
        <f t="shared" si="27"/>
        <v>5</v>
      </c>
      <c r="R159" t="str">
        <f t="shared" si="28"/>
        <v>05</v>
      </c>
      <c r="S159" t="str">
        <f t="shared" si="29"/>
        <v>02</v>
      </c>
      <c r="T159" s="3">
        <f>'PC Rentados'!N159</f>
        <v>44784</v>
      </c>
      <c r="U159">
        <f t="shared" si="30"/>
        <v>2022</v>
      </c>
      <c r="V159">
        <f t="shared" si="31"/>
        <v>8</v>
      </c>
      <c r="W159" t="str">
        <f t="shared" si="32"/>
        <v>08</v>
      </c>
      <c r="X159">
        <f t="shared" si="36"/>
        <v>11</v>
      </c>
      <c r="AA159" t="str">
        <f t="shared" si="33"/>
        <v>['proveedor_rentado_id' =&gt; 1, 'centro_costo_id' =&gt; 81,'rentado_responsable_id' =&gt; 34,'rentado_tipo_id' =&gt; 1,'serial' =&gt; 'NXVATAL001535020583400','codigo' =&gt; '68378',</v>
      </c>
      <c r="AB159" t="str">
        <f t="shared" si="34"/>
        <v>'ticket' =&gt; '9484','valor' =&gt; '98000','fecha_entrega' =&gt; '2022-05-02','fecha_devolucion' =&gt; '2022-08-11','rentado_estado_id' =&gt; 3,'observaciones' =&gt; '61746',],</v>
      </c>
      <c r="AC159" t="str">
        <f t="shared" si="35"/>
        <v>['proveedor_rentado_id' =&gt; 1, 'centro_costo_id' =&gt; 81,'rentado_responsable_id' =&gt; 34,'rentado_tipo_id' =&gt; 1,'serial' =&gt; 'NXVATAL001535020583400','codigo' =&gt; '68378','ticket' =&gt; '9484','valor' =&gt; '98000','fecha_entrega' =&gt; '2022-05-02','fecha_devolucion' =&gt; '2022-08-11','rentado_estado_id' =&gt; 3,'observaciones' =&gt; '61746',],</v>
      </c>
    </row>
    <row r="160" spans="1:29" x14ac:dyDescent="0.25">
      <c r="A160">
        <v>159</v>
      </c>
      <c r="B160">
        <f>VLOOKUP('PC Rentados'!A160,proveedor_rentado_id!$A$1:$B$6,2,0)</f>
        <v>5</v>
      </c>
      <c r="C160">
        <f>_xlfn.IFNA(VLOOKUP('PC Rentados'!C160,centro_costo_id_2!$A$2:$B$108,2),107)</f>
        <v>45</v>
      </c>
      <c r="D160">
        <f>_xlfn.IFNA(VLOOKUP('PC Rentados'!D160,rentado_responsable_id!$A$1:$B$34,2),"NULL")</f>
        <v>21</v>
      </c>
      <c r="E160">
        <f>VLOOKUP('PC Rentados'!J160,rentado_tipo_id!$A$1:$B$5,2,0)</f>
        <v>1</v>
      </c>
      <c r="F160" t="str">
        <f>'PC Rentados'!K160</f>
        <v>5CD2245BF4</v>
      </c>
      <c r="G160">
        <f>'PC Rentados'!L160</f>
        <v>65674</v>
      </c>
      <c r="H160">
        <f>'PC Rentados'!B160</f>
        <v>10435</v>
      </c>
      <c r="I160">
        <f>'PC Rentados'!M160</f>
        <v>220000</v>
      </c>
      <c r="J160" t="str">
        <f t="shared" si="25"/>
        <v>2022-08-29</v>
      </c>
      <c r="K160" t="str">
        <f>IF('PC Rentados'!N160="","",U160&amp;"-"&amp;W160&amp;"-"&amp;X160)</f>
        <v/>
      </c>
      <c r="L160">
        <f>VLOOKUP("'PC Rentados'!'PC Rentados'!I2",rentado_estado_id!$A$1:$B$4,2)</f>
        <v>3</v>
      </c>
      <c r="M160" t="str">
        <f>IF('PC Rentados'!O160="","",'PC Rentados'!O160)</f>
        <v/>
      </c>
      <c r="O160" s="3">
        <f>'PC Rentados'!F160</f>
        <v>44802</v>
      </c>
      <c r="P160">
        <f t="shared" si="26"/>
        <v>2022</v>
      </c>
      <c r="Q160">
        <f t="shared" si="27"/>
        <v>8</v>
      </c>
      <c r="R160" t="str">
        <f t="shared" si="28"/>
        <v>08</v>
      </c>
      <c r="S160">
        <f t="shared" si="29"/>
        <v>29</v>
      </c>
      <c r="T160" s="3">
        <f>'PC Rentados'!N160</f>
        <v>0</v>
      </c>
      <c r="U160">
        <f t="shared" si="30"/>
        <v>1900</v>
      </c>
      <c r="V160">
        <f t="shared" si="31"/>
        <v>1</v>
      </c>
      <c r="W160" t="str">
        <f t="shared" si="32"/>
        <v>01</v>
      </c>
      <c r="X160" t="str">
        <f t="shared" si="36"/>
        <v>00</v>
      </c>
      <c r="AA160" t="str">
        <f t="shared" si="33"/>
        <v>['proveedor_rentado_id' =&gt; 5, 'centro_costo_id' =&gt; 45,'rentado_responsable_id' =&gt; 21,'rentado_tipo_id' =&gt; 1,'serial' =&gt; '5CD2245BF4','codigo' =&gt; '65674',</v>
      </c>
      <c r="AB160" t="str">
        <f t="shared" si="34"/>
        <v>'ticket' =&gt; '10435','valor' =&gt; '220000','fecha_entrega' =&gt; '2022-08-29','fecha_devolucion' =&gt; '','rentado_estado_id' =&gt; 3,'observaciones' =&gt; '',],</v>
      </c>
      <c r="AC160" t="str">
        <f t="shared" si="35"/>
        <v>['proveedor_rentado_id' =&gt; 5, 'centro_costo_id' =&gt; 45,'rentado_responsable_id' =&gt; 21,'rentado_tipo_id' =&gt; 1,'serial' =&gt; '5CD2245BF4','codigo' =&gt; '65674','ticket' =&gt; '10435','valor' =&gt; '220000','fecha_entrega' =&gt; '2022-08-29','fecha_devolucion' =&gt; '','rentado_estado_id' =&gt; 3,'observaciones' =&gt; '',],</v>
      </c>
    </row>
    <row r="161" spans="1:29" x14ac:dyDescent="0.25">
      <c r="A161">
        <v>160</v>
      </c>
      <c r="B161">
        <f>VLOOKUP('PC Rentados'!A161,proveedor_rentado_id!$A$1:$B$6,2,0)</f>
        <v>5</v>
      </c>
      <c r="C161">
        <f>_xlfn.IFNA(VLOOKUP('PC Rentados'!C161,centro_costo_id_2!$A$2:$B$108,2),107)</f>
        <v>46</v>
      </c>
      <c r="D161">
        <f>_xlfn.IFNA(VLOOKUP('PC Rentados'!D161,rentado_responsable_id!$A$1:$B$34,2),"NULL")</f>
        <v>12</v>
      </c>
      <c r="E161">
        <f>VLOOKUP('PC Rentados'!J161,rentado_tipo_id!$A$1:$B$5,2,0)</f>
        <v>1</v>
      </c>
      <c r="F161" t="str">
        <f>'PC Rentados'!K161</f>
        <v>5CD2245BDD</v>
      </c>
      <c r="G161">
        <f>'PC Rentados'!L161</f>
        <v>65673</v>
      </c>
      <c r="H161">
        <f>'PC Rentados'!B161</f>
        <v>10435</v>
      </c>
      <c r="I161">
        <f>'PC Rentados'!M161</f>
        <v>220000</v>
      </c>
      <c r="J161" t="str">
        <f t="shared" si="25"/>
        <v>2022-08-29</v>
      </c>
      <c r="K161" t="str">
        <f>IF('PC Rentados'!N161="","",U161&amp;"-"&amp;W161&amp;"-"&amp;X161)</f>
        <v/>
      </c>
      <c r="L161">
        <f>VLOOKUP("'PC Rentados'!'PC Rentados'!I2",rentado_estado_id!$A$1:$B$4,2)</f>
        <v>3</v>
      </c>
      <c r="M161" t="str">
        <f>IF('PC Rentados'!O161="","",'PC Rentados'!O161)</f>
        <v>5CD208G03V -- 65990</v>
      </c>
      <c r="O161" s="3">
        <f>'PC Rentados'!F161</f>
        <v>44802</v>
      </c>
      <c r="P161">
        <f t="shared" si="26"/>
        <v>2022</v>
      </c>
      <c r="Q161">
        <f t="shared" si="27"/>
        <v>8</v>
      </c>
      <c r="R161" t="str">
        <f t="shared" si="28"/>
        <v>08</v>
      </c>
      <c r="S161">
        <f t="shared" si="29"/>
        <v>29</v>
      </c>
      <c r="T161" s="3">
        <f>'PC Rentados'!N161</f>
        <v>0</v>
      </c>
      <c r="U161">
        <f t="shared" si="30"/>
        <v>1900</v>
      </c>
      <c r="V161">
        <f t="shared" si="31"/>
        <v>1</v>
      </c>
      <c r="W161" t="str">
        <f t="shared" si="32"/>
        <v>01</v>
      </c>
      <c r="X161" t="str">
        <f t="shared" si="36"/>
        <v>00</v>
      </c>
      <c r="AA161" t="str">
        <f t="shared" si="33"/>
        <v>['proveedor_rentado_id' =&gt; 5, 'centro_costo_id' =&gt; 46,'rentado_responsable_id' =&gt; 12,'rentado_tipo_id' =&gt; 1,'serial' =&gt; '5CD2245BDD','codigo' =&gt; '65673',</v>
      </c>
      <c r="AB161" t="str">
        <f t="shared" si="34"/>
        <v>'ticket' =&gt; '10435','valor' =&gt; '220000','fecha_entrega' =&gt; '2022-08-29','fecha_devolucion' =&gt; '','rentado_estado_id' =&gt; 3,'observaciones' =&gt; '5CD208G03V -- 65990',],</v>
      </c>
      <c r="AC161" t="str">
        <f t="shared" si="35"/>
        <v>['proveedor_rentado_id' =&gt; 5, 'centro_costo_id' =&gt; 46,'rentado_responsable_id' =&gt; 12,'rentado_tipo_id' =&gt; 1,'serial' =&gt; '5CD2245BDD','codigo' =&gt; '65673','ticket' =&gt; '10435','valor' =&gt; '220000','fecha_entrega' =&gt; '2022-08-29','fecha_devolucion' =&gt; '','rentado_estado_id' =&gt; 3,'observaciones' =&gt; '5CD208G03V -- 65990',],</v>
      </c>
    </row>
    <row r="162" spans="1:29" x14ac:dyDescent="0.25">
      <c r="A162">
        <v>161</v>
      </c>
      <c r="B162">
        <f>VLOOKUP('PC Rentados'!A162,proveedor_rentado_id!$A$1:$B$6,2,0)</f>
        <v>5</v>
      </c>
      <c r="C162">
        <f>_xlfn.IFNA(VLOOKUP('PC Rentados'!C162,centro_costo_id_2!$A$2:$B$108,2),107)</f>
        <v>37</v>
      </c>
      <c r="D162">
        <f>_xlfn.IFNA(VLOOKUP('PC Rentados'!D162,rentado_responsable_id!$A$1:$B$34,2),"NULL")</f>
        <v>9</v>
      </c>
      <c r="E162">
        <f>VLOOKUP('PC Rentados'!J162,rentado_tipo_id!$A$1:$B$5,2,0)</f>
        <v>1</v>
      </c>
      <c r="F162" t="str">
        <f>'PC Rentados'!K162</f>
        <v>5CD2245B9S</v>
      </c>
      <c r="G162">
        <f>'PC Rentados'!L162</f>
        <v>65672</v>
      </c>
      <c r="H162">
        <f>'PC Rentados'!B162</f>
        <v>10435</v>
      </c>
      <c r="I162">
        <f>'PC Rentados'!M162</f>
        <v>220000</v>
      </c>
      <c r="J162" t="str">
        <f t="shared" si="25"/>
        <v>2022-08-29</v>
      </c>
      <c r="K162" t="str">
        <f>IF('PC Rentados'!N162="","",U162&amp;"-"&amp;W162&amp;"-"&amp;X162)</f>
        <v/>
      </c>
      <c r="L162">
        <f>VLOOKUP("'PC Rentados'!'PC Rentados'!I2",rentado_estado_id!$A$1:$B$4,2)</f>
        <v>3</v>
      </c>
      <c r="M162" t="str">
        <f>IF('PC Rentados'!O162="","",'PC Rentados'!O162)</f>
        <v/>
      </c>
      <c r="O162" s="3">
        <f>'PC Rentados'!F162</f>
        <v>44802</v>
      </c>
      <c r="P162">
        <f t="shared" si="26"/>
        <v>2022</v>
      </c>
      <c r="Q162">
        <f t="shared" si="27"/>
        <v>8</v>
      </c>
      <c r="R162" t="str">
        <f t="shared" si="28"/>
        <v>08</v>
      </c>
      <c r="S162">
        <f t="shared" si="29"/>
        <v>29</v>
      </c>
      <c r="T162" s="3">
        <f>'PC Rentados'!N162</f>
        <v>0</v>
      </c>
      <c r="U162">
        <f t="shared" si="30"/>
        <v>1900</v>
      </c>
      <c r="V162">
        <f t="shared" si="31"/>
        <v>1</v>
      </c>
      <c r="W162" t="str">
        <f t="shared" si="32"/>
        <v>01</v>
      </c>
      <c r="X162" t="str">
        <f t="shared" si="36"/>
        <v>00</v>
      </c>
      <c r="AA162" t="str">
        <f t="shared" si="33"/>
        <v>['proveedor_rentado_id' =&gt; 5, 'centro_costo_id' =&gt; 37,'rentado_responsable_id' =&gt; 9,'rentado_tipo_id' =&gt; 1,'serial' =&gt; '5CD2245B9S','codigo' =&gt; '65672',</v>
      </c>
      <c r="AB162" t="str">
        <f t="shared" si="34"/>
        <v>'ticket' =&gt; '10435','valor' =&gt; '220000','fecha_entrega' =&gt; '2022-08-29','fecha_devolucion' =&gt; '','rentado_estado_id' =&gt; 3,'observaciones' =&gt; '',],</v>
      </c>
      <c r="AC162" t="str">
        <f t="shared" si="35"/>
        <v>['proveedor_rentado_id' =&gt; 5, 'centro_costo_id' =&gt; 37,'rentado_responsable_id' =&gt; 9,'rentado_tipo_id' =&gt; 1,'serial' =&gt; '5CD2245B9S','codigo' =&gt; '65672','ticket' =&gt; '10435','valor' =&gt; '220000','fecha_entrega' =&gt; '2022-08-29','fecha_devolucion' =&gt; '','rentado_estado_id' =&gt; 3,'observaciones' =&gt; '',],</v>
      </c>
    </row>
    <row r="163" spans="1:29" x14ac:dyDescent="0.25">
      <c r="A163">
        <v>162</v>
      </c>
      <c r="B163">
        <f>VLOOKUP('PC Rentados'!A163,proveedor_rentado_id!$A$1:$B$6,2,0)</f>
        <v>5</v>
      </c>
      <c r="C163">
        <f>_xlfn.IFNA(VLOOKUP('PC Rentados'!C163,centro_costo_id_2!$A$2:$B$108,2),107)</f>
        <v>81</v>
      </c>
      <c r="D163">
        <f>_xlfn.IFNA(VLOOKUP('PC Rentados'!D163,rentado_responsable_id!$A$1:$B$34,2),"NULL")</f>
        <v>5</v>
      </c>
      <c r="E163">
        <f>VLOOKUP('PC Rentados'!J163,rentado_tipo_id!$A$1:$B$5,2,0)</f>
        <v>1</v>
      </c>
      <c r="F163" t="str">
        <f>'PC Rentados'!K163</f>
        <v>5CD2245BDX</v>
      </c>
      <c r="G163">
        <f>'PC Rentados'!L163</f>
        <v>65675</v>
      </c>
      <c r="H163">
        <f>'PC Rentados'!B163</f>
        <v>10435</v>
      </c>
      <c r="I163">
        <f>'PC Rentados'!M163</f>
        <v>220000</v>
      </c>
      <c r="J163" t="str">
        <f t="shared" si="25"/>
        <v>2022-08-29</v>
      </c>
      <c r="K163" t="str">
        <f>IF('PC Rentados'!N163="","",U163&amp;"-"&amp;W163&amp;"-"&amp;X163)</f>
        <v/>
      </c>
      <c r="L163">
        <f>VLOOKUP("'PC Rentados'!'PC Rentados'!I2",rentado_estado_id!$A$1:$B$4,2)</f>
        <v>3</v>
      </c>
      <c r="M163" t="str">
        <f>IF('PC Rentados'!O163="","",'PC Rentados'!O163)</f>
        <v/>
      </c>
      <c r="O163" s="3">
        <f>'PC Rentados'!F163</f>
        <v>44802</v>
      </c>
      <c r="P163">
        <f t="shared" si="26"/>
        <v>2022</v>
      </c>
      <c r="Q163">
        <f t="shared" si="27"/>
        <v>8</v>
      </c>
      <c r="R163" t="str">
        <f t="shared" si="28"/>
        <v>08</v>
      </c>
      <c r="S163">
        <f t="shared" si="29"/>
        <v>29</v>
      </c>
      <c r="T163" s="3">
        <f>'PC Rentados'!N163</f>
        <v>0</v>
      </c>
      <c r="U163">
        <f t="shared" si="30"/>
        <v>1900</v>
      </c>
      <c r="V163">
        <f t="shared" si="31"/>
        <v>1</v>
      </c>
      <c r="W163" t="str">
        <f t="shared" si="32"/>
        <v>01</v>
      </c>
      <c r="X163" t="str">
        <f t="shared" si="36"/>
        <v>00</v>
      </c>
      <c r="AA163" t="str">
        <f t="shared" si="33"/>
        <v>['proveedor_rentado_id' =&gt; 5, 'centro_costo_id' =&gt; 81,'rentado_responsable_id' =&gt; 5,'rentado_tipo_id' =&gt; 1,'serial' =&gt; '5CD2245BDX','codigo' =&gt; '65675',</v>
      </c>
      <c r="AB163" t="str">
        <f t="shared" si="34"/>
        <v>'ticket' =&gt; '10435','valor' =&gt; '220000','fecha_entrega' =&gt; '2022-08-29','fecha_devolucion' =&gt; '','rentado_estado_id' =&gt; 3,'observaciones' =&gt; '',],</v>
      </c>
      <c r="AC163" t="str">
        <f t="shared" si="35"/>
        <v>['proveedor_rentado_id' =&gt; 5, 'centro_costo_id' =&gt; 81,'rentado_responsable_id' =&gt; 5,'rentado_tipo_id' =&gt; 1,'serial' =&gt; '5CD2245BDX','codigo' =&gt; '65675','ticket' =&gt; '10435','valor' =&gt; '220000','fecha_entrega' =&gt; '2022-08-29','fecha_devolucion' =&gt; '','rentado_estado_id' =&gt; 3,'observaciones' =&gt; '',],</v>
      </c>
    </row>
    <row r="164" spans="1:29" x14ac:dyDescent="0.25">
      <c r="A164">
        <v>163</v>
      </c>
      <c r="B164">
        <f>VLOOKUP('PC Rentados'!A164,proveedor_rentado_id!$A$1:$B$6,2,0)</f>
        <v>5</v>
      </c>
      <c r="C164">
        <f>_xlfn.IFNA(VLOOKUP('PC Rentados'!C164,centro_costo_id_2!$A$2:$B$108,2),107)</f>
        <v>81</v>
      </c>
      <c r="D164">
        <f>_xlfn.IFNA(VLOOKUP('PC Rentados'!D164,rentado_responsable_id!$A$1:$B$34,2),"NULL")</f>
        <v>31</v>
      </c>
      <c r="E164">
        <f>VLOOKUP('PC Rentados'!J164,rentado_tipo_id!$A$1:$B$5,2,0)</f>
        <v>1</v>
      </c>
      <c r="F164" t="str">
        <f>'PC Rentados'!K164</f>
        <v>5CD2245B8Y</v>
      </c>
      <c r="G164">
        <f>'PC Rentados'!L164</f>
        <v>65676</v>
      </c>
      <c r="H164">
        <f>'PC Rentados'!B164</f>
        <v>10435</v>
      </c>
      <c r="I164">
        <f>'PC Rentados'!M164</f>
        <v>220000</v>
      </c>
      <c r="J164" t="str">
        <f t="shared" si="25"/>
        <v>2022-08-29</v>
      </c>
      <c r="K164" t="str">
        <f>IF('PC Rentados'!N164="","",U164&amp;"-"&amp;W164&amp;"-"&amp;X164)</f>
        <v/>
      </c>
      <c r="L164">
        <f>VLOOKUP("'PC Rentados'!'PC Rentados'!I2",rentado_estado_id!$A$1:$B$4,2)</f>
        <v>3</v>
      </c>
      <c r="M164" t="str">
        <f>IF('PC Rentados'!O164="","",'PC Rentados'!O164)</f>
        <v/>
      </c>
      <c r="O164" s="3">
        <f>'PC Rentados'!F164</f>
        <v>44802</v>
      </c>
      <c r="P164">
        <f t="shared" si="26"/>
        <v>2022</v>
      </c>
      <c r="Q164">
        <f t="shared" si="27"/>
        <v>8</v>
      </c>
      <c r="R164" t="str">
        <f t="shared" si="28"/>
        <v>08</v>
      </c>
      <c r="S164">
        <f t="shared" si="29"/>
        <v>29</v>
      </c>
      <c r="T164" s="3">
        <f>'PC Rentados'!N164</f>
        <v>0</v>
      </c>
      <c r="U164">
        <f t="shared" si="30"/>
        <v>1900</v>
      </c>
      <c r="V164">
        <f t="shared" si="31"/>
        <v>1</v>
      </c>
      <c r="W164" t="str">
        <f t="shared" si="32"/>
        <v>01</v>
      </c>
      <c r="X164" t="str">
        <f t="shared" si="36"/>
        <v>00</v>
      </c>
      <c r="AA164" t="str">
        <f t="shared" si="33"/>
        <v>['proveedor_rentado_id' =&gt; 5, 'centro_costo_id' =&gt; 81,'rentado_responsable_id' =&gt; 31,'rentado_tipo_id' =&gt; 1,'serial' =&gt; '5CD2245B8Y','codigo' =&gt; '65676',</v>
      </c>
      <c r="AB164" t="str">
        <f t="shared" si="34"/>
        <v>'ticket' =&gt; '10435','valor' =&gt; '220000','fecha_entrega' =&gt; '2022-08-29','fecha_devolucion' =&gt; '','rentado_estado_id' =&gt; 3,'observaciones' =&gt; '',],</v>
      </c>
      <c r="AC164" t="str">
        <f t="shared" si="35"/>
        <v>['proveedor_rentado_id' =&gt; 5, 'centro_costo_id' =&gt; 81,'rentado_responsable_id' =&gt; 31,'rentado_tipo_id' =&gt; 1,'serial' =&gt; '5CD2245B8Y','codigo' =&gt; '65676','ticket' =&gt; '10435','valor' =&gt; '220000','fecha_entrega' =&gt; '2022-08-29','fecha_devolucion' =&gt; '','rentado_estado_id' =&gt; 3,'observaciones' =&gt; '',],</v>
      </c>
    </row>
    <row r="165" spans="1:29" x14ac:dyDescent="0.25">
      <c r="A165">
        <v>164</v>
      </c>
      <c r="B165">
        <f>VLOOKUP('PC Rentados'!A165,proveedor_rentado_id!$A$1:$B$6,2,0)</f>
        <v>5</v>
      </c>
      <c r="C165">
        <f>_xlfn.IFNA(VLOOKUP('PC Rentados'!C165,centro_costo_id_2!$A$2:$B$108,2),107)</f>
        <v>37</v>
      </c>
      <c r="D165">
        <f>_xlfn.IFNA(VLOOKUP('PC Rentados'!D165,rentado_responsable_id!$A$1:$B$34,2),"NULL")</f>
        <v>27</v>
      </c>
      <c r="E165">
        <f>VLOOKUP('PC Rentados'!J165,rentado_tipo_id!$A$1:$B$5,2,0)</f>
        <v>1</v>
      </c>
      <c r="F165" t="str">
        <f>'PC Rentados'!K165</f>
        <v>5CD211HGPB</v>
      </c>
      <c r="G165">
        <f>'PC Rentados'!L165</f>
        <v>63778</v>
      </c>
      <c r="H165">
        <f>'PC Rentados'!B165</f>
        <v>10490</v>
      </c>
      <c r="I165">
        <f>'PC Rentados'!M165</f>
        <v>155000</v>
      </c>
      <c r="J165" t="str">
        <f t="shared" si="25"/>
        <v>2022-09-02</v>
      </c>
      <c r="K165" t="str">
        <f>IF('PC Rentados'!N165="","",U165&amp;"-"&amp;W165&amp;"-"&amp;X165)</f>
        <v>2022-12-29</v>
      </c>
      <c r="L165">
        <f>VLOOKUP("'PC Rentados'!'PC Rentados'!I2",rentado_estado_id!$A$1:$B$4,2)</f>
        <v>3</v>
      </c>
      <c r="M165" t="str">
        <f>IF('PC Rentados'!O165="","",'PC Rentados'!O165)</f>
        <v/>
      </c>
      <c r="O165" s="3">
        <f>'PC Rentados'!F165</f>
        <v>44806</v>
      </c>
      <c r="P165">
        <f t="shared" si="26"/>
        <v>2022</v>
      </c>
      <c r="Q165">
        <f t="shared" si="27"/>
        <v>9</v>
      </c>
      <c r="R165" t="str">
        <f t="shared" si="28"/>
        <v>09</v>
      </c>
      <c r="S165" t="str">
        <f t="shared" si="29"/>
        <v>02</v>
      </c>
      <c r="T165" s="3">
        <f>'PC Rentados'!N165</f>
        <v>44924</v>
      </c>
      <c r="U165">
        <f t="shared" si="30"/>
        <v>2022</v>
      </c>
      <c r="V165">
        <f t="shared" si="31"/>
        <v>12</v>
      </c>
      <c r="W165">
        <f t="shared" si="32"/>
        <v>12</v>
      </c>
      <c r="X165">
        <f t="shared" si="36"/>
        <v>29</v>
      </c>
      <c r="AA165" t="str">
        <f t="shared" si="33"/>
        <v>['proveedor_rentado_id' =&gt; 5, 'centro_costo_id' =&gt; 37,'rentado_responsable_id' =&gt; 27,'rentado_tipo_id' =&gt; 1,'serial' =&gt; '5CD211HGPB','codigo' =&gt; '63778',</v>
      </c>
      <c r="AB165" t="str">
        <f t="shared" si="34"/>
        <v>'ticket' =&gt; '10490','valor' =&gt; '155000','fecha_entrega' =&gt; '2022-09-02','fecha_devolucion' =&gt; '2022-12-29','rentado_estado_id' =&gt; 3,'observaciones' =&gt; '',],</v>
      </c>
      <c r="AC165" t="str">
        <f t="shared" si="35"/>
        <v>['proveedor_rentado_id' =&gt; 5, 'centro_costo_id' =&gt; 37,'rentado_responsable_id' =&gt; 27,'rentado_tipo_id' =&gt; 1,'serial' =&gt; '5CD211HGPB','codigo' =&gt; '63778','ticket' =&gt; '10490','valor' =&gt; '155000','fecha_entrega' =&gt; '2022-09-02','fecha_devolucion' =&gt; '2022-12-29','rentado_estado_id' =&gt; 3,'observaciones' =&gt; '',],</v>
      </c>
    </row>
    <row r="166" spans="1:29" x14ac:dyDescent="0.25">
      <c r="A166">
        <v>165</v>
      </c>
      <c r="B166">
        <f>VLOOKUP('PC Rentados'!A166,proveedor_rentado_id!$A$1:$B$6,2,0)</f>
        <v>5</v>
      </c>
      <c r="C166">
        <f>_xlfn.IFNA(VLOOKUP('PC Rentados'!C166,centro_costo_id_2!$A$2:$B$108,2),107)</f>
        <v>9</v>
      </c>
      <c r="D166">
        <f>_xlfn.IFNA(VLOOKUP('PC Rentados'!D166,rentado_responsable_id!$A$1:$B$34,2),"NULL")</f>
        <v>18</v>
      </c>
      <c r="E166">
        <f>VLOOKUP('PC Rentados'!J166,rentado_tipo_id!$A$1:$B$5,2,0)</f>
        <v>1</v>
      </c>
      <c r="F166" t="str">
        <f>'PC Rentados'!K166</f>
        <v>5CD211HH0P</v>
      </c>
      <c r="G166">
        <f>'PC Rentados'!L166</f>
        <v>63773</v>
      </c>
      <c r="H166">
        <f>'PC Rentados'!B166</f>
        <v>10490</v>
      </c>
      <c r="I166">
        <f>'PC Rentados'!M166</f>
        <v>155000</v>
      </c>
      <c r="J166" t="str">
        <f t="shared" si="25"/>
        <v>2022-09-02</v>
      </c>
      <c r="K166" t="str">
        <f>IF('PC Rentados'!N166="","",U166&amp;"-"&amp;W166&amp;"-"&amp;X166)</f>
        <v/>
      </c>
      <c r="L166">
        <f>VLOOKUP("'PC Rentados'!'PC Rentados'!I2",rentado_estado_id!$A$1:$B$4,2)</f>
        <v>3</v>
      </c>
      <c r="M166" t="str">
        <f>IF('PC Rentados'!O166="","",'PC Rentados'!O166)</f>
        <v/>
      </c>
      <c r="O166" s="3">
        <f>'PC Rentados'!F166</f>
        <v>44806</v>
      </c>
      <c r="P166">
        <f t="shared" si="26"/>
        <v>2022</v>
      </c>
      <c r="Q166">
        <f t="shared" si="27"/>
        <v>9</v>
      </c>
      <c r="R166" t="str">
        <f t="shared" si="28"/>
        <v>09</v>
      </c>
      <c r="S166" t="str">
        <f t="shared" si="29"/>
        <v>02</v>
      </c>
      <c r="T166" s="3">
        <f>'PC Rentados'!N166</f>
        <v>0</v>
      </c>
      <c r="U166">
        <f t="shared" si="30"/>
        <v>1900</v>
      </c>
      <c r="V166">
        <f t="shared" si="31"/>
        <v>1</v>
      </c>
      <c r="W166" t="str">
        <f t="shared" si="32"/>
        <v>01</v>
      </c>
      <c r="X166" t="str">
        <f t="shared" si="36"/>
        <v>00</v>
      </c>
      <c r="AA166" t="str">
        <f t="shared" si="33"/>
        <v>['proveedor_rentado_id' =&gt; 5, 'centro_costo_id' =&gt; 9,'rentado_responsable_id' =&gt; 18,'rentado_tipo_id' =&gt; 1,'serial' =&gt; '5CD211HH0P','codigo' =&gt; '63773',</v>
      </c>
      <c r="AB166" t="str">
        <f t="shared" si="34"/>
        <v>'ticket' =&gt; '10490','valor' =&gt; '155000','fecha_entrega' =&gt; '2022-09-02','fecha_devolucion' =&gt; '','rentado_estado_id' =&gt; 3,'observaciones' =&gt; '',],</v>
      </c>
      <c r="AC166" t="str">
        <f t="shared" si="35"/>
        <v>['proveedor_rentado_id' =&gt; 5, 'centro_costo_id' =&gt; 9,'rentado_responsable_id' =&gt; 18,'rentado_tipo_id' =&gt; 1,'serial' =&gt; '5CD211HH0P','codigo' =&gt; '63773','ticket' =&gt; '10490','valor' =&gt; '155000','fecha_entrega' =&gt; '2022-09-02','fecha_devolucion' =&gt; '','rentado_estado_id' =&gt; 3,'observaciones' =&gt; '',],</v>
      </c>
    </row>
    <row r="167" spans="1:29" x14ac:dyDescent="0.25">
      <c r="A167">
        <v>166</v>
      </c>
      <c r="B167">
        <f>VLOOKUP('PC Rentados'!A167,proveedor_rentado_id!$A$1:$B$6,2,0)</f>
        <v>5</v>
      </c>
      <c r="C167">
        <f>_xlfn.IFNA(VLOOKUP('PC Rentados'!C167,centro_costo_id_2!$A$2:$B$108,2),107)</f>
        <v>37</v>
      </c>
      <c r="D167">
        <f>_xlfn.IFNA(VLOOKUP('PC Rentados'!D167,rentado_responsable_id!$A$1:$B$34,2),"NULL")</f>
        <v>27</v>
      </c>
      <c r="E167">
        <f>VLOOKUP('PC Rentados'!J167,rentado_tipo_id!$A$1:$B$5,2,0)</f>
        <v>1</v>
      </c>
      <c r="F167" t="str">
        <f>'PC Rentados'!K167</f>
        <v>5CD211HGVX</v>
      </c>
      <c r="G167">
        <f>'PC Rentados'!L167</f>
        <v>63777</v>
      </c>
      <c r="H167">
        <f>'PC Rentados'!B167</f>
        <v>10490</v>
      </c>
      <c r="I167">
        <f>'PC Rentados'!M167</f>
        <v>155000</v>
      </c>
      <c r="J167" t="str">
        <f t="shared" si="25"/>
        <v>2022-09-02</v>
      </c>
      <c r="K167" t="str">
        <f>IF('PC Rentados'!N167="","",U167&amp;"-"&amp;W167&amp;"-"&amp;X167)</f>
        <v>2022-12-29</v>
      </c>
      <c r="L167">
        <f>VLOOKUP("'PC Rentados'!'PC Rentados'!I2",rentado_estado_id!$A$1:$B$4,2)</f>
        <v>3</v>
      </c>
      <c r="M167" t="str">
        <f>IF('PC Rentados'!O167="","",'PC Rentados'!O167)</f>
        <v/>
      </c>
      <c r="O167" s="3">
        <f>'PC Rentados'!F167</f>
        <v>44806</v>
      </c>
      <c r="P167">
        <f t="shared" si="26"/>
        <v>2022</v>
      </c>
      <c r="Q167">
        <f t="shared" si="27"/>
        <v>9</v>
      </c>
      <c r="R167" t="str">
        <f t="shared" si="28"/>
        <v>09</v>
      </c>
      <c r="S167" t="str">
        <f t="shared" si="29"/>
        <v>02</v>
      </c>
      <c r="T167" s="3">
        <f>'PC Rentados'!N167</f>
        <v>44924</v>
      </c>
      <c r="U167">
        <f t="shared" si="30"/>
        <v>2022</v>
      </c>
      <c r="V167">
        <f t="shared" si="31"/>
        <v>12</v>
      </c>
      <c r="W167">
        <f t="shared" si="32"/>
        <v>12</v>
      </c>
      <c r="X167">
        <f t="shared" si="36"/>
        <v>29</v>
      </c>
      <c r="AA167" t="str">
        <f t="shared" si="33"/>
        <v>['proveedor_rentado_id' =&gt; 5, 'centro_costo_id' =&gt; 37,'rentado_responsable_id' =&gt; 27,'rentado_tipo_id' =&gt; 1,'serial' =&gt; '5CD211HGVX','codigo' =&gt; '63777',</v>
      </c>
      <c r="AB167" t="str">
        <f t="shared" si="34"/>
        <v>'ticket' =&gt; '10490','valor' =&gt; '155000','fecha_entrega' =&gt; '2022-09-02','fecha_devolucion' =&gt; '2022-12-29','rentado_estado_id' =&gt; 3,'observaciones' =&gt; '',],</v>
      </c>
      <c r="AC167" t="str">
        <f t="shared" si="35"/>
        <v>['proveedor_rentado_id' =&gt; 5, 'centro_costo_id' =&gt; 37,'rentado_responsable_id' =&gt; 27,'rentado_tipo_id' =&gt; 1,'serial' =&gt; '5CD211HGVX','codigo' =&gt; '63777','ticket' =&gt; '10490','valor' =&gt; '155000','fecha_entrega' =&gt; '2022-09-02','fecha_devolucion' =&gt; '2022-12-29','rentado_estado_id' =&gt; 3,'observaciones' =&gt; '',],</v>
      </c>
    </row>
    <row r="168" spans="1:29" x14ac:dyDescent="0.25">
      <c r="A168">
        <v>167</v>
      </c>
      <c r="B168">
        <f>VLOOKUP('PC Rentados'!A168,proveedor_rentado_id!$A$1:$B$6,2,0)</f>
        <v>5</v>
      </c>
      <c r="C168">
        <f>_xlfn.IFNA(VLOOKUP('PC Rentados'!C168,centro_costo_id_2!$A$2:$B$108,2),107)</f>
        <v>37</v>
      </c>
      <c r="D168">
        <f>_xlfn.IFNA(VLOOKUP('PC Rentados'!D168,rentado_responsable_id!$A$1:$B$34,2),"NULL")</f>
        <v>27</v>
      </c>
      <c r="E168">
        <f>VLOOKUP('PC Rentados'!J168,rentado_tipo_id!$A$1:$B$5,2,0)</f>
        <v>1</v>
      </c>
      <c r="F168" t="str">
        <f>'PC Rentados'!K168</f>
        <v>5CD211HGW5</v>
      </c>
      <c r="G168">
        <f>'PC Rentados'!L168</f>
        <v>63737</v>
      </c>
      <c r="H168">
        <f>'PC Rentados'!B168</f>
        <v>10490</v>
      </c>
      <c r="I168">
        <f>'PC Rentados'!M168</f>
        <v>155000</v>
      </c>
      <c r="J168" t="str">
        <f t="shared" si="25"/>
        <v>2022-09-02</v>
      </c>
      <c r="K168" t="str">
        <f>IF('PC Rentados'!N168="","",U168&amp;"-"&amp;W168&amp;"-"&amp;X168)</f>
        <v>2022-12-29</v>
      </c>
      <c r="L168">
        <f>VLOOKUP("'PC Rentados'!'PC Rentados'!I2",rentado_estado_id!$A$1:$B$4,2)</f>
        <v>3</v>
      </c>
      <c r="M168" t="str">
        <f>IF('PC Rentados'!O168="","",'PC Rentados'!O168)</f>
        <v/>
      </c>
      <c r="O168" s="3">
        <f>'PC Rentados'!F168</f>
        <v>44806</v>
      </c>
      <c r="P168">
        <f t="shared" si="26"/>
        <v>2022</v>
      </c>
      <c r="Q168">
        <f t="shared" si="27"/>
        <v>9</v>
      </c>
      <c r="R168" t="str">
        <f t="shared" si="28"/>
        <v>09</v>
      </c>
      <c r="S168" t="str">
        <f t="shared" si="29"/>
        <v>02</v>
      </c>
      <c r="T168" s="3">
        <f>'PC Rentados'!N168</f>
        <v>44924</v>
      </c>
      <c r="U168">
        <f t="shared" si="30"/>
        <v>2022</v>
      </c>
      <c r="V168">
        <f t="shared" si="31"/>
        <v>12</v>
      </c>
      <c r="W168">
        <f t="shared" si="32"/>
        <v>12</v>
      </c>
      <c r="X168">
        <f t="shared" si="36"/>
        <v>29</v>
      </c>
      <c r="AA168" t="str">
        <f t="shared" si="33"/>
        <v>['proveedor_rentado_id' =&gt; 5, 'centro_costo_id' =&gt; 37,'rentado_responsable_id' =&gt; 27,'rentado_tipo_id' =&gt; 1,'serial' =&gt; '5CD211HGW5','codigo' =&gt; '63737',</v>
      </c>
      <c r="AB168" t="str">
        <f t="shared" si="34"/>
        <v>'ticket' =&gt; '10490','valor' =&gt; '155000','fecha_entrega' =&gt; '2022-09-02','fecha_devolucion' =&gt; '2022-12-29','rentado_estado_id' =&gt; 3,'observaciones' =&gt; '',],</v>
      </c>
      <c r="AC168" t="str">
        <f t="shared" si="35"/>
        <v>['proveedor_rentado_id' =&gt; 5, 'centro_costo_id' =&gt; 37,'rentado_responsable_id' =&gt; 27,'rentado_tipo_id' =&gt; 1,'serial' =&gt; '5CD211HGW5','codigo' =&gt; '63737','ticket' =&gt; '10490','valor' =&gt; '155000','fecha_entrega' =&gt; '2022-09-02','fecha_devolucion' =&gt; '2022-12-29','rentado_estado_id' =&gt; 3,'observaciones' =&gt; '',],</v>
      </c>
    </row>
    <row r="169" spans="1:29" x14ac:dyDescent="0.25">
      <c r="A169">
        <v>168</v>
      </c>
      <c r="B169">
        <f>VLOOKUP('PC Rentados'!A169,proveedor_rentado_id!$A$1:$B$6,2,0)</f>
        <v>5</v>
      </c>
      <c r="C169">
        <f>_xlfn.IFNA(VLOOKUP('PC Rentados'!C169,centro_costo_id_2!$A$2:$B$108,2),107)</f>
        <v>13</v>
      </c>
      <c r="D169">
        <f>_xlfn.IFNA(VLOOKUP('PC Rentados'!D169,rentado_responsable_id!$A$1:$B$34,2),"NULL")</f>
        <v>19</v>
      </c>
      <c r="E169">
        <f>VLOOKUP('PC Rentados'!J169,rentado_tipo_id!$A$1:$B$5,2,0)</f>
        <v>1</v>
      </c>
      <c r="F169" t="str">
        <f>'PC Rentados'!K169</f>
        <v>5CD211HGPM</v>
      </c>
      <c r="G169">
        <f>'PC Rentados'!L169</f>
        <v>63740</v>
      </c>
      <c r="H169">
        <f>'PC Rentados'!B169</f>
        <v>10490</v>
      </c>
      <c r="I169">
        <f>'PC Rentados'!M169</f>
        <v>155000</v>
      </c>
      <c r="J169" t="str">
        <f t="shared" si="25"/>
        <v>2022-09-02</v>
      </c>
      <c r="K169" t="str">
        <f>IF('PC Rentados'!N169="","",U169&amp;"-"&amp;W169&amp;"-"&amp;X169)</f>
        <v/>
      </c>
      <c r="L169">
        <f>VLOOKUP("'PC Rentados'!'PC Rentados'!I2",rentado_estado_id!$A$1:$B$4,2)</f>
        <v>3</v>
      </c>
      <c r="M169" t="str">
        <f>IF('PC Rentados'!O169="","",'PC Rentados'!O169)</f>
        <v/>
      </c>
      <c r="O169" s="3">
        <f>'PC Rentados'!F169</f>
        <v>44806</v>
      </c>
      <c r="P169">
        <f t="shared" si="26"/>
        <v>2022</v>
      </c>
      <c r="Q169">
        <f t="shared" si="27"/>
        <v>9</v>
      </c>
      <c r="R169" t="str">
        <f t="shared" si="28"/>
        <v>09</v>
      </c>
      <c r="S169" t="str">
        <f t="shared" si="29"/>
        <v>02</v>
      </c>
      <c r="T169" s="3">
        <f>'PC Rentados'!N169</f>
        <v>0</v>
      </c>
      <c r="U169">
        <f t="shared" si="30"/>
        <v>1900</v>
      </c>
      <c r="V169">
        <f t="shared" si="31"/>
        <v>1</v>
      </c>
      <c r="W169" t="str">
        <f t="shared" si="32"/>
        <v>01</v>
      </c>
      <c r="X169" t="str">
        <f t="shared" si="36"/>
        <v>00</v>
      </c>
      <c r="AA169" t="str">
        <f t="shared" si="33"/>
        <v>['proveedor_rentado_id' =&gt; 5, 'centro_costo_id' =&gt; 13,'rentado_responsable_id' =&gt; 19,'rentado_tipo_id' =&gt; 1,'serial' =&gt; '5CD211HGPM','codigo' =&gt; '63740',</v>
      </c>
      <c r="AB169" t="str">
        <f t="shared" si="34"/>
        <v>'ticket' =&gt; '10490','valor' =&gt; '155000','fecha_entrega' =&gt; '2022-09-02','fecha_devolucion' =&gt; '','rentado_estado_id' =&gt; 3,'observaciones' =&gt; '',],</v>
      </c>
      <c r="AC169" t="str">
        <f t="shared" si="35"/>
        <v>['proveedor_rentado_id' =&gt; 5, 'centro_costo_id' =&gt; 13,'rentado_responsable_id' =&gt; 19,'rentado_tipo_id' =&gt; 1,'serial' =&gt; '5CD211HGPM','codigo' =&gt; '63740','ticket' =&gt; '10490','valor' =&gt; '155000','fecha_entrega' =&gt; '2022-09-02','fecha_devolucion' =&gt; '','rentado_estado_id' =&gt; 3,'observaciones' =&gt; '',],</v>
      </c>
    </row>
    <row r="170" spans="1:29" x14ac:dyDescent="0.25">
      <c r="A170">
        <v>169</v>
      </c>
      <c r="B170">
        <f>VLOOKUP('PC Rentados'!A170,proveedor_rentado_id!$A$1:$B$6,2,0)</f>
        <v>5</v>
      </c>
      <c r="C170">
        <f>_xlfn.IFNA(VLOOKUP('PC Rentados'!C170,centro_costo_id_2!$A$2:$B$108,2),107)</f>
        <v>37</v>
      </c>
      <c r="D170">
        <f>_xlfn.IFNA(VLOOKUP('PC Rentados'!D170,rentado_responsable_id!$A$1:$B$34,2),"NULL")</f>
        <v>27</v>
      </c>
      <c r="E170">
        <f>VLOOKUP('PC Rentados'!J170,rentado_tipo_id!$A$1:$B$5,2,0)</f>
        <v>1</v>
      </c>
      <c r="F170" t="str">
        <f>'PC Rentados'!K170</f>
        <v>5CD211HGZX</v>
      </c>
      <c r="G170">
        <f>'PC Rentados'!L170</f>
        <v>63738</v>
      </c>
      <c r="H170">
        <f>'PC Rentados'!B170</f>
        <v>10490</v>
      </c>
      <c r="I170">
        <f>'PC Rentados'!M170</f>
        <v>155000</v>
      </c>
      <c r="J170" t="str">
        <f t="shared" si="25"/>
        <v>2022-09-02</v>
      </c>
      <c r="K170" t="str">
        <f>IF('PC Rentados'!N170="","",U170&amp;"-"&amp;W170&amp;"-"&amp;X170)</f>
        <v>2022-12-29</v>
      </c>
      <c r="L170">
        <f>VLOOKUP("'PC Rentados'!'PC Rentados'!I2",rentado_estado_id!$A$1:$B$4,2)</f>
        <v>3</v>
      </c>
      <c r="M170" t="str">
        <f>IF('PC Rentados'!O170="","",'PC Rentados'!O170)</f>
        <v/>
      </c>
      <c r="O170" s="3">
        <f>'PC Rentados'!F170</f>
        <v>44806</v>
      </c>
      <c r="P170">
        <f t="shared" si="26"/>
        <v>2022</v>
      </c>
      <c r="Q170">
        <f t="shared" si="27"/>
        <v>9</v>
      </c>
      <c r="R170" t="str">
        <f t="shared" si="28"/>
        <v>09</v>
      </c>
      <c r="S170" t="str">
        <f t="shared" si="29"/>
        <v>02</v>
      </c>
      <c r="T170" s="3">
        <f>'PC Rentados'!N170</f>
        <v>44924</v>
      </c>
      <c r="U170">
        <f t="shared" si="30"/>
        <v>2022</v>
      </c>
      <c r="V170">
        <f t="shared" si="31"/>
        <v>12</v>
      </c>
      <c r="W170">
        <f t="shared" si="32"/>
        <v>12</v>
      </c>
      <c r="X170">
        <f t="shared" si="36"/>
        <v>29</v>
      </c>
      <c r="AA170" t="str">
        <f t="shared" si="33"/>
        <v>['proveedor_rentado_id' =&gt; 5, 'centro_costo_id' =&gt; 37,'rentado_responsable_id' =&gt; 27,'rentado_tipo_id' =&gt; 1,'serial' =&gt; '5CD211HGZX','codigo' =&gt; '63738',</v>
      </c>
      <c r="AB170" t="str">
        <f t="shared" si="34"/>
        <v>'ticket' =&gt; '10490','valor' =&gt; '155000','fecha_entrega' =&gt; '2022-09-02','fecha_devolucion' =&gt; '2022-12-29','rentado_estado_id' =&gt; 3,'observaciones' =&gt; '',],</v>
      </c>
      <c r="AC170" t="str">
        <f t="shared" si="35"/>
        <v>['proveedor_rentado_id' =&gt; 5, 'centro_costo_id' =&gt; 37,'rentado_responsable_id' =&gt; 27,'rentado_tipo_id' =&gt; 1,'serial' =&gt; '5CD211HGZX','codigo' =&gt; '63738','ticket' =&gt; '10490','valor' =&gt; '155000','fecha_entrega' =&gt; '2022-09-02','fecha_devolucion' =&gt; '2022-12-29','rentado_estado_id' =&gt; 3,'observaciones' =&gt; '',],</v>
      </c>
    </row>
    <row r="171" spans="1:29" x14ac:dyDescent="0.25">
      <c r="A171">
        <v>170</v>
      </c>
      <c r="B171">
        <f>VLOOKUP('PC Rentados'!A171,proveedor_rentado_id!$A$1:$B$6,2,0)</f>
        <v>5</v>
      </c>
      <c r="C171">
        <f>_xlfn.IFNA(VLOOKUP('PC Rentados'!C171,centro_costo_id_2!$A$2:$B$108,2),107)</f>
        <v>37</v>
      </c>
      <c r="D171">
        <f>_xlfn.IFNA(VLOOKUP('PC Rentados'!D171,rentado_responsable_id!$A$1:$B$34,2),"NULL")</f>
        <v>27</v>
      </c>
      <c r="E171">
        <f>VLOOKUP('PC Rentados'!J171,rentado_tipo_id!$A$1:$B$5,2,0)</f>
        <v>1</v>
      </c>
      <c r="F171" t="str">
        <f>'PC Rentados'!K171</f>
        <v>5CD211HGSP</v>
      </c>
      <c r="G171">
        <f>'PC Rentados'!L171</f>
        <v>63776</v>
      </c>
      <c r="H171">
        <f>'PC Rentados'!B171</f>
        <v>10490</v>
      </c>
      <c r="I171">
        <f>'PC Rentados'!M171</f>
        <v>155000</v>
      </c>
      <c r="J171" t="str">
        <f t="shared" si="25"/>
        <v>2022-09-02</v>
      </c>
      <c r="K171" t="str">
        <f>IF('PC Rentados'!N171="","",U171&amp;"-"&amp;W171&amp;"-"&amp;X171)</f>
        <v>2022-12-29</v>
      </c>
      <c r="L171">
        <f>VLOOKUP("'PC Rentados'!'PC Rentados'!I2",rentado_estado_id!$A$1:$B$4,2)</f>
        <v>3</v>
      </c>
      <c r="M171" t="str">
        <f>IF('PC Rentados'!O171="","",'PC Rentados'!O171)</f>
        <v/>
      </c>
      <c r="O171" s="3">
        <f>'PC Rentados'!F171</f>
        <v>44806</v>
      </c>
      <c r="P171">
        <f t="shared" si="26"/>
        <v>2022</v>
      </c>
      <c r="Q171">
        <f t="shared" si="27"/>
        <v>9</v>
      </c>
      <c r="R171" t="str">
        <f t="shared" si="28"/>
        <v>09</v>
      </c>
      <c r="S171" t="str">
        <f t="shared" si="29"/>
        <v>02</v>
      </c>
      <c r="T171" s="3">
        <f>'PC Rentados'!N171</f>
        <v>44924</v>
      </c>
      <c r="U171">
        <f t="shared" si="30"/>
        <v>2022</v>
      </c>
      <c r="V171">
        <f t="shared" si="31"/>
        <v>12</v>
      </c>
      <c r="W171">
        <f t="shared" si="32"/>
        <v>12</v>
      </c>
      <c r="X171">
        <f t="shared" si="36"/>
        <v>29</v>
      </c>
      <c r="AA171" t="str">
        <f t="shared" si="33"/>
        <v>['proveedor_rentado_id' =&gt; 5, 'centro_costo_id' =&gt; 37,'rentado_responsable_id' =&gt; 27,'rentado_tipo_id' =&gt; 1,'serial' =&gt; '5CD211HGSP','codigo' =&gt; '63776',</v>
      </c>
      <c r="AB171" t="str">
        <f t="shared" si="34"/>
        <v>'ticket' =&gt; '10490','valor' =&gt; '155000','fecha_entrega' =&gt; '2022-09-02','fecha_devolucion' =&gt; '2022-12-29','rentado_estado_id' =&gt; 3,'observaciones' =&gt; '',],</v>
      </c>
      <c r="AC171" t="str">
        <f t="shared" si="35"/>
        <v>['proveedor_rentado_id' =&gt; 5, 'centro_costo_id' =&gt; 37,'rentado_responsable_id' =&gt; 27,'rentado_tipo_id' =&gt; 1,'serial' =&gt; '5CD211HGSP','codigo' =&gt; '63776','ticket' =&gt; '10490','valor' =&gt; '155000','fecha_entrega' =&gt; '2022-09-02','fecha_devolucion' =&gt; '2022-12-29','rentado_estado_id' =&gt; 3,'observaciones' =&gt; '',],</v>
      </c>
    </row>
    <row r="172" spans="1:29" x14ac:dyDescent="0.25">
      <c r="A172">
        <v>171</v>
      </c>
      <c r="B172">
        <f>VLOOKUP('PC Rentados'!A172,proveedor_rentado_id!$A$1:$B$6,2,0)</f>
        <v>5</v>
      </c>
      <c r="C172">
        <f>_xlfn.IFNA(VLOOKUP('PC Rentados'!C172,centro_costo_id_2!$A$2:$B$108,2),107)</f>
        <v>37</v>
      </c>
      <c r="D172">
        <f>_xlfn.IFNA(VLOOKUP('PC Rentados'!D172,rentado_responsable_id!$A$1:$B$34,2),"NULL")</f>
        <v>27</v>
      </c>
      <c r="E172">
        <f>VLOOKUP('PC Rentados'!J172,rentado_tipo_id!$A$1:$B$5,2,0)</f>
        <v>1</v>
      </c>
      <c r="F172" t="str">
        <f>'PC Rentados'!K172</f>
        <v>5CD211HH15</v>
      </c>
      <c r="G172">
        <f>'PC Rentados'!L172</f>
        <v>63736</v>
      </c>
      <c r="H172">
        <f>'PC Rentados'!B172</f>
        <v>10490</v>
      </c>
      <c r="I172">
        <f>'PC Rentados'!M172</f>
        <v>155000</v>
      </c>
      <c r="J172" t="str">
        <f t="shared" si="25"/>
        <v>2022-09-02</v>
      </c>
      <c r="K172" t="str">
        <f>IF('PC Rentados'!N172="","",U172&amp;"-"&amp;W172&amp;"-"&amp;X172)</f>
        <v>2022-12-29</v>
      </c>
      <c r="L172">
        <f>VLOOKUP("'PC Rentados'!'PC Rentados'!I2",rentado_estado_id!$A$1:$B$4,2)</f>
        <v>3</v>
      </c>
      <c r="M172" t="str">
        <f>IF('PC Rentados'!O172="","",'PC Rentados'!O172)</f>
        <v/>
      </c>
      <c r="O172" s="3">
        <f>'PC Rentados'!F172</f>
        <v>44806</v>
      </c>
      <c r="P172">
        <f t="shared" si="26"/>
        <v>2022</v>
      </c>
      <c r="Q172">
        <f t="shared" si="27"/>
        <v>9</v>
      </c>
      <c r="R172" t="str">
        <f t="shared" si="28"/>
        <v>09</v>
      </c>
      <c r="S172" t="str">
        <f t="shared" si="29"/>
        <v>02</v>
      </c>
      <c r="T172" s="3">
        <f>'PC Rentados'!N172</f>
        <v>44924</v>
      </c>
      <c r="U172">
        <f t="shared" si="30"/>
        <v>2022</v>
      </c>
      <c r="V172">
        <f t="shared" si="31"/>
        <v>12</v>
      </c>
      <c r="W172">
        <f t="shared" si="32"/>
        <v>12</v>
      </c>
      <c r="X172">
        <f t="shared" si="36"/>
        <v>29</v>
      </c>
      <c r="AA172" t="str">
        <f t="shared" si="33"/>
        <v>['proveedor_rentado_id' =&gt; 5, 'centro_costo_id' =&gt; 37,'rentado_responsable_id' =&gt; 27,'rentado_tipo_id' =&gt; 1,'serial' =&gt; '5CD211HH15','codigo' =&gt; '63736',</v>
      </c>
      <c r="AB172" t="str">
        <f t="shared" si="34"/>
        <v>'ticket' =&gt; '10490','valor' =&gt; '155000','fecha_entrega' =&gt; '2022-09-02','fecha_devolucion' =&gt; '2022-12-29','rentado_estado_id' =&gt; 3,'observaciones' =&gt; '',],</v>
      </c>
      <c r="AC172" t="str">
        <f t="shared" si="35"/>
        <v>['proveedor_rentado_id' =&gt; 5, 'centro_costo_id' =&gt; 37,'rentado_responsable_id' =&gt; 27,'rentado_tipo_id' =&gt; 1,'serial' =&gt; '5CD211HH15','codigo' =&gt; '63736','ticket' =&gt; '10490','valor' =&gt; '155000','fecha_entrega' =&gt; '2022-09-02','fecha_devolucion' =&gt; '2022-12-29','rentado_estado_id' =&gt; 3,'observaciones' =&gt; '',],</v>
      </c>
    </row>
    <row r="173" spans="1:29" x14ac:dyDescent="0.25">
      <c r="A173">
        <v>172</v>
      </c>
      <c r="B173">
        <f>VLOOKUP('PC Rentados'!A173,proveedor_rentado_id!$A$1:$B$6,2,0)</f>
        <v>5</v>
      </c>
      <c r="C173">
        <f>_xlfn.IFNA(VLOOKUP('PC Rentados'!C173,centro_costo_id_2!$A$2:$B$108,2),107)</f>
        <v>37</v>
      </c>
      <c r="D173">
        <f>_xlfn.IFNA(VLOOKUP('PC Rentados'!D173,rentado_responsable_id!$A$1:$B$34,2),"NULL")</f>
        <v>27</v>
      </c>
      <c r="E173">
        <f>VLOOKUP('PC Rentados'!J173,rentado_tipo_id!$A$1:$B$5,2,0)</f>
        <v>1</v>
      </c>
      <c r="F173" t="str">
        <f>'PC Rentados'!K173</f>
        <v>5CD211HGV7</v>
      </c>
      <c r="G173">
        <f>'PC Rentados'!L173</f>
        <v>63739</v>
      </c>
      <c r="H173">
        <f>'PC Rentados'!B173</f>
        <v>10490</v>
      </c>
      <c r="I173">
        <f>'PC Rentados'!M173</f>
        <v>155000</v>
      </c>
      <c r="J173" t="str">
        <f t="shared" si="25"/>
        <v>2022-09-02</v>
      </c>
      <c r="K173" t="str">
        <f>IF('PC Rentados'!N173="","",U173&amp;"-"&amp;W173&amp;"-"&amp;X173)</f>
        <v>2022-12-29</v>
      </c>
      <c r="L173">
        <f>VLOOKUP("'PC Rentados'!'PC Rentados'!I2",rentado_estado_id!$A$1:$B$4,2)</f>
        <v>3</v>
      </c>
      <c r="M173" t="str">
        <f>IF('PC Rentados'!O173="","",'PC Rentados'!O173)</f>
        <v/>
      </c>
      <c r="O173" s="3">
        <f>'PC Rentados'!F173</f>
        <v>44806</v>
      </c>
      <c r="P173">
        <f t="shared" si="26"/>
        <v>2022</v>
      </c>
      <c r="Q173">
        <f t="shared" si="27"/>
        <v>9</v>
      </c>
      <c r="R173" t="str">
        <f t="shared" si="28"/>
        <v>09</v>
      </c>
      <c r="S173" t="str">
        <f t="shared" si="29"/>
        <v>02</v>
      </c>
      <c r="T173" s="3">
        <f>'PC Rentados'!N173</f>
        <v>44924</v>
      </c>
      <c r="U173">
        <f t="shared" si="30"/>
        <v>2022</v>
      </c>
      <c r="V173">
        <f t="shared" si="31"/>
        <v>12</v>
      </c>
      <c r="W173">
        <f t="shared" si="32"/>
        <v>12</v>
      </c>
      <c r="X173">
        <f t="shared" si="36"/>
        <v>29</v>
      </c>
      <c r="AA173" t="str">
        <f t="shared" si="33"/>
        <v>['proveedor_rentado_id' =&gt; 5, 'centro_costo_id' =&gt; 37,'rentado_responsable_id' =&gt; 27,'rentado_tipo_id' =&gt; 1,'serial' =&gt; '5CD211HGV7','codigo' =&gt; '63739',</v>
      </c>
      <c r="AB173" t="str">
        <f t="shared" si="34"/>
        <v>'ticket' =&gt; '10490','valor' =&gt; '155000','fecha_entrega' =&gt; '2022-09-02','fecha_devolucion' =&gt; '2022-12-29','rentado_estado_id' =&gt; 3,'observaciones' =&gt; '',],</v>
      </c>
      <c r="AC173" t="str">
        <f t="shared" si="35"/>
        <v>['proveedor_rentado_id' =&gt; 5, 'centro_costo_id' =&gt; 37,'rentado_responsable_id' =&gt; 27,'rentado_tipo_id' =&gt; 1,'serial' =&gt; '5CD211HGV7','codigo' =&gt; '63739','ticket' =&gt; '10490','valor' =&gt; '155000','fecha_entrega' =&gt; '2022-09-02','fecha_devolucion' =&gt; '2022-12-29','rentado_estado_id' =&gt; 3,'observaciones' =&gt; '',],</v>
      </c>
    </row>
    <row r="174" spans="1:29" x14ac:dyDescent="0.25">
      <c r="A174">
        <v>173</v>
      </c>
      <c r="B174">
        <f>VLOOKUP('PC Rentados'!A174,proveedor_rentado_id!$A$1:$B$6,2,0)</f>
        <v>5</v>
      </c>
      <c r="C174">
        <f>_xlfn.IFNA(VLOOKUP('PC Rentados'!C174,centro_costo_id_2!$A$2:$B$108,2),107)</f>
        <v>37</v>
      </c>
      <c r="D174">
        <f>_xlfn.IFNA(VLOOKUP('PC Rentados'!D174,rentado_responsable_id!$A$1:$B$34,2),"NULL")</f>
        <v>27</v>
      </c>
      <c r="E174">
        <f>VLOOKUP('PC Rentados'!J174,rentado_tipo_id!$A$1:$B$5,2,0)</f>
        <v>1</v>
      </c>
      <c r="F174" t="str">
        <f>'PC Rentados'!K174</f>
        <v>5CD211HGXZ</v>
      </c>
      <c r="G174">
        <f>'PC Rentados'!L174</f>
        <v>63734</v>
      </c>
      <c r="H174">
        <f>'PC Rentados'!B174</f>
        <v>10490</v>
      </c>
      <c r="I174">
        <f>'PC Rentados'!M174</f>
        <v>155000</v>
      </c>
      <c r="J174" t="str">
        <f t="shared" si="25"/>
        <v>2022-09-02</v>
      </c>
      <c r="K174" t="str">
        <f>IF('PC Rentados'!N174="","",U174&amp;"-"&amp;W174&amp;"-"&amp;X174)</f>
        <v>2022-12-29</v>
      </c>
      <c r="L174">
        <f>VLOOKUP("'PC Rentados'!'PC Rentados'!I2",rentado_estado_id!$A$1:$B$4,2)</f>
        <v>3</v>
      </c>
      <c r="M174" t="str">
        <f>IF('PC Rentados'!O174="","",'PC Rentados'!O174)</f>
        <v/>
      </c>
      <c r="O174" s="3">
        <f>'PC Rentados'!F174</f>
        <v>44806</v>
      </c>
      <c r="P174">
        <f t="shared" si="26"/>
        <v>2022</v>
      </c>
      <c r="Q174">
        <f t="shared" si="27"/>
        <v>9</v>
      </c>
      <c r="R174" t="str">
        <f t="shared" si="28"/>
        <v>09</v>
      </c>
      <c r="S174" t="str">
        <f t="shared" si="29"/>
        <v>02</v>
      </c>
      <c r="T174" s="3">
        <f>'PC Rentados'!N174</f>
        <v>44924</v>
      </c>
      <c r="U174">
        <f t="shared" si="30"/>
        <v>2022</v>
      </c>
      <c r="V174">
        <f t="shared" si="31"/>
        <v>12</v>
      </c>
      <c r="W174">
        <f t="shared" si="32"/>
        <v>12</v>
      </c>
      <c r="X174">
        <f t="shared" si="36"/>
        <v>29</v>
      </c>
      <c r="AA174" t="str">
        <f t="shared" si="33"/>
        <v>['proveedor_rentado_id' =&gt; 5, 'centro_costo_id' =&gt; 37,'rentado_responsable_id' =&gt; 27,'rentado_tipo_id' =&gt; 1,'serial' =&gt; '5CD211HGXZ','codigo' =&gt; '63734',</v>
      </c>
      <c r="AB174" t="str">
        <f t="shared" si="34"/>
        <v>'ticket' =&gt; '10490','valor' =&gt; '155000','fecha_entrega' =&gt; '2022-09-02','fecha_devolucion' =&gt; '2022-12-29','rentado_estado_id' =&gt; 3,'observaciones' =&gt; '',],</v>
      </c>
      <c r="AC174" t="str">
        <f t="shared" si="35"/>
        <v>['proveedor_rentado_id' =&gt; 5, 'centro_costo_id' =&gt; 37,'rentado_responsable_id' =&gt; 27,'rentado_tipo_id' =&gt; 1,'serial' =&gt; '5CD211HGXZ','codigo' =&gt; '63734','ticket' =&gt; '10490','valor' =&gt; '155000','fecha_entrega' =&gt; '2022-09-02','fecha_devolucion' =&gt; '2022-12-29','rentado_estado_id' =&gt; 3,'observaciones' =&gt; '',],</v>
      </c>
    </row>
    <row r="175" spans="1:29" x14ac:dyDescent="0.25">
      <c r="A175">
        <v>174</v>
      </c>
      <c r="B175">
        <f>VLOOKUP('PC Rentados'!A175,proveedor_rentado_id!$A$1:$B$6,2,0)</f>
        <v>5</v>
      </c>
      <c r="C175">
        <f>_xlfn.IFNA(VLOOKUP('PC Rentados'!C175,centro_costo_id_2!$A$2:$B$108,2),107)</f>
        <v>37</v>
      </c>
      <c r="D175">
        <f>_xlfn.IFNA(VLOOKUP('PC Rentados'!D175,rentado_responsable_id!$A$1:$B$34,2),"NULL")</f>
        <v>27</v>
      </c>
      <c r="E175">
        <f>VLOOKUP('PC Rentados'!J175,rentado_tipo_id!$A$1:$B$5,2,0)</f>
        <v>1</v>
      </c>
      <c r="F175" t="str">
        <f>'PC Rentados'!K175</f>
        <v>5CD211HGX5</v>
      </c>
      <c r="G175">
        <f>'PC Rentados'!L175</f>
        <v>63735</v>
      </c>
      <c r="H175">
        <f>'PC Rentados'!B175</f>
        <v>10490</v>
      </c>
      <c r="I175">
        <f>'PC Rentados'!M175</f>
        <v>155000</v>
      </c>
      <c r="J175" t="str">
        <f t="shared" si="25"/>
        <v>2022-09-02</v>
      </c>
      <c r="K175" t="str">
        <f>IF('PC Rentados'!N175="","",U175&amp;"-"&amp;W175&amp;"-"&amp;X175)</f>
        <v>2022-12-29</v>
      </c>
      <c r="L175">
        <f>VLOOKUP("'PC Rentados'!'PC Rentados'!I2",rentado_estado_id!$A$1:$B$4,2)</f>
        <v>3</v>
      </c>
      <c r="M175" t="str">
        <f>IF('PC Rentados'!O175="","",'PC Rentados'!O175)</f>
        <v/>
      </c>
      <c r="O175" s="3">
        <f>'PC Rentados'!F175</f>
        <v>44806</v>
      </c>
      <c r="P175">
        <f t="shared" si="26"/>
        <v>2022</v>
      </c>
      <c r="Q175">
        <f t="shared" si="27"/>
        <v>9</v>
      </c>
      <c r="R175" t="str">
        <f t="shared" si="28"/>
        <v>09</v>
      </c>
      <c r="S175" t="str">
        <f t="shared" si="29"/>
        <v>02</v>
      </c>
      <c r="T175" s="3">
        <f>'PC Rentados'!N175</f>
        <v>44924</v>
      </c>
      <c r="U175">
        <f t="shared" si="30"/>
        <v>2022</v>
      </c>
      <c r="V175">
        <f t="shared" si="31"/>
        <v>12</v>
      </c>
      <c r="W175">
        <f t="shared" si="32"/>
        <v>12</v>
      </c>
      <c r="X175">
        <f t="shared" si="36"/>
        <v>29</v>
      </c>
      <c r="AA175" t="str">
        <f t="shared" si="33"/>
        <v>['proveedor_rentado_id' =&gt; 5, 'centro_costo_id' =&gt; 37,'rentado_responsable_id' =&gt; 27,'rentado_tipo_id' =&gt; 1,'serial' =&gt; '5CD211HGX5','codigo' =&gt; '63735',</v>
      </c>
      <c r="AB175" t="str">
        <f t="shared" si="34"/>
        <v>'ticket' =&gt; '10490','valor' =&gt; '155000','fecha_entrega' =&gt; '2022-09-02','fecha_devolucion' =&gt; '2022-12-29','rentado_estado_id' =&gt; 3,'observaciones' =&gt; '',],</v>
      </c>
      <c r="AC175" t="str">
        <f t="shared" si="35"/>
        <v>['proveedor_rentado_id' =&gt; 5, 'centro_costo_id' =&gt; 37,'rentado_responsable_id' =&gt; 27,'rentado_tipo_id' =&gt; 1,'serial' =&gt; '5CD211HGX5','codigo' =&gt; '63735','ticket' =&gt; '10490','valor' =&gt; '155000','fecha_entrega' =&gt; '2022-09-02','fecha_devolucion' =&gt; '2022-12-29','rentado_estado_id' =&gt; 3,'observaciones' =&gt; '',],</v>
      </c>
    </row>
    <row r="176" spans="1:29" x14ac:dyDescent="0.25">
      <c r="A176">
        <v>175</v>
      </c>
      <c r="B176">
        <f>VLOOKUP('PC Rentados'!A176,proveedor_rentado_id!$A$1:$B$6,2,0)</f>
        <v>5</v>
      </c>
      <c r="C176">
        <f>_xlfn.IFNA(VLOOKUP('PC Rentados'!C176,centro_costo_id_2!$A$2:$B$108,2),107)</f>
        <v>37</v>
      </c>
      <c r="D176">
        <f>_xlfn.IFNA(VLOOKUP('PC Rentados'!D176,rentado_responsable_id!$A$1:$B$34,2),"NULL")</f>
        <v>27</v>
      </c>
      <c r="E176">
        <f>VLOOKUP('PC Rentados'!J176,rentado_tipo_id!$A$1:$B$5,2,0)</f>
        <v>1</v>
      </c>
      <c r="F176" t="str">
        <f>'PC Rentados'!K176</f>
        <v>5CD211HGYY</v>
      </c>
      <c r="G176">
        <f>'PC Rentados'!L176</f>
        <v>63741</v>
      </c>
      <c r="H176">
        <f>'PC Rentados'!B176</f>
        <v>10490</v>
      </c>
      <c r="I176">
        <f>'PC Rentados'!M176</f>
        <v>155000</v>
      </c>
      <c r="J176" t="str">
        <f t="shared" si="25"/>
        <v>2022-09-02</v>
      </c>
      <c r="K176" t="str">
        <f>IF('PC Rentados'!N176="","",U176&amp;"-"&amp;W176&amp;"-"&amp;X176)</f>
        <v>2022-12-29</v>
      </c>
      <c r="L176">
        <f>VLOOKUP("'PC Rentados'!'PC Rentados'!I2",rentado_estado_id!$A$1:$B$4,2)</f>
        <v>3</v>
      </c>
      <c r="M176" t="str">
        <f>IF('PC Rentados'!O176="","",'PC Rentados'!O176)</f>
        <v/>
      </c>
      <c r="O176" s="3">
        <f>'PC Rentados'!F176</f>
        <v>44806</v>
      </c>
      <c r="P176">
        <f t="shared" si="26"/>
        <v>2022</v>
      </c>
      <c r="Q176">
        <f t="shared" si="27"/>
        <v>9</v>
      </c>
      <c r="R176" t="str">
        <f t="shared" si="28"/>
        <v>09</v>
      </c>
      <c r="S176" t="str">
        <f t="shared" si="29"/>
        <v>02</v>
      </c>
      <c r="T176" s="3">
        <f>'PC Rentados'!N176</f>
        <v>44924</v>
      </c>
      <c r="U176">
        <f t="shared" si="30"/>
        <v>2022</v>
      </c>
      <c r="V176">
        <f t="shared" si="31"/>
        <v>12</v>
      </c>
      <c r="W176">
        <f t="shared" si="32"/>
        <v>12</v>
      </c>
      <c r="X176">
        <f t="shared" si="36"/>
        <v>29</v>
      </c>
      <c r="AA176" t="str">
        <f t="shared" si="33"/>
        <v>['proveedor_rentado_id' =&gt; 5, 'centro_costo_id' =&gt; 37,'rentado_responsable_id' =&gt; 27,'rentado_tipo_id' =&gt; 1,'serial' =&gt; '5CD211HGYY','codigo' =&gt; '63741',</v>
      </c>
      <c r="AB176" t="str">
        <f t="shared" si="34"/>
        <v>'ticket' =&gt; '10490','valor' =&gt; '155000','fecha_entrega' =&gt; '2022-09-02','fecha_devolucion' =&gt; '2022-12-29','rentado_estado_id' =&gt; 3,'observaciones' =&gt; '',],</v>
      </c>
      <c r="AC176" t="str">
        <f t="shared" si="35"/>
        <v>['proveedor_rentado_id' =&gt; 5, 'centro_costo_id' =&gt; 37,'rentado_responsable_id' =&gt; 27,'rentado_tipo_id' =&gt; 1,'serial' =&gt; '5CD211HGYY','codigo' =&gt; '63741','ticket' =&gt; '10490','valor' =&gt; '155000','fecha_entrega' =&gt; '2022-09-02','fecha_devolucion' =&gt; '2022-12-29','rentado_estado_id' =&gt; 3,'observaciones' =&gt; '',],</v>
      </c>
    </row>
    <row r="177" spans="1:29" x14ac:dyDescent="0.25">
      <c r="A177">
        <v>176</v>
      </c>
      <c r="B177">
        <f>VLOOKUP('PC Rentados'!A177,proveedor_rentado_id!$A$1:$B$6,2,0)</f>
        <v>5</v>
      </c>
      <c r="C177">
        <f>_xlfn.IFNA(VLOOKUP('PC Rentados'!C177,centro_costo_id_2!$A$2:$B$108,2),107)</f>
        <v>37</v>
      </c>
      <c r="D177">
        <f>_xlfn.IFNA(VLOOKUP('PC Rentados'!D177,rentado_responsable_id!$A$1:$B$34,2),"NULL")</f>
        <v>27</v>
      </c>
      <c r="E177">
        <f>VLOOKUP('PC Rentados'!J177,rentado_tipo_id!$A$1:$B$5,2,0)</f>
        <v>1</v>
      </c>
      <c r="F177" t="str">
        <f>'PC Rentados'!K177</f>
        <v>5CD211HGWS</v>
      </c>
      <c r="G177">
        <f>'PC Rentados'!L177</f>
        <v>63775</v>
      </c>
      <c r="H177">
        <f>'PC Rentados'!B177</f>
        <v>10490</v>
      </c>
      <c r="I177">
        <f>'PC Rentados'!M177</f>
        <v>155000</v>
      </c>
      <c r="J177" t="str">
        <f t="shared" si="25"/>
        <v>2022-09-02</v>
      </c>
      <c r="K177" t="str">
        <f>IF('PC Rentados'!N177="","",U177&amp;"-"&amp;W177&amp;"-"&amp;X177)</f>
        <v>2023-06-02</v>
      </c>
      <c r="L177">
        <f>VLOOKUP("'PC Rentados'!'PC Rentados'!I2",rentado_estado_id!$A$1:$B$4,2)</f>
        <v>3</v>
      </c>
      <c r="M177" t="str">
        <f>IF('PC Rentados'!O177="","",'PC Rentados'!O177)</f>
        <v/>
      </c>
      <c r="O177" s="3">
        <f>'PC Rentados'!F177</f>
        <v>44806</v>
      </c>
      <c r="P177">
        <f t="shared" si="26"/>
        <v>2022</v>
      </c>
      <c r="Q177">
        <f t="shared" si="27"/>
        <v>9</v>
      </c>
      <c r="R177" t="str">
        <f t="shared" si="28"/>
        <v>09</v>
      </c>
      <c r="S177" t="str">
        <f t="shared" si="29"/>
        <v>02</v>
      </c>
      <c r="T177" s="3">
        <f>'PC Rentados'!N177</f>
        <v>45079</v>
      </c>
      <c r="U177">
        <f t="shared" si="30"/>
        <v>2023</v>
      </c>
      <c r="V177">
        <f t="shared" si="31"/>
        <v>6</v>
      </c>
      <c r="W177" t="str">
        <f t="shared" si="32"/>
        <v>06</v>
      </c>
      <c r="X177" t="str">
        <f t="shared" si="36"/>
        <v>02</v>
      </c>
      <c r="AA177" t="str">
        <f t="shared" si="33"/>
        <v>['proveedor_rentado_id' =&gt; 5, 'centro_costo_id' =&gt; 37,'rentado_responsable_id' =&gt; 27,'rentado_tipo_id' =&gt; 1,'serial' =&gt; '5CD211HGWS','codigo' =&gt; '63775',</v>
      </c>
      <c r="AB177" t="str">
        <f t="shared" si="34"/>
        <v>'ticket' =&gt; '10490','valor' =&gt; '155000','fecha_entrega' =&gt; '2022-09-02','fecha_devolucion' =&gt; '2023-06-02','rentado_estado_id' =&gt; 3,'observaciones' =&gt; '',],</v>
      </c>
      <c r="AC177" t="str">
        <f t="shared" si="35"/>
        <v>['proveedor_rentado_id' =&gt; 5, 'centro_costo_id' =&gt; 37,'rentado_responsable_id' =&gt; 27,'rentado_tipo_id' =&gt; 1,'serial' =&gt; '5CD211HGWS','codigo' =&gt; '63775','ticket' =&gt; '10490','valor' =&gt; '155000','fecha_entrega' =&gt; '2022-09-02','fecha_devolucion' =&gt; '2023-06-02','rentado_estado_id' =&gt; 3,'observaciones' =&gt; '',],</v>
      </c>
    </row>
    <row r="178" spans="1:29" x14ac:dyDescent="0.25">
      <c r="A178">
        <v>177</v>
      </c>
      <c r="B178">
        <f>VLOOKUP('PC Rentados'!A178,proveedor_rentado_id!$A$1:$B$6,2,0)</f>
        <v>5</v>
      </c>
      <c r="C178">
        <f>_xlfn.IFNA(VLOOKUP('PC Rentados'!C178,centro_costo_id_2!$A$2:$B$108,2),107)</f>
        <v>46</v>
      </c>
      <c r="D178">
        <f>_xlfn.IFNA(VLOOKUP('PC Rentados'!D178,rentado_responsable_id!$A$1:$B$34,2),"NULL")</f>
        <v>8</v>
      </c>
      <c r="E178">
        <f>VLOOKUP('PC Rentados'!J178,rentado_tipo_id!$A$1:$B$5,2,0)</f>
        <v>1</v>
      </c>
      <c r="F178" t="str">
        <f>'PC Rentados'!K178</f>
        <v>5CD211HGQJ</v>
      </c>
      <c r="G178">
        <f>'PC Rentados'!L178</f>
        <v>63733</v>
      </c>
      <c r="H178">
        <f>'PC Rentados'!B178</f>
        <v>10490</v>
      </c>
      <c r="I178">
        <f>'PC Rentados'!M178</f>
        <v>155000</v>
      </c>
      <c r="J178" t="str">
        <f t="shared" si="25"/>
        <v>2022-09-02</v>
      </c>
      <c r="K178" t="str">
        <f>IF('PC Rentados'!N178="","",U178&amp;"-"&amp;W178&amp;"-"&amp;X178)</f>
        <v/>
      </c>
      <c r="L178">
        <f>VLOOKUP("'PC Rentados'!'PC Rentados'!I2",rentado_estado_id!$A$1:$B$4,2)</f>
        <v>3</v>
      </c>
      <c r="M178" t="str">
        <f>IF('PC Rentados'!O178="","",'PC Rentados'!O178)</f>
        <v/>
      </c>
      <c r="O178" s="3">
        <f>'PC Rentados'!F178</f>
        <v>44806</v>
      </c>
      <c r="P178">
        <f t="shared" si="26"/>
        <v>2022</v>
      </c>
      <c r="Q178">
        <f t="shared" si="27"/>
        <v>9</v>
      </c>
      <c r="R178" t="str">
        <f t="shared" si="28"/>
        <v>09</v>
      </c>
      <c r="S178" t="str">
        <f t="shared" si="29"/>
        <v>02</v>
      </c>
      <c r="T178" s="3">
        <f>'PC Rentados'!N178</f>
        <v>0</v>
      </c>
      <c r="U178">
        <f t="shared" si="30"/>
        <v>1900</v>
      </c>
      <c r="V178">
        <f t="shared" si="31"/>
        <v>1</v>
      </c>
      <c r="W178" t="str">
        <f t="shared" si="32"/>
        <v>01</v>
      </c>
      <c r="X178" t="str">
        <f t="shared" si="36"/>
        <v>00</v>
      </c>
      <c r="AA178" t="str">
        <f t="shared" si="33"/>
        <v>['proveedor_rentado_id' =&gt; 5, 'centro_costo_id' =&gt; 46,'rentado_responsable_id' =&gt; 8,'rentado_tipo_id' =&gt; 1,'serial' =&gt; '5CD211HGQJ','codigo' =&gt; '63733',</v>
      </c>
      <c r="AB178" t="str">
        <f t="shared" si="34"/>
        <v>'ticket' =&gt; '10490','valor' =&gt; '155000','fecha_entrega' =&gt; '2022-09-02','fecha_devolucion' =&gt; '','rentado_estado_id' =&gt; 3,'observaciones' =&gt; '',],</v>
      </c>
      <c r="AC178" t="str">
        <f t="shared" si="35"/>
        <v>['proveedor_rentado_id' =&gt; 5, 'centro_costo_id' =&gt; 46,'rentado_responsable_id' =&gt; 8,'rentado_tipo_id' =&gt; 1,'serial' =&gt; '5CD211HGQJ','codigo' =&gt; '63733','ticket' =&gt; '10490','valor' =&gt; '155000','fecha_entrega' =&gt; '2022-09-02','fecha_devolucion' =&gt; '','rentado_estado_id' =&gt; 3,'observaciones' =&gt; '',],</v>
      </c>
    </row>
    <row r="179" spans="1:29" x14ac:dyDescent="0.25">
      <c r="A179">
        <v>178</v>
      </c>
      <c r="B179">
        <f>VLOOKUP('PC Rentados'!A179,proveedor_rentado_id!$A$1:$B$6,2,0)</f>
        <v>5</v>
      </c>
      <c r="C179">
        <f>_xlfn.IFNA(VLOOKUP('PC Rentados'!C179,centro_costo_id_2!$A$2:$B$108,2),107)</f>
        <v>37</v>
      </c>
      <c r="D179">
        <f>_xlfn.IFNA(VLOOKUP('PC Rentados'!D179,rentado_responsable_id!$A$1:$B$34,2),"NULL")</f>
        <v>27</v>
      </c>
      <c r="E179">
        <f>VLOOKUP('PC Rentados'!J179,rentado_tipo_id!$A$1:$B$5,2,0)</f>
        <v>1</v>
      </c>
      <c r="F179" t="str">
        <f>'PC Rentados'!K179</f>
        <v>5CD211HGX7</v>
      </c>
      <c r="G179">
        <f>'PC Rentados'!L179</f>
        <v>63743</v>
      </c>
      <c r="H179">
        <f>'PC Rentados'!B179</f>
        <v>10490</v>
      </c>
      <c r="I179">
        <f>'PC Rentados'!M179</f>
        <v>155000</v>
      </c>
      <c r="J179" t="str">
        <f t="shared" si="25"/>
        <v>2022-09-02</v>
      </c>
      <c r="K179" t="str">
        <f>IF('PC Rentados'!N179="","",U179&amp;"-"&amp;W179&amp;"-"&amp;X179)</f>
        <v>2022-12-29</v>
      </c>
      <c r="L179">
        <f>VLOOKUP("'PC Rentados'!'PC Rentados'!I2",rentado_estado_id!$A$1:$B$4,2)</f>
        <v>3</v>
      </c>
      <c r="M179" t="str">
        <f>IF('PC Rentados'!O179="","",'PC Rentados'!O179)</f>
        <v/>
      </c>
      <c r="O179" s="3">
        <f>'PC Rentados'!F179</f>
        <v>44806</v>
      </c>
      <c r="P179">
        <f t="shared" si="26"/>
        <v>2022</v>
      </c>
      <c r="Q179">
        <f t="shared" si="27"/>
        <v>9</v>
      </c>
      <c r="R179" t="str">
        <f t="shared" si="28"/>
        <v>09</v>
      </c>
      <c r="S179" t="str">
        <f t="shared" si="29"/>
        <v>02</v>
      </c>
      <c r="T179" s="3">
        <f>'PC Rentados'!N179</f>
        <v>44924</v>
      </c>
      <c r="U179">
        <f t="shared" si="30"/>
        <v>2022</v>
      </c>
      <c r="V179">
        <f t="shared" si="31"/>
        <v>12</v>
      </c>
      <c r="W179">
        <f t="shared" si="32"/>
        <v>12</v>
      </c>
      <c r="X179">
        <f t="shared" si="36"/>
        <v>29</v>
      </c>
      <c r="AA179" t="str">
        <f t="shared" si="33"/>
        <v>['proveedor_rentado_id' =&gt; 5, 'centro_costo_id' =&gt; 37,'rentado_responsable_id' =&gt; 27,'rentado_tipo_id' =&gt; 1,'serial' =&gt; '5CD211HGX7','codigo' =&gt; '63743',</v>
      </c>
      <c r="AB179" t="str">
        <f t="shared" si="34"/>
        <v>'ticket' =&gt; '10490','valor' =&gt; '155000','fecha_entrega' =&gt; '2022-09-02','fecha_devolucion' =&gt; '2022-12-29','rentado_estado_id' =&gt; 3,'observaciones' =&gt; '',],</v>
      </c>
      <c r="AC179" t="str">
        <f t="shared" si="35"/>
        <v>['proveedor_rentado_id' =&gt; 5, 'centro_costo_id' =&gt; 37,'rentado_responsable_id' =&gt; 27,'rentado_tipo_id' =&gt; 1,'serial' =&gt; '5CD211HGX7','codigo' =&gt; '63743','ticket' =&gt; '10490','valor' =&gt; '155000','fecha_entrega' =&gt; '2022-09-02','fecha_devolucion' =&gt; '2022-12-29','rentado_estado_id' =&gt; 3,'observaciones' =&gt; '',],</v>
      </c>
    </row>
    <row r="180" spans="1:29" x14ac:dyDescent="0.25">
      <c r="A180">
        <v>179</v>
      </c>
      <c r="B180">
        <f>VLOOKUP('PC Rentados'!A180,proveedor_rentado_id!$A$1:$B$6,2,0)</f>
        <v>5</v>
      </c>
      <c r="C180">
        <f>_xlfn.IFNA(VLOOKUP('PC Rentados'!C180,centro_costo_id_2!$A$2:$B$108,2),107)</f>
        <v>37</v>
      </c>
      <c r="D180">
        <f>_xlfn.IFNA(VLOOKUP('PC Rentados'!D180,rentado_responsable_id!$A$1:$B$34,2),"NULL")</f>
        <v>27</v>
      </c>
      <c r="E180">
        <f>VLOOKUP('PC Rentados'!J180,rentado_tipo_id!$A$1:$B$5,2,0)</f>
        <v>1</v>
      </c>
      <c r="F180" t="str">
        <f>'PC Rentados'!K180</f>
        <v>5CD211HH07</v>
      </c>
      <c r="G180">
        <f>'PC Rentados'!L180</f>
        <v>63774</v>
      </c>
      <c r="H180">
        <f>'PC Rentados'!B180</f>
        <v>10490</v>
      </c>
      <c r="I180">
        <f>'PC Rentados'!M180</f>
        <v>155000</v>
      </c>
      <c r="J180" t="str">
        <f t="shared" si="25"/>
        <v>2022-09-02</v>
      </c>
      <c r="K180" t="str">
        <f>IF('PC Rentados'!N180="","",U180&amp;"-"&amp;W180&amp;"-"&amp;X180)</f>
        <v/>
      </c>
      <c r="L180">
        <f>VLOOKUP("'PC Rentados'!'PC Rentados'!I2",rentado_estado_id!$A$1:$B$4,2)</f>
        <v>3</v>
      </c>
      <c r="M180" t="str">
        <f>IF('PC Rentados'!O180="","",'PC Rentados'!O180)</f>
        <v/>
      </c>
      <c r="O180" s="3">
        <f>'PC Rentados'!F180</f>
        <v>44806</v>
      </c>
      <c r="P180">
        <f t="shared" si="26"/>
        <v>2022</v>
      </c>
      <c r="Q180">
        <f t="shared" si="27"/>
        <v>9</v>
      </c>
      <c r="R180" t="str">
        <f t="shared" si="28"/>
        <v>09</v>
      </c>
      <c r="S180" t="str">
        <f t="shared" si="29"/>
        <v>02</v>
      </c>
      <c r="T180" s="3">
        <f>'PC Rentados'!N180</f>
        <v>0</v>
      </c>
      <c r="U180">
        <f t="shared" si="30"/>
        <v>1900</v>
      </c>
      <c r="V180">
        <f t="shared" si="31"/>
        <v>1</v>
      </c>
      <c r="W180" t="str">
        <f t="shared" si="32"/>
        <v>01</v>
      </c>
      <c r="X180" t="str">
        <f t="shared" si="36"/>
        <v>00</v>
      </c>
      <c r="AA180" t="str">
        <f t="shared" si="33"/>
        <v>['proveedor_rentado_id' =&gt; 5, 'centro_costo_id' =&gt; 37,'rentado_responsable_id' =&gt; 27,'rentado_tipo_id' =&gt; 1,'serial' =&gt; '5CD211HH07','codigo' =&gt; '63774',</v>
      </c>
      <c r="AB180" t="str">
        <f t="shared" si="34"/>
        <v>'ticket' =&gt; '10490','valor' =&gt; '155000','fecha_entrega' =&gt; '2022-09-02','fecha_devolucion' =&gt; '','rentado_estado_id' =&gt; 3,'observaciones' =&gt; '',],</v>
      </c>
      <c r="AC180" t="str">
        <f t="shared" si="35"/>
        <v>['proveedor_rentado_id' =&gt; 5, 'centro_costo_id' =&gt; 37,'rentado_responsable_id' =&gt; 27,'rentado_tipo_id' =&gt; 1,'serial' =&gt; '5CD211HH07','codigo' =&gt; '63774','ticket' =&gt; '10490','valor' =&gt; '155000','fecha_entrega' =&gt; '2022-09-02','fecha_devolucion' =&gt; '','rentado_estado_id' =&gt; 3,'observaciones' =&gt; '',],</v>
      </c>
    </row>
    <row r="181" spans="1:29" x14ac:dyDescent="0.25">
      <c r="A181">
        <v>180</v>
      </c>
      <c r="B181">
        <f>VLOOKUP('PC Rentados'!A181,proveedor_rentado_id!$A$1:$B$6,2,0)</f>
        <v>5</v>
      </c>
      <c r="C181">
        <f>_xlfn.IFNA(VLOOKUP('PC Rentados'!C181,centro_costo_id_2!$A$2:$B$108,2),107)</f>
        <v>37</v>
      </c>
      <c r="D181">
        <f>_xlfn.IFNA(VLOOKUP('PC Rentados'!D181,rentado_responsable_id!$A$1:$B$34,2),"NULL")</f>
        <v>27</v>
      </c>
      <c r="E181">
        <f>VLOOKUP('PC Rentados'!J181,rentado_tipo_id!$A$1:$B$5,2,0)</f>
        <v>1</v>
      </c>
      <c r="F181" t="str">
        <f>'PC Rentados'!K181</f>
        <v>5CD211HGBQ</v>
      </c>
      <c r="G181">
        <f>'PC Rentados'!L181</f>
        <v>63779</v>
      </c>
      <c r="H181">
        <f>'PC Rentados'!B181</f>
        <v>10490</v>
      </c>
      <c r="I181">
        <f>'PC Rentados'!M181</f>
        <v>155000</v>
      </c>
      <c r="J181" t="str">
        <f t="shared" si="25"/>
        <v>2022-09-02</v>
      </c>
      <c r="K181" t="str">
        <f>IF('PC Rentados'!N181="","",U181&amp;"-"&amp;W181&amp;"-"&amp;X181)</f>
        <v>2022-12-29</v>
      </c>
      <c r="L181">
        <f>VLOOKUP("'PC Rentados'!'PC Rentados'!I2",rentado_estado_id!$A$1:$B$4,2)</f>
        <v>3</v>
      </c>
      <c r="M181" t="str">
        <f>IF('PC Rentados'!O181="","",'PC Rentados'!O181)</f>
        <v/>
      </c>
      <c r="O181" s="3">
        <f>'PC Rentados'!F181</f>
        <v>44806</v>
      </c>
      <c r="P181">
        <f t="shared" si="26"/>
        <v>2022</v>
      </c>
      <c r="Q181">
        <f t="shared" si="27"/>
        <v>9</v>
      </c>
      <c r="R181" t="str">
        <f t="shared" si="28"/>
        <v>09</v>
      </c>
      <c r="S181" t="str">
        <f t="shared" si="29"/>
        <v>02</v>
      </c>
      <c r="T181" s="3">
        <f>'PC Rentados'!N181</f>
        <v>44924</v>
      </c>
      <c r="U181">
        <f t="shared" si="30"/>
        <v>2022</v>
      </c>
      <c r="V181">
        <f t="shared" si="31"/>
        <v>12</v>
      </c>
      <c r="W181">
        <f t="shared" si="32"/>
        <v>12</v>
      </c>
      <c r="X181">
        <f t="shared" si="36"/>
        <v>29</v>
      </c>
      <c r="AA181" t="str">
        <f t="shared" si="33"/>
        <v>['proveedor_rentado_id' =&gt; 5, 'centro_costo_id' =&gt; 37,'rentado_responsable_id' =&gt; 27,'rentado_tipo_id' =&gt; 1,'serial' =&gt; '5CD211HGBQ','codigo' =&gt; '63779',</v>
      </c>
      <c r="AB181" t="str">
        <f t="shared" si="34"/>
        <v>'ticket' =&gt; '10490','valor' =&gt; '155000','fecha_entrega' =&gt; '2022-09-02','fecha_devolucion' =&gt; '2022-12-29','rentado_estado_id' =&gt; 3,'observaciones' =&gt; '',],</v>
      </c>
      <c r="AC181" t="str">
        <f t="shared" si="35"/>
        <v>['proveedor_rentado_id' =&gt; 5, 'centro_costo_id' =&gt; 37,'rentado_responsable_id' =&gt; 27,'rentado_tipo_id' =&gt; 1,'serial' =&gt; '5CD211HGBQ','codigo' =&gt; '63779','ticket' =&gt; '10490','valor' =&gt; '155000','fecha_entrega' =&gt; '2022-09-02','fecha_devolucion' =&gt; '2022-12-29','rentado_estado_id' =&gt; 3,'observaciones' =&gt; '',],</v>
      </c>
    </row>
    <row r="182" spans="1:29" x14ac:dyDescent="0.25">
      <c r="A182">
        <v>181</v>
      </c>
      <c r="B182">
        <f>VLOOKUP('PC Rentados'!A182,proveedor_rentado_id!$A$1:$B$6,2,0)</f>
        <v>5</v>
      </c>
      <c r="C182">
        <f>_xlfn.IFNA(VLOOKUP('PC Rentados'!C182,centro_costo_id_2!$A$2:$B$108,2),107)</f>
        <v>37</v>
      </c>
      <c r="D182">
        <f>_xlfn.IFNA(VLOOKUP('PC Rentados'!D182,rentado_responsable_id!$A$1:$B$34,2),"NULL")</f>
        <v>27</v>
      </c>
      <c r="E182">
        <f>VLOOKUP('PC Rentados'!J182,rentado_tipo_id!$A$1:$B$5,2,0)</f>
        <v>1</v>
      </c>
      <c r="F182" t="str">
        <f>'PC Rentados'!K182</f>
        <v>5CD211HGQ2</v>
      </c>
      <c r="G182">
        <f>'PC Rentados'!L182</f>
        <v>63732</v>
      </c>
      <c r="H182">
        <f>'PC Rentados'!B182</f>
        <v>11716</v>
      </c>
      <c r="I182">
        <f>'PC Rentados'!M182</f>
        <v>155000</v>
      </c>
      <c r="J182" t="str">
        <f t="shared" si="25"/>
        <v>2022-09-02</v>
      </c>
      <c r="K182" t="str">
        <f>IF('PC Rentados'!N182="","",U182&amp;"-"&amp;W182&amp;"-"&amp;X182)</f>
        <v/>
      </c>
      <c r="L182">
        <f>VLOOKUP("'PC Rentados'!'PC Rentados'!I2",rentado_estado_id!$A$1:$B$4,2)</f>
        <v>3</v>
      </c>
      <c r="M182" t="str">
        <f>IF('PC Rentados'!O182="","",'PC Rentados'!O182)</f>
        <v>SE SOLICITA APOYO AL AREA DE COMPRAS PARA DEVOLUCION / 23/03/2023</v>
      </c>
      <c r="O182" s="3">
        <f>'PC Rentados'!F182</f>
        <v>44806</v>
      </c>
      <c r="P182">
        <f t="shared" si="26"/>
        <v>2022</v>
      </c>
      <c r="Q182">
        <f t="shared" si="27"/>
        <v>9</v>
      </c>
      <c r="R182" t="str">
        <f t="shared" si="28"/>
        <v>09</v>
      </c>
      <c r="S182" t="str">
        <f t="shared" si="29"/>
        <v>02</v>
      </c>
      <c r="T182" s="3">
        <f>'PC Rentados'!N182</f>
        <v>0</v>
      </c>
      <c r="U182">
        <f t="shared" si="30"/>
        <v>1900</v>
      </c>
      <c r="V182">
        <f t="shared" si="31"/>
        <v>1</v>
      </c>
      <c r="W182" t="str">
        <f t="shared" si="32"/>
        <v>01</v>
      </c>
      <c r="X182" t="str">
        <f t="shared" si="36"/>
        <v>00</v>
      </c>
      <c r="AA182" t="str">
        <f t="shared" si="33"/>
        <v>['proveedor_rentado_id' =&gt; 5, 'centro_costo_id' =&gt; 37,'rentado_responsable_id' =&gt; 27,'rentado_tipo_id' =&gt; 1,'serial' =&gt; '5CD211HGQ2','codigo' =&gt; '63732',</v>
      </c>
      <c r="AB182" t="str">
        <f t="shared" si="34"/>
        <v>'ticket' =&gt; '11716','valor' =&gt; '155000','fecha_entrega' =&gt; '2022-09-02','fecha_devolucion' =&gt; '','rentado_estado_id' =&gt; 3,'observaciones' =&gt; 'SE SOLICITA APOYO AL AREA DE COMPRAS PARA DEVOLUCION / 23/03/2023',],</v>
      </c>
      <c r="AC182" t="str">
        <f t="shared" si="35"/>
        <v>['proveedor_rentado_id' =&gt; 5, 'centro_costo_id' =&gt; 37,'rentado_responsable_id' =&gt; 27,'rentado_tipo_id' =&gt; 1,'serial' =&gt; '5CD211HGQ2','codigo' =&gt; '63732','ticket' =&gt; '11716','valor' =&gt; '155000','fecha_entrega' =&gt; '2022-09-02','fecha_devolucion' =&gt; '','rentado_estado_id' =&gt; 3,'observaciones' =&gt; 'SE SOLICITA APOYO AL AREA DE COMPRAS PARA DEVOLUCION / 23/03/2023',],</v>
      </c>
    </row>
    <row r="183" spans="1:29" x14ac:dyDescent="0.25">
      <c r="A183">
        <v>182</v>
      </c>
      <c r="B183">
        <f>VLOOKUP('PC Rentados'!A183,proveedor_rentado_id!$A$1:$B$6,2,0)</f>
        <v>5</v>
      </c>
      <c r="C183">
        <f>_xlfn.IFNA(VLOOKUP('PC Rentados'!C183,centro_costo_id_2!$A$2:$B$108,2),107)</f>
        <v>37</v>
      </c>
      <c r="D183">
        <f>_xlfn.IFNA(VLOOKUP('PC Rentados'!D183,rentado_responsable_id!$A$1:$B$34,2),"NULL")</f>
        <v>27</v>
      </c>
      <c r="E183">
        <f>VLOOKUP('PC Rentados'!J183,rentado_tipo_id!$A$1:$B$5,2,0)</f>
        <v>1</v>
      </c>
      <c r="F183" t="str">
        <f>'PC Rentados'!K183</f>
        <v>5CD211HGYQ</v>
      </c>
      <c r="G183">
        <f>'PC Rentados'!L183</f>
        <v>63772</v>
      </c>
      <c r="H183">
        <f>'PC Rentados'!B183</f>
        <v>10490</v>
      </c>
      <c r="I183">
        <f>'PC Rentados'!M183</f>
        <v>155000</v>
      </c>
      <c r="J183" t="str">
        <f t="shared" si="25"/>
        <v>2022-09-02</v>
      </c>
      <c r="K183" t="str">
        <f>IF('PC Rentados'!N183="","",U183&amp;"-"&amp;W183&amp;"-"&amp;X183)</f>
        <v>2022-12-29</v>
      </c>
      <c r="L183">
        <f>VLOOKUP("'PC Rentados'!'PC Rentados'!I2",rentado_estado_id!$A$1:$B$4,2)</f>
        <v>3</v>
      </c>
      <c r="M183" t="str">
        <f>IF('PC Rentados'!O183="","",'PC Rentados'!O183)</f>
        <v/>
      </c>
      <c r="O183" s="3">
        <f>'PC Rentados'!F183</f>
        <v>44806</v>
      </c>
      <c r="P183">
        <f t="shared" si="26"/>
        <v>2022</v>
      </c>
      <c r="Q183">
        <f t="shared" si="27"/>
        <v>9</v>
      </c>
      <c r="R183" t="str">
        <f t="shared" si="28"/>
        <v>09</v>
      </c>
      <c r="S183" t="str">
        <f t="shared" si="29"/>
        <v>02</v>
      </c>
      <c r="T183" s="3">
        <f>'PC Rentados'!N183</f>
        <v>44924</v>
      </c>
      <c r="U183">
        <f t="shared" si="30"/>
        <v>2022</v>
      </c>
      <c r="V183">
        <f t="shared" si="31"/>
        <v>12</v>
      </c>
      <c r="W183">
        <f t="shared" si="32"/>
        <v>12</v>
      </c>
      <c r="X183">
        <f t="shared" si="36"/>
        <v>29</v>
      </c>
      <c r="AA183" t="str">
        <f t="shared" si="33"/>
        <v>['proveedor_rentado_id' =&gt; 5, 'centro_costo_id' =&gt; 37,'rentado_responsable_id' =&gt; 27,'rentado_tipo_id' =&gt; 1,'serial' =&gt; '5CD211HGYQ','codigo' =&gt; '63772',</v>
      </c>
      <c r="AB183" t="str">
        <f t="shared" si="34"/>
        <v>'ticket' =&gt; '10490','valor' =&gt; '155000','fecha_entrega' =&gt; '2022-09-02','fecha_devolucion' =&gt; '2022-12-29','rentado_estado_id' =&gt; 3,'observaciones' =&gt; '',],</v>
      </c>
      <c r="AC183" t="str">
        <f t="shared" si="35"/>
        <v>['proveedor_rentado_id' =&gt; 5, 'centro_costo_id' =&gt; 37,'rentado_responsable_id' =&gt; 27,'rentado_tipo_id' =&gt; 1,'serial' =&gt; '5CD211HGYQ','codigo' =&gt; '63772','ticket' =&gt; '10490','valor' =&gt; '155000','fecha_entrega' =&gt; '2022-09-02','fecha_devolucion' =&gt; '2022-12-29','rentado_estado_id' =&gt; 3,'observaciones' =&gt; '',],</v>
      </c>
    </row>
    <row r="184" spans="1:29" x14ac:dyDescent="0.25">
      <c r="A184">
        <v>183</v>
      </c>
      <c r="B184">
        <f>VLOOKUP('PC Rentados'!A184,proveedor_rentado_id!$A$1:$B$6,2,0)</f>
        <v>5</v>
      </c>
      <c r="C184">
        <f>_xlfn.IFNA(VLOOKUP('PC Rentados'!C184,centro_costo_id_2!$A$2:$B$108,2),107)</f>
        <v>37</v>
      </c>
      <c r="D184">
        <f>_xlfn.IFNA(VLOOKUP('PC Rentados'!D184,rentado_responsable_id!$A$1:$B$34,2),"NULL")</f>
        <v>7</v>
      </c>
      <c r="E184">
        <f>VLOOKUP('PC Rentados'!J184,rentado_tipo_id!$A$1:$B$5,2,0)</f>
        <v>1</v>
      </c>
      <c r="F184" t="str">
        <f>'PC Rentados'!K184</f>
        <v>5CD211HGQL</v>
      </c>
      <c r="G184">
        <f>'PC Rentados'!L184</f>
        <v>63742</v>
      </c>
      <c r="H184">
        <f>'PC Rentados'!B184</f>
        <v>10490</v>
      </c>
      <c r="I184">
        <f>'PC Rentados'!M184</f>
        <v>155000</v>
      </c>
      <c r="J184" t="str">
        <f t="shared" si="25"/>
        <v>2022-09-02</v>
      </c>
      <c r="K184" t="str">
        <f>IF('PC Rentados'!N184="","",U184&amp;"-"&amp;W184&amp;"-"&amp;X184)</f>
        <v/>
      </c>
      <c r="L184">
        <f>VLOOKUP("'PC Rentados'!'PC Rentados'!I2",rentado_estado_id!$A$1:$B$4,2)</f>
        <v>3</v>
      </c>
      <c r="M184" t="str">
        <f>IF('PC Rentados'!O184="","",'PC Rentados'!O184)</f>
        <v/>
      </c>
      <c r="O184" s="3">
        <f>'PC Rentados'!F184</f>
        <v>44806</v>
      </c>
      <c r="P184">
        <f t="shared" si="26"/>
        <v>2022</v>
      </c>
      <c r="Q184">
        <f t="shared" si="27"/>
        <v>9</v>
      </c>
      <c r="R184" t="str">
        <f t="shared" si="28"/>
        <v>09</v>
      </c>
      <c r="S184" t="str">
        <f t="shared" si="29"/>
        <v>02</v>
      </c>
      <c r="T184" s="3">
        <f>'PC Rentados'!N184</f>
        <v>0</v>
      </c>
      <c r="U184">
        <f t="shared" si="30"/>
        <v>1900</v>
      </c>
      <c r="V184">
        <f t="shared" si="31"/>
        <v>1</v>
      </c>
      <c r="W184" t="str">
        <f t="shared" si="32"/>
        <v>01</v>
      </c>
      <c r="X184" t="str">
        <f t="shared" si="36"/>
        <v>00</v>
      </c>
      <c r="AA184" t="str">
        <f t="shared" si="33"/>
        <v>['proveedor_rentado_id' =&gt; 5, 'centro_costo_id' =&gt; 37,'rentado_responsable_id' =&gt; 7,'rentado_tipo_id' =&gt; 1,'serial' =&gt; '5CD211HGQL','codigo' =&gt; '63742',</v>
      </c>
      <c r="AB184" t="str">
        <f t="shared" si="34"/>
        <v>'ticket' =&gt; '10490','valor' =&gt; '155000','fecha_entrega' =&gt; '2022-09-02','fecha_devolucion' =&gt; '','rentado_estado_id' =&gt; 3,'observaciones' =&gt; '',],</v>
      </c>
      <c r="AC184" t="str">
        <f t="shared" si="35"/>
        <v>['proveedor_rentado_id' =&gt; 5, 'centro_costo_id' =&gt; 37,'rentado_responsable_id' =&gt; 7,'rentado_tipo_id' =&gt; 1,'serial' =&gt; '5CD211HGQL','codigo' =&gt; '63742','ticket' =&gt; '10490','valor' =&gt; '155000','fecha_entrega' =&gt; '2022-09-02','fecha_devolucion' =&gt; '','rentado_estado_id' =&gt; 3,'observaciones' =&gt; '',],</v>
      </c>
    </row>
    <row r="185" spans="1:29" x14ac:dyDescent="0.25">
      <c r="A185">
        <v>184</v>
      </c>
      <c r="B185">
        <f>VLOOKUP('PC Rentados'!A185,proveedor_rentado_id!$A$1:$B$6,2,0)</f>
        <v>5</v>
      </c>
      <c r="C185">
        <f>_xlfn.IFNA(VLOOKUP('PC Rentados'!C185,centro_costo_id_2!$A$2:$B$108,2),107)</f>
        <v>8</v>
      </c>
      <c r="D185">
        <f>_xlfn.IFNA(VLOOKUP('PC Rentados'!D185,rentado_responsable_id!$A$1:$B$34,2),"NULL")</f>
        <v>34</v>
      </c>
      <c r="E185">
        <f>VLOOKUP('PC Rentados'!J185,rentado_tipo_id!$A$1:$B$5,2,0)</f>
        <v>1</v>
      </c>
      <c r="F185" t="str">
        <f>'PC Rentados'!K185</f>
        <v>5CD211HGYG</v>
      </c>
      <c r="G185">
        <f>'PC Rentados'!L185</f>
        <v>63830</v>
      </c>
      <c r="H185">
        <f>'PC Rentados'!B185</f>
        <v>9320</v>
      </c>
      <c r="I185">
        <f>'PC Rentados'!M185</f>
        <v>155000</v>
      </c>
      <c r="J185" t="str">
        <f t="shared" si="25"/>
        <v>2022-09-09</v>
      </c>
      <c r="K185" t="str">
        <f>IF('PC Rentados'!N185="","",U185&amp;"-"&amp;W185&amp;"-"&amp;X185)</f>
        <v/>
      </c>
      <c r="L185">
        <f>VLOOKUP("'PC Rentados'!'PC Rentados'!I2",rentado_estado_id!$A$1:$B$4,2)</f>
        <v>3</v>
      </c>
      <c r="M185" t="str">
        <f>IF('PC Rentados'!O185="","",'PC Rentados'!O185)</f>
        <v/>
      </c>
      <c r="O185" s="3">
        <f>'PC Rentados'!F185</f>
        <v>44813</v>
      </c>
      <c r="P185">
        <f t="shared" si="26"/>
        <v>2022</v>
      </c>
      <c r="Q185">
        <f t="shared" si="27"/>
        <v>9</v>
      </c>
      <c r="R185" t="str">
        <f t="shared" si="28"/>
        <v>09</v>
      </c>
      <c r="S185" t="str">
        <f t="shared" si="29"/>
        <v>09</v>
      </c>
      <c r="T185" s="3">
        <f>'PC Rentados'!N185</f>
        <v>0</v>
      </c>
      <c r="U185">
        <f t="shared" si="30"/>
        <v>1900</v>
      </c>
      <c r="V185">
        <f t="shared" si="31"/>
        <v>1</v>
      </c>
      <c r="W185" t="str">
        <f t="shared" si="32"/>
        <v>01</v>
      </c>
      <c r="X185" t="str">
        <f t="shared" si="36"/>
        <v>00</v>
      </c>
      <c r="AA185" t="str">
        <f t="shared" si="33"/>
        <v>['proveedor_rentado_id' =&gt; 5, 'centro_costo_id' =&gt; 8,'rentado_responsable_id' =&gt; 34,'rentado_tipo_id' =&gt; 1,'serial' =&gt; '5CD211HGYG','codigo' =&gt; '63830',</v>
      </c>
      <c r="AB185" t="str">
        <f t="shared" si="34"/>
        <v>'ticket' =&gt; '9320','valor' =&gt; '155000','fecha_entrega' =&gt; '2022-09-09','fecha_devolucion' =&gt; '','rentado_estado_id' =&gt; 3,'observaciones' =&gt; '',],</v>
      </c>
      <c r="AC185" t="str">
        <f t="shared" si="35"/>
        <v>['proveedor_rentado_id' =&gt; 5, 'centro_costo_id' =&gt; 8,'rentado_responsable_id' =&gt; 34,'rentado_tipo_id' =&gt; 1,'serial' =&gt; '5CD211HGYG','codigo' =&gt; '63830','ticket' =&gt; '9320','valor' =&gt; '155000','fecha_entrega' =&gt; '2022-09-09','fecha_devolucion' =&gt; '','rentado_estado_id' =&gt; 3,'observaciones' =&gt; '',],</v>
      </c>
    </row>
    <row r="186" spans="1:29" x14ac:dyDescent="0.25">
      <c r="A186">
        <v>185</v>
      </c>
      <c r="B186">
        <f>VLOOKUP('PC Rentados'!A186,proveedor_rentado_id!$A$1:$B$6,2,0)</f>
        <v>5</v>
      </c>
      <c r="C186">
        <f>_xlfn.IFNA(VLOOKUP('PC Rentados'!C186,centro_costo_id_2!$A$2:$B$108,2),107)</f>
        <v>37</v>
      </c>
      <c r="D186">
        <f>_xlfn.IFNA(VLOOKUP('PC Rentados'!D186,rentado_responsable_id!$A$1:$B$34,2),"NULL")</f>
        <v>27</v>
      </c>
      <c r="E186">
        <f>VLOOKUP('PC Rentados'!J186,rentado_tipo_id!$A$1:$B$5,2,0)</f>
        <v>1</v>
      </c>
      <c r="F186" t="str">
        <f>'PC Rentados'!K186</f>
        <v>5CD211HGYK</v>
      </c>
      <c r="G186">
        <f>'PC Rentados'!L186</f>
        <v>63809</v>
      </c>
      <c r="H186">
        <f>'PC Rentados'!B186</f>
        <v>9320</v>
      </c>
      <c r="I186">
        <f>'PC Rentados'!M186</f>
        <v>155000</v>
      </c>
      <c r="J186" t="str">
        <f t="shared" si="25"/>
        <v>2022-09-09</v>
      </c>
      <c r="K186" t="str">
        <f>IF('PC Rentados'!N186="","",U186&amp;"-"&amp;W186&amp;"-"&amp;X186)</f>
        <v/>
      </c>
      <c r="L186">
        <f>VLOOKUP("'PC Rentados'!'PC Rentados'!I2",rentado_estado_id!$A$1:$B$4,2)</f>
        <v>3</v>
      </c>
      <c r="M186" t="str">
        <f>IF('PC Rentados'!O186="","",'PC Rentados'!O186)</f>
        <v/>
      </c>
      <c r="O186" s="3">
        <f>'PC Rentados'!F186</f>
        <v>44813</v>
      </c>
      <c r="P186">
        <f t="shared" si="26"/>
        <v>2022</v>
      </c>
      <c r="Q186">
        <f t="shared" si="27"/>
        <v>9</v>
      </c>
      <c r="R186" t="str">
        <f t="shared" si="28"/>
        <v>09</v>
      </c>
      <c r="S186" t="str">
        <f t="shared" si="29"/>
        <v>09</v>
      </c>
      <c r="T186" s="3">
        <f>'PC Rentados'!N186</f>
        <v>0</v>
      </c>
      <c r="U186">
        <f t="shared" si="30"/>
        <v>1900</v>
      </c>
      <c r="V186">
        <f t="shared" si="31"/>
        <v>1</v>
      </c>
      <c r="W186" t="str">
        <f t="shared" si="32"/>
        <v>01</v>
      </c>
      <c r="X186" t="str">
        <f t="shared" si="36"/>
        <v>00</v>
      </c>
      <c r="AA186" t="str">
        <f t="shared" si="33"/>
        <v>['proveedor_rentado_id' =&gt; 5, 'centro_costo_id' =&gt; 37,'rentado_responsable_id' =&gt; 27,'rentado_tipo_id' =&gt; 1,'serial' =&gt; '5CD211HGYK','codigo' =&gt; '63809',</v>
      </c>
      <c r="AB186" t="str">
        <f t="shared" si="34"/>
        <v>'ticket' =&gt; '9320','valor' =&gt; '155000','fecha_entrega' =&gt; '2022-09-09','fecha_devolucion' =&gt; '','rentado_estado_id' =&gt; 3,'observaciones' =&gt; '',],</v>
      </c>
      <c r="AC186" t="str">
        <f t="shared" si="35"/>
        <v>['proveedor_rentado_id' =&gt; 5, 'centro_costo_id' =&gt; 37,'rentado_responsable_id' =&gt; 27,'rentado_tipo_id' =&gt; 1,'serial' =&gt; '5CD211HGYK','codigo' =&gt; '63809','ticket' =&gt; '9320','valor' =&gt; '155000','fecha_entrega' =&gt; '2022-09-09','fecha_devolucion' =&gt; '','rentado_estado_id' =&gt; 3,'observaciones' =&gt; '',],</v>
      </c>
    </row>
    <row r="187" spans="1:29" x14ac:dyDescent="0.25">
      <c r="A187">
        <v>186</v>
      </c>
      <c r="B187">
        <f>VLOOKUP('PC Rentados'!A187,proveedor_rentado_id!$A$1:$B$6,2,0)</f>
        <v>5</v>
      </c>
      <c r="C187">
        <f>_xlfn.IFNA(VLOOKUP('PC Rentados'!C187,centro_costo_id_2!$A$2:$B$108,2),107)</f>
        <v>81</v>
      </c>
      <c r="D187">
        <f>_xlfn.IFNA(VLOOKUP('PC Rentados'!D187,rentado_responsable_id!$A$1:$B$34,2),"NULL")</f>
        <v>32</v>
      </c>
      <c r="E187">
        <f>VLOOKUP('PC Rentados'!J187,rentado_tipo_id!$A$1:$B$5,2,0)</f>
        <v>1</v>
      </c>
      <c r="F187" t="str">
        <f>'PC Rentados'!K187</f>
        <v>5CD211HGQ6</v>
      </c>
      <c r="G187">
        <f>'PC Rentados'!L187</f>
        <v>63820</v>
      </c>
      <c r="H187">
        <f>'PC Rentados'!B187</f>
        <v>9320</v>
      </c>
      <c r="I187">
        <f>'PC Rentados'!M187</f>
        <v>155000</v>
      </c>
      <c r="J187" t="str">
        <f t="shared" si="25"/>
        <v>2022-09-09</v>
      </c>
      <c r="K187" t="str">
        <f>IF('PC Rentados'!N187="","",U187&amp;"-"&amp;W187&amp;"-"&amp;X187)</f>
        <v/>
      </c>
      <c r="L187">
        <f>VLOOKUP("'PC Rentados'!'PC Rentados'!I2",rentado_estado_id!$A$1:$B$4,2)</f>
        <v>3</v>
      </c>
      <c r="M187" t="str">
        <f>IF('PC Rentados'!O187="","",'PC Rentados'!O187)</f>
        <v/>
      </c>
      <c r="O187" s="3">
        <f>'PC Rentados'!F187</f>
        <v>44813</v>
      </c>
      <c r="P187">
        <f t="shared" si="26"/>
        <v>2022</v>
      </c>
      <c r="Q187">
        <f t="shared" si="27"/>
        <v>9</v>
      </c>
      <c r="R187" t="str">
        <f t="shared" si="28"/>
        <v>09</v>
      </c>
      <c r="S187" t="str">
        <f t="shared" si="29"/>
        <v>09</v>
      </c>
      <c r="T187" s="3">
        <f>'PC Rentados'!N187</f>
        <v>0</v>
      </c>
      <c r="U187">
        <f t="shared" si="30"/>
        <v>1900</v>
      </c>
      <c r="V187">
        <f t="shared" si="31"/>
        <v>1</v>
      </c>
      <c r="W187" t="str">
        <f t="shared" si="32"/>
        <v>01</v>
      </c>
      <c r="X187" t="str">
        <f t="shared" si="36"/>
        <v>00</v>
      </c>
      <c r="AA187" t="str">
        <f t="shared" si="33"/>
        <v>['proveedor_rentado_id' =&gt; 5, 'centro_costo_id' =&gt; 81,'rentado_responsable_id' =&gt; 32,'rentado_tipo_id' =&gt; 1,'serial' =&gt; '5CD211HGQ6','codigo' =&gt; '63820',</v>
      </c>
      <c r="AB187" t="str">
        <f t="shared" si="34"/>
        <v>'ticket' =&gt; '9320','valor' =&gt; '155000','fecha_entrega' =&gt; '2022-09-09','fecha_devolucion' =&gt; '','rentado_estado_id' =&gt; 3,'observaciones' =&gt; '',],</v>
      </c>
      <c r="AC187" t="str">
        <f t="shared" si="35"/>
        <v>['proveedor_rentado_id' =&gt; 5, 'centro_costo_id' =&gt; 81,'rentado_responsable_id' =&gt; 32,'rentado_tipo_id' =&gt; 1,'serial' =&gt; '5CD211HGQ6','codigo' =&gt; '63820','ticket' =&gt; '9320','valor' =&gt; '155000','fecha_entrega' =&gt; '2022-09-09','fecha_devolucion' =&gt; '','rentado_estado_id' =&gt; 3,'observaciones' =&gt; '',],</v>
      </c>
    </row>
    <row r="188" spans="1:29" x14ac:dyDescent="0.25">
      <c r="A188">
        <v>187</v>
      </c>
      <c r="B188">
        <f>VLOOKUP('PC Rentados'!A188,proveedor_rentado_id!$A$1:$B$6,2,0)</f>
        <v>5</v>
      </c>
      <c r="C188">
        <f>_xlfn.IFNA(VLOOKUP('PC Rentados'!C188,centro_costo_id_2!$A$2:$B$108,2),107)</f>
        <v>37</v>
      </c>
      <c r="D188">
        <f>_xlfn.IFNA(VLOOKUP('PC Rentados'!D188,rentado_responsable_id!$A$1:$B$34,2),"NULL")</f>
        <v>27</v>
      </c>
      <c r="E188">
        <f>VLOOKUP('PC Rentados'!J188,rentado_tipo_id!$A$1:$B$5,2,0)</f>
        <v>1</v>
      </c>
      <c r="F188" t="str">
        <f>'PC Rentados'!K188</f>
        <v>5CD211HGY4</v>
      </c>
      <c r="G188">
        <f>'PC Rentados'!L188</f>
        <v>63807</v>
      </c>
      <c r="H188">
        <f>'PC Rentados'!B188</f>
        <v>9320</v>
      </c>
      <c r="I188">
        <f>'PC Rentados'!M188</f>
        <v>155000</v>
      </c>
      <c r="J188" t="str">
        <f t="shared" si="25"/>
        <v>2022-09-09</v>
      </c>
      <c r="K188" t="str">
        <f>IF('PC Rentados'!N188="","",U188&amp;"-"&amp;W188&amp;"-"&amp;X188)</f>
        <v/>
      </c>
      <c r="L188">
        <f>VLOOKUP("'PC Rentados'!'PC Rentados'!I2",rentado_estado_id!$A$1:$B$4,2)</f>
        <v>3</v>
      </c>
      <c r="M188" t="str">
        <f>IF('PC Rentados'!O188="","",'PC Rentados'!O188)</f>
        <v/>
      </c>
      <c r="O188" s="3">
        <f>'PC Rentados'!F188</f>
        <v>44813</v>
      </c>
      <c r="P188">
        <f t="shared" si="26"/>
        <v>2022</v>
      </c>
      <c r="Q188">
        <f t="shared" si="27"/>
        <v>9</v>
      </c>
      <c r="R188" t="str">
        <f t="shared" si="28"/>
        <v>09</v>
      </c>
      <c r="S188" t="str">
        <f t="shared" si="29"/>
        <v>09</v>
      </c>
      <c r="T188" s="3">
        <f>'PC Rentados'!N188</f>
        <v>0</v>
      </c>
      <c r="U188">
        <f t="shared" si="30"/>
        <v>1900</v>
      </c>
      <c r="V188">
        <f t="shared" si="31"/>
        <v>1</v>
      </c>
      <c r="W188" t="str">
        <f t="shared" si="32"/>
        <v>01</v>
      </c>
      <c r="X188" t="str">
        <f t="shared" si="36"/>
        <v>00</v>
      </c>
      <c r="AA188" t="str">
        <f t="shared" si="33"/>
        <v>['proveedor_rentado_id' =&gt; 5, 'centro_costo_id' =&gt; 37,'rentado_responsable_id' =&gt; 27,'rentado_tipo_id' =&gt; 1,'serial' =&gt; '5CD211HGY4','codigo' =&gt; '63807',</v>
      </c>
      <c r="AB188" t="str">
        <f t="shared" si="34"/>
        <v>'ticket' =&gt; '9320','valor' =&gt; '155000','fecha_entrega' =&gt; '2022-09-09','fecha_devolucion' =&gt; '','rentado_estado_id' =&gt; 3,'observaciones' =&gt; '',],</v>
      </c>
      <c r="AC188" t="str">
        <f t="shared" si="35"/>
        <v>['proveedor_rentado_id' =&gt; 5, 'centro_costo_id' =&gt; 37,'rentado_responsable_id' =&gt; 27,'rentado_tipo_id' =&gt; 1,'serial' =&gt; '5CD211HGY4','codigo' =&gt; '63807','ticket' =&gt; '9320','valor' =&gt; '155000','fecha_entrega' =&gt; '2022-09-09','fecha_devolucion' =&gt; '','rentado_estado_id' =&gt; 3,'observaciones' =&gt; '',],</v>
      </c>
    </row>
    <row r="189" spans="1:29" x14ac:dyDescent="0.25">
      <c r="A189">
        <v>188</v>
      </c>
      <c r="B189">
        <f>VLOOKUP('PC Rentados'!A189,proveedor_rentado_id!$A$1:$B$6,2,0)</f>
        <v>5</v>
      </c>
      <c r="C189">
        <f>_xlfn.IFNA(VLOOKUP('PC Rentados'!C189,centro_costo_id_2!$A$2:$B$108,2),107)</f>
        <v>37</v>
      </c>
      <c r="D189">
        <f>_xlfn.IFNA(VLOOKUP('PC Rentados'!D189,rentado_responsable_id!$A$1:$B$34,2),"NULL")</f>
        <v>23</v>
      </c>
      <c r="E189">
        <f>VLOOKUP('PC Rentados'!J189,rentado_tipo_id!$A$1:$B$5,2,0)</f>
        <v>1</v>
      </c>
      <c r="F189" t="str">
        <f>'PC Rentados'!K189</f>
        <v>5CD211HH0S</v>
      </c>
      <c r="G189">
        <f>'PC Rentados'!L189</f>
        <v>63810</v>
      </c>
      <c r="H189">
        <f>'PC Rentados'!B189</f>
        <v>11610</v>
      </c>
      <c r="I189">
        <f>'PC Rentados'!M189</f>
        <v>155000</v>
      </c>
      <c r="J189" t="str">
        <f t="shared" si="25"/>
        <v>2022-09-09</v>
      </c>
      <c r="K189" t="str">
        <f>IF('PC Rentados'!N189="","",U189&amp;"-"&amp;W189&amp;"-"&amp;X189)</f>
        <v/>
      </c>
      <c r="L189">
        <f>VLOOKUP("'PC Rentados'!'PC Rentados'!I2",rentado_estado_id!$A$1:$B$4,2)</f>
        <v>3</v>
      </c>
      <c r="M189" t="str">
        <f>IF('PC Rentados'!O189="","",'PC Rentados'!O189)</f>
        <v/>
      </c>
      <c r="O189" s="3">
        <f>'PC Rentados'!F189</f>
        <v>44813</v>
      </c>
      <c r="P189">
        <f t="shared" si="26"/>
        <v>2022</v>
      </c>
      <c r="Q189">
        <f t="shared" si="27"/>
        <v>9</v>
      </c>
      <c r="R189" t="str">
        <f t="shared" si="28"/>
        <v>09</v>
      </c>
      <c r="S189" t="str">
        <f t="shared" si="29"/>
        <v>09</v>
      </c>
      <c r="T189" s="3">
        <f>'PC Rentados'!N189</f>
        <v>0</v>
      </c>
      <c r="U189">
        <f t="shared" si="30"/>
        <v>1900</v>
      </c>
      <c r="V189">
        <f t="shared" si="31"/>
        <v>1</v>
      </c>
      <c r="W189" t="str">
        <f t="shared" si="32"/>
        <v>01</v>
      </c>
      <c r="X189" t="str">
        <f t="shared" si="36"/>
        <v>00</v>
      </c>
      <c r="AA189" t="str">
        <f t="shared" si="33"/>
        <v>['proveedor_rentado_id' =&gt; 5, 'centro_costo_id' =&gt; 37,'rentado_responsable_id' =&gt; 23,'rentado_tipo_id' =&gt; 1,'serial' =&gt; '5CD211HH0S','codigo' =&gt; '63810',</v>
      </c>
      <c r="AB189" t="str">
        <f t="shared" si="34"/>
        <v>'ticket' =&gt; '11610','valor' =&gt; '155000','fecha_entrega' =&gt; '2022-09-09','fecha_devolucion' =&gt; '','rentado_estado_id' =&gt; 3,'observaciones' =&gt; '',],</v>
      </c>
      <c r="AC189" t="str">
        <f t="shared" si="35"/>
        <v>['proveedor_rentado_id' =&gt; 5, 'centro_costo_id' =&gt; 37,'rentado_responsable_id' =&gt; 23,'rentado_tipo_id' =&gt; 1,'serial' =&gt; '5CD211HH0S','codigo' =&gt; '63810','ticket' =&gt; '11610','valor' =&gt; '155000','fecha_entrega' =&gt; '2022-09-09','fecha_devolucion' =&gt; '','rentado_estado_id' =&gt; 3,'observaciones' =&gt; '',],</v>
      </c>
    </row>
    <row r="190" spans="1:29" x14ac:dyDescent="0.25">
      <c r="A190">
        <v>189</v>
      </c>
      <c r="B190">
        <f>VLOOKUP('PC Rentados'!A190,proveedor_rentado_id!$A$1:$B$6,2,0)</f>
        <v>5</v>
      </c>
      <c r="C190">
        <f>_xlfn.IFNA(VLOOKUP('PC Rentados'!C190,centro_costo_id_2!$A$2:$B$108,2),107)</f>
        <v>81</v>
      </c>
      <c r="D190">
        <f>_xlfn.IFNA(VLOOKUP('PC Rentados'!D190,rentado_responsable_id!$A$1:$B$34,2),"NULL")</f>
        <v>34</v>
      </c>
      <c r="E190">
        <f>VLOOKUP('PC Rentados'!J190,rentado_tipo_id!$A$1:$B$5,2,0)</f>
        <v>1</v>
      </c>
      <c r="F190" t="str">
        <f>'PC Rentados'!K190</f>
        <v>5CD211HGQP</v>
      </c>
      <c r="G190">
        <f>'PC Rentados'!L190</f>
        <v>63819</v>
      </c>
      <c r="H190">
        <f>'PC Rentados'!B190</f>
        <v>9320</v>
      </c>
      <c r="I190">
        <f>'PC Rentados'!M190</f>
        <v>155000</v>
      </c>
      <c r="J190" t="str">
        <f t="shared" si="25"/>
        <v>2022-09-09</v>
      </c>
      <c r="K190" t="str">
        <f>IF('PC Rentados'!N190="","",U190&amp;"-"&amp;W190&amp;"-"&amp;X190)</f>
        <v/>
      </c>
      <c r="L190">
        <f>VLOOKUP("'PC Rentados'!'PC Rentados'!I2",rentado_estado_id!$A$1:$B$4,2)</f>
        <v>3</v>
      </c>
      <c r="M190" t="str">
        <f>IF('PC Rentados'!O190="","",'PC Rentados'!O190)</f>
        <v/>
      </c>
      <c r="O190" s="3">
        <f>'PC Rentados'!F190</f>
        <v>44813</v>
      </c>
      <c r="P190">
        <f t="shared" si="26"/>
        <v>2022</v>
      </c>
      <c r="Q190">
        <f t="shared" si="27"/>
        <v>9</v>
      </c>
      <c r="R190" t="str">
        <f t="shared" si="28"/>
        <v>09</v>
      </c>
      <c r="S190" t="str">
        <f t="shared" si="29"/>
        <v>09</v>
      </c>
      <c r="T190" s="3">
        <f>'PC Rentados'!N190</f>
        <v>0</v>
      </c>
      <c r="U190">
        <f t="shared" si="30"/>
        <v>1900</v>
      </c>
      <c r="V190">
        <f t="shared" si="31"/>
        <v>1</v>
      </c>
      <c r="W190" t="str">
        <f t="shared" si="32"/>
        <v>01</v>
      </c>
      <c r="X190" t="str">
        <f t="shared" si="36"/>
        <v>00</v>
      </c>
      <c r="AA190" t="str">
        <f t="shared" si="33"/>
        <v>['proveedor_rentado_id' =&gt; 5, 'centro_costo_id' =&gt; 81,'rentado_responsable_id' =&gt; 34,'rentado_tipo_id' =&gt; 1,'serial' =&gt; '5CD211HGQP','codigo' =&gt; '63819',</v>
      </c>
      <c r="AB190" t="str">
        <f t="shared" si="34"/>
        <v>'ticket' =&gt; '9320','valor' =&gt; '155000','fecha_entrega' =&gt; '2022-09-09','fecha_devolucion' =&gt; '','rentado_estado_id' =&gt; 3,'observaciones' =&gt; '',],</v>
      </c>
      <c r="AC190" t="str">
        <f t="shared" si="35"/>
        <v>['proveedor_rentado_id' =&gt; 5, 'centro_costo_id' =&gt; 81,'rentado_responsable_id' =&gt; 34,'rentado_tipo_id' =&gt; 1,'serial' =&gt; '5CD211HGQP','codigo' =&gt; '63819','ticket' =&gt; '9320','valor' =&gt; '155000','fecha_entrega' =&gt; '2022-09-09','fecha_devolucion' =&gt; '','rentado_estado_id' =&gt; 3,'observaciones' =&gt; '',],</v>
      </c>
    </row>
    <row r="191" spans="1:29" x14ac:dyDescent="0.25">
      <c r="A191">
        <v>190</v>
      </c>
      <c r="B191">
        <f>VLOOKUP('PC Rentados'!A191,proveedor_rentado_id!$A$1:$B$6,2,0)</f>
        <v>5</v>
      </c>
      <c r="C191">
        <f>_xlfn.IFNA(VLOOKUP('PC Rentados'!C191,centro_costo_id_2!$A$2:$B$108,2),107)</f>
        <v>106</v>
      </c>
      <c r="D191">
        <f>_xlfn.IFNA(VLOOKUP('PC Rentados'!D191,rentado_responsable_id!$A$1:$B$34,2),"NULL")</f>
        <v>17</v>
      </c>
      <c r="E191">
        <f>VLOOKUP('PC Rentados'!J191,rentado_tipo_id!$A$1:$B$5,2,0)</f>
        <v>1</v>
      </c>
      <c r="F191" t="str">
        <f>'PC Rentados'!K191</f>
        <v>5CD211HGYH</v>
      </c>
      <c r="G191">
        <f>'PC Rentados'!L191</f>
        <v>63808</v>
      </c>
      <c r="H191">
        <f>'PC Rentados'!B191</f>
        <v>9320</v>
      </c>
      <c r="I191">
        <f>'PC Rentados'!M191</f>
        <v>155000</v>
      </c>
      <c r="J191" t="str">
        <f t="shared" si="25"/>
        <v>2022-09-09</v>
      </c>
      <c r="K191" t="str">
        <f>IF('PC Rentados'!N191="","",U191&amp;"-"&amp;W191&amp;"-"&amp;X191)</f>
        <v/>
      </c>
      <c r="L191">
        <f>VLOOKUP("'PC Rentados'!'PC Rentados'!I2",rentado_estado_id!$A$1:$B$4,2)</f>
        <v>3</v>
      </c>
      <c r="M191" t="str">
        <f>IF('PC Rentados'!O191="","",'PC Rentados'!O191)</f>
        <v/>
      </c>
      <c r="O191" s="3">
        <f>'PC Rentados'!F191</f>
        <v>44813</v>
      </c>
      <c r="P191">
        <f t="shared" si="26"/>
        <v>2022</v>
      </c>
      <c r="Q191">
        <f t="shared" si="27"/>
        <v>9</v>
      </c>
      <c r="R191" t="str">
        <f t="shared" si="28"/>
        <v>09</v>
      </c>
      <c r="S191" t="str">
        <f t="shared" si="29"/>
        <v>09</v>
      </c>
      <c r="T191" s="3">
        <f>'PC Rentados'!N191</f>
        <v>0</v>
      </c>
      <c r="U191">
        <f t="shared" si="30"/>
        <v>1900</v>
      </c>
      <c r="V191">
        <f t="shared" si="31"/>
        <v>1</v>
      </c>
      <c r="W191" t="str">
        <f t="shared" si="32"/>
        <v>01</v>
      </c>
      <c r="X191" t="str">
        <f t="shared" si="36"/>
        <v>00</v>
      </c>
      <c r="AA191" t="str">
        <f t="shared" si="33"/>
        <v>['proveedor_rentado_id' =&gt; 5, 'centro_costo_id' =&gt; 106,'rentado_responsable_id' =&gt; 17,'rentado_tipo_id' =&gt; 1,'serial' =&gt; '5CD211HGYH','codigo' =&gt; '63808',</v>
      </c>
      <c r="AB191" t="str">
        <f t="shared" si="34"/>
        <v>'ticket' =&gt; '9320','valor' =&gt; '155000','fecha_entrega' =&gt; '2022-09-09','fecha_devolucion' =&gt; '','rentado_estado_id' =&gt; 3,'observaciones' =&gt; '',],</v>
      </c>
      <c r="AC191" t="str">
        <f t="shared" si="35"/>
        <v>['proveedor_rentado_id' =&gt; 5, 'centro_costo_id' =&gt; 106,'rentado_responsable_id' =&gt; 17,'rentado_tipo_id' =&gt; 1,'serial' =&gt; '5CD211HGYH','codigo' =&gt; '63808','ticket' =&gt; '9320','valor' =&gt; '155000','fecha_entrega' =&gt; '2022-09-09','fecha_devolucion' =&gt; '','rentado_estado_id' =&gt; 3,'observaciones' =&gt; '',],</v>
      </c>
    </row>
    <row r="192" spans="1:29" x14ac:dyDescent="0.25">
      <c r="A192">
        <v>191</v>
      </c>
      <c r="B192">
        <f>VLOOKUP('PC Rentados'!A192,proveedor_rentado_id!$A$1:$B$6,2,0)</f>
        <v>5</v>
      </c>
      <c r="C192">
        <f>_xlfn.IFNA(VLOOKUP('PC Rentados'!C192,centro_costo_id_2!$A$2:$B$108,2),107)</f>
        <v>81</v>
      </c>
      <c r="D192">
        <f>_xlfn.IFNA(VLOOKUP('PC Rentados'!D192,rentado_responsable_id!$A$1:$B$34,2),"NULL")</f>
        <v>34</v>
      </c>
      <c r="E192">
        <f>VLOOKUP('PC Rentados'!J192,rentado_tipo_id!$A$1:$B$5,2,0)</f>
        <v>1</v>
      </c>
      <c r="F192" t="str">
        <f>'PC Rentados'!K192</f>
        <v>5CD211HGWT</v>
      </c>
      <c r="G192">
        <f>'PC Rentados'!L192</f>
        <v>63817</v>
      </c>
      <c r="H192">
        <f>'PC Rentados'!B192</f>
        <v>9320</v>
      </c>
      <c r="I192">
        <f>'PC Rentados'!M192</f>
        <v>155000</v>
      </c>
      <c r="J192" t="str">
        <f t="shared" si="25"/>
        <v>2022-09-09</v>
      </c>
      <c r="K192" t="str">
        <f>IF('PC Rentados'!N192="","",U192&amp;"-"&amp;W192&amp;"-"&amp;X192)</f>
        <v/>
      </c>
      <c r="L192">
        <f>VLOOKUP("'PC Rentados'!'PC Rentados'!I2",rentado_estado_id!$A$1:$B$4,2)</f>
        <v>3</v>
      </c>
      <c r="M192" t="str">
        <f>IF('PC Rentados'!O192="","",'PC Rentados'!O192)</f>
        <v/>
      </c>
      <c r="O192" s="3">
        <f>'PC Rentados'!F192</f>
        <v>44813</v>
      </c>
      <c r="P192">
        <f t="shared" si="26"/>
        <v>2022</v>
      </c>
      <c r="Q192">
        <f t="shared" si="27"/>
        <v>9</v>
      </c>
      <c r="R192" t="str">
        <f t="shared" si="28"/>
        <v>09</v>
      </c>
      <c r="S192" t="str">
        <f t="shared" si="29"/>
        <v>09</v>
      </c>
      <c r="T192" s="3">
        <f>'PC Rentados'!N192</f>
        <v>0</v>
      </c>
      <c r="U192">
        <f t="shared" si="30"/>
        <v>1900</v>
      </c>
      <c r="V192">
        <f t="shared" si="31"/>
        <v>1</v>
      </c>
      <c r="W192" t="str">
        <f t="shared" si="32"/>
        <v>01</v>
      </c>
      <c r="X192" t="str">
        <f t="shared" si="36"/>
        <v>00</v>
      </c>
      <c r="AA192" t="str">
        <f t="shared" si="33"/>
        <v>['proveedor_rentado_id' =&gt; 5, 'centro_costo_id' =&gt; 81,'rentado_responsable_id' =&gt; 34,'rentado_tipo_id' =&gt; 1,'serial' =&gt; '5CD211HGWT','codigo' =&gt; '63817',</v>
      </c>
      <c r="AB192" t="str">
        <f t="shared" si="34"/>
        <v>'ticket' =&gt; '9320','valor' =&gt; '155000','fecha_entrega' =&gt; '2022-09-09','fecha_devolucion' =&gt; '','rentado_estado_id' =&gt; 3,'observaciones' =&gt; '',],</v>
      </c>
      <c r="AC192" t="str">
        <f t="shared" si="35"/>
        <v>['proveedor_rentado_id' =&gt; 5, 'centro_costo_id' =&gt; 81,'rentado_responsable_id' =&gt; 34,'rentado_tipo_id' =&gt; 1,'serial' =&gt; '5CD211HGWT','codigo' =&gt; '63817','ticket' =&gt; '9320','valor' =&gt; '155000','fecha_entrega' =&gt; '2022-09-09','fecha_devolucion' =&gt; '','rentado_estado_id' =&gt; 3,'observaciones' =&gt; '',],</v>
      </c>
    </row>
    <row r="193" spans="1:29" x14ac:dyDescent="0.25">
      <c r="A193">
        <v>192</v>
      </c>
      <c r="B193">
        <f>VLOOKUP('PC Rentados'!A193,proveedor_rentado_id!$A$1:$B$6,2,0)</f>
        <v>5</v>
      </c>
      <c r="C193">
        <f>_xlfn.IFNA(VLOOKUP('PC Rentados'!C193,centro_costo_id_2!$A$2:$B$108,2),107)</f>
        <v>46</v>
      </c>
      <c r="D193">
        <f>_xlfn.IFNA(VLOOKUP('PC Rentados'!D193,rentado_responsable_id!$A$1:$B$34,2),"NULL")</f>
        <v>8</v>
      </c>
      <c r="E193">
        <f>VLOOKUP('PC Rentados'!J193,rentado_tipo_id!$A$1:$B$5,2,0)</f>
        <v>1</v>
      </c>
      <c r="F193" t="str">
        <f>'PC Rentados'!K193</f>
        <v>5CD211HGVW</v>
      </c>
      <c r="G193">
        <f>'PC Rentados'!L193</f>
        <v>63816</v>
      </c>
      <c r="H193">
        <f>'PC Rentados'!B193</f>
        <v>9320</v>
      </c>
      <c r="I193">
        <f>'PC Rentados'!M193</f>
        <v>155000</v>
      </c>
      <c r="J193" t="str">
        <f t="shared" si="25"/>
        <v>2022-09-09</v>
      </c>
      <c r="K193" t="str">
        <f>IF('PC Rentados'!N193="","",U193&amp;"-"&amp;W193&amp;"-"&amp;X193)</f>
        <v/>
      </c>
      <c r="L193">
        <f>VLOOKUP("'PC Rentados'!'PC Rentados'!I2",rentado_estado_id!$A$1:$B$4,2)</f>
        <v>3</v>
      </c>
      <c r="M193" t="str">
        <f>IF('PC Rentados'!O193="","",'PC Rentados'!O193)</f>
        <v/>
      </c>
      <c r="O193" s="3">
        <f>'PC Rentados'!F193</f>
        <v>44813</v>
      </c>
      <c r="P193">
        <f t="shared" si="26"/>
        <v>2022</v>
      </c>
      <c r="Q193">
        <f t="shared" si="27"/>
        <v>9</v>
      </c>
      <c r="R193" t="str">
        <f t="shared" si="28"/>
        <v>09</v>
      </c>
      <c r="S193" t="str">
        <f t="shared" si="29"/>
        <v>09</v>
      </c>
      <c r="T193" s="3">
        <f>'PC Rentados'!N193</f>
        <v>0</v>
      </c>
      <c r="U193">
        <f t="shared" si="30"/>
        <v>1900</v>
      </c>
      <c r="V193">
        <f t="shared" si="31"/>
        <v>1</v>
      </c>
      <c r="W193" t="str">
        <f t="shared" si="32"/>
        <v>01</v>
      </c>
      <c r="X193" t="str">
        <f t="shared" si="36"/>
        <v>00</v>
      </c>
      <c r="AA193" t="str">
        <f t="shared" si="33"/>
        <v>['proveedor_rentado_id' =&gt; 5, 'centro_costo_id' =&gt; 46,'rentado_responsable_id' =&gt; 8,'rentado_tipo_id' =&gt; 1,'serial' =&gt; '5CD211HGVW','codigo' =&gt; '63816',</v>
      </c>
      <c r="AB193" t="str">
        <f t="shared" si="34"/>
        <v>'ticket' =&gt; '9320','valor' =&gt; '155000','fecha_entrega' =&gt; '2022-09-09','fecha_devolucion' =&gt; '','rentado_estado_id' =&gt; 3,'observaciones' =&gt; '',],</v>
      </c>
      <c r="AC193" t="str">
        <f t="shared" si="35"/>
        <v>['proveedor_rentado_id' =&gt; 5, 'centro_costo_id' =&gt; 46,'rentado_responsable_id' =&gt; 8,'rentado_tipo_id' =&gt; 1,'serial' =&gt; '5CD211HGVW','codigo' =&gt; '63816','ticket' =&gt; '9320','valor' =&gt; '155000','fecha_entrega' =&gt; '2022-09-09','fecha_devolucion' =&gt; '','rentado_estado_id' =&gt; 3,'observaciones' =&gt; '',],</v>
      </c>
    </row>
    <row r="194" spans="1:29" x14ac:dyDescent="0.25">
      <c r="A194">
        <v>193</v>
      </c>
      <c r="B194">
        <f>VLOOKUP('PC Rentados'!A194,proveedor_rentado_id!$A$1:$B$6,2,0)</f>
        <v>5</v>
      </c>
      <c r="C194">
        <f>_xlfn.IFNA(VLOOKUP('PC Rentados'!C194,centro_costo_id_2!$A$2:$B$108,2),107)</f>
        <v>37</v>
      </c>
      <c r="D194">
        <f>_xlfn.IFNA(VLOOKUP('PC Rentados'!D194,rentado_responsable_id!$A$1:$B$34,2),"NULL")</f>
        <v>27</v>
      </c>
      <c r="E194">
        <f>VLOOKUP('PC Rentados'!J194,rentado_tipo_id!$A$1:$B$5,2,0)</f>
        <v>1</v>
      </c>
      <c r="F194" t="str">
        <f>'PC Rentados'!K194</f>
        <v>5CD211HGWQ</v>
      </c>
      <c r="G194">
        <f>'PC Rentados'!L194</f>
        <v>63812</v>
      </c>
      <c r="H194">
        <f>'PC Rentados'!B194</f>
        <v>9320</v>
      </c>
      <c r="I194">
        <f>'PC Rentados'!M194</f>
        <v>155000</v>
      </c>
      <c r="J194" t="str">
        <f t="shared" si="25"/>
        <v>2022-09-09</v>
      </c>
      <c r="K194" t="str">
        <f>IF('PC Rentados'!N194="","",U194&amp;"-"&amp;W194&amp;"-"&amp;X194)</f>
        <v/>
      </c>
      <c r="L194">
        <f>VLOOKUP("'PC Rentados'!'PC Rentados'!I2",rentado_estado_id!$A$1:$B$4,2)</f>
        <v>3</v>
      </c>
      <c r="M194" t="str">
        <f>IF('PC Rentados'!O194="","",'PC Rentados'!O194)</f>
        <v/>
      </c>
      <c r="O194" s="3">
        <f>'PC Rentados'!F194</f>
        <v>44813</v>
      </c>
      <c r="P194">
        <f t="shared" si="26"/>
        <v>2022</v>
      </c>
      <c r="Q194">
        <f t="shared" si="27"/>
        <v>9</v>
      </c>
      <c r="R194" t="str">
        <f t="shared" si="28"/>
        <v>09</v>
      </c>
      <c r="S194" t="str">
        <f t="shared" si="29"/>
        <v>09</v>
      </c>
      <c r="T194" s="3">
        <f>'PC Rentados'!N194</f>
        <v>0</v>
      </c>
      <c r="U194">
        <f t="shared" si="30"/>
        <v>1900</v>
      </c>
      <c r="V194">
        <f t="shared" si="31"/>
        <v>1</v>
      </c>
      <c r="W194" t="str">
        <f t="shared" si="32"/>
        <v>01</v>
      </c>
      <c r="X194" t="str">
        <f t="shared" si="36"/>
        <v>00</v>
      </c>
      <c r="AA194" t="str">
        <f t="shared" si="33"/>
        <v>['proveedor_rentado_id' =&gt; 5, 'centro_costo_id' =&gt; 37,'rentado_responsable_id' =&gt; 27,'rentado_tipo_id' =&gt; 1,'serial' =&gt; '5CD211HGWQ','codigo' =&gt; '63812',</v>
      </c>
      <c r="AB194" t="str">
        <f t="shared" si="34"/>
        <v>'ticket' =&gt; '9320','valor' =&gt; '155000','fecha_entrega' =&gt; '2022-09-09','fecha_devolucion' =&gt; '','rentado_estado_id' =&gt; 3,'observaciones' =&gt; '',],</v>
      </c>
      <c r="AC194" t="str">
        <f t="shared" si="35"/>
        <v>['proveedor_rentado_id' =&gt; 5, 'centro_costo_id' =&gt; 37,'rentado_responsable_id' =&gt; 27,'rentado_tipo_id' =&gt; 1,'serial' =&gt; '5CD211HGWQ','codigo' =&gt; '63812','ticket' =&gt; '9320','valor' =&gt; '155000','fecha_entrega' =&gt; '2022-09-09','fecha_devolucion' =&gt; '','rentado_estado_id' =&gt; 3,'observaciones' =&gt; '',],</v>
      </c>
    </row>
    <row r="195" spans="1:29" x14ac:dyDescent="0.25">
      <c r="A195">
        <v>194</v>
      </c>
      <c r="B195">
        <f>VLOOKUP('PC Rentados'!A195,proveedor_rentado_id!$A$1:$B$6,2,0)</f>
        <v>5</v>
      </c>
      <c r="C195">
        <f>_xlfn.IFNA(VLOOKUP('PC Rentados'!C195,centro_costo_id_2!$A$2:$B$108,2),107)</f>
        <v>92</v>
      </c>
      <c r="D195">
        <f>_xlfn.IFNA(VLOOKUP('PC Rentados'!D195,rentado_responsable_id!$A$1:$B$34,2),"NULL")</f>
        <v>6</v>
      </c>
      <c r="E195">
        <f>VLOOKUP('PC Rentados'!J195,rentado_tipo_id!$A$1:$B$5,2,0)</f>
        <v>1</v>
      </c>
      <c r="F195" t="str">
        <f>'PC Rentados'!K195</f>
        <v>5CD211HGXX</v>
      </c>
      <c r="G195">
        <f>'PC Rentados'!L195</f>
        <v>63826</v>
      </c>
      <c r="H195">
        <f>'PC Rentados'!B195</f>
        <v>9320</v>
      </c>
      <c r="I195">
        <f>'PC Rentados'!M195</f>
        <v>155000</v>
      </c>
      <c r="J195" t="str">
        <f t="shared" ref="J195:J258" si="37">P195&amp;"-"&amp;R195&amp;"-"&amp;S195</f>
        <v>2022-09-09</v>
      </c>
      <c r="K195" t="str">
        <f>IF('PC Rentados'!N195="","",U195&amp;"-"&amp;W195&amp;"-"&amp;X195)</f>
        <v/>
      </c>
      <c r="L195">
        <f>VLOOKUP("'PC Rentados'!'PC Rentados'!I2",rentado_estado_id!$A$1:$B$4,2)</f>
        <v>3</v>
      </c>
      <c r="M195" t="str">
        <f>IF('PC Rentados'!O195="","",'PC Rentados'!O195)</f>
        <v/>
      </c>
      <c r="O195" s="3">
        <f>'PC Rentados'!F195</f>
        <v>44813</v>
      </c>
      <c r="P195">
        <f t="shared" ref="P195:P258" si="38">YEAR(O195)</f>
        <v>2022</v>
      </c>
      <c r="Q195">
        <f t="shared" ref="Q195:Q258" si="39">MONTH(O195)</f>
        <v>9</v>
      </c>
      <c r="R195" t="str">
        <f t="shared" ref="R195:R258" si="40">IF(Q195&lt;10,"0"&amp;Q195,Q195)</f>
        <v>09</v>
      </c>
      <c r="S195" t="str">
        <f t="shared" ref="S195:S258" si="41">IF(DAY(O195)&lt;10,0&amp;DAY(O195),DAY(O195))</f>
        <v>09</v>
      </c>
      <c r="T195" s="3">
        <f>'PC Rentados'!N195</f>
        <v>0</v>
      </c>
      <c r="U195">
        <f t="shared" ref="U195:U258" si="42">YEAR(T195)</f>
        <v>1900</v>
      </c>
      <c r="V195">
        <f t="shared" ref="V195:V258" si="43">MONTH(T195)</f>
        <v>1</v>
      </c>
      <c r="W195" t="str">
        <f t="shared" ref="W195:W258" si="44">IF(V195&lt;10,"0"&amp;V195,V195)</f>
        <v>01</v>
      </c>
      <c r="X195" t="str">
        <f t="shared" si="36"/>
        <v>00</v>
      </c>
      <c r="AA195" t="str">
        <f t="shared" ref="AA195:AA258" si="45">"['proveedor_rentado_id' =&gt; "&amp;B195&amp;", 'centro_costo_id' =&gt; "&amp;C195&amp;",'rentado_responsable_id' =&gt; "&amp;D195&amp;",'rentado_tipo_id' =&gt; "&amp;E195&amp;",'serial' =&gt; '"&amp;F195&amp;"','codigo' =&gt; '"&amp;G195&amp;"',"</f>
        <v>['proveedor_rentado_id' =&gt; 5, 'centro_costo_id' =&gt; 92,'rentado_responsable_id' =&gt; 6,'rentado_tipo_id' =&gt; 1,'serial' =&gt; '5CD211HGXX','codigo' =&gt; '63826',</v>
      </c>
      <c r="AB195" t="str">
        <f t="shared" ref="AB195:AB258" si="46">"'ticket' =&gt; '"&amp;H195&amp;"','valor' =&gt; '"&amp;I195&amp;"','fecha_entrega' =&gt; '"&amp;J195&amp;"','fecha_devolucion' =&gt; '"&amp;K195&amp;"','rentado_estado_id' =&gt; "&amp;L195&amp;",'observaciones' =&gt; '"&amp;M195&amp;"',],"</f>
        <v>'ticket' =&gt; '9320','valor' =&gt; '155000','fecha_entrega' =&gt; '2022-09-09','fecha_devolucion' =&gt; '','rentado_estado_id' =&gt; 3,'observaciones' =&gt; '',],</v>
      </c>
      <c r="AC195" t="str">
        <f t="shared" ref="AC195:AC258" si="47">AA195&amp;AB195</f>
        <v>['proveedor_rentado_id' =&gt; 5, 'centro_costo_id' =&gt; 92,'rentado_responsable_id' =&gt; 6,'rentado_tipo_id' =&gt; 1,'serial' =&gt; '5CD211HGXX','codigo' =&gt; '63826','ticket' =&gt; '9320','valor' =&gt; '155000','fecha_entrega' =&gt; '2022-09-09','fecha_devolucion' =&gt; '','rentado_estado_id' =&gt; 3,'observaciones' =&gt; '',],</v>
      </c>
    </row>
    <row r="196" spans="1:29" x14ac:dyDescent="0.25">
      <c r="A196">
        <v>195</v>
      </c>
      <c r="B196">
        <f>VLOOKUP('PC Rentados'!A196,proveedor_rentado_id!$A$1:$B$6,2,0)</f>
        <v>5</v>
      </c>
      <c r="C196">
        <f>_xlfn.IFNA(VLOOKUP('PC Rentados'!C196,centro_costo_id_2!$A$2:$B$108,2),107)</f>
        <v>43</v>
      </c>
      <c r="D196">
        <f>_xlfn.IFNA(VLOOKUP('PC Rentados'!D196,rentado_responsable_id!$A$1:$B$34,2),"NULL")</f>
        <v>25</v>
      </c>
      <c r="E196">
        <f>VLOOKUP('PC Rentados'!J196,rentado_tipo_id!$A$1:$B$5,2,0)</f>
        <v>1</v>
      </c>
      <c r="F196" t="str">
        <f>'PC Rentados'!K196</f>
        <v>5CD211HGW9</v>
      </c>
      <c r="G196">
        <f>'PC Rentados'!L196</f>
        <v>63815</v>
      </c>
      <c r="H196">
        <f>'PC Rentados'!B196</f>
        <v>9320</v>
      </c>
      <c r="I196">
        <f>'PC Rentados'!M196</f>
        <v>155000</v>
      </c>
      <c r="J196" t="str">
        <f t="shared" si="37"/>
        <v>2022-09-09</v>
      </c>
      <c r="K196" t="str">
        <f>IF('PC Rentados'!N196="","",U196&amp;"-"&amp;W196&amp;"-"&amp;X196)</f>
        <v/>
      </c>
      <c r="L196">
        <f>VLOOKUP("'PC Rentados'!'PC Rentados'!I2",rentado_estado_id!$A$1:$B$4,2)</f>
        <v>3</v>
      </c>
      <c r="M196" t="str">
        <f>IF('PC Rentados'!O196="","",'PC Rentados'!O196)</f>
        <v/>
      </c>
      <c r="O196" s="3">
        <f>'PC Rentados'!F196</f>
        <v>44813</v>
      </c>
      <c r="P196">
        <f t="shared" si="38"/>
        <v>2022</v>
      </c>
      <c r="Q196">
        <f t="shared" si="39"/>
        <v>9</v>
      </c>
      <c r="R196" t="str">
        <f t="shared" si="40"/>
        <v>09</v>
      </c>
      <c r="S196" t="str">
        <f t="shared" si="41"/>
        <v>09</v>
      </c>
      <c r="T196" s="3">
        <f>'PC Rentados'!N196</f>
        <v>0</v>
      </c>
      <c r="U196">
        <f t="shared" si="42"/>
        <v>1900</v>
      </c>
      <c r="V196">
        <f t="shared" si="43"/>
        <v>1</v>
      </c>
      <c r="W196" t="str">
        <f t="shared" si="44"/>
        <v>01</v>
      </c>
      <c r="X196" t="str">
        <f t="shared" si="36"/>
        <v>00</v>
      </c>
      <c r="AA196" t="str">
        <f t="shared" si="45"/>
        <v>['proveedor_rentado_id' =&gt; 5, 'centro_costo_id' =&gt; 43,'rentado_responsable_id' =&gt; 25,'rentado_tipo_id' =&gt; 1,'serial' =&gt; '5CD211HGW9','codigo' =&gt; '63815',</v>
      </c>
      <c r="AB196" t="str">
        <f t="shared" si="46"/>
        <v>'ticket' =&gt; '9320','valor' =&gt; '155000','fecha_entrega' =&gt; '2022-09-09','fecha_devolucion' =&gt; '','rentado_estado_id' =&gt; 3,'observaciones' =&gt; '',],</v>
      </c>
      <c r="AC196" t="str">
        <f t="shared" si="47"/>
        <v>['proveedor_rentado_id' =&gt; 5, 'centro_costo_id' =&gt; 43,'rentado_responsable_id' =&gt; 25,'rentado_tipo_id' =&gt; 1,'serial' =&gt; '5CD211HGW9','codigo' =&gt; '63815','ticket' =&gt; '9320','valor' =&gt; '155000','fecha_entrega' =&gt; '2022-09-09','fecha_devolucion' =&gt; '','rentado_estado_id' =&gt; 3,'observaciones' =&gt; '',],</v>
      </c>
    </row>
    <row r="197" spans="1:29" x14ac:dyDescent="0.25">
      <c r="A197">
        <v>196</v>
      </c>
      <c r="B197">
        <f>VLOOKUP('PC Rentados'!A197,proveedor_rentado_id!$A$1:$B$6,2,0)</f>
        <v>5</v>
      </c>
      <c r="C197">
        <f>_xlfn.IFNA(VLOOKUP('PC Rentados'!C197,centro_costo_id_2!$A$2:$B$108,2),107)</f>
        <v>37</v>
      </c>
      <c r="D197">
        <f>_xlfn.IFNA(VLOOKUP('PC Rentados'!D197,rentado_responsable_id!$A$1:$B$34,2),"NULL")</f>
        <v>18</v>
      </c>
      <c r="E197">
        <f>VLOOKUP('PC Rentados'!J197,rentado_tipo_id!$A$1:$B$5,2,0)</f>
        <v>1</v>
      </c>
      <c r="F197" t="str">
        <f>'PC Rentados'!K197</f>
        <v>5CD211HGSV</v>
      </c>
      <c r="G197">
        <f>'PC Rentados'!L197</f>
        <v>63824</v>
      </c>
      <c r="H197">
        <f>'PC Rentados'!B197</f>
        <v>9320</v>
      </c>
      <c r="I197">
        <f>'PC Rentados'!M197</f>
        <v>155000</v>
      </c>
      <c r="J197" t="str">
        <f t="shared" si="37"/>
        <v>2022-09-09</v>
      </c>
      <c r="K197" t="str">
        <f>IF('PC Rentados'!N197="","",U197&amp;"-"&amp;W197&amp;"-"&amp;X197)</f>
        <v/>
      </c>
      <c r="L197">
        <f>VLOOKUP("'PC Rentados'!'PC Rentados'!I2",rentado_estado_id!$A$1:$B$4,2)</f>
        <v>3</v>
      </c>
      <c r="M197" t="str">
        <f>IF('PC Rentados'!O197="","",'PC Rentados'!O197)</f>
        <v/>
      </c>
      <c r="O197" s="3">
        <f>'PC Rentados'!F197</f>
        <v>44813</v>
      </c>
      <c r="P197">
        <f t="shared" si="38"/>
        <v>2022</v>
      </c>
      <c r="Q197">
        <f t="shared" si="39"/>
        <v>9</v>
      </c>
      <c r="R197" t="str">
        <f t="shared" si="40"/>
        <v>09</v>
      </c>
      <c r="S197" t="str">
        <f t="shared" si="41"/>
        <v>09</v>
      </c>
      <c r="T197" s="3">
        <f>'PC Rentados'!N197</f>
        <v>0</v>
      </c>
      <c r="U197">
        <f t="shared" si="42"/>
        <v>1900</v>
      </c>
      <c r="V197">
        <f t="shared" si="43"/>
        <v>1</v>
      </c>
      <c r="W197" t="str">
        <f t="shared" si="44"/>
        <v>01</v>
      </c>
      <c r="X197" t="str">
        <f t="shared" si="36"/>
        <v>00</v>
      </c>
      <c r="AA197" t="str">
        <f t="shared" si="45"/>
        <v>['proveedor_rentado_id' =&gt; 5, 'centro_costo_id' =&gt; 37,'rentado_responsable_id' =&gt; 18,'rentado_tipo_id' =&gt; 1,'serial' =&gt; '5CD211HGSV','codigo' =&gt; '63824',</v>
      </c>
      <c r="AB197" t="str">
        <f t="shared" si="46"/>
        <v>'ticket' =&gt; '9320','valor' =&gt; '155000','fecha_entrega' =&gt; '2022-09-09','fecha_devolucion' =&gt; '','rentado_estado_id' =&gt; 3,'observaciones' =&gt; '',],</v>
      </c>
      <c r="AC197" t="str">
        <f t="shared" si="47"/>
        <v>['proveedor_rentado_id' =&gt; 5, 'centro_costo_id' =&gt; 37,'rentado_responsable_id' =&gt; 18,'rentado_tipo_id' =&gt; 1,'serial' =&gt; '5CD211HGSV','codigo' =&gt; '63824','ticket' =&gt; '9320','valor' =&gt; '155000','fecha_entrega' =&gt; '2022-09-09','fecha_devolucion' =&gt; '','rentado_estado_id' =&gt; 3,'observaciones' =&gt; '',],</v>
      </c>
    </row>
    <row r="198" spans="1:29" x14ac:dyDescent="0.25">
      <c r="A198">
        <v>197</v>
      </c>
      <c r="B198">
        <f>VLOOKUP('PC Rentados'!A198,proveedor_rentado_id!$A$1:$B$6,2,0)</f>
        <v>5</v>
      </c>
      <c r="C198">
        <f>_xlfn.IFNA(VLOOKUP('PC Rentados'!C198,centro_costo_id_2!$A$2:$B$108,2),107)</f>
        <v>37</v>
      </c>
      <c r="D198">
        <f>_xlfn.IFNA(VLOOKUP('PC Rentados'!D198,rentado_responsable_id!$A$1:$B$34,2),"NULL")</f>
        <v>29</v>
      </c>
      <c r="E198">
        <f>VLOOKUP('PC Rentados'!J198,rentado_tipo_id!$A$1:$B$5,2,0)</f>
        <v>1</v>
      </c>
      <c r="F198" t="str">
        <f>'PC Rentados'!K198</f>
        <v>5CD211HGZT</v>
      </c>
      <c r="G198">
        <f>'PC Rentados'!L198</f>
        <v>63813</v>
      </c>
      <c r="H198">
        <f>'PC Rentados'!B198</f>
        <v>11696</v>
      </c>
      <c r="I198">
        <f>'PC Rentados'!M198</f>
        <v>155000</v>
      </c>
      <c r="J198" t="str">
        <f t="shared" si="37"/>
        <v>2022-09-09</v>
      </c>
      <c r="K198" t="str">
        <f>IF('PC Rentados'!N198="","",U198&amp;"-"&amp;W198&amp;"-"&amp;X198)</f>
        <v/>
      </c>
      <c r="L198">
        <f>VLOOKUP("'PC Rentados'!'PC Rentados'!I2",rentado_estado_id!$A$1:$B$4,2)</f>
        <v>3</v>
      </c>
      <c r="M198" t="str">
        <f>IF('PC Rentados'!O198="","",'PC Rentados'!O198)</f>
        <v/>
      </c>
      <c r="O198" s="3">
        <f>'PC Rentados'!F198</f>
        <v>44813</v>
      </c>
      <c r="P198">
        <f t="shared" si="38"/>
        <v>2022</v>
      </c>
      <c r="Q198">
        <f t="shared" si="39"/>
        <v>9</v>
      </c>
      <c r="R198" t="str">
        <f t="shared" si="40"/>
        <v>09</v>
      </c>
      <c r="S198" t="str">
        <f t="shared" si="41"/>
        <v>09</v>
      </c>
      <c r="T198" s="3">
        <f>'PC Rentados'!N198</f>
        <v>0</v>
      </c>
      <c r="U198">
        <f t="shared" si="42"/>
        <v>1900</v>
      </c>
      <c r="V198">
        <f t="shared" si="43"/>
        <v>1</v>
      </c>
      <c r="W198" t="str">
        <f t="shared" si="44"/>
        <v>01</v>
      </c>
      <c r="X198" t="str">
        <f t="shared" si="36"/>
        <v>00</v>
      </c>
      <c r="AA198" t="str">
        <f t="shared" si="45"/>
        <v>['proveedor_rentado_id' =&gt; 5, 'centro_costo_id' =&gt; 37,'rentado_responsable_id' =&gt; 29,'rentado_tipo_id' =&gt; 1,'serial' =&gt; '5CD211HGZT','codigo' =&gt; '63813',</v>
      </c>
      <c r="AB198" t="str">
        <f t="shared" si="46"/>
        <v>'ticket' =&gt; '11696','valor' =&gt; '155000','fecha_entrega' =&gt; '2022-09-09','fecha_devolucion' =&gt; '','rentado_estado_id' =&gt; 3,'observaciones' =&gt; '',],</v>
      </c>
      <c r="AC198" t="str">
        <f t="shared" si="47"/>
        <v>['proveedor_rentado_id' =&gt; 5, 'centro_costo_id' =&gt; 37,'rentado_responsable_id' =&gt; 29,'rentado_tipo_id' =&gt; 1,'serial' =&gt; '5CD211HGZT','codigo' =&gt; '63813','ticket' =&gt; '11696','valor' =&gt; '155000','fecha_entrega' =&gt; '2022-09-09','fecha_devolucion' =&gt; '','rentado_estado_id' =&gt; 3,'observaciones' =&gt; '',],</v>
      </c>
    </row>
    <row r="199" spans="1:29" x14ac:dyDescent="0.25">
      <c r="A199">
        <v>198</v>
      </c>
      <c r="B199">
        <f>VLOOKUP('PC Rentados'!A199,proveedor_rentado_id!$A$1:$B$6,2,0)</f>
        <v>5</v>
      </c>
      <c r="C199">
        <f>_xlfn.IFNA(VLOOKUP('PC Rentados'!C199,centro_costo_id_2!$A$2:$B$108,2),107)</f>
        <v>104</v>
      </c>
      <c r="D199">
        <f>_xlfn.IFNA(VLOOKUP('PC Rentados'!D199,rentado_responsable_id!$A$1:$B$34,2),"NULL")</f>
        <v>8</v>
      </c>
      <c r="E199">
        <f>VLOOKUP('PC Rentados'!J199,rentado_tipo_id!$A$1:$B$5,2,0)</f>
        <v>1</v>
      </c>
      <c r="F199" t="str">
        <f>'PC Rentados'!K199</f>
        <v>5CD211HGXL</v>
      </c>
      <c r="G199">
        <f>'PC Rentados'!L199</f>
        <v>63823</v>
      </c>
      <c r="H199">
        <f>'PC Rentados'!B199</f>
        <v>9320</v>
      </c>
      <c r="I199">
        <f>'PC Rentados'!M199</f>
        <v>155000</v>
      </c>
      <c r="J199" t="str">
        <f t="shared" si="37"/>
        <v>2022-09-09</v>
      </c>
      <c r="K199" t="str">
        <f>IF('PC Rentados'!N199="","",U199&amp;"-"&amp;W199&amp;"-"&amp;X199)</f>
        <v/>
      </c>
      <c r="L199">
        <f>VLOOKUP("'PC Rentados'!'PC Rentados'!I2",rentado_estado_id!$A$1:$B$4,2)</f>
        <v>3</v>
      </c>
      <c r="M199" t="str">
        <f>IF('PC Rentados'!O199="","",'PC Rentados'!O199)</f>
        <v/>
      </c>
      <c r="O199" s="3">
        <f>'PC Rentados'!F199</f>
        <v>44813</v>
      </c>
      <c r="P199">
        <f t="shared" si="38"/>
        <v>2022</v>
      </c>
      <c r="Q199">
        <f t="shared" si="39"/>
        <v>9</v>
      </c>
      <c r="R199" t="str">
        <f t="shared" si="40"/>
        <v>09</v>
      </c>
      <c r="S199" t="str">
        <f t="shared" si="41"/>
        <v>09</v>
      </c>
      <c r="T199" s="3">
        <f>'PC Rentados'!N199</f>
        <v>0</v>
      </c>
      <c r="U199">
        <f t="shared" si="42"/>
        <v>1900</v>
      </c>
      <c r="V199">
        <f t="shared" si="43"/>
        <v>1</v>
      </c>
      <c r="W199" t="str">
        <f t="shared" si="44"/>
        <v>01</v>
      </c>
      <c r="X199" t="str">
        <f t="shared" si="36"/>
        <v>00</v>
      </c>
      <c r="AA199" t="str">
        <f t="shared" si="45"/>
        <v>['proveedor_rentado_id' =&gt; 5, 'centro_costo_id' =&gt; 104,'rentado_responsable_id' =&gt; 8,'rentado_tipo_id' =&gt; 1,'serial' =&gt; '5CD211HGXL','codigo' =&gt; '63823',</v>
      </c>
      <c r="AB199" t="str">
        <f t="shared" si="46"/>
        <v>'ticket' =&gt; '9320','valor' =&gt; '155000','fecha_entrega' =&gt; '2022-09-09','fecha_devolucion' =&gt; '','rentado_estado_id' =&gt; 3,'observaciones' =&gt; '',],</v>
      </c>
      <c r="AC199" t="str">
        <f t="shared" si="47"/>
        <v>['proveedor_rentado_id' =&gt; 5, 'centro_costo_id' =&gt; 104,'rentado_responsable_id' =&gt; 8,'rentado_tipo_id' =&gt; 1,'serial' =&gt; '5CD211HGXL','codigo' =&gt; '63823','ticket' =&gt; '9320','valor' =&gt; '155000','fecha_entrega' =&gt; '2022-09-09','fecha_devolucion' =&gt; '','rentado_estado_id' =&gt; 3,'observaciones' =&gt; '',],</v>
      </c>
    </row>
    <row r="200" spans="1:29" x14ac:dyDescent="0.25">
      <c r="A200">
        <v>199</v>
      </c>
      <c r="B200">
        <f>VLOOKUP('PC Rentados'!A200,proveedor_rentado_id!$A$1:$B$6,2,0)</f>
        <v>5</v>
      </c>
      <c r="C200">
        <f>_xlfn.IFNA(VLOOKUP('PC Rentados'!C200,centro_costo_id_2!$A$2:$B$108,2),107)</f>
        <v>106</v>
      </c>
      <c r="D200">
        <f>_xlfn.IFNA(VLOOKUP('PC Rentados'!D200,rentado_responsable_id!$A$1:$B$34,2),"NULL")</f>
        <v>34</v>
      </c>
      <c r="E200">
        <f>VLOOKUP('PC Rentados'!J200,rentado_tipo_id!$A$1:$B$5,2,0)</f>
        <v>1</v>
      </c>
      <c r="F200" t="str">
        <f>'PC Rentados'!K200</f>
        <v>5CD211HGYN</v>
      </c>
      <c r="G200">
        <f>'PC Rentados'!L200</f>
        <v>63825</v>
      </c>
      <c r="H200">
        <f>'PC Rentados'!B200</f>
        <v>9320</v>
      </c>
      <c r="I200">
        <f>'PC Rentados'!M200</f>
        <v>155000</v>
      </c>
      <c r="J200" t="str">
        <f t="shared" si="37"/>
        <v>2022-09-09</v>
      </c>
      <c r="K200" t="str">
        <f>IF('PC Rentados'!N200="","",U200&amp;"-"&amp;W200&amp;"-"&amp;X200)</f>
        <v/>
      </c>
      <c r="L200">
        <f>VLOOKUP("'PC Rentados'!'PC Rentados'!I2",rentado_estado_id!$A$1:$B$4,2)</f>
        <v>3</v>
      </c>
      <c r="M200" t="str">
        <f>IF('PC Rentados'!O200="","",'PC Rentados'!O200)</f>
        <v/>
      </c>
      <c r="O200" s="3">
        <f>'PC Rentados'!F200</f>
        <v>44813</v>
      </c>
      <c r="P200">
        <f t="shared" si="38"/>
        <v>2022</v>
      </c>
      <c r="Q200">
        <f t="shared" si="39"/>
        <v>9</v>
      </c>
      <c r="R200" t="str">
        <f t="shared" si="40"/>
        <v>09</v>
      </c>
      <c r="S200" t="str">
        <f t="shared" si="41"/>
        <v>09</v>
      </c>
      <c r="T200" s="3">
        <f>'PC Rentados'!N200</f>
        <v>0</v>
      </c>
      <c r="U200">
        <f t="shared" si="42"/>
        <v>1900</v>
      </c>
      <c r="V200">
        <f t="shared" si="43"/>
        <v>1</v>
      </c>
      <c r="W200" t="str">
        <f t="shared" si="44"/>
        <v>01</v>
      </c>
      <c r="X200" t="str">
        <f t="shared" si="36"/>
        <v>00</v>
      </c>
      <c r="AA200" t="str">
        <f t="shared" si="45"/>
        <v>['proveedor_rentado_id' =&gt; 5, 'centro_costo_id' =&gt; 106,'rentado_responsable_id' =&gt; 34,'rentado_tipo_id' =&gt; 1,'serial' =&gt; '5CD211HGYN','codigo' =&gt; '63825',</v>
      </c>
      <c r="AB200" t="str">
        <f t="shared" si="46"/>
        <v>'ticket' =&gt; '9320','valor' =&gt; '155000','fecha_entrega' =&gt; '2022-09-09','fecha_devolucion' =&gt; '','rentado_estado_id' =&gt; 3,'observaciones' =&gt; '',],</v>
      </c>
      <c r="AC200" t="str">
        <f t="shared" si="47"/>
        <v>['proveedor_rentado_id' =&gt; 5, 'centro_costo_id' =&gt; 106,'rentado_responsable_id' =&gt; 34,'rentado_tipo_id' =&gt; 1,'serial' =&gt; '5CD211HGYN','codigo' =&gt; '63825','ticket' =&gt; '9320','valor' =&gt; '155000','fecha_entrega' =&gt; '2022-09-09','fecha_devolucion' =&gt; '','rentado_estado_id' =&gt; 3,'observaciones' =&gt; '',],</v>
      </c>
    </row>
    <row r="201" spans="1:29" x14ac:dyDescent="0.25">
      <c r="A201">
        <v>200</v>
      </c>
      <c r="B201">
        <f>VLOOKUP('PC Rentados'!A201,proveedor_rentado_id!$A$1:$B$6,2,0)</f>
        <v>5</v>
      </c>
      <c r="C201">
        <f>_xlfn.IFNA(VLOOKUP('PC Rentados'!C201,centro_costo_id_2!$A$2:$B$108,2),107)</f>
        <v>37</v>
      </c>
      <c r="D201">
        <f>_xlfn.IFNA(VLOOKUP('PC Rentados'!D201,rentado_responsable_id!$A$1:$B$34,2),"NULL")</f>
        <v>27</v>
      </c>
      <c r="E201">
        <f>VLOOKUP('PC Rentados'!J201,rentado_tipo_id!$A$1:$B$5,2,0)</f>
        <v>1</v>
      </c>
      <c r="F201" t="str">
        <f>'PC Rentados'!K201</f>
        <v>5CD211HGTS</v>
      </c>
      <c r="G201">
        <f>'PC Rentados'!L201</f>
        <v>63811</v>
      </c>
      <c r="H201">
        <f>'PC Rentados'!B201</f>
        <v>9320</v>
      </c>
      <c r="I201">
        <f>'PC Rentados'!M201</f>
        <v>155000</v>
      </c>
      <c r="J201" t="str">
        <f t="shared" si="37"/>
        <v>2022-09-09</v>
      </c>
      <c r="K201" t="str">
        <f>IF('PC Rentados'!N201="","",U201&amp;"-"&amp;W201&amp;"-"&amp;X201)</f>
        <v/>
      </c>
      <c r="L201">
        <f>VLOOKUP("'PC Rentados'!'PC Rentados'!I2",rentado_estado_id!$A$1:$B$4,2)</f>
        <v>3</v>
      </c>
      <c r="M201" t="str">
        <f>IF('PC Rentados'!O201="","",'PC Rentados'!O201)</f>
        <v/>
      </c>
      <c r="O201" s="3">
        <f>'PC Rentados'!F201</f>
        <v>44813</v>
      </c>
      <c r="P201">
        <f t="shared" si="38"/>
        <v>2022</v>
      </c>
      <c r="Q201">
        <f t="shared" si="39"/>
        <v>9</v>
      </c>
      <c r="R201" t="str">
        <f t="shared" si="40"/>
        <v>09</v>
      </c>
      <c r="S201" t="str">
        <f t="shared" si="41"/>
        <v>09</v>
      </c>
      <c r="T201" s="3">
        <f>'PC Rentados'!N201</f>
        <v>0</v>
      </c>
      <c r="U201">
        <f t="shared" si="42"/>
        <v>1900</v>
      </c>
      <c r="V201">
        <f t="shared" si="43"/>
        <v>1</v>
      </c>
      <c r="W201" t="str">
        <f t="shared" si="44"/>
        <v>01</v>
      </c>
      <c r="X201" t="str">
        <f t="shared" si="36"/>
        <v>00</v>
      </c>
      <c r="AA201" t="str">
        <f t="shared" si="45"/>
        <v>['proveedor_rentado_id' =&gt; 5, 'centro_costo_id' =&gt; 37,'rentado_responsable_id' =&gt; 27,'rentado_tipo_id' =&gt; 1,'serial' =&gt; '5CD211HGTS','codigo' =&gt; '63811',</v>
      </c>
      <c r="AB201" t="str">
        <f t="shared" si="46"/>
        <v>'ticket' =&gt; '9320','valor' =&gt; '155000','fecha_entrega' =&gt; '2022-09-09','fecha_devolucion' =&gt; '','rentado_estado_id' =&gt; 3,'observaciones' =&gt; '',],</v>
      </c>
      <c r="AC201" t="str">
        <f t="shared" si="47"/>
        <v>['proveedor_rentado_id' =&gt; 5, 'centro_costo_id' =&gt; 37,'rentado_responsable_id' =&gt; 27,'rentado_tipo_id' =&gt; 1,'serial' =&gt; '5CD211HGTS','codigo' =&gt; '63811','ticket' =&gt; '9320','valor' =&gt; '155000','fecha_entrega' =&gt; '2022-09-09','fecha_devolucion' =&gt; '','rentado_estado_id' =&gt; 3,'observaciones' =&gt; '',],</v>
      </c>
    </row>
    <row r="202" spans="1:29" x14ac:dyDescent="0.25">
      <c r="A202">
        <v>201</v>
      </c>
      <c r="B202">
        <f>VLOOKUP('PC Rentados'!A202,proveedor_rentado_id!$A$1:$B$6,2,0)</f>
        <v>5</v>
      </c>
      <c r="C202">
        <f>_xlfn.IFNA(VLOOKUP('PC Rentados'!C202,centro_costo_id_2!$A$2:$B$108,2),107)</f>
        <v>45</v>
      </c>
      <c r="D202">
        <f>_xlfn.IFNA(VLOOKUP('PC Rentados'!D202,rentado_responsable_id!$A$1:$B$34,2),"NULL")</f>
        <v>8</v>
      </c>
      <c r="E202">
        <f>VLOOKUP('PC Rentados'!J202,rentado_tipo_id!$A$1:$B$5,2,0)</f>
        <v>1</v>
      </c>
      <c r="F202" t="str">
        <f>'PC Rentados'!K202</f>
        <v>5CD211HH12</v>
      </c>
      <c r="G202">
        <f>'PC Rentados'!L202</f>
        <v>63821</v>
      </c>
      <c r="H202">
        <f>'PC Rentados'!B202</f>
        <v>9320</v>
      </c>
      <c r="I202">
        <f>'PC Rentados'!M202</f>
        <v>155000</v>
      </c>
      <c r="J202" t="str">
        <f t="shared" si="37"/>
        <v>2022-09-09</v>
      </c>
      <c r="K202" t="str">
        <f>IF('PC Rentados'!N202="","",U202&amp;"-"&amp;W202&amp;"-"&amp;X202)</f>
        <v/>
      </c>
      <c r="L202">
        <f>VLOOKUP("'PC Rentados'!'PC Rentados'!I2",rentado_estado_id!$A$1:$B$4,2)</f>
        <v>3</v>
      </c>
      <c r="M202" t="str">
        <f>IF('PC Rentados'!O202="","",'PC Rentados'!O202)</f>
        <v/>
      </c>
      <c r="O202" s="3">
        <f>'PC Rentados'!F202</f>
        <v>44813</v>
      </c>
      <c r="P202">
        <f t="shared" si="38"/>
        <v>2022</v>
      </c>
      <c r="Q202">
        <f t="shared" si="39"/>
        <v>9</v>
      </c>
      <c r="R202" t="str">
        <f t="shared" si="40"/>
        <v>09</v>
      </c>
      <c r="S202" t="str">
        <f t="shared" si="41"/>
        <v>09</v>
      </c>
      <c r="T202" s="3">
        <f>'PC Rentados'!N202</f>
        <v>0</v>
      </c>
      <c r="U202">
        <f t="shared" si="42"/>
        <v>1900</v>
      </c>
      <c r="V202">
        <f t="shared" si="43"/>
        <v>1</v>
      </c>
      <c r="W202" t="str">
        <f t="shared" si="44"/>
        <v>01</v>
      </c>
      <c r="X202" t="str">
        <f t="shared" si="36"/>
        <v>00</v>
      </c>
      <c r="AA202" t="str">
        <f t="shared" si="45"/>
        <v>['proveedor_rentado_id' =&gt; 5, 'centro_costo_id' =&gt; 45,'rentado_responsable_id' =&gt; 8,'rentado_tipo_id' =&gt; 1,'serial' =&gt; '5CD211HH12','codigo' =&gt; '63821',</v>
      </c>
      <c r="AB202" t="str">
        <f t="shared" si="46"/>
        <v>'ticket' =&gt; '9320','valor' =&gt; '155000','fecha_entrega' =&gt; '2022-09-09','fecha_devolucion' =&gt; '','rentado_estado_id' =&gt; 3,'observaciones' =&gt; '',],</v>
      </c>
      <c r="AC202" t="str">
        <f t="shared" si="47"/>
        <v>['proveedor_rentado_id' =&gt; 5, 'centro_costo_id' =&gt; 45,'rentado_responsable_id' =&gt; 8,'rentado_tipo_id' =&gt; 1,'serial' =&gt; '5CD211HH12','codigo' =&gt; '63821','ticket' =&gt; '9320','valor' =&gt; '155000','fecha_entrega' =&gt; '2022-09-09','fecha_devolucion' =&gt; '','rentado_estado_id' =&gt; 3,'observaciones' =&gt; '',],</v>
      </c>
    </row>
    <row r="203" spans="1:29" x14ac:dyDescent="0.25">
      <c r="A203">
        <v>202</v>
      </c>
      <c r="B203">
        <f>VLOOKUP('PC Rentados'!A203,proveedor_rentado_id!$A$1:$B$6,2,0)</f>
        <v>5</v>
      </c>
      <c r="C203">
        <f>_xlfn.IFNA(VLOOKUP('PC Rentados'!C203,centro_costo_id_2!$A$2:$B$108,2),107)</f>
        <v>37</v>
      </c>
      <c r="D203">
        <f>_xlfn.IFNA(VLOOKUP('PC Rentados'!D203,rentado_responsable_id!$A$1:$B$34,2),"NULL")</f>
        <v>8</v>
      </c>
      <c r="E203">
        <f>VLOOKUP('PC Rentados'!J203,rentado_tipo_id!$A$1:$B$5,2,0)</f>
        <v>1</v>
      </c>
      <c r="F203" t="str">
        <f>'PC Rentados'!K203</f>
        <v>5CD211HGPW</v>
      </c>
      <c r="G203">
        <f>'PC Rentados'!L203</f>
        <v>63828</v>
      </c>
      <c r="H203">
        <f>'PC Rentados'!B203</f>
        <v>9320</v>
      </c>
      <c r="I203">
        <f>'PC Rentados'!M203</f>
        <v>155000</v>
      </c>
      <c r="J203" t="str">
        <f t="shared" si="37"/>
        <v>2022-09-09</v>
      </c>
      <c r="K203" t="str">
        <f>IF('PC Rentados'!N203="","",U203&amp;"-"&amp;W203&amp;"-"&amp;X203)</f>
        <v/>
      </c>
      <c r="L203">
        <f>VLOOKUP("'PC Rentados'!'PC Rentados'!I2",rentado_estado_id!$A$1:$B$4,2)</f>
        <v>3</v>
      </c>
      <c r="M203" t="str">
        <f>IF('PC Rentados'!O203="","",'PC Rentados'!O203)</f>
        <v/>
      </c>
      <c r="O203" s="3">
        <f>'PC Rentados'!F203</f>
        <v>44813</v>
      </c>
      <c r="P203">
        <f t="shared" si="38"/>
        <v>2022</v>
      </c>
      <c r="Q203">
        <f t="shared" si="39"/>
        <v>9</v>
      </c>
      <c r="R203" t="str">
        <f t="shared" si="40"/>
        <v>09</v>
      </c>
      <c r="S203" t="str">
        <f t="shared" si="41"/>
        <v>09</v>
      </c>
      <c r="T203" s="3">
        <f>'PC Rentados'!N203</f>
        <v>0</v>
      </c>
      <c r="U203">
        <f t="shared" si="42"/>
        <v>1900</v>
      </c>
      <c r="V203">
        <f t="shared" si="43"/>
        <v>1</v>
      </c>
      <c r="W203" t="str">
        <f t="shared" si="44"/>
        <v>01</v>
      </c>
      <c r="X203" t="str">
        <f t="shared" si="36"/>
        <v>00</v>
      </c>
      <c r="AA203" t="str">
        <f t="shared" si="45"/>
        <v>['proveedor_rentado_id' =&gt; 5, 'centro_costo_id' =&gt; 37,'rentado_responsable_id' =&gt; 8,'rentado_tipo_id' =&gt; 1,'serial' =&gt; '5CD211HGPW','codigo' =&gt; '63828',</v>
      </c>
      <c r="AB203" t="str">
        <f t="shared" si="46"/>
        <v>'ticket' =&gt; '9320','valor' =&gt; '155000','fecha_entrega' =&gt; '2022-09-09','fecha_devolucion' =&gt; '','rentado_estado_id' =&gt; 3,'observaciones' =&gt; '',],</v>
      </c>
      <c r="AC203" t="str">
        <f t="shared" si="47"/>
        <v>['proveedor_rentado_id' =&gt; 5, 'centro_costo_id' =&gt; 37,'rentado_responsable_id' =&gt; 8,'rentado_tipo_id' =&gt; 1,'serial' =&gt; '5CD211HGPW','codigo' =&gt; '63828','ticket' =&gt; '9320','valor' =&gt; '155000','fecha_entrega' =&gt; '2022-09-09','fecha_devolucion' =&gt; '','rentado_estado_id' =&gt; 3,'observaciones' =&gt; '',],</v>
      </c>
    </row>
    <row r="204" spans="1:29" x14ac:dyDescent="0.25">
      <c r="A204">
        <v>203</v>
      </c>
      <c r="B204">
        <f>VLOOKUP('PC Rentados'!A204,proveedor_rentado_id!$A$1:$B$6,2,0)</f>
        <v>5</v>
      </c>
      <c r="C204">
        <f>_xlfn.IFNA(VLOOKUP('PC Rentados'!C204,centro_costo_id_2!$A$2:$B$108,2),107)</f>
        <v>37</v>
      </c>
      <c r="D204">
        <f>_xlfn.IFNA(VLOOKUP('PC Rentados'!D204,rentado_responsable_id!$A$1:$B$34,2),"NULL")</f>
        <v>28</v>
      </c>
      <c r="E204">
        <f>VLOOKUP('PC Rentados'!J204,rentado_tipo_id!$A$1:$B$5,2,0)</f>
        <v>1</v>
      </c>
      <c r="F204" t="str">
        <f>'PC Rentados'!K204</f>
        <v>5CD211HGRB</v>
      </c>
      <c r="G204">
        <f>'PC Rentados'!L204</f>
        <v>63827</v>
      </c>
      <c r="H204">
        <f>'PC Rentados'!B204</f>
        <v>9320</v>
      </c>
      <c r="I204">
        <f>'PC Rentados'!M204</f>
        <v>155000</v>
      </c>
      <c r="J204" t="str">
        <f t="shared" si="37"/>
        <v>2022-09-09</v>
      </c>
      <c r="K204" t="str">
        <f>IF('PC Rentados'!N204="","",U204&amp;"-"&amp;W204&amp;"-"&amp;X204)</f>
        <v/>
      </c>
      <c r="L204">
        <f>VLOOKUP("'PC Rentados'!'PC Rentados'!I2",rentado_estado_id!$A$1:$B$4,2)</f>
        <v>3</v>
      </c>
      <c r="M204" t="str">
        <f>IF('PC Rentados'!O204="","",'PC Rentados'!O204)</f>
        <v/>
      </c>
      <c r="O204" s="3">
        <f>'PC Rentados'!F204</f>
        <v>44813</v>
      </c>
      <c r="P204">
        <f t="shared" si="38"/>
        <v>2022</v>
      </c>
      <c r="Q204">
        <f t="shared" si="39"/>
        <v>9</v>
      </c>
      <c r="R204" t="str">
        <f t="shared" si="40"/>
        <v>09</v>
      </c>
      <c r="S204" t="str">
        <f t="shared" si="41"/>
        <v>09</v>
      </c>
      <c r="T204" s="3">
        <f>'PC Rentados'!N204</f>
        <v>0</v>
      </c>
      <c r="U204">
        <f t="shared" si="42"/>
        <v>1900</v>
      </c>
      <c r="V204">
        <f t="shared" si="43"/>
        <v>1</v>
      </c>
      <c r="W204" t="str">
        <f t="shared" si="44"/>
        <v>01</v>
      </c>
      <c r="X204" t="str">
        <f t="shared" si="36"/>
        <v>00</v>
      </c>
      <c r="AA204" t="str">
        <f t="shared" si="45"/>
        <v>['proveedor_rentado_id' =&gt; 5, 'centro_costo_id' =&gt; 37,'rentado_responsable_id' =&gt; 28,'rentado_tipo_id' =&gt; 1,'serial' =&gt; '5CD211HGRB','codigo' =&gt; '63827',</v>
      </c>
      <c r="AB204" t="str">
        <f t="shared" si="46"/>
        <v>'ticket' =&gt; '9320','valor' =&gt; '155000','fecha_entrega' =&gt; '2022-09-09','fecha_devolucion' =&gt; '','rentado_estado_id' =&gt; 3,'observaciones' =&gt; '',],</v>
      </c>
      <c r="AC204" t="str">
        <f t="shared" si="47"/>
        <v>['proveedor_rentado_id' =&gt; 5, 'centro_costo_id' =&gt; 37,'rentado_responsable_id' =&gt; 28,'rentado_tipo_id' =&gt; 1,'serial' =&gt; '5CD211HGRB','codigo' =&gt; '63827','ticket' =&gt; '9320','valor' =&gt; '155000','fecha_entrega' =&gt; '2022-09-09','fecha_devolucion' =&gt; '','rentado_estado_id' =&gt; 3,'observaciones' =&gt; '',],</v>
      </c>
    </row>
    <row r="205" spans="1:29" x14ac:dyDescent="0.25">
      <c r="A205">
        <v>204</v>
      </c>
      <c r="B205">
        <f>VLOOKUP('PC Rentados'!A205,proveedor_rentado_id!$A$1:$B$6,2,0)</f>
        <v>5</v>
      </c>
      <c r="C205">
        <f>_xlfn.IFNA(VLOOKUP('PC Rentados'!C205,centro_costo_id_2!$A$2:$B$108,2),107)</f>
        <v>43</v>
      </c>
      <c r="D205">
        <f>_xlfn.IFNA(VLOOKUP('PC Rentados'!D205,rentado_responsable_id!$A$1:$B$34,2),"NULL")</f>
        <v>25</v>
      </c>
      <c r="E205">
        <f>VLOOKUP('PC Rentados'!J205,rentado_tipo_id!$A$1:$B$5,2,0)</f>
        <v>1</v>
      </c>
      <c r="F205" t="str">
        <f>'PC Rentados'!K205</f>
        <v>5CD211HGQ9</v>
      </c>
      <c r="G205">
        <f>'PC Rentados'!L205</f>
        <v>63831</v>
      </c>
      <c r="H205">
        <f>'PC Rentados'!B205</f>
        <v>9320</v>
      </c>
      <c r="I205">
        <f>'PC Rentados'!M205</f>
        <v>155000</v>
      </c>
      <c r="J205" t="str">
        <f t="shared" si="37"/>
        <v>2022-09-09</v>
      </c>
      <c r="K205" t="str">
        <f>IF('PC Rentados'!N205="","",U205&amp;"-"&amp;W205&amp;"-"&amp;X205)</f>
        <v/>
      </c>
      <c r="L205">
        <f>VLOOKUP("'PC Rentados'!'PC Rentados'!I2",rentado_estado_id!$A$1:$B$4,2)</f>
        <v>3</v>
      </c>
      <c r="M205" t="str">
        <f>IF('PC Rentados'!O205="","",'PC Rentados'!O205)</f>
        <v/>
      </c>
      <c r="O205" s="3">
        <f>'PC Rentados'!F205</f>
        <v>44813</v>
      </c>
      <c r="P205">
        <f t="shared" si="38"/>
        <v>2022</v>
      </c>
      <c r="Q205">
        <f t="shared" si="39"/>
        <v>9</v>
      </c>
      <c r="R205" t="str">
        <f t="shared" si="40"/>
        <v>09</v>
      </c>
      <c r="S205" t="str">
        <f t="shared" si="41"/>
        <v>09</v>
      </c>
      <c r="T205" s="3">
        <f>'PC Rentados'!N205</f>
        <v>0</v>
      </c>
      <c r="U205">
        <f t="shared" si="42"/>
        <v>1900</v>
      </c>
      <c r="V205">
        <f t="shared" si="43"/>
        <v>1</v>
      </c>
      <c r="W205" t="str">
        <f t="shared" si="44"/>
        <v>01</v>
      </c>
      <c r="X205" t="str">
        <f t="shared" si="36"/>
        <v>00</v>
      </c>
      <c r="AA205" t="str">
        <f t="shared" si="45"/>
        <v>['proveedor_rentado_id' =&gt; 5, 'centro_costo_id' =&gt; 43,'rentado_responsable_id' =&gt; 25,'rentado_tipo_id' =&gt; 1,'serial' =&gt; '5CD211HGQ9','codigo' =&gt; '63831',</v>
      </c>
      <c r="AB205" t="str">
        <f t="shared" si="46"/>
        <v>'ticket' =&gt; '9320','valor' =&gt; '155000','fecha_entrega' =&gt; '2022-09-09','fecha_devolucion' =&gt; '','rentado_estado_id' =&gt; 3,'observaciones' =&gt; '',],</v>
      </c>
      <c r="AC205" t="str">
        <f t="shared" si="47"/>
        <v>['proveedor_rentado_id' =&gt; 5, 'centro_costo_id' =&gt; 43,'rentado_responsable_id' =&gt; 25,'rentado_tipo_id' =&gt; 1,'serial' =&gt; '5CD211HGQ9','codigo' =&gt; '63831','ticket' =&gt; '9320','valor' =&gt; '155000','fecha_entrega' =&gt; '2022-09-09','fecha_devolucion' =&gt; '','rentado_estado_id' =&gt; 3,'observaciones' =&gt; '',],</v>
      </c>
    </row>
    <row r="206" spans="1:29" x14ac:dyDescent="0.25">
      <c r="A206">
        <v>205</v>
      </c>
      <c r="B206">
        <f>VLOOKUP('PC Rentados'!A206,proveedor_rentado_id!$A$1:$B$6,2,0)</f>
        <v>5</v>
      </c>
      <c r="C206">
        <f>_xlfn.IFNA(VLOOKUP('PC Rentados'!C206,centro_costo_id_2!$A$2:$B$108,2),107)</f>
        <v>107</v>
      </c>
      <c r="D206">
        <f>_xlfn.IFNA(VLOOKUP('PC Rentados'!D206,rentado_responsable_id!$A$1:$B$34,2),"NULL")</f>
        <v>8</v>
      </c>
      <c r="E206">
        <f>VLOOKUP('PC Rentados'!J206,rentado_tipo_id!$A$1:$B$5,2,0)</f>
        <v>1</v>
      </c>
      <c r="F206" t="str">
        <f>'PC Rentados'!K206</f>
        <v>5CD211HGV0</v>
      </c>
      <c r="G206">
        <f>'PC Rentados'!L206</f>
        <v>63814</v>
      </c>
      <c r="H206">
        <f>'PC Rentados'!B206</f>
        <v>9320</v>
      </c>
      <c r="I206">
        <f>'PC Rentados'!M206</f>
        <v>155000</v>
      </c>
      <c r="J206" t="str">
        <f t="shared" si="37"/>
        <v>2022-09-09</v>
      </c>
      <c r="K206" t="str">
        <f>IF('PC Rentados'!N206="","",U206&amp;"-"&amp;W206&amp;"-"&amp;X206)</f>
        <v/>
      </c>
      <c r="L206">
        <f>VLOOKUP("'PC Rentados'!'PC Rentados'!I2",rentado_estado_id!$A$1:$B$4,2)</f>
        <v>3</v>
      </c>
      <c r="M206" t="str">
        <f>IF('PC Rentados'!O206="","",'PC Rentados'!O206)</f>
        <v>SE SOLICITA APOYO AL AREA DE COMPRAS PARA DEVOLUCION / 05/06/2023</v>
      </c>
      <c r="O206" s="3">
        <f>'PC Rentados'!F206</f>
        <v>44813</v>
      </c>
      <c r="P206">
        <f t="shared" si="38"/>
        <v>2022</v>
      </c>
      <c r="Q206">
        <f t="shared" si="39"/>
        <v>9</v>
      </c>
      <c r="R206" t="str">
        <f t="shared" si="40"/>
        <v>09</v>
      </c>
      <c r="S206" t="str">
        <f t="shared" si="41"/>
        <v>09</v>
      </c>
      <c r="T206" s="3">
        <f>'PC Rentados'!N206</f>
        <v>0</v>
      </c>
      <c r="U206">
        <f t="shared" si="42"/>
        <v>1900</v>
      </c>
      <c r="V206">
        <f t="shared" si="43"/>
        <v>1</v>
      </c>
      <c r="W206" t="str">
        <f t="shared" si="44"/>
        <v>01</v>
      </c>
      <c r="X206" t="str">
        <f t="shared" si="36"/>
        <v>00</v>
      </c>
      <c r="AA206" t="str">
        <f t="shared" si="45"/>
        <v>['proveedor_rentado_id' =&gt; 5, 'centro_costo_id' =&gt; 107,'rentado_responsable_id' =&gt; 8,'rentado_tipo_id' =&gt; 1,'serial' =&gt; '5CD211HGV0','codigo' =&gt; '63814',</v>
      </c>
      <c r="AB206" t="str">
        <f t="shared" si="46"/>
        <v>'ticket' =&gt; '9320','valor' =&gt; '155000','fecha_entrega' =&gt; '2022-09-09','fecha_devolucion' =&gt; '','rentado_estado_id' =&gt; 3,'observaciones' =&gt; 'SE SOLICITA APOYO AL AREA DE COMPRAS PARA DEVOLUCION / 05/06/2023',],</v>
      </c>
      <c r="AC206" t="str">
        <f t="shared" si="47"/>
        <v>['proveedor_rentado_id' =&gt; 5, 'centro_costo_id' =&gt; 107,'rentado_responsable_id' =&gt; 8,'rentado_tipo_id' =&gt; 1,'serial' =&gt; '5CD211HGV0','codigo' =&gt; '63814','ticket' =&gt; '9320','valor' =&gt; '155000','fecha_entrega' =&gt; '2022-09-09','fecha_devolucion' =&gt; '','rentado_estado_id' =&gt; 3,'observaciones' =&gt; 'SE SOLICITA APOYO AL AREA DE COMPRAS PARA DEVOLUCION / 05/06/2023',],</v>
      </c>
    </row>
    <row r="207" spans="1:29" x14ac:dyDescent="0.25">
      <c r="A207">
        <v>206</v>
      </c>
      <c r="B207">
        <f>VLOOKUP('PC Rentados'!A207,proveedor_rentado_id!$A$1:$B$6,2,0)</f>
        <v>5</v>
      </c>
      <c r="C207">
        <f>_xlfn.IFNA(VLOOKUP('PC Rentados'!C207,centro_costo_id_2!$A$2:$B$108,2),107)</f>
        <v>37</v>
      </c>
      <c r="D207">
        <f>_xlfn.IFNA(VLOOKUP('PC Rentados'!D207,rentado_responsable_id!$A$1:$B$34,2),"NULL")</f>
        <v>27</v>
      </c>
      <c r="E207">
        <f>VLOOKUP('PC Rentados'!J207,rentado_tipo_id!$A$1:$B$5,2,0)</f>
        <v>1</v>
      </c>
      <c r="F207" t="str">
        <f>'PC Rentados'!K207</f>
        <v>5CD211HGR5</v>
      </c>
      <c r="G207">
        <f>'PC Rentados'!L207</f>
        <v>63829</v>
      </c>
      <c r="H207">
        <f>'PC Rentados'!B207</f>
        <v>9320</v>
      </c>
      <c r="I207">
        <f>'PC Rentados'!M207</f>
        <v>155000</v>
      </c>
      <c r="J207" t="str">
        <f t="shared" si="37"/>
        <v>2022-09-09</v>
      </c>
      <c r="K207" t="str">
        <f>IF('PC Rentados'!N207="","",U207&amp;"-"&amp;W207&amp;"-"&amp;X207)</f>
        <v/>
      </c>
      <c r="L207">
        <f>VLOOKUP("'PC Rentados'!'PC Rentados'!I2",rentado_estado_id!$A$1:$B$4,2)</f>
        <v>3</v>
      </c>
      <c r="M207" t="str">
        <f>IF('PC Rentados'!O207="","",'PC Rentados'!O207)</f>
        <v/>
      </c>
      <c r="O207" s="3">
        <f>'PC Rentados'!F207</f>
        <v>44813</v>
      </c>
      <c r="P207">
        <f t="shared" si="38"/>
        <v>2022</v>
      </c>
      <c r="Q207">
        <f t="shared" si="39"/>
        <v>9</v>
      </c>
      <c r="R207" t="str">
        <f t="shared" si="40"/>
        <v>09</v>
      </c>
      <c r="S207" t="str">
        <f t="shared" si="41"/>
        <v>09</v>
      </c>
      <c r="T207" s="3">
        <f>'PC Rentados'!N207</f>
        <v>0</v>
      </c>
      <c r="U207">
        <f t="shared" si="42"/>
        <v>1900</v>
      </c>
      <c r="V207">
        <f t="shared" si="43"/>
        <v>1</v>
      </c>
      <c r="W207" t="str">
        <f t="shared" si="44"/>
        <v>01</v>
      </c>
      <c r="X207" t="str">
        <f t="shared" si="36"/>
        <v>00</v>
      </c>
      <c r="AA207" t="str">
        <f t="shared" si="45"/>
        <v>['proveedor_rentado_id' =&gt; 5, 'centro_costo_id' =&gt; 37,'rentado_responsable_id' =&gt; 27,'rentado_tipo_id' =&gt; 1,'serial' =&gt; '5CD211HGR5','codigo' =&gt; '63829',</v>
      </c>
      <c r="AB207" t="str">
        <f t="shared" si="46"/>
        <v>'ticket' =&gt; '9320','valor' =&gt; '155000','fecha_entrega' =&gt; '2022-09-09','fecha_devolucion' =&gt; '','rentado_estado_id' =&gt; 3,'observaciones' =&gt; '',],</v>
      </c>
      <c r="AC207" t="str">
        <f t="shared" si="47"/>
        <v>['proveedor_rentado_id' =&gt; 5, 'centro_costo_id' =&gt; 37,'rentado_responsable_id' =&gt; 27,'rentado_tipo_id' =&gt; 1,'serial' =&gt; '5CD211HGR5','codigo' =&gt; '63829','ticket' =&gt; '9320','valor' =&gt; '155000','fecha_entrega' =&gt; '2022-09-09','fecha_devolucion' =&gt; '','rentado_estado_id' =&gt; 3,'observaciones' =&gt; '',],</v>
      </c>
    </row>
    <row r="208" spans="1:29" x14ac:dyDescent="0.25">
      <c r="A208">
        <v>207</v>
      </c>
      <c r="B208">
        <f>VLOOKUP('PC Rentados'!A208,proveedor_rentado_id!$A$1:$B$6,2,0)</f>
        <v>5</v>
      </c>
      <c r="C208">
        <f>_xlfn.IFNA(VLOOKUP('PC Rentados'!C208,centro_costo_id_2!$A$2:$B$108,2),107)</f>
        <v>107</v>
      </c>
      <c r="D208">
        <f>_xlfn.IFNA(VLOOKUP('PC Rentados'!D208,rentado_responsable_id!$A$1:$B$34,2),"NULL")</f>
        <v>26</v>
      </c>
      <c r="E208">
        <f>VLOOKUP('PC Rentados'!J208,rentado_tipo_id!$A$1:$B$5,2,0)</f>
        <v>1</v>
      </c>
      <c r="F208" t="str">
        <f>'PC Rentados'!K208</f>
        <v>5CD211HGSQ</v>
      </c>
      <c r="G208">
        <f>'PC Rentados'!L208</f>
        <v>63818</v>
      </c>
      <c r="H208">
        <f>'PC Rentados'!B208</f>
        <v>11695</v>
      </c>
      <c r="I208">
        <f>'PC Rentados'!M208</f>
        <v>155000</v>
      </c>
      <c r="J208" t="str">
        <f t="shared" si="37"/>
        <v>2022-09-09</v>
      </c>
      <c r="K208" t="str">
        <f>IF('PC Rentados'!N208="","",U208&amp;"-"&amp;W208&amp;"-"&amp;X208)</f>
        <v/>
      </c>
      <c r="L208">
        <f>VLOOKUP("'PC Rentados'!'PC Rentados'!I2",rentado_estado_id!$A$1:$B$4,2)</f>
        <v>3</v>
      </c>
      <c r="M208" t="str">
        <f>IF('PC Rentados'!O208="","",'PC Rentados'!O208)</f>
        <v/>
      </c>
      <c r="O208" s="3">
        <f>'PC Rentados'!F208</f>
        <v>44813</v>
      </c>
      <c r="P208">
        <f t="shared" si="38"/>
        <v>2022</v>
      </c>
      <c r="Q208">
        <f t="shared" si="39"/>
        <v>9</v>
      </c>
      <c r="R208" t="str">
        <f t="shared" si="40"/>
        <v>09</v>
      </c>
      <c r="S208" t="str">
        <f t="shared" si="41"/>
        <v>09</v>
      </c>
      <c r="T208" s="3">
        <f>'PC Rentados'!N208</f>
        <v>0</v>
      </c>
      <c r="U208">
        <f t="shared" si="42"/>
        <v>1900</v>
      </c>
      <c r="V208">
        <f t="shared" si="43"/>
        <v>1</v>
      </c>
      <c r="W208" t="str">
        <f t="shared" si="44"/>
        <v>01</v>
      </c>
      <c r="X208" t="str">
        <f t="shared" si="36"/>
        <v>00</v>
      </c>
      <c r="AA208" t="str">
        <f t="shared" si="45"/>
        <v>['proveedor_rentado_id' =&gt; 5, 'centro_costo_id' =&gt; 107,'rentado_responsable_id' =&gt; 26,'rentado_tipo_id' =&gt; 1,'serial' =&gt; '5CD211HGSQ','codigo' =&gt; '63818',</v>
      </c>
      <c r="AB208" t="str">
        <f t="shared" si="46"/>
        <v>'ticket' =&gt; '11695','valor' =&gt; '155000','fecha_entrega' =&gt; '2022-09-09','fecha_devolucion' =&gt; '','rentado_estado_id' =&gt; 3,'observaciones' =&gt; '',],</v>
      </c>
      <c r="AC208" t="str">
        <f t="shared" si="47"/>
        <v>['proveedor_rentado_id' =&gt; 5, 'centro_costo_id' =&gt; 107,'rentado_responsable_id' =&gt; 26,'rentado_tipo_id' =&gt; 1,'serial' =&gt; '5CD211HGSQ','codigo' =&gt; '63818','ticket' =&gt; '11695','valor' =&gt; '155000','fecha_entrega' =&gt; '2022-09-09','fecha_devolucion' =&gt; '','rentado_estado_id' =&gt; 3,'observaciones' =&gt; '',],</v>
      </c>
    </row>
    <row r="209" spans="1:29" x14ac:dyDescent="0.25">
      <c r="A209">
        <v>208</v>
      </c>
      <c r="B209">
        <f>VLOOKUP('PC Rentados'!A209,proveedor_rentado_id!$A$1:$B$6,2,0)</f>
        <v>5</v>
      </c>
      <c r="C209">
        <f>_xlfn.IFNA(VLOOKUP('PC Rentados'!C209,centro_costo_id_2!$A$2:$B$108,2),107)</f>
        <v>37</v>
      </c>
      <c r="D209">
        <f>_xlfn.IFNA(VLOOKUP('PC Rentados'!D209,rentado_responsable_id!$A$1:$B$34,2),"NULL")</f>
        <v>29</v>
      </c>
      <c r="E209">
        <f>VLOOKUP('PC Rentados'!J209,rentado_tipo_id!$A$1:$B$5,2,0)</f>
        <v>1</v>
      </c>
      <c r="F209" t="str">
        <f>'PC Rentados'!K209</f>
        <v>5CD211HH20</v>
      </c>
      <c r="G209">
        <f>'PC Rentados'!L209</f>
        <v>63822</v>
      </c>
      <c r="H209">
        <f>'PC Rentados'!B209</f>
        <v>9320</v>
      </c>
      <c r="I209">
        <f>'PC Rentados'!M209</f>
        <v>155000</v>
      </c>
      <c r="J209" t="str">
        <f t="shared" si="37"/>
        <v>2022-09-09</v>
      </c>
      <c r="K209" t="str">
        <f>IF('PC Rentados'!N209="","",U209&amp;"-"&amp;W209&amp;"-"&amp;X209)</f>
        <v/>
      </c>
      <c r="L209">
        <f>VLOOKUP("'PC Rentados'!'PC Rentados'!I2",rentado_estado_id!$A$1:$B$4,2)</f>
        <v>3</v>
      </c>
      <c r="M209" t="str">
        <f>IF('PC Rentados'!O209="","",'PC Rentados'!O209)</f>
        <v/>
      </c>
      <c r="O209" s="3">
        <f>'PC Rentados'!F209</f>
        <v>44813</v>
      </c>
      <c r="P209">
        <f t="shared" si="38"/>
        <v>2022</v>
      </c>
      <c r="Q209">
        <f t="shared" si="39"/>
        <v>9</v>
      </c>
      <c r="R209" t="str">
        <f t="shared" si="40"/>
        <v>09</v>
      </c>
      <c r="S209" t="str">
        <f t="shared" si="41"/>
        <v>09</v>
      </c>
      <c r="T209" s="3">
        <f>'PC Rentados'!N209</f>
        <v>0</v>
      </c>
      <c r="U209">
        <f t="shared" si="42"/>
        <v>1900</v>
      </c>
      <c r="V209">
        <f t="shared" si="43"/>
        <v>1</v>
      </c>
      <c r="W209" t="str">
        <f t="shared" si="44"/>
        <v>01</v>
      </c>
      <c r="X209" t="str">
        <f t="shared" si="36"/>
        <v>00</v>
      </c>
      <c r="AA209" t="str">
        <f t="shared" si="45"/>
        <v>['proveedor_rentado_id' =&gt; 5, 'centro_costo_id' =&gt; 37,'rentado_responsable_id' =&gt; 29,'rentado_tipo_id' =&gt; 1,'serial' =&gt; '5CD211HH20','codigo' =&gt; '63822',</v>
      </c>
      <c r="AB209" t="str">
        <f t="shared" si="46"/>
        <v>'ticket' =&gt; '9320','valor' =&gt; '155000','fecha_entrega' =&gt; '2022-09-09','fecha_devolucion' =&gt; '','rentado_estado_id' =&gt; 3,'observaciones' =&gt; '',],</v>
      </c>
      <c r="AC209" t="str">
        <f t="shared" si="47"/>
        <v>['proveedor_rentado_id' =&gt; 5, 'centro_costo_id' =&gt; 37,'rentado_responsable_id' =&gt; 29,'rentado_tipo_id' =&gt; 1,'serial' =&gt; '5CD211HH20','codigo' =&gt; '63822','ticket' =&gt; '9320','valor' =&gt; '155000','fecha_entrega' =&gt; '2022-09-09','fecha_devolucion' =&gt; '','rentado_estado_id' =&gt; 3,'observaciones' =&gt; '',],</v>
      </c>
    </row>
    <row r="210" spans="1:29" x14ac:dyDescent="0.25">
      <c r="A210">
        <v>209</v>
      </c>
      <c r="B210">
        <f>VLOOKUP('PC Rentados'!A210,proveedor_rentado_id!$A$1:$B$6,2,0)</f>
        <v>6</v>
      </c>
      <c r="C210">
        <f>_xlfn.IFNA(VLOOKUP('PC Rentados'!C210,centro_costo_id_2!$A$2:$B$108,2),107)</f>
        <v>37</v>
      </c>
      <c r="D210">
        <f>_xlfn.IFNA(VLOOKUP('PC Rentados'!D210,rentado_responsable_id!$A$1:$B$34,2),"NULL")</f>
        <v>22</v>
      </c>
      <c r="E210">
        <f>VLOOKUP('PC Rentados'!J210,rentado_tipo_id!$A$1:$B$5,2,0)</f>
        <v>1</v>
      </c>
      <c r="F210" t="str">
        <f>'PC Rentados'!K210</f>
        <v>5CD6213VLH</v>
      </c>
      <c r="G210" t="str">
        <f>'PC Rentados'!L210</f>
        <v>RT10551</v>
      </c>
      <c r="H210">
        <f>'PC Rentados'!B210</f>
        <v>10762</v>
      </c>
      <c r="I210">
        <f>'PC Rentados'!M210</f>
        <v>0</v>
      </c>
      <c r="J210" t="str">
        <f t="shared" si="37"/>
        <v>2022-10-21</v>
      </c>
      <c r="K210" t="str">
        <f>IF('PC Rentados'!N210="","",U210&amp;"-"&amp;W210&amp;"-"&amp;X210)</f>
        <v/>
      </c>
      <c r="L210">
        <f>VLOOKUP("'PC Rentados'!'PC Rentados'!I2",rentado_estado_id!$A$1:$B$4,2)</f>
        <v>3</v>
      </c>
      <c r="M210" t="str">
        <f>IF('PC Rentados'!O210="","",'PC Rentados'!O210)</f>
        <v/>
      </c>
      <c r="O210" s="3">
        <f>'PC Rentados'!F210</f>
        <v>44855</v>
      </c>
      <c r="P210">
        <f t="shared" si="38"/>
        <v>2022</v>
      </c>
      <c r="Q210">
        <f t="shared" si="39"/>
        <v>10</v>
      </c>
      <c r="R210">
        <f t="shared" si="40"/>
        <v>10</v>
      </c>
      <c r="S210">
        <f t="shared" si="41"/>
        <v>21</v>
      </c>
      <c r="T210" s="3">
        <f>'PC Rentados'!N210</f>
        <v>0</v>
      </c>
      <c r="U210">
        <f t="shared" si="42"/>
        <v>1900</v>
      </c>
      <c r="V210">
        <f t="shared" si="43"/>
        <v>1</v>
      </c>
      <c r="W210" t="str">
        <f t="shared" si="44"/>
        <v>01</v>
      </c>
      <c r="X210" t="str">
        <f t="shared" si="36"/>
        <v>00</v>
      </c>
      <c r="AA210" t="str">
        <f t="shared" si="45"/>
        <v>['proveedor_rentado_id' =&gt; 6, 'centro_costo_id' =&gt; 37,'rentado_responsable_id' =&gt; 22,'rentado_tipo_id' =&gt; 1,'serial' =&gt; '5CD6213VLH','codigo' =&gt; 'RT10551',</v>
      </c>
      <c r="AB210" t="str">
        <f t="shared" si="46"/>
        <v>'ticket' =&gt; '10762','valor' =&gt; '0','fecha_entrega' =&gt; '2022-10-21','fecha_devolucion' =&gt; '','rentado_estado_id' =&gt; 3,'observaciones' =&gt; '',],</v>
      </c>
      <c r="AC210" t="str">
        <f t="shared" si="47"/>
        <v>['proveedor_rentado_id' =&gt; 6, 'centro_costo_id' =&gt; 37,'rentado_responsable_id' =&gt; 22,'rentado_tipo_id' =&gt; 1,'serial' =&gt; '5CD6213VLH','codigo' =&gt; 'RT10551','ticket' =&gt; '10762','valor' =&gt; '0','fecha_entrega' =&gt; '2022-10-21','fecha_devolucion' =&gt; '','rentado_estado_id' =&gt; 3,'observaciones' =&gt; '',],</v>
      </c>
    </row>
    <row r="211" spans="1:29" x14ac:dyDescent="0.25">
      <c r="A211">
        <v>210</v>
      </c>
      <c r="B211">
        <f>VLOOKUP('PC Rentados'!A211,proveedor_rentado_id!$A$1:$B$6,2,0)</f>
        <v>6</v>
      </c>
      <c r="C211">
        <f>_xlfn.IFNA(VLOOKUP('PC Rentados'!C211,centro_costo_id_2!$A$2:$B$108,2),107)</f>
        <v>37</v>
      </c>
      <c r="D211">
        <f>_xlfn.IFNA(VLOOKUP('PC Rentados'!D211,rentado_responsable_id!$A$1:$B$34,2),"NULL")</f>
        <v>22</v>
      </c>
      <c r="E211">
        <f>VLOOKUP('PC Rentados'!J211,rentado_tipo_id!$A$1:$B$5,2,0)</f>
        <v>1</v>
      </c>
      <c r="F211" t="str">
        <f>'PC Rentados'!K211</f>
        <v>5CD6213VMW</v>
      </c>
      <c r="G211" t="str">
        <f>'PC Rentados'!L211</f>
        <v>RT11441</v>
      </c>
      <c r="H211">
        <f>'PC Rentados'!B211</f>
        <v>10762</v>
      </c>
      <c r="I211">
        <f>'PC Rentados'!M211</f>
        <v>0</v>
      </c>
      <c r="J211" t="str">
        <f t="shared" si="37"/>
        <v>2022-10-21</v>
      </c>
      <c r="K211" t="str">
        <f>IF('PC Rentados'!N211="","",U211&amp;"-"&amp;W211&amp;"-"&amp;X211)</f>
        <v/>
      </c>
      <c r="L211">
        <f>VLOOKUP("'PC Rentados'!'PC Rentados'!I2",rentado_estado_id!$A$1:$B$4,2)</f>
        <v>3</v>
      </c>
      <c r="M211" t="str">
        <f>IF('PC Rentados'!O211="","",'PC Rentados'!O211)</f>
        <v/>
      </c>
      <c r="O211" s="3">
        <f>'PC Rentados'!F211</f>
        <v>44855</v>
      </c>
      <c r="P211">
        <f t="shared" si="38"/>
        <v>2022</v>
      </c>
      <c r="Q211">
        <f t="shared" si="39"/>
        <v>10</v>
      </c>
      <c r="R211">
        <f t="shared" si="40"/>
        <v>10</v>
      </c>
      <c r="S211">
        <f t="shared" si="41"/>
        <v>21</v>
      </c>
      <c r="T211" s="3">
        <f>'PC Rentados'!N211</f>
        <v>0</v>
      </c>
      <c r="U211">
        <f t="shared" si="42"/>
        <v>1900</v>
      </c>
      <c r="V211">
        <f t="shared" si="43"/>
        <v>1</v>
      </c>
      <c r="W211" t="str">
        <f t="shared" si="44"/>
        <v>01</v>
      </c>
      <c r="X211" t="str">
        <f t="shared" si="36"/>
        <v>00</v>
      </c>
      <c r="AA211" t="str">
        <f t="shared" si="45"/>
        <v>['proveedor_rentado_id' =&gt; 6, 'centro_costo_id' =&gt; 37,'rentado_responsable_id' =&gt; 22,'rentado_tipo_id' =&gt; 1,'serial' =&gt; '5CD6213VMW','codigo' =&gt; 'RT11441',</v>
      </c>
      <c r="AB211" t="str">
        <f t="shared" si="46"/>
        <v>'ticket' =&gt; '10762','valor' =&gt; '0','fecha_entrega' =&gt; '2022-10-21','fecha_devolucion' =&gt; '','rentado_estado_id' =&gt; 3,'observaciones' =&gt; '',],</v>
      </c>
      <c r="AC211" t="str">
        <f t="shared" si="47"/>
        <v>['proveedor_rentado_id' =&gt; 6, 'centro_costo_id' =&gt; 37,'rentado_responsable_id' =&gt; 22,'rentado_tipo_id' =&gt; 1,'serial' =&gt; '5CD6213VMW','codigo' =&gt; 'RT11441','ticket' =&gt; '10762','valor' =&gt; '0','fecha_entrega' =&gt; '2022-10-21','fecha_devolucion' =&gt; '','rentado_estado_id' =&gt; 3,'observaciones' =&gt; '',],</v>
      </c>
    </row>
    <row r="212" spans="1:29" x14ac:dyDescent="0.25">
      <c r="A212">
        <v>211</v>
      </c>
      <c r="B212">
        <f>VLOOKUP('PC Rentados'!A212,proveedor_rentado_id!$A$1:$B$6,2,0)</f>
        <v>6</v>
      </c>
      <c r="C212">
        <f>_xlfn.IFNA(VLOOKUP('PC Rentados'!C212,centro_costo_id_2!$A$2:$B$108,2),107)</f>
        <v>37</v>
      </c>
      <c r="D212">
        <f>_xlfn.IFNA(VLOOKUP('PC Rentados'!D212,rentado_responsable_id!$A$1:$B$34,2),"NULL")</f>
        <v>22</v>
      </c>
      <c r="E212">
        <f>VLOOKUP('PC Rentados'!J212,rentado_tipo_id!$A$1:$B$5,2,0)</f>
        <v>1</v>
      </c>
      <c r="F212" t="str">
        <f>'PC Rentados'!K212</f>
        <v>5CD6213VRT</v>
      </c>
      <c r="G212" t="str">
        <f>'PC Rentados'!L212</f>
        <v>RT10643</v>
      </c>
      <c r="H212">
        <f>'PC Rentados'!B212</f>
        <v>10762</v>
      </c>
      <c r="I212">
        <f>'PC Rentados'!M212</f>
        <v>0</v>
      </c>
      <c r="J212" t="str">
        <f t="shared" si="37"/>
        <v>2022-10-21</v>
      </c>
      <c r="K212" t="str">
        <f>IF('PC Rentados'!N212="","",U212&amp;"-"&amp;W212&amp;"-"&amp;X212)</f>
        <v/>
      </c>
      <c r="L212">
        <f>VLOOKUP("'PC Rentados'!'PC Rentados'!I2",rentado_estado_id!$A$1:$B$4,2)</f>
        <v>3</v>
      </c>
      <c r="M212" t="str">
        <f>IF('PC Rentados'!O212="","",'PC Rentados'!O212)</f>
        <v/>
      </c>
      <c r="O212" s="3">
        <f>'PC Rentados'!F212</f>
        <v>44855</v>
      </c>
      <c r="P212">
        <f t="shared" si="38"/>
        <v>2022</v>
      </c>
      <c r="Q212">
        <f t="shared" si="39"/>
        <v>10</v>
      </c>
      <c r="R212">
        <f t="shared" si="40"/>
        <v>10</v>
      </c>
      <c r="S212">
        <f t="shared" si="41"/>
        <v>21</v>
      </c>
      <c r="T212" s="3">
        <f>'PC Rentados'!N212</f>
        <v>0</v>
      </c>
      <c r="U212">
        <f t="shared" si="42"/>
        <v>1900</v>
      </c>
      <c r="V212">
        <f t="shared" si="43"/>
        <v>1</v>
      </c>
      <c r="W212" t="str">
        <f t="shared" si="44"/>
        <v>01</v>
      </c>
      <c r="X212" t="str">
        <f t="shared" si="36"/>
        <v>00</v>
      </c>
      <c r="AA212" t="str">
        <f t="shared" si="45"/>
        <v>['proveedor_rentado_id' =&gt; 6, 'centro_costo_id' =&gt; 37,'rentado_responsable_id' =&gt; 22,'rentado_tipo_id' =&gt; 1,'serial' =&gt; '5CD6213VRT','codigo' =&gt; 'RT10643',</v>
      </c>
      <c r="AB212" t="str">
        <f t="shared" si="46"/>
        <v>'ticket' =&gt; '10762','valor' =&gt; '0','fecha_entrega' =&gt; '2022-10-21','fecha_devolucion' =&gt; '','rentado_estado_id' =&gt; 3,'observaciones' =&gt; '',],</v>
      </c>
      <c r="AC212" t="str">
        <f t="shared" si="47"/>
        <v>['proveedor_rentado_id' =&gt; 6, 'centro_costo_id' =&gt; 37,'rentado_responsable_id' =&gt; 22,'rentado_tipo_id' =&gt; 1,'serial' =&gt; '5CD6213VRT','codigo' =&gt; 'RT10643','ticket' =&gt; '10762','valor' =&gt; '0','fecha_entrega' =&gt; '2022-10-21','fecha_devolucion' =&gt; '','rentado_estado_id' =&gt; 3,'observaciones' =&gt; '',],</v>
      </c>
    </row>
    <row r="213" spans="1:29" x14ac:dyDescent="0.25">
      <c r="A213">
        <v>212</v>
      </c>
      <c r="B213">
        <f>VLOOKUP('PC Rentados'!A213,proveedor_rentado_id!$A$1:$B$6,2,0)</f>
        <v>6</v>
      </c>
      <c r="C213">
        <f>_xlfn.IFNA(VLOOKUP('PC Rentados'!C213,centro_costo_id_2!$A$2:$B$108,2),107)</f>
        <v>37</v>
      </c>
      <c r="D213">
        <f>_xlfn.IFNA(VLOOKUP('PC Rentados'!D213,rentado_responsable_id!$A$1:$B$34,2),"NULL")</f>
        <v>22</v>
      </c>
      <c r="E213">
        <f>VLOOKUP('PC Rentados'!J213,rentado_tipo_id!$A$1:$B$5,2,0)</f>
        <v>1</v>
      </c>
      <c r="F213" t="str">
        <f>'PC Rentados'!K213</f>
        <v>5CD6213VDR</v>
      </c>
      <c r="G213" t="str">
        <f>'PC Rentados'!L213</f>
        <v>RT10755</v>
      </c>
      <c r="H213">
        <f>'PC Rentados'!B213</f>
        <v>10762</v>
      </c>
      <c r="I213">
        <f>'PC Rentados'!M213</f>
        <v>0</v>
      </c>
      <c r="J213" t="str">
        <f t="shared" si="37"/>
        <v>2022-10-21</v>
      </c>
      <c r="K213" t="str">
        <f>IF('PC Rentados'!N213="","",U213&amp;"-"&amp;W213&amp;"-"&amp;X213)</f>
        <v/>
      </c>
      <c r="L213">
        <f>VLOOKUP("'PC Rentados'!'PC Rentados'!I2",rentado_estado_id!$A$1:$B$4,2)</f>
        <v>3</v>
      </c>
      <c r="M213" t="str">
        <f>IF('PC Rentados'!O213="","",'PC Rentados'!O213)</f>
        <v/>
      </c>
      <c r="O213" s="3">
        <f>'PC Rentados'!F213</f>
        <v>44855</v>
      </c>
      <c r="P213">
        <f t="shared" si="38"/>
        <v>2022</v>
      </c>
      <c r="Q213">
        <f t="shared" si="39"/>
        <v>10</v>
      </c>
      <c r="R213">
        <f t="shared" si="40"/>
        <v>10</v>
      </c>
      <c r="S213">
        <f t="shared" si="41"/>
        <v>21</v>
      </c>
      <c r="T213" s="3">
        <f>'PC Rentados'!N213</f>
        <v>0</v>
      </c>
      <c r="U213">
        <f t="shared" si="42"/>
        <v>1900</v>
      </c>
      <c r="V213">
        <f t="shared" si="43"/>
        <v>1</v>
      </c>
      <c r="W213" t="str">
        <f t="shared" si="44"/>
        <v>01</v>
      </c>
      <c r="X213" t="str">
        <f t="shared" si="36"/>
        <v>00</v>
      </c>
      <c r="AA213" t="str">
        <f t="shared" si="45"/>
        <v>['proveedor_rentado_id' =&gt; 6, 'centro_costo_id' =&gt; 37,'rentado_responsable_id' =&gt; 22,'rentado_tipo_id' =&gt; 1,'serial' =&gt; '5CD6213VDR','codigo' =&gt; 'RT10755',</v>
      </c>
      <c r="AB213" t="str">
        <f t="shared" si="46"/>
        <v>'ticket' =&gt; '10762','valor' =&gt; '0','fecha_entrega' =&gt; '2022-10-21','fecha_devolucion' =&gt; '','rentado_estado_id' =&gt; 3,'observaciones' =&gt; '',],</v>
      </c>
      <c r="AC213" t="str">
        <f t="shared" si="47"/>
        <v>['proveedor_rentado_id' =&gt; 6, 'centro_costo_id' =&gt; 37,'rentado_responsable_id' =&gt; 22,'rentado_tipo_id' =&gt; 1,'serial' =&gt; '5CD6213VDR','codigo' =&gt; 'RT10755','ticket' =&gt; '10762','valor' =&gt; '0','fecha_entrega' =&gt; '2022-10-21','fecha_devolucion' =&gt; '','rentado_estado_id' =&gt; 3,'observaciones' =&gt; '',],</v>
      </c>
    </row>
    <row r="214" spans="1:29" x14ac:dyDescent="0.25">
      <c r="A214">
        <v>213</v>
      </c>
      <c r="B214">
        <f>VLOOKUP('PC Rentados'!A214,proveedor_rentado_id!$A$1:$B$6,2,0)</f>
        <v>6</v>
      </c>
      <c r="C214">
        <f>_xlfn.IFNA(VLOOKUP('PC Rentados'!C214,centro_costo_id_2!$A$2:$B$108,2),107)</f>
        <v>37</v>
      </c>
      <c r="D214">
        <f>_xlfn.IFNA(VLOOKUP('PC Rentados'!D214,rentado_responsable_id!$A$1:$B$34,2),"NULL")</f>
        <v>22</v>
      </c>
      <c r="E214">
        <f>VLOOKUP('PC Rentados'!J214,rentado_tipo_id!$A$1:$B$5,2,0)</f>
        <v>1</v>
      </c>
      <c r="F214" t="str">
        <f>'PC Rentados'!K214</f>
        <v>5CD6213VBB</v>
      </c>
      <c r="G214" t="str">
        <f>'PC Rentados'!L214</f>
        <v>RT10699</v>
      </c>
      <c r="H214">
        <f>'PC Rentados'!B214</f>
        <v>10762</v>
      </c>
      <c r="I214">
        <f>'PC Rentados'!M214</f>
        <v>0</v>
      </c>
      <c r="J214" t="str">
        <f t="shared" si="37"/>
        <v>2022-10-21</v>
      </c>
      <c r="K214" t="str">
        <f>IF('PC Rentados'!N214="","",U214&amp;"-"&amp;W214&amp;"-"&amp;X214)</f>
        <v/>
      </c>
      <c r="L214">
        <f>VLOOKUP("'PC Rentados'!'PC Rentados'!I2",rentado_estado_id!$A$1:$B$4,2)</f>
        <v>3</v>
      </c>
      <c r="M214" t="str">
        <f>IF('PC Rentados'!O214="","",'PC Rentados'!O214)</f>
        <v/>
      </c>
      <c r="O214" s="3">
        <f>'PC Rentados'!F214</f>
        <v>44855</v>
      </c>
      <c r="P214">
        <f t="shared" si="38"/>
        <v>2022</v>
      </c>
      <c r="Q214">
        <f t="shared" si="39"/>
        <v>10</v>
      </c>
      <c r="R214">
        <f t="shared" si="40"/>
        <v>10</v>
      </c>
      <c r="S214">
        <f t="shared" si="41"/>
        <v>21</v>
      </c>
      <c r="T214" s="3">
        <f>'PC Rentados'!N214</f>
        <v>0</v>
      </c>
      <c r="U214">
        <f t="shared" si="42"/>
        <v>1900</v>
      </c>
      <c r="V214">
        <f t="shared" si="43"/>
        <v>1</v>
      </c>
      <c r="W214" t="str">
        <f t="shared" si="44"/>
        <v>01</v>
      </c>
      <c r="X214" t="str">
        <f t="shared" si="36"/>
        <v>00</v>
      </c>
      <c r="AA214" t="str">
        <f t="shared" si="45"/>
        <v>['proveedor_rentado_id' =&gt; 6, 'centro_costo_id' =&gt; 37,'rentado_responsable_id' =&gt; 22,'rentado_tipo_id' =&gt; 1,'serial' =&gt; '5CD6213VBB','codigo' =&gt; 'RT10699',</v>
      </c>
      <c r="AB214" t="str">
        <f t="shared" si="46"/>
        <v>'ticket' =&gt; '10762','valor' =&gt; '0','fecha_entrega' =&gt; '2022-10-21','fecha_devolucion' =&gt; '','rentado_estado_id' =&gt; 3,'observaciones' =&gt; '',],</v>
      </c>
      <c r="AC214" t="str">
        <f t="shared" si="47"/>
        <v>['proveedor_rentado_id' =&gt; 6, 'centro_costo_id' =&gt; 37,'rentado_responsable_id' =&gt; 22,'rentado_tipo_id' =&gt; 1,'serial' =&gt; '5CD6213VBB','codigo' =&gt; 'RT10699','ticket' =&gt; '10762','valor' =&gt; '0','fecha_entrega' =&gt; '2022-10-21','fecha_devolucion' =&gt; '','rentado_estado_id' =&gt; 3,'observaciones' =&gt; '',],</v>
      </c>
    </row>
    <row r="215" spans="1:29" x14ac:dyDescent="0.25">
      <c r="A215">
        <v>214</v>
      </c>
      <c r="B215">
        <f>VLOOKUP('PC Rentados'!A215,proveedor_rentado_id!$A$1:$B$6,2,0)</f>
        <v>6</v>
      </c>
      <c r="C215">
        <f>_xlfn.IFNA(VLOOKUP('PC Rentados'!C215,centro_costo_id_2!$A$2:$B$108,2),107)</f>
        <v>37</v>
      </c>
      <c r="D215">
        <f>_xlfn.IFNA(VLOOKUP('PC Rentados'!D215,rentado_responsable_id!$A$1:$B$34,2),"NULL")</f>
        <v>22</v>
      </c>
      <c r="E215">
        <f>VLOOKUP('PC Rentados'!J215,rentado_tipo_id!$A$1:$B$5,2,0)</f>
        <v>1</v>
      </c>
      <c r="F215" t="str">
        <f>'PC Rentados'!K215</f>
        <v>5CD6213VBV</v>
      </c>
      <c r="G215" t="str">
        <f>'PC Rentados'!L215</f>
        <v>RT10705</v>
      </c>
      <c r="H215">
        <f>'PC Rentados'!B215</f>
        <v>10762</v>
      </c>
      <c r="I215">
        <f>'PC Rentados'!M215</f>
        <v>0</v>
      </c>
      <c r="J215" t="str">
        <f t="shared" si="37"/>
        <v>2022-10-21</v>
      </c>
      <c r="K215" t="str">
        <f>IF('PC Rentados'!N215="","",U215&amp;"-"&amp;W215&amp;"-"&amp;X215)</f>
        <v/>
      </c>
      <c r="L215">
        <f>VLOOKUP("'PC Rentados'!'PC Rentados'!I2",rentado_estado_id!$A$1:$B$4,2)</f>
        <v>3</v>
      </c>
      <c r="M215" t="str">
        <f>IF('PC Rentados'!O215="","",'PC Rentados'!O215)</f>
        <v/>
      </c>
      <c r="O215" s="3">
        <f>'PC Rentados'!F215</f>
        <v>44855</v>
      </c>
      <c r="P215">
        <f t="shared" si="38"/>
        <v>2022</v>
      </c>
      <c r="Q215">
        <f t="shared" si="39"/>
        <v>10</v>
      </c>
      <c r="R215">
        <f t="shared" si="40"/>
        <v>10</v>
      </c>
      <c r="S215">
        <f t="shared" si="41"/>
        <v>21</v>
      </c>
      <c r="T215" s="3">
        <f>'PC Rentados'!N215</f>
        <v>0</v>
      </c>
      <c r="U215">
        <f t="shared" si="42"/>
        <v>1900</v>
      </c>
      <c r="V215">
        <f t="shared" si="43"/>
        <v>1</v>
      </c>
      <c r="W215" t="str">
        <f t="shared" si="44"/>
        <v>01</v>
      </c>
      <c r="X215" t="str">
        <f t="shared" si="36"/>
        <v>00</v>
      </c>
      <c r="AA215" t="str">
        <f t="shared" si="45"/>
        <v>['proveedor_rentado_id' =&gt; 6, 'centro_costo_id' =&gt; 37,'rentado_responsable_id' =&gt; 22,'rentado_tipo_id' =&gt; 1,'serial' =&gt; '5CD6213VBV','codigo' =&gt; 'RT10705',</v>
      </c>
      <c r="AB215" t="str">
        <f t="shared" si="46"/>
        <v>'ticket' =&gt; '10762','valor' =&gt; '0','fecha_entrega' =&gt; '2022-10-21','fecha_devolucion' =&gt; '','rentado_estado_id' =&gt; 3,'observaciones' =&gt; '',],</v>
      </c>
      <c r="AC215" t="str">
        <f t="shared" si="47"/>
        <v>['proveedor_rentado_id' =&gt; 6, 'centro_costo_id' =&gt; 37,'rentado_responsable_id' =&gt; 22,'rentado_tipo_id' =&gt; 1,'serial' =&gt; '5CD6213VBV','codigo' =&gt; 'RT10705','ticket' =&gt; '10762','valor' =&gt; '0','fecha_entrega' =&gt; '2022-10-21','fecha_devolucion' =&gt; '','rentado_estado_id' =&gt; 3,'observaciones' =&gt; '',],</v>
      </c>
    </row>
    <row r="216" spans="1:29" x14ac:dyDescent="0.25">
      <c r="A216">
        <v>215</v>
      </c>
      <c r="B216">
        <f>VLOOKUP('PC Rentados'!A216,proveedor_rentado_id!$A$1:$B$6,2,0)</f>
        <v>6</v>
      </c>
      <c r="C216">
        <f>_xlfn.IFNA(VLOOKUP('PC Rentados'!C216,centro_costo_id_2!$A$2:$B$108,2),107)</f>
        <v>37</v>
      </c>
      <c r="D216">
        <f>_xlfn.IFNA(VLOOKUP('PC Rentados'!D216,rentado_responsable_id!$A$1:$B$34,2),"NULL")</f>
        <v>22</v>
      </c>
      <c r="E216">
        <f>VLOOKUP('PC Rentados'!J216,rentado_tipo_id!$A$1:$B$5,2,0)</f>
        <v>1</v>
      </c>
      <c r="F216" t="str">
        <f>'PC Rentados'!K216</f>
        <v>5CD6213VD2</v>
      </c>
      <c r="G216" t="str">
        <f>'PC Rentados'!L216</f>
        <v>RT10791</v>
      </c>
      <c r="H216">
        <f>'PC Rentados'!B216</f>
        <v>10762</v>
      </c>
      <c r="I216">
        <f>'PC Rentados'!M216</f>
        <v>0</v>
      </c>
      <c r="J216" t="str">
        <f t="shared" si="37"/>
        <v>2022-10-21</v>
      </c>
      <c r="K216" t="str">
        <f>IF('PC Rentados'!N216="","",U216&amp;"-"&amp;W216&amp;"-"&amp;X216)</f>
        <v/>
      </c>
      <c r="L216">
        <f>VLOOKUP("'PC Rentados'!'PC Rentados'!I2",rentado_estado_id!$A$1:$B$4,2)</f>
        <v>3</v>
      </c>
      <c r="M216" t="str">
        <f>IF('PC Rentados'!O216="","",'PC Rentados'!O216)</f>
        <v/>
      </c>
      <c r="O216" s="3">
        <f>'PC Rentados'!F216</f>
        <v>44855</v>
      </c>
      <c r="P216">
        <f t="shared" si="38"/>
        <v>2022</v>
      </c>
      <c r="Q216">
        <f t="shared" si="39"/>
        <v>10</v>
      </c>
      <c r="R216">
        <f t="shared" si="40"/>
        <v>10</v>
      </c>
      <c r="S216">
        <f t="shared" si="41"/>
        <v>21</v>
      </c>
      <c r="T216" s="3">
        <f>'PC Rentados'!N216</f>
        <v>0</v>
      </c>
      <c r="U216">
        <f t="shared" si="42"/>
        <v>1900</v>
      </c>
      <c r="V216">
        <f t="shared" si="43"/>
        <v>1</v>
      </c>
      <c r="W216" t="str">
        <f t="shared" si="44"/>
        <v>01</v>
      </c>
      <c r="X216" t="str">
        <f t="shared" si="36"/>
        <v>00</v>
      </c>
      <c r="AA216" t="str">
        <f t="shared" si="45"/>
        <v>['proveedor_rentado_id' =&gt; 6, 'centro_costo_id' =&gt; 37,'rentado_responsable_id' =&gt; 22,'rentado_tipo_id' =&gt; 1,'serial' =&gt; '5CD6213VD2','codigo' =&gt; 'RT10791',</v>
      </c>
      <c r="AB216" t="str">
        <f t="shared" si="46"/>
        <v>'ticket' =&gt; '10762','valor' =&gt; '0','fecha_entrega' =&gt; '2022-10-21','fecha_devolucion' =&gt; '','rentado_estado_id' =&gt; 3,'observaciones' =&gt; '',],</v>
      </c>
      <c r="AC216" t="str">
        <f t="shared" si="47"/>
        <v>['proveedor_rentado_id' =&gt; 6, 'centro_costo_id' =&gt; 37,'rentado_responsable_id' =&gt; 22,'rentado_tipo_id' =&gt; 1,'serial' =&gt; '5CD6213VD2','codigo' =&gt; 'RT10791','ticket' =&gt; '10762','valor' =&gt; '0','fecha_entrega' =&gt; '2022-10-21','fecha_devolucion' =&gt; '','rentado_estado_id' =&gt; 3,'observaciones' =&gt; '',],</v>
      </c>
    </row>
    <row r="217" spans="1:29" x14ac:dyDescent="0.25">
      <c r="A217">
        <v>216</v>
      </c>
      <c r="B217">
        <f>VLOOKUP('PC Rentados'!A217,proveedor_rentado_id!$A$1:$B$6,2,0)</f>
        <v>6</v>
      </c>
      <c r="C217">
        <f>_xlfn.IFNA(VLOOKUP('PC Rentados'!C217,centro_costo_id_2!$A$2:$B$108,2),107)</f>
        <v>37</v>
      </c>
      <c r="D217">
        <f>_xlfn.IFNA(VLOOKUP('PC Rentados'!D217,rentado_responsable_id!$A$1:$B$34,2),"NULL")</f>
        <v>22</v>
      </c>
      <c r="E217">
        <f>VLOOKUP('PC Rentados'!J217,rentado_tipo_id!$A$1:$B$5,2,0)</f>
        <v>1</v>
      </c>
      <c r="F217" t="str">
        <f>'PC Rentados'!K217</f>
        <v>5CD6213VFX</v>
      </c>
      <c r="G217" t="str">
        <f>'PC Rentados'!L217</f>
        <v>RT11157</v>
      </c>
      <c r="H217">
        <f>'PC Rentados'!B217</f>
        <v>10762</v>
      </c>
      <c r="I217">
        <f>'PC Rentados'!M217</f>
        <v>0</v>
      </c>
      <c r="J217" t="str">
        <f t="shared" si="37"/>
        <v>2022-10-21</v>
      </c>
      <c r="K217" t="str">
        <f>IF('PC Rentados'!N217="","",U217&amp;"-"&amp;W217&amp;"-"&amp;X217)</f>
        <v/>
      </c>
      <c r="L217">
        <f>VLOOKUP("'PC Rentados'!'PC Rentados'!I2",rentado_estado_id!$A$1:$B$4,2)</f>
        <v>3</v>
      </c>
      <c r="M217" t="str">
        <f>IF('PC Rentados'!O217="","",'PC Rentados'!O217)</f>
        <v/>
      </c>
      <c r="O217" s="3">
        <f>'PC Rentados'!F217</f>
        <v>44855</v>
      </c>
      <c r="P217">
        <f t="shared" si="38"/>
        <v>2022</v>
      </c>
      <c r="Q217">
        <f t="shared" si="39"/>
        <v>10</v>
      </c>
      <c r="R217">
        <f t="shared" si="40"/>
        <v>10</v>
      </c>
      <c r="S217">
        <f t="shared" si="41"/>
        <v>21</v>
      </c>
      <c r="T217" s="3">
        <f>'PC Rentados'!N217</f>
        <v>0</v>
      </c>
      <c r="U217">
        <f t="shared" si="42"/>
        <v>1900</v>
      </c>
      <c r="V217">
        <f t="shared" si="43"/>
        <v>1</v>
      </c>
      <c r="W217" t="str">
        <f t="shared" si="44"/>
        <v>01</v>
      </c>
      <c r="X217" t="str">
        <f t="shared" si="36"/>
        <v>00</v>
      </c>
      <c r="AA217" t="str">
        <f t="shared" si="45"/>
        <v>['proveedor_rentado_id' =&gt; 6, 'centro_costo_id' =&gt; 37,'rentado_responsable_id' =&gt; 22,'rentado_tipo_id' =&gt; 1,'serial' =&gt; '5CD6213VFX','codigo' =&gt; 'RT11157',</v>
      </c>
      <c r="AB217" t="str">
        <f t="shared" si="46"/>
        <v>'ticket' =&gt; '10762','valor' =&gt; '0','fecha_entrega' =&gt; '2022-10-21','fecha_devolucion' =&gt; '','rentado_estado_id' =&gt; 3,'observaciones' =&gt; '',],</v>
      </c>
      <c r="AC217" t="str">
        <f t="shared" si="47"/>
        <v>['proveedor_rentado_id' =&gt; 6, 'centro_costo_id' =&gt; 37,'rentado_responsable_id' =&gt; 22,'rentado_tipo_id' =&gt; 1,'serial' =&gt; '5CD6213VFX','codigo' =&gt; 'RT11157','ticket' =&gt; '10762','valor' =&gt; '0','fecha_entrega' =&gt; '2022-10-21','fecha_devolucion' =&gt; '','rentado_estado_id' =&gt; 3,'observaciones' =&gt; '',],</v>
      </c>
    </row>
    <row r="218" spans="1:29" x14ac:dyDescent="0.25">
      <c r="A218">
        <v>217</v>
      </c>
      <c r="B218">
        <f>VLOOKUP('PC Rentados'!A218,proveedor_rentado_id!$A$1:$B$6,2,0)</f>
        <v>6</v>
      </c>
      <c r="C218">
        <f>_xlfn.IFNA(VLOOKUP('PC Rentados'!C218,centro_costo_id_2!$A$2:$B$108,2),107)</f>
        <v>37</v>
      </c>
      <c r="D218">
        <f>_xlfn.IFNA(VLOOKUP('PC Rentados'!D218,rentado_responsable_id!$A$1:$B$34,2),"NULL")</f>
        <v>22</v>
      </c>
      <c r="E218">
        <f>VLOOKUP('PC Rentados'!J218,rentado_tipo_id!$A$1:$B$5,2,0)</f>
        <v>1</v>
      </c>
      <c r="F218" t="str">
        <f>'PC Rentados'!K218</f>
        <v>5CD6213VD4</v>
      </c>
      <c r="G218" t="str">
        <f>'PC Rentados'!L218</f>
        <v>RT11551</v>
      </c>
      <c r="H218">
        <f>'PC Rentados'!B218</f>
        <v>10762</v>
      </c>
      <c r="I218">
        <f>'PC Rentados'!M218</f>
        <v>0</v>
      </c>
      <c r="J218" t="str">
        <f t="shared" si="37"/>
        <v>2022-10-21</v>
      </c>
      <c r="K218" t="str">
        <f>IF('PC Rentados'!N218="","",U218&amp;"-"&amp;W218&amp;"-"&amp;X218)</f>
        <v/>
      </c>
      <c r="L218">
        <f>VLOOKUP("'PC Rentados'!'PC Rentados'!I2",rentado_estado_id!$A$1:$B$4,2)</f>
        <v>3</v>
      </c>
      <c r="M218" t="str">
        <f>IF('PC Rentados'!O218="","",'PC Rentados'!O218)</f>
        <v/>
      </c>
      <c r="O218" s="3">
        <f>'PC Rentados'!F218</f>
        <v>44855</v>
      </c>
      <c r="P218">
        <f t="shared" si="38"/>
        <v>2022</v>
      </c>
      <c r="Q218">
        <f t="shared" si="39"/>
        <v>10</v>
      </c>
      <c r="R218">
        <f t="shared" si="40"/>
        <v>10</v>
      </c>
      <c r="S218">
        <f t="shared" si="41"/>
        <v>21</v>
      </c>
      <c r="T218" s="3">
        <f>'PC Rentados'!N218</f>
        <v>0</v>
      </c>
      <c r="U218">
        <f t="shared" si="42"/>
        <v>1900</v>
      </c>
      <c r="V218">
        <f t="shared" si="43"/>
        <v>1</v>
      </c>
      <c r="W218" t="str">
        <f t="shared" si="44"/>
        <v>01</v>
      </c>
      <c r="X218" t="str">
        <f t="shared" si="36"/>
        <v>00</v>
      </c>
      <c r="AA218" t="str">
        <f t="shared" si="45"/>
        <v>['proveedor_rentado_id' =&gt; 6, 'centro_costo_id' =&gt; 37,'rentado_responsable_id' =&gt; 22,'rentado_tipo_id' =&gt; 1,'serial' =&gt; '5CD6213VD4','codigo' =&gt; 'RT11551',</v>
      </c>
      <c r="AB218" t="str">
        <f t="shared" si="46"/>
        <v>'ticket' =&gt; '10762','valor' =&gt; '0','fecha_entrega' =&gt; '2022-10-21','fecha_devolucion' =&gt; '','rentado_estado_id' =&gt; 3,'observaciones' =&gt; '',],</v>
      </c>
      <c r="AC218" t="str">
        <f t="shared" si="47"/>
        <v>['proveedor_rentado_id' =&gt; 6, 'centro_costo_id' =&gt; 37,'rentado_responsable_id' =&gt; 22,'rentado_tipo_id' =&gt; 1,'serial' =&gt; '5CD6213VD4','codigo' =&gt; 'RT11551','ticket' =&gt; '10762','valor' =&gt; '0','fecha_entrega' =&gt; '2022-10-21','fecha_devolucion' =&gt; '','rentado_estado_id' =&gt; 3,'observaciones' =&gt; '',],</v>
      </c>
    </row>
    <row r="219" spans="1:29" x14ac:dyDescent="0.25">
      <c r="A219">
        <v>218</v>
      </c>
      <c r="B219">
        <f>VLOOKUP('PC Rentados'!A219,proveedor_rentado_id!$A$1:$B$6,2,0)</f>
        <v>6</v>
      </c>
      <c r="C219">
        <f>_xlfn.IFNA(VLOOKUP('PC Rentados'!C219,centro_costo_id_2!$A$2:$B$108,2),107)</f>
        <v>37</v>
      </c>
      <c r="D219">
        <f>_xlfn.IFNA(VLOOKUP('PC Rentados'!D219,rentado_responsable_id!$A$1:$B$34,2),"NULL")</f>
        <v>22</v>
      </c>
      <c r="E219">
        <f>VLOOKUP('PC Rentados'!J219,rentado_tipo_id!$A$1:$B$5,2,0)</f>
        <v>1</v>
      </c>
      <c r="F219" t="str">
        <f>'PC Rentados'!K219</f>
        <v>5CD6213VR6</v>
      </c>
      <c r="G219" t="str">
        <f>'PC Rentados'!L219</f>
        <v>RT10701</v>
      </c>
      <c r="H219">
        <f>'PC Rentados'!B219</f>
        <v>10762</v>
      </c>
      <c r="I219">
        <f>'PC Rentados'!M219</f>
        <v>0</v>
      </c>
      <c r="J219" t="str">
        <f t="shared" si="37"/>
        <v>2022-10-21</v>
      </c>
      <c r="K219" t="str">
        <f>IF('PC Rentados'!N219="","",U219&amp;"-"&amp;W219&amp;"-"&amp;X219)</f>
        <v/>
      </c>
      <c r="L219">
        <f>VLOOKUP("'PC Rentados'!'PC Rentados'!I2",rentado_estado_id!$A$1:$B$4,2)</f>
        <v>3</v>
      </c>
      <c r="M219" t="str">
        <f>IF('PC Rentados'!O219="","",'PC Rentados'!O219)</f>
        <v/>
      </c>
      <c r="O219" s="3">
        <f>'PC Rentados'!F219</f>
        <v>44855</v>
      </c>
      <c r="P219">
        <f t="shared" si="38"/>
        <v>2022</v>
      </c>
      <c r="Q219">
        <f t="shared" si="39"/>
        <v>10</v>
      </c>
      <c r="R219">
        <f t="shared" si="40"/>
        <v>10</v>
      </c>
      <c r="S219">
        <f t="shared" si="41"/>
        <v>21</v>
      </c>
      <c r="T219" s="3">
        <f>'PC Rentados'!N219</f>
        <v>0</v>
      </c>
      <c r="U219">
        <f t="shared" si="42"/>
        <v>1900</v>
      </c>
      <c r="V219">
        <f t="shared" si="43"/>
        <v>1</v>
      </c>
      <c r="W219" t="str">
        <f t="shared" si="44"/>
        <v>01</v>
      </c>
      <c r="X219" t="str">
        <f t="shared" ref="X219:X282" si="48">IF(DAY(T219)&lt;10,0 &amp; DAY(T219),DAY(T219))</f>
        <v>00</v>
      </c>
      <c r="AA219" t="str">
        <f t="shared" si="45"/>
        <v>['proveedor_rentado_id' =&gt; 6, 'centro_costo_id' =&gt; 37,'rentado_responsable_id' =&gt; 22,'rentado_tipo_id' =&gt; 1,'serial' =&gt; '5CD6213VR6','codigo' =&gt; 'RT10701',</v>
      </c>
      <c r="AB219" t="str">
        <f t="shared" si="46"/>
        <v>'ticket' =&gt; '10762','valor' =&gt; '0','fecha_entrega' =&gt; '2022-10-21','fecha_devolucion' =&gt; '','rentado_estado_id' =&gt; 3,'observaciones' =&gt; '',],</v>
      </c>
      <c r="AC219" t="str">
        <f t="shared" si="47"/>
        <v>['proveedor_rentado_id' =&gt; 6, 'centro_costo_id' =&gt; 37,'rentado_responsable_id' =&gt; 22,'rentado_tipo_id' =&gt; 1,'serial' =&gt; '5CD6213VR6','codigo' =&gt; 'RT10701','ticket' =&gt; '10762','valor' =&gt; '0','fecha_entrega' =&gt; '2022-10-21','fecha_devolucion' =&gt; '','rentado_estado_id' =&gt; 3,'observaciones' =&gt; '',],</v>
      </c>
    </row>
    <row r="220" spans="1:29" x14ac:dyDescent="0.25">
      <c r="A220">
        <v>219</v>
      </c>
      <c r="B220">
        <f>VLOOKUP('PC Rentados'!A220,proveedor_rentado_id!$A$1:$B$6,2,0)</f>
        <v>6</v>
      </c>
      <c r="C220">
        <f>_xlfn.IFNA(VLOOKUP('PC Rentados'!C220,centro_costo_id_2!$A$2:$B$108,2),107)</f>
        <v>37</v>
      </c>
      <c r="D220">
        <f>_xlfn.IFNA(VLOOKUP('PC Rentados'!D220,rentado_responsable_id!$A$1:$B$34,2),"NULL")</f>
        <v>22</v>
      </c>
      <c r="E220">
        <f>VLOOKUP('PC Rentados'!J220,rentado_tipo_id!$A$1:$B$5,2,0)</f>
        <v>1</v>
      </c>
      <c r="F220" t="str">
        <f>'PC Rentados'!K220</f>
        <v>5CD6213VJB</v>
      </c>
      <c r="G220" t="str">
        <f>'PC Rentados'!L220</f>
        <v>RT10665</v>
      </c>
      <c r="H220">
        <f>'PC Rentados'!B220</f>
        <v>10762</v>
      </c>
      <c r="I220">
        <f>'PC Rentados'!M220</f>
        <v>0</v>
      </c>
      <c r="J220" t="str">
        <f t="shared" si="37"/>
        <v>2022-10-21</v>
      </c>
      <c r="K220" t="str">
        <f>IF('PC Rentados'!N220="","",U220&amp;"-"&amp;W220&amp;"-"&amp;X220)</f>
        <v/>
      </c>
      <c r="L220">
        <f>VLOOKUP("'PC Rentados'!'PC Rentados'!I2",rentado_estado_id!$A$1:$B$4,2)</f>
        <v>3</v>
      </c>
      <c r="M220" t="str">
        <f>IF('PC Rentados'!O220="","",'PC Rentados'!O220)</f>
        <v/>
      </c>
      <c r="O220" s="3">
        <f>'PC Rentados'!F220</f>
        <v>44855</v>
      </c>
      <c r="P220">
        <f t="shared" si="38"/>
        <v>2022</v>
      </c>
      <c r="Q220">
        <f t="shared" si="39"/>
        <v>10</v>
      </c>
      <c r="R220">
        <f t="shared" si="40"/>
        <v>10</v>
      </c>
      <c r="S220">
        <f t="shared" si="41"/>
        <v>21</v>
      </c>
      <c r="T220" s="3">
        <f>'PC Rentados'!N220</f>
        <v>0</v>
      </c>
      <c r="U220">
        <f t="shared" si="42"/>
        <v>1900</v>
      </c>
      <c r="V220">
        <f t="shared" si="43"/>
        <v>1</v>
      </c>
      <c r="W220" t="str">
        <f t="shared" si="44"/>
        <v>01</v>
      </c>
      <c r="X220" t="str">
        <f t="shared" si="48"/>
        <v>00</v>
      </c>
      <c r="AA220" t="str">
        <f t="shared" si="45"/>
        <v>['proveedor_rentado_id' =&gt; 6, 'centro_costo_id' =&gt; 37,'rentado_responsable_id' =&gt; 22,'rentado_tipo_id' =&gt; 1,'serial' =&gt; '5CD6213VJB','codigo' =&gt; 'RT10665',</v>
      </c>
      <c r="AB220" t="str">
        <f t="shared" si="46"/>
        <v>'ticket' =&gt; '10762','valor' =&gt; '0','fecha_entrega' =&gt; '2022-10-21','fecha_devolucion' =&gt; '','rentado_estado_id' =&gt; 3,'observaciones' =&gt; '',],</v>
      </c>
      <c r="AC220" t="str">
        <f t="shared" si="47"/>
        <v>['proveedor_rentado_id' =&gt; 6, 'centro_costo_id' =&gt; 37,'rentado_responsable_id' =&gt; 22,'rentado_tipo_id' =&gt; 1,'serial' =&gt; '5CD6213VJB','codigo' =&gt; 'RT10665','ticket' =&gt; '10762','valor' =&gt; '0','fecha_entrega' =&gt; '2022-10-21','fecha_devolucion' =&gt; '','rentado_estado_id' =&gt; 3,'observaciones' =&gt; '',],</v>
      </c>
    </row>
    <row r="221" spans="1:29" x14ac:dyDescent="0.25">
      <c r="A221">
        <v>220</v>
      </c>
      <c r="B221">
        <f>VLOOKUP('PC Rentados'!A221,proveedor_rentado_id!$A$1:$B$6,2,0)</f>
        <v>6</v>
      </c>
      <c r="C221">
        <f>_xlfn.IFNA(VLOOKUP('PC Rentados'!C221,centro_costo_id_2!$A$2:$B$108,2),107)</f>
        <v>37</v>
      </c>
      <c r="D221">
        <f>_xlfn.IFNA(VLOOKUP('PC Rentados'!D221,rentado_responsable_id!$A$1:$B$34,2),"NULL")</f>
        <v>22</v>
      </c>
      <c r="E221">
        <f>VLOOKUP('PC Rentados'!J221,rentado_tipo_id!$A$1:$B$5,2,0)</f>
        <v>1</v>
      </c>
      <c r="F221" t="str">
        <f>'PC Rentados'!K221</f>
        <v>5CD6213VM2</v>
      </c>
      <c r="G221" t="str">
        <f>'PC Rentados'!L221</f>
        <v>RT11561</v>
      </c>
      <c r="H221">
        <f>'PC Rentados'!B221</f>
        <v>10762</v>
      </c>
      <c r="I221">
        <f>'PC Rentados'!M221</f>
        <v>0</v>
      </c>
      <c r="J221" t="str">
        <f t="shared" si="37"/>
        <v>2022-10-21</v>
      </c>
      <c r="K221" t="str">
        <f>IF('PC Rentados'!N221="","",U221&amp;"-"&amp;W221&amp;"-"&amp;X221)</f>
        <v/>
      </c>
      <c r="L221">
        <f>VLOOKUP("'PC Rentados'!'PC Rentados'!I2",rentado_estado_id!$A$1:$B$4,2)</f>
        <v>3</v>
      </c>
      <c r="M221" t="str">
        <f>IF('PC Rentados'!O221="","",'PC Rentados'!O221)</f>
        <v/>
      </c>
      <c r="O221" s="3">
        <f>'PC Rentados'!F221</f>
        <v>44855</v>
      </c>
      <c r="P221">
        <f t="shared" si="38"/>
        <v>2022</v>
      </c>
      <c r="Q221">
        <f t="shared" si="39"/>
        <v>10</v>
      </c>
      <c r="R221">
        <f t="shared" si="40"/>
        <v>10</v>
      </c>
      <c r="S221">
        <f t="shared" si="41"/>
        <v>21</v>
      </c>
      <c r="T221" s="3">
        <f>'PC Rentados'!N221</f>
        <v>0</v>
      </c>
      <c r="U221">
        <f t="shared" si="42"/>
        <v>1900</v>
      </c>
      <c r="V221">
        <f t="shared" si="43"/>
        <v>1</v>
      </c>
      <c r="W221" t="str">
        <f t="shared" si="44"/>
        <v>01</v>
      </c>
      <c r="X221" t="str">
        <f t="shared" si="48"/>
        <v>00</v>
      </c>
      <c r="AA221" t="str">
        <f t="shared" si="45"/>
        <v>['proveedor_rentado_id' =&gt; 6, 'centro_costo_id' =&gt; 37,'rentado_responsable_id' =&gt; 22,'rentado_tipo_id' =&gt; 1,'serial' =&gt; '5CD6213VM2','codigo' =&gt; 'RT11561',</v>
      </c>
      <c r="AB221" t="str">
        <f t="shared" si="46"/>
        <v>'ticket' =&gt; '10762','valor' =&gt; '0','fecha_entrega' =&gt; '2022-10-21','fecha_devolucion' =&gt; '','rentado_estado_id' =&gt; 3,'observaciones' =&gt; '',],</v>
      </c>
      <c r="AC221" t="str">
        <f t="shared" si="47"/>
        <v>['proveedor_rentado_id' =&gt; 6, 'centro_costo_id' =&gt; 37,'rentado_responsable_id' =&gt; 22,'rentado_tipo_id' =&gt; 1,'serial' =&gt; '5CD6213VM2','codigo' =&gt; 'RT11561','ticket' =&gt; '10762','valor' =&gt; '0','fecha_entrega' =&gt; '2022-10-21','fecha_devolucion' =&gt; '','rentado_estado_id' =&gt; 3,'observaciones' =&gt; '',],</v>
      </c>
    </row>
    <row r="222" spans="1:29" x14ac:dyDescent="0.25">
      <c r="A222">
        <v>221</v>
      </c>
      <c r="B222">
        <f>VLOOKUP('PC Rentados'!A222,proveedor_rentado_id!$A$1:$B$6,2,0)</f>
        <v>6</v>
      </c>
      <c r="C222">
        <f>_xlfn.IFNA(VLOOKUP('PC Rentados'!C222,centro_costo_id_2!$A$2:$B$108,2),107)</f>
        <v>37</v>
      </c>
      <c r="D222">
        <f>_xlfn.IFNA(VLOOKUP('PC Rentados'!D222,rentado_responsable_id!$A$1:$B$34,2),"NULL")</f>
        <v>22</v>
      </c>
      <c r="E222">
        <f>VLOOKUP('PC Rentados'!J222,rentado_tipo_id!$A$1:$B$5,2,0)</f>
        <v>1</v>
      </c>
      <c r="F222" t="str">
        <f>'PC Rentados'!K222</f>
        <v>5CD6213VL0</v>
      </c>
      <c r="G222" t="str">
        <f>'PC Rentados'!L222</f>
        <v>RT10699</v>
      </c>
      <c r="H222">
        <f>'PC Rentados'!B222</f>
        <v>10762</v>
      </c>
      <c r="I222">
        <f>'PC Rentados'!M222</f>
        <v>0</v>
      </c>
      <c r="J222" t="str">
        <f t="shared" si="37"/>
        <v>2022-10-21</v>
      </c>
      <c r="K222" t="str">
        <f>IF('PC Rentados'!N222="","",U222&amp;"-"&amp;W222&amp;"-"&amp;X222)</f>
        <v/>
      </c>
      <c r="L222">
        <f>VLOOKUP("'PC Rentados'!'PC Rentados'!I2",rentado_estado_id!$A$1:$B$4,2)</f>
        <v>3</v>
      </c>
      <c r="M222" t="str">
        <f>IF('PC Rentados'!O222="","",'PC Rentados'!O222)</f>
        <v/>
      </c>
      <c r="O222" s="3">
        <f>'PC Rentados'!F222</f>
        <v>44855</v>
      </c>
      <c r="P222">
        <f t="shared" si="38"/>
        <v>2022</v>
      </c>
      <c r="Q222">
        <f t="shared" si="39"/>
        <v>10</v>
      </c>
      <c r="R222">
        <f t="shared" si="40"/>
        <v>10</v>
      </c>
      <c r="S222">
        <f t="shared" si="41"/>
        <v>21</v>
      </c>
      <c r="T222" s="3">
        <f>'PC Rentados'!N222</f>
        <v>0</v>
      </c>
      <c r="U222">
        <f t="shared" si="42"/>
        <v>1900</v>
      </c>
      <c r="V222">
        <f t="shared" si="43"/>
        <v>1</v>
      </c>
      <c r="W222" t="str">
        <f t="shared" si="44"/>
        <v>01</v>
      </c>
      <c r="X222" t="str">
        <f t="shared" si="48"/>
        <v>00</v>
      </c>
      <c r="AA222" t="str">
        <f t="shared" si="45"/>
        <v>['proveedor_rentado_id' =&gt; 6, 'centro_costo_id' =&gt; 37,'rentado_responsable_id' =&gt; 22,'rentado_tipo_id' =&gt; 1,'serial' =&gt; '5CD6213VL0','codigo' =&gt; 'RT10699',</v>
      </c>
      <c r="AB222" t="str">
        <f t="shared" si="46"/>
        <v>'ticket' =&gt; '10762','valor' =&gt; '0','fecha_entrega' =&gt; '2022-10-21','fecha_devolucion' =&gt; '','rentado_estado_id' =&gt; 3,'observaciones' =&gt; '',],</v>
      </c>
      <c r="AC222" t="str">
        <f t="shared" si="47"/>
        <v>['proveedor_rentado_id' =&gt; 6, 'centro_costo_id' =&gt; 37,'rentado_responsable_id' =&gt; 22,'rentado_tipo_id' =&gt; 1,'serial' =&gt; '5CD6213VL0','codigo' =&gt; 'RT10699','ticket' =&gt; '10762','valor' =&gt; '0','fecha_entrega' =&gt; '2022-10-21','fecha_devolucion' =&gt; '','rentado_estado_id' =&gt; 3,'observaciones' =&gt; '',],</v>
      </c>
    </row>
    <row r="223" spans="1:29" x14ac:dyDescent="0.25">
      <c r="A223">
        <v>222</v>
      </c>
      <c r="B223">
        <f>VLOOKUP('PC Rentados'!A223,proveedor_rentado_id!$A$1:$B$6,2,0)</f>
        <v>6</v>
      </c>
      <c r="C223">
        <f>_xlfn.IFNA(VLOOKUP('PC Rentados'!C223,centro_costo_id_2!$A$2:$B$108,2),107)</f>
        <v>37</v>
      </c>
      <c r="D223">
        <f>_xlfn.IFNA(VLOOKUP('PC Rentados'!D223,rentado_responsable_id!$A$1:$B$34,2),"NULL")</f>
        <v>22</v>
      </c>
      <c r="E223">
        <f>VLOOKUP('PC Rentados'!J223,rentado_tipo_id!$A$1:$B$5,2,0)</f>
        <v>1</v>
      </c>
      <c r="F223" t="str">
        <f>'PC Rentados'!K223</f>
        <v>5CD6213VL5</v>
      </c>
      <c r="G223" t="str">
        <f>'PC Rentados'!L223</f>
        <v>RT11386</v>
      </c>
      <c r="H223">
        <f>'PC Rentados'!B223</f>
        <v>10762</v>
      </c>
      <c r="I223">
        <f>'PC Rentados'!M223</f>
        <v>0</v>
      </c>
      <c r="J223" t="str">
        <f t="shared" si="37"/>
        <v>2022-10-21</v>
      </c>
      <c r="K223" t="str">
        <f>IF('PC Rentados'!N223="","",U223&amp;"-"&amp;W223&amp;"-"&amp;X223)</f>
        <v/>
      </c>
      <c r="L223">
        <f>VLOOKUP("'PC Rentados'!'PC Rentados'!I2",rentado_estado_id!$A$1:$B$4,2)</f>
        <v>3</v>
      </c>
      <c r="M223" t="str">
        <f>IF('PC Rentados'!O223="","",'PC Rentados'!O223)</f>
        <v/>
      </c>
      <c r="O223" s="3">
        <f>'PC Rentados'!F223</f>
        <v>44855</v>
      </c>
      <c r="P223">
        <f t="shared" si="38"/>
        <v>2022</v>
      </c>
      <c r="Q223">
        <f t="shared" si="39"/>
        <v>10</v>
      </c>
      <c r="R223">
        <f t="shared" si="40"/>
        <v>10</v>
      </c>
      <c r="S223">
        <f t="shared" si="41"/>
        <v>21</v>
      </c>
      <c r="T223" s="3">
        <f>'PC Rentados'!N223</f>
        <v>0</v>
      </c>
      <c r="U223">
        <f t="shared" si="42"/>
        <v>1900</v>
      </c>
      <c r="V223">
        <f t="shared" si="43"/>
        <v>1</v>
      </c>
      <c r="W223" t="str">
        <f t="shared" si="44"/>
        <v>01</v>
      </c>
      <c r="X223" t="str">
        <f t="shared" si="48"/>
        <v>00</v>
      </c>
      <c r="AA223" t="str">
        <f t="shared" si="45"/>
        <v>['proveedor_rentado_id' =&gt; 6, 'centro_costo_id' =&gt; 37,'rentado_responsable_id' =&gt; 22,'rentado_tipo_id' =&gt; 1,'serial' =&gt; '5CD6213VL5','codigo' =&gt; 'RT11386',</v>
      </c>
      <c r="AB223" t="str">
        <f t="shared" si="46"/>
        <v>'ticket' =&gt; '10762','valor' =&gt; '0','fecha_entrega' =&gt; '2022-10-21','fecha_devolucion' =&gt; '','rentado_estado_id' =&gt; 3,'observaciones' =&gt; '',],</v>
      </c>
      <c r="AC223" t="str">
        <f t="shared" si="47"/>
        <v>['proveedor_rentado_id' =&gt; 6, 'centro_costo_id' =&gt; 37,'rentado_responsable_id' =&gt; 22,'rentado_tipo_id' =&gt; 1,'serial' =&gt; '5CD6213VL5','codigo' =&gt; 'RT11386','ticket' =&gt; '10762','valor' =&gt; '0','fecha_entrega' =&gt; '2022-10-21','fecha_devolucion' =&gt; '','rentado_estado_id' =&gt; 3,'observaciones' =&gt; '',],</v>
      </c>
    </row>
    <row r="224" spans="1:29" x14ac:dyDescent="0.25">
      <c r="A224">
        <v>223</v>
      </c>
      <c r="B224">
        <f>VLOOKUP('PC Rentados'!A224,proveedor_rentado_id!$A$1:$B$6,2,0)</f>
        <v>6</v>
      </c>
      <c r="C224">
        <f>_xlfn.IFNA(VLOOKUP('PC Rentados'!C224,centro_costo_id_2!$A$2:$B$108,2),107)</f>
        <v>37</v>
      </c>
      <c r="D224">
        <f>_xlfn.IFNA(VLOOKUP('PC Rentados'!D224,rentado_responsable_id!$A$1:$B$34,2),"NULL")</f>
        <v>22</v>
      </c>
      <c r="E224">
        <f>VLOOKUP('PC Rentados'!J224,rentado_tipo_id!$A$1:$B$5,2,0)</f>
        <v>1</v>
      </c>
      <c r="F224" t="str">
        <f>'PC Rentados'!K224</f>
        <v>5CD6213VP7</v>
      </c>
      <c r="G224" t="str">
        <f>'PC Rentados'!L224</f>
        <v>RT11083</v>
      </c>
      <c r="H224">
        <f>'PC Rentados'!B224</f>
        <v>10762</v>
      </c>
      <c r="I224">
        <f>'PC Rentados'!M224</f>
        <v>0</v>
      </c>
      <c r="J224" t="str">
        <f t="shared" si="37"/>
        <v>2022-10-21</v>
      </c>
      <c r="K224" t="str">
        <f>IF('PC Rentados'!N224="","",U224&amp;"-"&amp;W224&amp;"-"&amp;X224)</f>
        <v/>
      </c>
      <c r="L224">
        <f>VLOOKUP("'PC Rentados'!'PC Rentados'!I2",rentado_estado_id!$A$1:$B$4,2)</f>
        <v>3</v>
      </c>
      <c r="M224" t="str">
        <f>IF('PC Rentados'!O224="","",'PC Rentados'!O224)</f>
        <v/>
      </c>
      <c r="O224" s="3">
        <f>'PC Rentados'!F224</f>
        <v>44855</v>
      </c>
      <c r="P224">
        <f t="shared" si="38"/>
        <v>2022</v>
      </c>
      <c r="Q224">
        <f t="shared" si="39"/>
        <v>10</v>
      </c>
      <c r="R224">
        <f t="shared" si="40"/>
        <v>10</v>
      </c>
      <c r="S224">
        <f t="shared" si="41"/>
        <v>21</v>
      </c>
      <c r="T224" s="3">
        <f>'PC Rentados'!N224</f>
        <v>0</v>
      </c>
      <c r="U224">
        <f t="shared" si="42"/>
        <v>1900</v>
      </c>
      <c r="V224">
        <f t="shared" si="43"/>
        <v>1</v>
      </c>
      <c r="W224" t="str">
        <f t="shared" si="44"/>
        <v>01</v>
      </c>
      <c r="X224" t="str">
        <f t="shared" si="48"/>
        <v>00</v>
      </c>
      <c r="AA224" t="str">
        <f t="shared" si="45"/>
        <v>['proveedor_rentado_id' =&gt; 6, 'centro_costo_id' =&gt; 37,'rentado_responsable_id' =&gt; 22,'rentado_tipo_id' =&gt; 1,'serial' =&gt; '5CD6213VP7','codigo' =&gt; 'RT11083',</v>
      </c>
      <c r="AB224" t="str">
        <f t="shared" si="46"/>
        <v>'ticket' =&gt; '10762','valor' =&gt; '0','fecha_entrega' =&gt; '2022-10-21','fecha_devolucion' =&gt; '','rentado_estado_id' =&gt; 3,'observaciones' =&gt; '',],</v>
      </c>
      <c r="AC224" t="str">
        <f t="shared" si="47"/>
        <v>['proveedor_rentado_id' =&gt; 6, 'centro_costo_id' =&gt; 37,'rentado_responsable_id' =&gt; 22,'rentado_tipo_id' =&gt; 1,'serial' =&gt; '5CD6213VP7','codigo' =&gt; 'RT11083','ticket' =&gt; '10762','valor' =&gt; '0','fecha_entrega' =&gt; '2022-10-21','fecha_devolucion' =&gt; '','rentado_estado_id' =&gt; 3,'observaciones' =&gt; '',],</v>
      </c>
    </row>
    <row r="225" spans="1:29" x14ac:dyDescent="0.25">
      <c r="A225">
        <v>224</v>
      </c>
      <c r="B225">
        <f>VLOOKUP('PC Rentados'!A225,proveedor_rentado_id!$A$1:$B$6,2,0)</f>
        <v>6</v>
      </c>
      <c r="C225">
        <f>_xlfn.IFNA(VLOOKUP('PC Rentados'!C225,centro_costo_id_2!$A$2:$B$108,2),107)</f>
        <v>37</v>
      </c>
      <c r="D225">
        <f>_xlfn.IFNA(VLOOKUP('PC Rentados'!D225,rentado_responsable_id!$A$1:$B$34,2),"NULL")</f>
        <v>22</v>
      </c>
      <c r="E225">
        <f>VLOOKUP('PC Rentados'!J225,rentado_tipo_id!$A$1:$B$5,2,0)</f>
        <v>1</v>
      </c>
      <c r="F225" t="str">
        <f>'PC Rentados'!K225</f>
        <v>5CD6213VHJ</v>
      </c>
      <c r="G225" t="str">
        <f>'PC Rentados'!L225</f>
        <v>RT11181</v>
      </c>
      <c r="H225">
        <f>'PC Rentados'!B225</f>
        <v>10762</v>
      </c>
      <c r="I225">
        <f>'PC Rentados'!M225</f>
        <v>0</v>
      </c>
      <c r="J225" t="str">
        <f t="shared" si="37"/>
        <v>2022-10-21</v>
      </c>
      <c r="K225" t="str">
        <f>IF('PC Rentados'!N225="","",U225&amp;"-"&amp;W225&amp;"-"&amp;X225)</f>
        <v/>
      </c>
      <c r="L225">
        <f>VLOOKUP("'PC Rentados'!'PC Rentados'!I2",rentado_estado_id!$A$1:$B$4,2)</f>
        <v>3</v>
      </c>
      <c r="M225" t="str">
        <f>IF('PC Rentados'!O225="","",'PC Rentados'!O225)</f>
        <v/>
      </c>
      <c r="O225" s="3">
        <f>'PC Rentados'!F225</f>
        <v>44855</v>
      </c>
      <c r="P225">
        <f t="shared" si="38"/>
        <v>2022</v>
      </c>
      <c r="Q225">
        <f t="shared" si="39"/>
        <v>10</v>
      </c>
      <c r="R225">
        <f t="shared" si="40"/>
        <v>10</v>
      </c>
      <c r="S225">
        <f t="shared" si="41"/>
        <v>21</v>
      </c>
      <c r="T225" s="3">
        <f>'PC Rentados'!N225</f>
        <v>0</v>
      </c>
      <c r="U225">
        <f t="shared" si="42"/>
        <v>1900</v>
      </c>
      <c r="V225">
        <f t="shared" si="43"/>
        <v>1</v>
      </c>
      <c r="W225" t="str">
        <f t="shared" si="44"/>
        <v>01</v>
      </c>
      <c r="X225" t="str">
        <f t="shared" si="48"/>
        <v>00</v>
      </c>
      <c r="AA225" t="str">
        <f t="shared" si="45"/>
        <v>['proveedor_rentado_id' =&gt; 6, 'centro_costo_id' =&gt; 37,'rentado_responsable_id' =&gt; 22,'rentado_tipo_id' =&gt; 1,'serial' =&gt; '5CD6213VHJ','codigo' =&gt; 'RT11181',</v>
      </c>
      <c r="AB225" t="str">
        <f t="shared" si="46"/>
        <v>'ticket' =&gt; '10762','valor' =&gt; '0','fecha_entrega' =&gt; '2022-10-21','fecha_devolucion' =&gt; '','rentado_estado_id' =&gt; 3,'observaciones' =&gt; '',],</v>
      </c>
      <c r="AC225" t="str">
        <f t="shared" si="47"/>
        <v>['proveedor_rentado_id' =&gt; 6, 'centro_costo_id' =&gt; 37,'rentado_responsable_id' =&gt; 22,'rentado_tipo_id' =&gt; 1,'serial' =&gt; '5CD6213VHJ','codigo' =&gt; 'RT11181','ticket' =&gt; '10762','valor' =&gt; '0','fecha_entrega' =&gt; '2022-10-21','fecha_devolucion' =&gt; '','rentado_estado_id' =&gt; 3,'observaciones' =&gt; '',],</v>
      </c>
    </row>
    <row r="226" spans="1:29" x14ac:dyDescent="0.25">
      <c r="A226">
        <v>225</v>
      </c>
      <c r="B226">
        <f>VLOOKUP('PC Rentados'!A226,proveedor_rentado_id!$A$1:$B$6,2,0)</f>
        <v>6</v>
      </c>
      <c r="C226">
        <f>_xlfn.IFNA(VLOOKUP('PC Rentados'!C226,centro_costo_id_2!$A$2:$B$108,2),107)</f>
        <v>37</v>
      </c>
      <c r="D226">
        <f>_xlfn.IFNA(VLOOKUP('PC Rentados'!D226,rentado_responsable_id!$A$1:$B$34,2),"NULL")</f>
        <v>22</v>
      </c>
      <c r="E226">
        <f>VLOOKUP('PC Rentados'!J226,rentado_tipo_id!$A$1:$B$5,2,0)</f>
        <v>1</v>
      </c>
      <c r="F226" t="str">
        <f>'PC Rentados'!K226</f>
        <v>5CD6213V97</v>
      </c>
      <c r="G226" t="str">
        <f>'PC Rentados'!L226</f>
        <v>RT10727</v>
      </c>
      <c r="H226">
        <f>'PC Rentados'!B226</f>
        <v>10762</v>
      </c>
      <c r="I226">
        <f>'PC Rentados'!M226</f>
        <v>0</v>
      </c>
      <c r="J226" t="str">
        <f t="shared" si="37"/>
        <v>2022-10-21</v>
      </c>
      <c r="K226" t="str">
        <f>IF('PC Rentados'!N226="","",U226&amp;"-"&amp;W226&amp;"-"&amp;X226)</f>
        <v/>
      </c>
      <c r="L226">
        <f>VLOOKUP("'PC Rentados'!'PC Rentados'!I2",rentado_estado_id!$A$1:$B$4,2)</f>
        <v>3</v>
      </c>
      <c r="M226" t="str">
        <f>IF('PC Rentados'!O226="","",'PC Rentados'!O226)</f>
        <v/>
      </c>
      <c r="O226" s="3">
        <f>'PC Rentados'!F226</f>
        <v>44855</v>
      </c>
      <c r="P226">
        <f t="shared" si="38"/>
        <v>2022</v>
      </c>
      <c r="Q226">
        <f t="shared" si="39"/>
        <v>10</v>
      </c>
      <c r="R226">
        <f t="shared" si="40"/>
        <v>10</v>
      </c>
      <c r="S226">
        <f t="shared" si="41"/>
        <v>21</v>
      </c>
      <c r="T226" s="3">
        <f>'PC Rentados'!N226</f>
        <v>0</v>
      </c>
      <c r="U226">
        <f t="shared" si="42"/>
        <v>1900</v>
      </c>
      <c r="V226">
        <f t="shared" si="43"/>
        <v>1</v>
      </c>
      <c r="W226" t="str">
        <f t="shared" si="44"/>
        <v>01</v>
      </c>
      <c r="X226" t="str">
        <f t="shared" si="48"/>
        <v>00</v>
      </c>
      <c r="AA226" t="str">
        <f t="shared" si="45"/>
        <v>['proveedor_rentado_id' =&gt; 6, 'centro_costo_id' =&gt; 37,'rentado_responsable_id' =&gt; 22,'rentado_tipo_id' =&gt; 1,'serial' =&gt; '5CD6213V97','codigo' =&gt; 'RT10727',</v>
      </c>
      <c r="AB226" t="str">
        <f t="shared" si="46"/>
        <v>'ticket' =&gt; '10762','valor' =&gt; '0','fecha_entrega' =&gt; '2022-10-21','fecha_devolucion' =&gt; '','rentado_estado_id' =&gt; 3,'observaciones' =&gt; '',],</v>
      </c>
      <c r="AC226" t="str">
        <f t="shared" si="47"/>
        <v>['proveedor_rentado_id' =&gt; 6, 'centro_costo_id' =&gt; 37,'rentado_responsable_id' =&gt; 22,'rentado_tipo_id' =&gt; 1,'serial' =&gt; '5CD6213V97','codigo' =&gt; 'RT10727','ticket' =&gt; '10762','valor' =&gt; '0','fecha_entrega' =&gt; '2022-10-21','fecha_devolucion' =&gt; '','rentado_estado_id' =&gt; 3,'observaciones' =&gt; '',],</v>
      </c>
    </row>
    <row r="227" spans="1:29" x14ac:dyDescent="0.25">
      <c r="A227">
        <v>226</v>
      </c>
      <c r="B227">
        <f>VLOOKUP('PC Rentados'!A227,proveedor_rentado_id!$A$1:$B$6,2,0)</f>
        <v>6</v>
      </c>
      <c r="C227">
        <f>_xlfn.IFNA(VLOOKUP('PC Rentados'!C227,centro_costo_id_2!$A$2:$B$108,2),107)</f>
        <v>37</v>
      </c>
      <c r="D227">
        <f>_xlfn.IFNA(VLOOKUP('PC Rentados'!D227,rentado_responsable_id!$A$1:$B$34,2),"NULL")</f>
        <v>22</v>
      </c>
      <c r="E227">
        <f>VLOOKUP('PC Rentados'!J227,rentado_tipo_id!$A$1:$B$5,2,0)</f>
        <v>1</v>
      </c>
      <c r="F227" t="str">
        <f>'PC Rentados'!K227</f>
        <v>5CD6213VBL</v>
      </c>
      <c r="G227" t="str">
        <f>'PC Rentados'!L227</f>
        <v>RT10863</v>
      </c>
      <c r="H227">
        <f>'PC Rentados'!B227</f>
        <v>10762</v>
      </c>
      <c r="I227">
        <f>'PC Rentados'!M227</f>
        <v>0</v>
      </c>
      <c r="J227" t="str">
        <f t="shared" si="37"/>
        <v>2022-10-21</v>
      </c>
      <c r="K227" t="str">
        <f>IF('PC Rentados'!N227="","",U227&amp;"-"&amp;W227&amp;"-"&amp;X227)</f>
        <v/>
      </c>
      <c r="L227">
        <f>VLOOKUP("'PC Rentados'!'PC Rentados'!I2",rentado_estado_id!$A$1:$B$4,2)</f>
        <v>3</v>
      </c>
      <c r="M227" t="str">
        <f>IF('PC Rentados'!O227="","",'PC Rentados'!O227)</f>
        <v/>
      </c>
      <c r="O227" s="3">
        <f>'PC Rentados'!F227</f>
        <v>44855</v>
      </c>
      <c r="P227">
        <f t="shared" si="38"/>
        <v>2022</v>
      </c>
      <c r="Q227">
        <f t="shared" si="39"/>
        <v>10</v>
      </c>
      <c r="R227">
        <f t="shared" si="40"/>
        <v>10</v>
      </c>
      <c r="S227">
        <f t="shared" si="41"/>
        <v>21</v>
      </c>
      <c r="T227" s="3">
        <f>'PC Rentados'!N227</f>
        <v>0</v>
      </c>
      <c r="U227">
        <f t="shared" si="42"/>
        <v>1900</v>
      </c>
      <c r="V227">
        <f t="shared" si="43"/>
        <v>1</v>
      </c>
      <c r="W227" t="str">
        <f t="shared" si="44"/>
        <v>01</v>
      </c>
      <c r="X227" t="str">
        <f t="shared" si="48"/>
        <v>00</v>
      </c>
      <c r="AA227" t="str">
        <f t="shared" si="45"/>
        <v>['proveedor_rentado_id' =&gt; 6, 'centro_costo_id' =&gt; 37,'rentado_responsable_id' =&gt; 22,'rentado_tipo_id' =&gt; 1,'serial' =&gt; '5CD6213VBL','codigo' =&gt; 'RT10863',</v>
      </c>
      <c r="AB227" t="str">
        <f t="shared" si="46"/>
        <v>'ticket' =&gt; '10762','valor' =&gt; '0','fecha_entrega' =&gt; '2022-10-21','fecha_devolucion' =&gt; '','rentado_estado_id' =&gt; 3,'observaciones' =&gt; '',],</v>
      </c>
      <c r="AC227" t="str">
        <f t="shared" si="47"/>
        <v>['proveedor_rentado_id' =&gt; 6, 'centro_costo_id' =&gt; 37,'rentado_responsable_id' =&gt; 22,'rentado_tipo_id' =&gt; 1,'serial' =&gt; '5CD6213VBL','codigo' =&gt; 'RT10863','ticket' =&gt; '10762','valor' =&gt; '0','fecha_entrega' =&gt; '2022-10-21','fecha_devolucion' =&gt; '','rentado_estado_id' =&gt; 3,'observaciones' =&gt; '',],</v>
      </c>
    </row>
    <row r="228" spans="1:29" x14ac:dyDescent="0.25">
      <c r="A228">
        <v>227</v>
      </c>
      <c r="B228">
        <f>VLOOKUP('PC Rentados'!A228,proveedor_rentado_id!$A$1:$B$6,2,0)</f>
        <v>6</v>
      </c>
      <c r="C228">
        <f>_xlfn.IFNA(VLOOKUP('PC Rentados'!C228,centro_costo_id_2!$A$2:$B$108,2),107)</f>
        <v>37</v>
      </c>
      <c r="D228">
        <f>_xlfn.IFNA(VLOOKUP('PC Rentados'!D228,rentado_responsable_id!$A$1:$B$34,2),"NULL")</f>
        <v>22</v>
      </c>
      <c r="E228">
        <f>VLOOKUP('PC Rentados'!J228,rentado_tipo_id!$A$1:$B$5,2,0)</f>
        <v>1</v>
      </c>
      <c r="F228" t="str">
        <f>'PC Rentados'!K228</f>
        <v>5CD6213VQF</v>
      </c>
      <c r="G228" t="str">
        <f>'PC Rentados'!L228</f>
        <v>RT11439</v>
      </c>
      <c r="H228">
        <f>'PC Rentados'!B228</f>
        <v>10762</v>
      </c>
      <c r="I228">
        <f>'PC Rentados'!M228</f>
        <v>0</v>
      </c>
      <c r="J228" t="str">
        <f t="shared" si="37"/>
        <v>2022-10-21</v>
      </c>
      <c r="K228" t="str">
        <f>IF('PC Rentados'!N228="","",U228&amp;"-"&amp;W228&amp;"-"&amp;X228)</f>
        <v/>
      </c>
      <c r="L228">
        <f>VLOOKUP("'PC Rentados'!'PC Rentados'!I2",rentado_estado_id!$A$1:$B$4,2)</f>
        <v>3</v>
      </c>
      <c r="M228" t="str">
        <f>IF('PC Rentados'!O228="","",'PC Rentados'!O228)</f>
        <v/>
      </c>
      <c r="O228" s="3">
        <f>'PC Rentados'!F228</f>
        <v>44855</v>
      </c>
      <c r="P228">
        <f t="shared" si="38"/>
        <v>2022</v>
      </c>
      <c r="Q228">
        <f t="shared" si="39"/>
        <v>10</v>
      </c>
      <c r="R228">
        <f t="shared" si="40"/>
        <v>10</v>
      </c>
      <c r="S228">
        <f t="shared" si="41"/>
        <v>21</v>
      </c>
      <c r="T228" s="3">
        <f>'PC Rentados'!N228</f>
        <v>0</v>
      </c>
      <c r="U228">
        <f t="shared" si="42"/>
        <v>1900</v>
      </c>
      <c r="V228">
        <f t="shared" si="43"/>
        <v>1</v>
      </c>
      <c r="W228" t="str">
        <f t="shared" si="44"/>
        <v>01</v>
      </c>
      <c r="X228" t="str">
        <f t="shared" si="48"/>
        <v>00</v>
      </c>
      <c r="AA228" t="str">
        <f t="shared" si="45"/>
        <v>['proveedor_rentado_id' =&gt; 6, 'centro_costo_id' =&gt; 37,'rentado_responsable_id' =&gt; 22,'rentado_tipo_id' =&gt; 1,'serial' =&gt; '5CD6213VQF','codigo' =&gt; 'RT11439',</v>
      </c>
      <c r="AB228" t="str">
        <f t="shared" si="46"/>
        <v>'ticket' =&gt; '10762','valor' =&gt; '0','fecha_entrega' =&gt; '2022-10-21','fecha_devolucion' =&gt; '','rentado_estado_id' =&gt; 3,'observaciones' =&gt; '',],</v>
      </c>
      <c r="AC228" t="str">
        <f t="shared" si="47"/>
        <v>['proveedor_rentado_id' =&gt; 6, 'centro_costo_id' =&gt; 37,'rentado_responsable_id' =&gt; 22,'rentado_tipo_id' =&gt; 1,'serial' =&gt; '5CD6213VQF','codigo' =&gt; 'RT11439','ticket' =&gt; '10762','valor' =&gt; '0','fecha_entrega' =&gt; '2022-10-21','fecha_devolucion' =&gt; '','rentado_estado_id' =&gt; 3,'observaciones' =&gt; '',],</v>
      </c>
    </row>
    <row r="229" spans="1:29" x14ac:dyDescent="0.25">
      <c r="A229">
        <v>228</v>
      </c>
      <c r="B229">
        <f>VLOOKUP('PC Rentados'!A229,proveedor_rentado_id!$A$1:$B$6,2,0)</f>
        <v>6</v>
      </c>
      <c r="C229">
        <f>_xlfn.IFNA(VLOOKUP('PC Rentados'!C229,centro_costo_id_2!$A$2:$B$108,2),107)</f>
        <v>37</v>
      </c>
      <c r="D229">
        <f>_xlfn.IFNA(VLOOKUP('PC Rentados'!D229,rentado_responsable_id!$A$1:$B$34,2),"NULL")</f>
        <v>22</v>
      </c>
      <c r="E229">
        <f>VLOOKUP('PC Rentados'!J229,rentado_tipo_id!$A$1:$B$5,2,0)</f>
        <v>1</v>
      </c>
      <c r="F229" t="str">
        <f>'PC Rentados'!K229</f>
        <v>5CD6213V8G</v>
      </c>
      <c r="G229" t="str">
        <f>'PC Rentados'!L229</f>
        <v>RT11533</v>
      </c>
      <c r="H229">
        <f>'PC Rentados'!B229</f>
        <v>10762</v>
      </c>
      <c r="I229">
        <f>'PC Rentados'!M229</f>
        <v>0</v>
      </c>
      <c r="J229" t="str">
        <f t="shared" si="37"/>
        <v>2022-10-21</v>
      </c>
      <c r="K229" t="str">
        <f>IF('PC Rentados'!N229="","",U229&amp;"-"&amp;W229&amp;"-"&amp;X229)</f>
        <v/>
      </c>
      <c r="L229">
        <f>VLOOKUP("'PC Rentados'!'PC Rentados'!I2",rentado_estado_id!$A$1:$B$4,2)</f>
        <v>3</v>
      </c>
      <c r="M229" t="str">
        <f>IF('PC Rentados'!O229="","",'PC Rentados'!O229)</f>
        <v/>
      </c>
      <c r="O229" s="3">
        <f>'PC Rentados'!F229</f>
        <v>44855</v>
      </c>
      <c r="P229">
        <f t="shared" si="38"/>
        <v>2022</v>
      </c>
      <c r="Q229">
        <f t="shared" si="39"/>
        <v>10</v>
      </c>
      <c r="R229">
        <f t="shared" si="40"/>
        <v>10</v>
      </c>
      <c r="S229">
        <f t="shared" si="41"/>
        <v>21</v>
      </c>
      <c r="T229" s="3">
        <f>'PC Rentados'!N229</f>
        <v>0</v>
      </c>
      <c r="U229">
        <f t="shared" si="42"/>
        <v>1900</v>
      </c>
      <c r="V229">
        <f t="shared" si="43"/>
        <v>1</v>
      </c>
      <c r="W229" t="str">
        <f t="shared" si="44"/>
        <v>01</v>
      </c>
      <c r="X229" t="str">
        <f t="shared" si="48"/>
        <v>00</v>
      </c>
      <c r="AA229" t="str">
        <f t="shared" si="45"/>
        <v>['proveedor_rentado_id' =&gt; 6, 'centro_costo_id' =&gt; 37,'rentado_responsable_id' =&gt; 22,'rentado_tipo_id' =&gt; 1,'serial' =&gt; '5CD6213V8G','codigo' =&gt; 'RT11533',</v>
      </c>
      <c r="AB229" t="str">
        <f t="shared" si="46"/>
        <v>'ticket' =&gt; '10762','valor' =&gt; '0','fecha_entrega' =&gt; '2022-10-21','fecha_devolucion' =&gt; '','rentado_estado_id' =&gt; 3,'observaciones' =&gt; '',],</v>
      </c>
      <c r="AC229" t="str">
        <f t="shared" si="47"/>
        <v>['proveedor_rentado_id' =&gt; 6, 'centro_costo_id' =&gt; 37,'rentado_responsable_id' =&gt; 22,'rentado_tipo_id' =&gt; 1,'serial' =&gt; '5CD6213V8G','codigo' =&gt; 'RT11533','ticket' =&gt; '10762','valor' =&gt; '0','fecha_entrega' =&gt; '2022-10-21','fecha_devolucion' =&gt; '','rentado_estado_id' =&gt; 3,'observaciones' =&gt; '',],</v>
      </c>
    </row>
    <row r="230" spans="1:29" x14ac:dyDescent="0.25">
      <c r="A230">
        <v>229</v>
      </c>
      <c r="B230">
        <f>VLOOKUP('PC Rentados'!A230,proveedor_rentado_id!$A$1:$B$6,2,0)</f>
        <v>6</v>
      </c>
      <c r="C230">
        <f>_xlfn.IFNA(VLOOKUP('PC Rentados'!C230,centro_costo_id_2!$A$2:$B$108,2),107)</f>
        <v>37</v>
      </c>
      <c r="D230">
        <f>_xlfn.IFNA(VLOOKUP('PC Rentados'!D230,rentado_responsable_id!$A$1:$B$34,2),"NULL")</f>
        <v>22</v>
      </c>
      <c r="E230">
        <f>VLOOKUP('PC Rentados'!J230,rentado_tipo_id!$A$1:$B$5,2,0)</f>
        <v>1</v>
      </c>
      <c r="F230" t="str">
        <f>'PC Rentados'!K230</f>
        <v>5CD6213V8P</v>
      </c>
      <c r="G230" t="str">
        <f>'PC Rentados'!L230</f>
        <v>RT11607</v>
      </c>
      <c r="H230">
        <f>'PC Rentados'!B230</f>
        <v>10762</v>
      </c>
      <c r="I230">
        <f>'PC Rentados'!M230</f>
        <v>0</v>
      </c>
      <c r="J230" t="str">
        <f t="shared" si="37"/>
        <v>2022-10-21</v>
      </c>
      <c r="K230" t="str">
        <f>IF('PC Rentados'!N230="","",U230&amp;"-"&amp;W230&amp;"-"&amp;X230)</f>
        <v/>
      </c>
      <c r="L230">
        <f>VLOOKUP("'PC Rentados'!'PC Rentados'!I2",rentado_estado_id!$A$1:$B$4,2)</f>
        <v>3</v>
      </c>
      <c r="M230" t="str">
        <f>IF('PC Rentados'!O230="","",'PC Rentados'!O230)</f>
        <v/>
      </c>
      <c r="O230" s="3">
        <f>'PC Rentados'!F230</f>
        <v>44855</v>
      </c>
      <c r="P230">
        <f t="shared" si="38"/>
        <v>2022</v>
      </c>
      <c r="Q230">
        <f t="shared" si="39"/>
        <v>10</v>
      </c>
      <c r="R230">
        <f t="shared" si="40"/>
        <v>10</v>
      </c>
      <c r="S230">
        <f t="shared" si="41"/>
        <v>21</v>
      </c>
      <c r="T230" s="3">
        <f>'PC Rentados'!N230</f>
        <v>0</v>
      </c>
      <c r="U230">
        <f t="shared" si="42"/>
        <v>1900</v>
      </c>
      <c r="V230">
        <f t="shared" si="43"/>
        <v>1</v>
      </c>
      <c r="W230" t="str">
        <f t="shared" si="44"/>
        <v>01</v>
      </c>
      <c r="X230" t="str">
        <f t="shared" si="48"/>
        <v>00</v>
      </c>
      <c r="AA230" t="str">
        <f t="shared" si="45"/>
        <v>['proveedor_rentado_id' =&gt; 6, 'centro_costo_id' =&gt; 37,'rentado_responsable_id' =&gt; 22,'rentado_tipo_id' =&gt; 1,'serial' =&gt; '5CD6213V8P','codigo' =&gt; 'RT11607',</v>
      </c>
      <c r="AB230" t="str">
        <f t="shared" si="46"/>
        <v>'ticket' =&gt; '10762','valor' =&gt; '0','fecha_entrega' =&gt; '2022-10-21','fecha_devolucion' =&gt; '','rentado_estado_id' =&gt; 3,'observaciones' =&gt; '',],</v>
      </c>
      <c r="AC230" t="str">
        <f t="shared" si="47"/>
        <v>['proveedor_rentado_id' =&gt; 6, 'centro_costo_id' =&gt; 37,'rentado_responsable_id' =&gt; 22,'rentado_tipo_id' =&gt; 1,'serial' =&gt; '5CD6213V8P','codigo' =&gt; 'RT11607','ticket' =&gt; '10762','valor' =&gt; '0','fecha_entrega' =&gt; '2022-10-21','fecha_devolucion' =&gt; '','rentado_estado_id' =&gt; 3,'observaciones' =&gt; '',],</v>
      </c>
    </row>
    <row r="231" spans="1:29" x14ac:dyDescent="0.25">
      <c r="A231">
        <v>230</v>
      </c>
      <c r="B231">
        <f>VLOOKUP('PC Rentados'!A231,proveedor_rentado_id!$A$1:$B$6,2,0)</f>
        <v>6</v>
      </c>
      <c r="C231">
        <f>_xlfn.IFNA(VLOOKUP('PC Rentados'!C231,centro_costo_id_2!$A$2:$B$108,2),107)</f>
        <v>37</v>
      </c>
      <c r="D231">
        <f>_xlfn.IFNA(VLOOKUP('PC Rentados'!D231,rentado_responsable_id!$A$1:$B$34,2),"NULL")</f>
        <v>22</v>
      </c>
      <c r="E231">
        <f>VLOOKUP('PC Rentados'!J231,rentado_tipo_id!$A$1:$B$5,2,0)</f>
        <v>1</v>
      </c>
      <c r="F231" t="str">
        <f>'PC Rentados'!K231</f>
        <v>5CD6213VGD</v>
      </c>
      <c r="G231" t="str">
        <f>'PC Rentados'!L231</f>
        <v>RT11541</v>
      </c>
      <c r="H231">
        <f>'PC Rentados'!B231</f>
        <v>10762</v>
      </c>
      <c r="I231">
        <f>'PC Rentados'!M231</f>
        <v>0</v>
      </c>
      <c r="J231" t="str">
        <f t="shared" si="37"/>
        <v>2022-10-21</v>
      </c>
      <c r="K231" t="str">
        <f>IF('PC Rentados'!N231="","",U231&amp;"-"&amp;W231&amp;"-"&amp;X231)</f>
        <v/>
      </c>
      <c r="L231">
        <f>VLOOKUP("'PC Rentados'!'PC Rentados'!I2",rentado_estado_id!$A$1:$B$4,2)</f>
        <v>3</v>
      </c>
      <c r="M231" t="str">
        <f>IF('PC Rentados'!O231="","",'PC Rentados'!O231)</f>
        <v/>
      </c>
      <c r="O231" s="3">
        <f>'PC Rentados'!F231</f>
        <v>44855</v>
      </c>
      <c r="P231">
        <f t="shared" si="38"/>
        <v>2022</v>
      </c>
      <c r="Q231">
        <f t="shared" si="39"/>
        <v>10</v>
      </c>
      <c r="R231">
        <f t="shared" si="40"/>
        <v>10</v>
      </c>
      <c r="S231">
        <f t="shared" si="41"/>
        <v>21</v>
      </c>
      <c r="T231" s="3">
        <f>'PC Rentados'!N231</f>
        <v>0</v>
      </c>
      <c r="U231">
        <f t="shared" si="42"/>
        <v>1900</v>
      </c>
      <c r="V231">
        <f t="shared" si="43"/>
        <v>1</v>
      </c>
      <c r="W231" t="str">
        <f t="shared" si="44"/>
        <v>01</v>
      </c>
      <c r="X231" t="str">
        <f t="shared" si="48"/>
        <v>00</v>
      </c>
      <c r="AA231" t="str">
        <f t="shared" si="45"/>
        <v>['proveedor_rentado_id' =&gt; 6, 'centro_costo_id' =&gt; 37,'rentado_responsable_id' =&gt; 22,'rentado_tipo_id' =&gt; 1,'serial' =&gt; '5CD6213VGD','codigo' =&gt; 'RT11541',</v>
      </c>
      <c r="AB231" t="str">
        <f t="shared" si="46"/>
        <v>'ticket' =&gt; '10762','valor' =&gt; '0','fecha_entrega' =&gt; '2022-10-21','fecha_devolucion' =&gt; '','rentado_estado_id' =&gt; 3,'observaciones' =&gt; '',],</v>
      </c>
      <c r="AC231" t="str">
        <f t="shared" si="47"/>
        <v>['proveedor_rentado_id' =&gt; 6, 'centro_costo_id' =&gt; 37,'rentado_responsable_id' =&gt; 22,'rentado_tipo_id' =&gt; 1,'serial' =&gt; '5CD6213VGD','codigo' =&gt; 'RT11541','ticket' =&gt; '10762','valor' =&gt; '0','fecha_entrega' =&gt; '2022-10-21','fecha_devolucion' =&gt; '','rentado_estado_id' =&gt; 3,'observaciones' =&gt; '',],</v>
      </c>
    </row>
    <row r="232" spans="1:29" x14ac:dyDescent="0.25">
      <c r="A232">
        <v>231</v>
      </c>
      <c r="B232">
        <f>VLOOKUP('PC Rentados'!A232,proveedor_rentado_id!$A$1:$B$6,2,0)</f>
        <v>6</v>
      </c>
      <c r="C232">
        <f>_xlfn.IFNA(VLOOKUP('PC Rentados'!C232,centro_costo_id_2!$A$2:$B$108,2),107)</f>
        <v>37</v>
      </c>
      <c r="D232">
        <f>_xlfn.IFNA(VLOOKUP('PC Rentados'!D232,rentado_responsable_id!$A$1:$B$34,2),"NULL")</f>
        <v>22</v>
      </c>
      <c r="E232">
        <f>VLOOKUP('PC Rentados'!J232,rentado_tipo_id!$A$1:$B$5,2,0)</f>
        <v>1</v>
      </c>
      <c r="F232" t="str">
        <f>'PC Rentados'!K232</f>
        <v>5CD6213VJN</v>
      </c>
      <c r="G232" t="str">
        <f>'PC Rentados'!L232</f>
        <v>RT11033</v>
      </c>
      <c r="H232">
        <f>'PC Rentados'!B232</f>
        <v>10762</v>
      </c>
      <c r="I232">
        <f>'PC Rentados'!M232</f>
        <v>0</v>
      </c>
      <c r="J232" t="str">
        <f t="shared" si="37"/>
        <v>2022-10-21</v>
      </c>
      <c r="K232" t="str">
        <f>IF('PC Rentados'!N232="","",U232&amp;"-"&amp;W232&amp;"-"&amp;X232)</f>
        <v/>
      </c>
      <c r="L232">
        <f>VLOOKUP("'PC Rentados'!'PC Rentados'!I2",rentado_estado_id!$A$1:$B$4,2)</f>
        <v>3</v>
      </c>
      <c r="M232" t="str">
        <f>IF('PC Rentados'!O232="","",'PC Rentados'!O232)</f>
        <v/>
      </c>
      <c r="O232" s="3">
        <f>'PC Rentados'!F232</f>
        <v>44855</v>
      </c>
      <c r="P232">
        <f t="shared" si="38"/>
        <v>2022</v>
      </c>
      <c r="Q232">
        <f t="shared" si="39"/>
        <v>10</v>
      </c>
      <c r="R232">
        <f t="shared" si="40"/>
        <v>10</v>
      </c>
      <c r="S232">
        <f t="shared" si="41"/>
        <v>21</v>
      </c>
      <c r="T232" s="3">
        <f>'PC Rentados'!N232</f>
        <v>0</v>
      </c>
      <c r="U232">
        <f t="shared" si="42"/>
        <v>1900</v>
      </c>
      <c r="V232">
        <f t="shared" si="43"/>
        <v>1</v>
      </c>
      <c r="W232" t="str">
        <f t="shared" si="44"/>
        <v>01</v>
      </c>
      <c r="X232" t="str">
        <f t="shared" si="48"/>
        <v>00</v>
      </c>
      <c r="AA232" t="str">
        <f t="shared" si="45"/>
        <v>['proveedor_rentado_id' =&gt; 6, 'centro_costo_id' =&gt; 37,'rentado_responsable_id' =&gt; 22,'rentado_tipo_id' =&gt; 1,'serial' =&gt; '5CD6213VJN','codigo' =&gt; 'RT11033',</v>
      </c>
      <c r="AB232" t="str">
        <f t="shared" si="46"/>
        <v>'ticket' =&gt; '10762','valor' =&gt; '0','fecha_entrega' =&gt; '2022-10-21','fecha_devolucion' =&gt; '','rentado_estado_id' =&gt; 3,'observaciones' =&gt; '',],</v>
      </c>
      <c r="AC232" t="str">
        <f t="shared" si="47"/>
        <v>['proveedor_rentado_id' =&gt; 6, 'centro_costo_id' =&gt; 37,'rentado_responsable_id' =&gt; 22,'rentado_tipo_id' =&gt; 1,'serial' =&gt; '5CD6213VJN','codigo' =&gt; 'RT11033','ticket' =&gt; '10762','valor' =&gt; '0','fecha_entrega' =&gt; '2022-10-21','fecha_devolucion' =&gt; '','rentado_estado_id' =&gt; 3,'observaciones' =&gt; '',],</v>
      </c>
    </row>
    <row r="233" spans="1:29" x14ac:dyDescent="0.25">
      <c r="A233">
        <v>232</v>
      </c>
      <c r="B233">
        <f>VLOOKUP('PC Rentados'!A233,proveedor_rentado_id!$A$1:$B$6,2,0)</f>
        <v>6</v>
      </c>
      <c r="C233">
        <f>_xlfn.IFNA(VLOOKUP('PC Rentados'!C233,centro_costo_id_2!$A$2:$B$108,2),107)</f>
        <v>37</v>
      </c>
      <c r="D233">
        <f>_xlfn.IFNA(VLOOKUP('PC Rentados'!D233,rentado_responsable_id!$A$1:$B$34,2),"NULL")</f>
        <v>22</v>
      </c>
      <c r="E233">
        <f>VLOOKUP('PC Rentados'!J233,rentado_tipo_id!$A$1:$B$5,2,0)</f>
        <v>1</v>
      </c>
      <c r="F233" t="str">
        <f>'PC Rentados'!K233</f>
        <v>5CD6213VPM</v>
      </c>
      <c r="G233" t="str">
        <f>'PC Rentados'!L233</f>
        <v>RT11559</v>
      </c>
      <c r="H233">
        <f>'PC Rentados'!B233</f>
        <v>10762</v>
      </c>
      <c r="I233">
        <f>'PC Rentados'!M233</f>
        <v>0</v>
      </c>
      <c r="J233" t="str">
        <f t="shared" si="37"/>
        <v>2022-10-21</v>
      </c>
      <c r="K233" t="str">
        <f>IF('PC Rentados'!N233="","",U233&amp;"-"&amp;W233&amp;"-"&amp;X233)</f>
        <v/>
      </c>
      <c r="L233">
        <f>VLOOKUP("'PC Rentados'!'PC Rentados'!I2",rentado_estado_id!$A$1:$B$4,2)</f>
        <v>3</v>
      </c>
      <c r="M233" t="str">
        <f>IF('PC Rentados'!O233="","",'PC Rentados'!O233)</f>
        <v/>
      </c>
      <c r="O233" s="3">
        <f>'PC Rentados'!F233</f>
        <v>44855</v>
      </c>
      <c r="P233">
        <f t="shared" si="38"/>
        <v>2022</v>
      </c>
      <c r="Q233">
        <f t="shared" si="39"/>
        <v>10</v>
      </c>
      <c r="R233">
        <f t="shared" si="40"/>
        <v>10</v>
      </c>
      <c r="S233">
        <f t="shared" si="41"/>
        <v>21</v>
      </c>
      <c r="T233" s="3">
        <f>'PC Rentados'!N233</f>
        <v>0</v>
      </c>
      <c r="U233">
        <f t="shared" si="42"/>
        <v>1900</v>
      </c>
      <c r="V233">
        <f t="shared" si="43"/>
        <v>1</v>
      </c>
      <c r="W233" t="str">
        <f t="shared" si="44"/>
        <v>01</v>
      </c>
      <c r="X233" t="str">
        <f t="shared" si="48"/>
        <v>00</v>
      </c>
      <c r="AA233" t="str">
        <f t="shared" si="45"/>
        <v>['proveedor_rentado_id' =&gt; 6, 'centro_costo_id' =&gt; 37,'rentado_responsable_id' =&gt; 22,'rentado_tipo_id' =&gt; 1,'serial' =&gt; '5CD6213VPM','codigo' =&gt; 'RT11559',</v>
      </c>
      <c r="AB233" t="str">
        <f t="shared" si="46"/>
        <v>'ticket' =&gt; '10762','valor' =&gt; '0','fecha_entrega' =&gt; '2022-10-21','fecha_devolucion' =&gt; '','rentado_estado_id' =&gt; 3,'observaciones' =&gt; '',],</v>
      </c>
      <c r="AC233" t="str">
        <f t="shared" si="47"/>
        <v>['proveedor_rentado_id' =&gt; 6, 'centro_costo_id' =&gt; 37,'rentado_responsable_id' =&gt; 22,'rentado_tipo_id' =&gt; 1,'serial' =&gt; '5CD6213VPM','codigo' =&gt; 'RT11559','ticket' =&gt; '10762','valor' =&gt; '0','fecha_entrega' =&gt; '2022-10-21','fecha_devolucion' =&gt; '','rentado_estado_id' =&gt; 3,'observaciones' =&gt; '',],</v>
      </c>
    </row>
    <row r="234" spans="1:29" x14ac:dyDescent="0.25">
      <c r="A234">
        <v>233</v>
      </c>
      <c r="B234">
        <f>VLOOKUP('PC Rentados'!A234,proveedor_rentado_id!$A$1:$B$6,2,0)</f>
        <v>6</v>
      </c>
      <c r="C234">
        <f>_xlfn.IFNA(VLOOKUP('PC Rentados'!C234,centro_costo_id_2!$A$2:$B$108,2),107)</f>
        <v>37</v>
      </c>
      <c r="D234">
        <f>_xlfn.IFNA(VLOOKUP('PC Rentados'!D234,rentado_responsable_id!$A$1:$B$34,2),"NULL")</f>
        <v>22</v>
      </c>
      <c r="E234">
        <f>VLOOKUP('PC Rentados'!J234,rentado_tipo_id!$A$1:$B$5,2,0)</f>
        <v>1</v>
      </c>
      <c r="F234" t="str">
        <f>'PC Rentados'!K234</f>
        <v>5CD6213VH1</v>
      </c>
      <c r="G234" t="str">
        <f>'PC Rentados'!L234</f>
        <v>RT10703</v>
      </c>
      <c r="H234">
        <f>'PC Rentados'!B234</f>
        <v>10762</v>
      </c>
      <c r="I234">
        <f>'PC Rentados'!M234</f>
        <v>0</v>
      </c>
      <c r="J234" t="str">
        <f t="shared" si="37"/>
        <v>2022-10-21</v>
      </c>
      <c r="K234" t="str">
        <f>IF('PC Rentados'!N234="","",U234&amp;"-"&amp;W234&amp;"-"&amp;X234)</f>
        <v/>
      </c>
      <c r="L234">
        <f>VLOOKUP("'PC Rentados'!'PC Rentados'!I2",rentado_estado_id!$A$1:$B$4,2)</f>
        <v>3</v>
      </c>
      <c r="M234" t="str">
        <f>IF('PC Rentados'!O234="","",'PC Rentados'!O234)</f>
        <v/>
      </c>
      <c r="O234" s="3">
        <f>'PC Rentados'!F234</f>
        <v>44855</v>
      </c>
      <c r="P234">
        <f t="shared" si="38"/>
        <v>2022</v>
      </c>
      <c r="Q234">
        <f t="shared" si="39"/>
        <v>10</v>
      </c>
      <c r="R234">
        <f t="shared" si="40"/>
        <v>10</v>
      </c>
      <c r="S234">
        <f t="shared" si="41"/>
        <v>21</v>
      </c>
      <c r="T234" s="3">
        <f>'PC Rentados'!N234</f>
        <v>0</v>
      </c>
      <c r="U234">
        <f t="shared" si="42"/>
        <v>1900</v>
      </c>
      <c r="V234">
        <f t="shared" si="43"/>
        <v>1</v>
      </c>
      <c r="W234" t="str">
        <f t="shared" si="44"/>
        <v>01</v>
      </c>
      <c r="X234" t="str">
        <f t="shared" si="48"/>
        <v>00</v>
      </c>
      <c r="AA234" t="str">
        <f t="shared" si="45"/>
        <v>['proveedor_rentado_id' =&gt; 6, 'centro_costo_id' =&gt; 37,'rentado_responsable_id' =&gt; 22,'rentado_tipo_id' =&gt; 1,'serial' =&gt; '5CD6213VH1','codigo' =&gt; 'RT10703',</v>
      </c>
      <c r="AB234" t="str">
        <f t="shared" si="46"/>
        <v>'ticket' =&gt; '10762','valor' =&gt; '0','fecha_entrega' =&gt; '2022-10-21','fecha_devolucion' =&gt; '','rentado_estado_id' =&gt; 3,'observaciones' =&gt; '',],</v>
      </c>
      <c r="AC234" t="str">
        <f t="shared" si="47"/>
        <v>['proveedor_rentado_id' =&gt; 6, 'centro_costo_id' =&gt; 37,'rentado_responsable_id' =&gt; 22,'rentado_tipo_id' =&gt; 1,'serial' =&gt; '5CD6213VH1','codigo' =&gt; 'RT10703','ticket' =&gt; '10762','valor' =&gt; '0','fecha_entrega' =&gt; '2022-10-21','fecha_devolucion' =&gt; '','rentado_estado_id' =&gt; 3,'observaciones' =&gt; '',],</v>
      </c>
    </row>
    <row r="235" spans="1:29" x14ac:dyDescent="0.25">
      <c r="A235">
        <v>234</v>
      </c>
      <c r="B235">
        <f>VLOOKUP('PC Rentados'!A235,proveedor_rentado_id!$A$1:$B$6,2,0)</f>
        <v>6</v>
      </c>
      <c r="C235">
        <f>_xlfn.IFNA(VLOOKUP('PC Rentados'!C235,centro_costo_id_2!$A$2:$B$108,2),107)</f>
        <v>37</v>
      </c>
      <c r="D235">
        <f>_xlfn.IFNA(VLOOKUP('PC Rentados'!D235,rentado_responsable_id!$A$1:$B$34,2),"NULL")</f>
        <v>22</v>
      </c>
      <c r="E235">
        <f>VLOOKUP('PC Rentados'!J235,rentado_tipo_id!$A$1:$B$5,2,0)</f>
        <v>1</v>
      </c>
      <c r="F235" t="str">
        <f>'PC Rentados'!K235</f>
        <v>5CD6213VK7</v>
      </c>
      <c r="G235" t="str">
        <f>'PC Rentados'!L235</f>
        <v>RT11185</v>
      </c>
      <c r="H235">
        <f>'PC Rentados'!B235</f>
        <v>10762</v>
      </c>
      <c r="I235">
        <f>'PC Rentados'!M235</f>
        <v>0</v>
      </c>
      <c r="J235" t="str">
        <f t="shared" si="37"/>
        <v>2022-10-21</v>
      </c>
      <c r="K235" t="str">
        <f>IF('PC Rentados'!N235="","",U235&amp;"-"&amp;W235&amp;"-"&amp;X235)</f>
        <v/>
      </c>
      <c r="L235">
        <f>VLOOKUP("'PC Rentados'!'PC Rentados'!I2",rentado_estado_id!$A$1:$B$4,2)</f>
        <v>3</v>
      </c>
      <c r="M235" t="str">
        <f>IF('PC Rentados'!O235="","",'PC Rentados'!O235)</f>
        <v/>
      </c>
      <c r="O235" s="3">
        <f>'PC Rentados'!F235</f>
        <v>44855</v>
      </c>
      <c r="P235">
        <f t="shared" si="38"/>
        <v>2022</v>
      </c>
      <c r="Q235">
        <f t="shared" si="39"/>
        <v>10</v>
      </c>
      <c r="R235">
        <f t="shared" si="40"/>
        <v>10</v>
      </c>
      <c r="S235">
        <f t="shared" si="41"/>
        <v>21</v>
      </c>
      <c r="T235" s="3">
        <f>'PC Rentados'!N235</f>
        <v>0</v>
      </c>
      <c r="U235">
        <f t="shared" si="42"/>
        <v>1900</v>
      </c>
      <c r="V235">
        <f t="shared" si="43"/>
        <v>1</v>
      </c>
      <c r="W235" t="str">
        <f t="shared" si="44"/>
        <v>01</v>
      </c>
      <c r="X235" t="str">
        <f t="shared" si="48"/>
        <v>00</v>
      </c>
      <c r="AA235" t="str">
        <f t="shared" si="45"/>
        <v>['proveedor_rentado_id' =&gt; 6, 'centro_costo_id' =&gt; 37,'rentado_responsable_id' =&gt; 22,'rentado_tipo_id' =&gt; 1,'serial' =&gt; '5CD6213VK7','codigo' =&gt; 'RT11185',</v>
      </c>
      <c r="AB235" t="str">
        <f t="shared" si="46"/>
        <v>'ticket' =&gt; '10762','valor' =&gt; '0','fecha_entrega' =&gt; '2022-10-21','fecha_devolucion' =&gt; '','rentado_estado_id' =&gt; 3,'observaciones' =&gt; '',],</v>
      </c>
      <c r="AC235" t="str">
        <f t="shared" si="47"/>
        <v>['proveedor_rentado_id' =&gt; 6, 'centro_costo_id' =&gt; 37,'rentado_responsable_id' =&gt; 22,'rentado_tipo_id' =&gt; 1,'serial' =&gt; '5CD6213VK7','codigo' =&gt; 'RT11185','ticket' =&gt; '10762','valor' =&gt; '0','fecha_entrega' =&gt; '2022-10-21','fecha_devolucion' =&gt; '','rentado_estado_id' =&gt; 3,'observaciones' =&gt; '',],</v>
      </c>
    </row>
    <row r="236" spans="1:29" x14ac:dyDescent="0.25">
      <c r="A236">
        <v>235</v>
      </c>
      <c r="B236">
        <f>VLOOKUP('PC Rentados'!A236,proveedor_rentado_id!$A$1:$B$6,2,0)</f>
        <v>6</v>
      </c>
      <c r="C236">
        <f>_xlfn.IFNA(VLOOKUP('PC Rentados'!C236,centro_costo_id_2!$A$2:$B$108,2),107)</f>
        <v>37</v>
      </c>
      <c r="D236">
        <f>_xlfn.IFNA(VLOOKUP('PC Rentados'!D236,rentado_responsable_id!$A$1:$B$34,2),"NULL")</f>
        <v>22</v>
      </c>
      <c r="E236">
        <f>VLOOKUP('PC Rentados'!J236,rentado_tipo_id!$A$1:$B$5,2,0)</f>
        <v>1</v>
      </c>
      <c r="F236" t="str">
        <f>'PC Rentados'!K236</f>
        <v>5CD6213VPN</v>
      </c>
      <c r="G236" t="str">
        <f>'PC Rentados'!L236</f>
        <v>RT11047</v>
      </c>
      <c r="H236">
        <f>'PC Rentados'!B236</f>
        <v>10762</v>
      </c>
      <c r="I236">
        <f>'PC Rentados'!M236</f>
        <v>0</v>
      </c>
      <c r="J236" t="str">
        <f t="shared" si="37"/>
        <v>2022-10-21</v>
      </c>
      <c r="K236" t="str">
        <f>IF('PC Rentados'!N236="","",U236&amp;"-"&amp;W236&amp;"-"&amp;X236)</f>
        <v/>
      </c>
      <c r="L236">
        <f>VLOOKUP("'PC Rentados'!'PC Rentados'!I2",rentado_estado_id!$A$1:$B$4,2)</f>
        <v>3</v>
      </c>
      <c r="M236" t="str">
        <f>IF('PC Rentados'!O236="","",'PC Rentados'!O236)</f>
        <v/>
      </c>
      <c r="O236" s="3">
        <f>'PC Rentados'!F236</f>
        <v>44855</v>
      </c>
      <c r="P236">
        <f t="shared" si="38"/>
        <v>2022</v>
      </c>
      <c r="Q236">
        <f t="shared" si="39"/>
        <v>10</v>
      </c>
      <c r="R236">
        <f t="shared" si="40"/>
        <v>10</v>
      </c>
      <c r="S236">
        <f t="shared" si="41"/>
        <v>21</v>
      </c>
      <c r="T236" s="3">
        <f>'PC Rentados'!N236</f>
        <v>0</v>
      </c>
      <c r="U236">
        <f t="shared" si="42"/>
        <v>1900</v>
      </c>
      <c r="V236">
        <f t="shared" si="43"/>
        <v>1</v>
      </c>
      <c r="W236" t="str">
        <f t="shared" si="44"/>
        <v>01</v>
      </c>
      <c r="X236" t="str">
        <f t="shared" si="48"/>
        <v>00</v>
      </c>
      <c r="AA236" t="str">
        <f t="shared" si="45"/>
        <v>['proveedor_rentado_id' =&gt; 6, 'centro_costo_id' =&gt; 37,'rentado_responsable_id' =&gt; 22,'rentado_tipo_id' =&gt; 1,'serial' =&gt; '5CD6213VPN','codigo' =&gt; 'RT11047',</v>
      </c>
      <c r="AB236" t="str">
        <f t="shared" si="46"/>
        <v>'ticket' =&gt; '10762','valor' =&gt; '0','fecha_entrega' =&gt; '2022-10-21','fecha_devolucion' =&gt; '','rentado_estado_id' =&gt; 3,'observaciones' =&gt; '',],</v>
      </c>
      <c r="AC236" t="str">
        <f t="shared" si="47"/>
        <v>['proveedor_rentado_id' =&gt; 6, 'centro_costo_id' =&gt; 37,'rentado_responsable_id' =&gt; 22,'rentado_tipo_id' =&gt; 1,'serial' =&gt; '5CD6213VPN','codigo' =&gt; 'RT11047','ticket' =&gt; '10762','valor' =&gt; '0','fecha_entrega' =&gt; '2022-10-21','fecha_devolucion' =&gt; '','rentado_estado_id' =&gt; 3,'observaciones' =&gt; '',],</v>
      </c>
    </row>
    <row r="237" spans="1:29" x14ac:dyDescent="0.25">
      <c r="A237">
        <v>236</v>
      </c>
      <c r="B237">
        <f>VLOOKUP('PC Rentados'!A237,proveedor_rentado_id!$A$1:$B$6,2,0)</f>
        <v>6</v>
      </c>
      <c r="C237">
        <f>_xlfn.IFNA(VLOOKUP('PC Rentados'!C237,centro_costo_id_2!$A$2:$B$108,2),107)</f>
        <v>37</v>
      </c>
      <c r="D237">
        <f>_xlfn.IFNA(VLOOKUP('PC Rentados'!D237,rentado_responsable_id!$A$1:$B$34,2),"NULL")</f>
        <v>22</v>
      </c>
      <c r="E237">
        <f>VLOOKUP('PC Rentados'!J237,rentado_tipo_id!$A$1:$B$5,2,0)</f>
        <v>1</v>
      </c>
      <c r="F237" t="str">
        <f>'PC Rentados'!K237</f>
        <v>5CD6213VMK</v>
      </c>
      <c r="G237" t="str">
        <f>'PC Rentados'!L237</f>
        <v>RT11450</v>
      </c>
      <c r="H237">
        <f>'PC Rentados'!B237</f>
        <v>10762</v>
      </c>
      <c r="I237">
        <f>'PC Rentados'!M237</f>
        <v>0</v>
      </c>
      <c r="J237" t="str">
        <f t="shared" si="37"/>
        <v>2022-10-21</v>
      </c>
      <c r="K237" t="str">
        <f>IF('PC Rentados'!N237="","",U237&amp;"-"&amp;W237&amp;"-"&amp;X237)</f>
        <v/>
      </c>
      <c r="L237">
        <f>VLOOKUP("'PC Rentados'!'PC Rentados'!I2",rentado_estado_id!$A$1:$B$4,2)</f>
        <v>3</v>
      </c>
      <c r="M237" t="str">
        <f>IF('PC Rentados'!O237="","",'PC Rentados'!O237)</f>
        <v/>
      </c>
      <c r="O237" s="3">
        <f>'PC Rentados'!F237</f>
        <v>44855</v>
      </c>
      <c r="P237">
        <f t="shared" si="38"/>
        <v>2022</v>
      </c>
      <c r="Q237">
        <f t="shared" si="39"/>
        <v>10</v>
      </c>
      <c r="R237">
        <f t="shared" si="40"/>
        <v>10</v>
      </c>
      <c r="S237">
        <f t="shared" si="41"/>
        <v>21</v>
      </c>
      <c r="T237" s="3">
        <f>'PC Rentados'!N237</f>
        <v>0</v>
      </c>
      <c r="U237">
        <f t="shared" si="42"/>
        <v>1900</v>
      </c>
      <c r="V237">
        <f t="shared" si="43"/>
        <v>1</v>
      </c>
      <c r="W237" t="str">
        <f t="shared" si="44"/>
        <v>01</v>
      </c>
      <c r="X237" t="str">
        <f t="shared" si="48"/>
        <v>00</v>
      </c>
      <c r="AA237" t="str">
        <f t="shared" si="45"/>
        <v>['proveedor_rentado_id' =&gt; 6, 'centro_costo_id' =&gt; 37,'rentado_responsable_id' =&gt; 22,'rentado_tipo_id' =&gt; 1,'serial' =&gt; '5CD6213VMK','codigo' =&gt; 'RT11450',</v>
      </c>
      <c r="AB237" t="str">
        <f t="shared" si="46"/>
        <v>'ticket' =&gt; '10762','valor' =&gt; '0','fecha_entrega' =&gt; '2022-10-21','fecha_devolucion' =&gt; '','rentado_estado_id' =&gt; 3,'observaciones' =&gt; '',],</v>
      </c>
      <c r="AC237" t="str">
        <f t="shared" si="47"/>
        <v>['proveedor_rentado_id' =&gt; 6, 'centro_costo_id' =&gt; 37,'rentado_responsable_id' =&gt; 22,'rentado_tipo_id' =&gt; 1,'serial' =&gt; '5CD6213VMK','codigo' =&gt; 'RT11450','ticket' =&gt; '10762','valor' =&gt; '0','fecha_entrega' =&gt; '2022-10-21','fecha_devolucion' =&gt; '','rentado_estado_id' =&gt; 3,'observaciones' =&gt; '',],</v>
      </c>
    </row>
    <row r="238" spans="1:29" x14ac:dyDescent="0.25">
      <c r="A238">
        <v>237</v>
      </c>
      <c r="B238">
        <f>VLOOKUP('PC Rentados'!A238,proveedor_rentado_id!$A$1:$B$6,2,0)</f>
        <v>6</v>
      </c>
      <c r="C238">
        <f>_xlfn.IFNA(VLOOKUP('PC Rentados'!C238,centro_costo_id_2!$A$2:$B$108,2),107)</f>
        <v>37</v>
      </c>
      <c r="D238">
        <f>_xlfn.IFNA(VLOOKUP('PC Rentados'!D238,rentado_responsable_id!$A$1:$B$34,2),"NULL")</f>
        <v>22</v>
      </c>
      <c r="E238">
        <f>VLOOKUP('PC Rentados'!J238,rentado_tipo_id!$A$1:$B$5,2,0)</f>
        <v>1</v>
      </c>
      <c r="F238" t="str">
        <f>'PC Rentados'!K238</f>
        <v>5CD6213V8W</v>
      </c>
      <c r="G238" t="str">
        <f>'PC Rentados'!L238</f>
        <v>RT10747</v>
      </c>
      <c r="H238">
        <f>'PC Rentados'!B238</f>
        <v>10762</v>
      </c>
      <c r="I238">
        <f>'PC Rentados'!M238</f>
        <v>0</v>
      </c>
      <c r="J238" t="str">
        <f t="shared" si="37"/>
        <v>2022-10-21</v>
      </c>
      <c r="K238" t="str">
        <f>IF('PC Rentados'!N238="","",U238&amp;"-"&amp;W238&amp;"-"&amp;X238)</f>
        <v/>
      </c>
      <c r="L238">
        <f>VLOOKUP("'PC Rentados'!'PC Rentados'!I2",rentado_estado_id!$A$1:$B$4,2)</f>
        <v>3</v>
      </c>
      <c r="M238" t="str">
        <f>IF('PC Rentados'!O238="","",'PC Rentados'!O238)</f>
        <v/>
      </c>
      <c r="O238" s="3">
        <f>'PC Rentados'!F238</f>
        <v>44855</v>
      </c>
      <c r="P238">
        <f t="shared" si="38"/>
        <v>2022</v>
      </c>
      <c r="Q238">
        <f t="shared" si="39"/>
        <v>10</v>
      </c>
      <c r="R238">
        <f t="shared" si="40"/>
        <v>10</v>
      </c>
      <c r="S238">
        <f t="shared" si="41"/>
        <v>21</v>
      </c>
      <c r="T238" s="3">
        <f>'PC Rentados'!N238</f>
        <v>0</v>
      </c>
      <c r="U238">
        <f t="shared" si="42"/>
        <v>1900</v>
      </c>
      <c r="V238">
        <f t="shared" si="43"/>
        <v>1</v>
      </c>
      <c r="W238" t="str">
        <f t="shared" si="44"/>
        <v>01</v>
      </c>
      <c r="X238" t="str">
        <f t="shared" si="48"/>
        <v>00</v>
      </c>
      <c r="AA238" t="str">
        <f t="shared" si="45"/>
        <v>['proveedor_rentado_id' =&gt; 6, 'centro_costo_id' =&gt; 37,'rentado_responsable_id' =&gt; 22,'rentado_tipo_id' =&gt; 1,'serial' =&gt; '5CD6213V8W','codigo' =&gt; 'RT10747',</v>
      </c>
      <c r="AB238" t="str">
        <f t="shared" si="46"/>
        <v>'ticket' =&gt; '10762','valor' =&gt; '0','fecha_entrega' =&gt; '2022-10-21','fecha_devolucion' =&gt; '','rentado_estado_id' =&gt; 3,'observaciones' =&gt; '',],</v>
      </c>
      <c r="AC238" t="str">
        <f t="shared" si="47"/>
        <v>['proveedor_rentado_id' =&gt; 6, 'centro_costo_id' =&gt; 37,'rentado_responsable_id' =&gt; 22,'rentado_tipo_id' =&gt; 1,'serial' =&gt; '5CD6213V8W','codigo' =&gt; 'RT10747','ticket' =&gt; '10762','valor' =&gt; '0','fecha_entrega' =&gt; '2022-10-21','fecha_devolucion' =&gt; '','rentado_estado_id' =&gt; 3,'observaciones' =&gt; '',],</v>
      </c>
    </row>
    <row r="239" spans="1:29" x14ac:dyDescent="0.25">
      <c r="A239">
        <v>238</v>
      </c>
      <c r="B239">
        <f>VLOOKUP('PC Rentados'!A239,proveedor_rentado_id!$A$1:$B$6,2,0)</f>
        <v>6</v>
      </c>
      <c r="C239">
        <f>_xlfn.IFNA(VLOOKUP('PC Rentados'!C239,centro_costo_id_2!$A$2:$B$108,2),107)</f>
        <v>37</v>
      </c>
      <c r="D239">
        <f>_xlfn.IFNA(VLOOKUP('PC Rentados'!D239,rentado_responsable_id!$A$1:$B$34,2),"NULL")</f>
        <v>22</v>
      </c>
      <c r="E239">
        <f>VLOOKUP('PC Rentados'!J239,rentado_tipo_id!$A$1:$B$5,2,0)</f>
        <v>1</v>
      </c>
      <c r="F239" t="str">
        <f>'PC Rentados'!K239</f>
        <v>5CD6213V9L</v>
      </c>
      <c r="G239" t="str">
        <f>'PC Rentados'!L239</f>
        <v>RT10587</v>
      </c>
      <c r="H239">
        <f>'PC Rentados'!B239</f>
        <v>10762</v>
      </c>
      <c r="I239">
        <f>'PC Rentados'!M239</f>
        <v>0</v>
      </c>
      <c r="J239" t="str">
        <f t="shared" si="37"/>
        <v>2022-10-21</v>
      </c>
      <c r="K239" t="str">
        <f>IF('PC Rentados'!N239="","",U239&amp;"-"&amp;W239&amp;"-"&amp;X239)</f>
        <v/>
      </c>
      <c r="L239">
        <f>VLOOKUP("'PC Rentados'!'PC Rentados'!I2",rentado_estado_id!$A$1:$B$4,2)</f>
        <v>3</v>
      </c>
      <c r="M239" t="str">
        <f>IF('PC Rentados'!O239="","",'PC Rentados'!O239)</f>
        <v/>
      </c>
      <c r="O239" s="3">
        <f>'PC Rentados'!F239</f>
        <v>44855</v>
      </c>
      <c r="P239">
        <f t="shared" si="38"/>
        <v>2022</v>
      </c>
      <c r="Q239">
        <f t="shared" si="39"/>
        <v>10</v>
      </c>
      <c r="R239">
        <f t="shared" si="40"/>
        <v>10</v>
      </c>
      <c r="S239">
        <f t="shared" si="41"/>
        <v>21</v>
      </c>
      <c r="T239" s="3">
        <f>'PC Rentados'!N239</f>
        <v>0</v>
      </c>
      <c r="U239">
        <f t="shared" si="42"/>
        <v>1900</v>
      </c>
      <c r="V239">
        <f t="shared" si="43"/>
        <v>1</v>
      </c>
      <c r="W239" t="str">
        <f t="shared" si="44"/>
        <v>01</v>
      </c>
      <c r="X239" t="str">
        <f t="shared" si="48"/>
        <v>00</v>
      </c>
      <c r="AA239" t="str">
        <f t="shared" si="45"/>
        <v>['proveedor_rentado_id' =&gt; 6, 'centro_costo_id' =&gt; 37,'rentado_responsable_id' =&gt; 22,'rentado_tipo_id' =&gt; 1,'serial' =&gt; '5CD6213V9L','codigo' =&gt; 'RT10587',</v>
      </c>
      <c r="AB239" t="str">
        <f t="shared" si="46"/>
        <v>'ticket' =&gt; '10762','valor' =&gt; '0','fecha_entrega' =&gt; '2022-10-21','fecha_devolucion' =&gt; '','rentado_estado_id' =&gt; 3,'observaciones' =&gt; '',],</v>
      </c>
      <c r="AC239" t="str">
        <f t="shared" si="47"/>
        <v>['proveedor_rentado_id' =&gt; 6, 'centro_costo_id' =&gt; 37,'rentado_responsable_id' =&gt; 22,'rentado_tipo_id' =&gt; 1,'serial' =&gt; '5CD6213V9L','codigo' =&gt; 'RT10587','ticket' =&gt; '10762','valor' =&gt; '0','fecha_entrega' =&gt; '2022-10-21','fecha_devolucion' =&gt; '','rentado_estado_id' =&gt; 3,'observaciones' =&gt; '',],</v>
      </c>
    </row>
    <row r="240" spans="1:29" x14ac:dyDescent="0.25">
      <c r="A240">
        <v>239</v>
      </c>
      <c r="B240">
        <f>VLOOKUP('PC Rentados'!A240,proveedor_rentado_id!$A$1:$B$6,2,0)</f>
        <v>6</v>
      </c>
      <c r="C240">
        <f>_xlfn.IFNA(VLOOKUP('PC Rentados'!C240,centro_costo_id_2!$A$2:$B$108,2),107)</f>
        <v>37</v>
      </c>
      <c r="D240">
        <f>_xlfn.IFNA(VLOOKUP('PC Rentados'!D240,rentado_responsable_id!$A$1:$B$34,2),"NULL")</f>
        <v>22</v>
      </c>
      <c r="E240">
        <f>VLOOKUP('PC Rentados'!J240,rentado_tipo_id!$A$1:$B$5,2,0)</f>
        <v>1</v>
      </c>
      <c r="F240" t="str">
        <f>'PC Rentados'!K240</f>
        <v>5CD6213VF6</v>
      </c>
      <c r="G240" t="str">
        <f>'PC Rentados'!L240</f>
        <v>RT10811</v>
      </c>
      <c r="H240">
        <f>'PC Rentados'!B240</f>
        <v>10762</v>
      </c>
      <c r="I240">
        <f>'PC Rentados'!M240</f>
        <v>0</v>
      </c>
      <c r="J240" t="str">
        <f t="shared" si="37"/>
        <v>2022-10-21</v>
      </c>
      <c r="K240" t="str">
        <f>IF('PC Rentados'!N240="","",U240&amp;"-"&amp;W240&amp;"-"&amp;X240)</f>
        <v/>
      </c>
      <c r="L240">
        <f>VLOOKUP("'PC Rentados'!'PC Rentados'!I2",rentado_estado_id!$A$1:$B$4,2)</f>
        <v>3</v>
      </c>
      <c r="M240" t="str">
        <f>IF('PC Rentados'!O240="","",'PC Rentados'!O240)</f>
        <v/>
      </c>
      <c r="O240" s="3">
        <f>'PC Rentados'!F240</f>
        <v>44855</v>
      </c>
      <c r="P240">
        <f t="shared" si="38"/>
        <v>2022</v>
      </c>
      <c r="Q240">
        <f t="shared" si="39"/>
        <v>10</v>
      </c>
      <c r="R240">
        <f t="shared" si="40"/>
        <v>10</v>
      </c>
      <c r="S240">
        <f t="shared" si="41"/>
        <v>21</v>
      </c>
      <c r="T240" s="3">
        <f>'PC Rentados'!N240</f>
        <v>0</v>
      </c>
      <c r="U240">
        <f t="shared" si="42"/>
        <v>1900</v>
      </c>
      <c r="V240">
        <f t="shared" si="43"/>
        <v>1</v>
      </c>
      <c r="W240" t="str">
        <f t="shared" si="44"/>
        <v>01</v>
      </c>
      <c r="X240" t="str">
        <f t="shared" si="48"/>
        <v>00</v>
      </c>
      <c r="AA240" t="str">
        <f t="shared" si="45"/>
        <v>['proveedor_rentado_id' =&gt; 6, 'centro_costo_id' =&gt; 37,'rentado_responsable_id' =&gt; 22,'rentado_tipo_id' =&gt; 1,'serial' =&gt; '5CD6213VF6','codigo' =&gt; 'RT10811',</v>
      </c>
      <c r="AB240" t="str">
        <f t="shared" si="46"/>
        <v>'ticket' =&gt; '10762','valor' =&gt; '0','fecha_entrega' =&gt; '2022-10-21','fecha_devolucion' =&gt; '','rentado_estado_id' =&gt; 3,'observaciones' =&gt; '',],</v>
      </c>
      <c r="AC240" t="str">
        <f t="shared" si="47"/>
        <v>['proveedor_rentado_id' =&gt; 6, 'centro_costo_id' =&gt; 37,'rentado_responsable_id' =&gt; 22,'rentado_tipo_id' =&gt; 1,'serial' =&gt; '5CD6213VF6','codigo' =&gt; 'RT10811','ticket' =&gt; '10762','valor' =&gt; '0','fecha_entrega' =&gt; '2022-10-21','fecha_devolucion' =&gt; '','rentado_estado_id' =&gt; 3,'observaciones' =&gt; '',],</v>
      </c>
    </row>
    <row r="241" spans="1:29" x14ac:dyDescent="0.25">
      <c r="A241">
        <v>240</v>
      </c>
      <c r="B241">
        <f>VLOOKUP('PC Rentados'!A241,proveedor_rentado_id!$A$1:$B$6,2,0)</f>
        <v>6</v>
      </c>
      <c r="C241">
        <f>_xlfn.IFNA(VLOOKUP('PC Rentados'!C241,centro_costo_id_2!$A$2:$B$108,2),107)</f>
        <v>37</v>
      </c>
      <c r="D241">
        <f>_xlfn.IFNA(VLOOKUP('PC Rentados'!D241,rentado_responsable_id!$A$1:$B$34,2),"NULL")</f>
        <v>22</v>
      </c>
      <c r="E241">
        <f>VLOOKUP('PC Rentados'!J241,rentado_tipo_id!$A$1:$B$5,2,0)</f>
        <v>1</v>
      </c>
      <c r="F241" t="str">
        <f>'PC Rentados'!K241</f>
        <v>5CD6213VQW</v>
      </c>
      <c r="G241" t="str">
        <f>'PC Rentados'!L241</f>
        <v>RT11625</v>
      </c>
      <c r="H241">
        <f>'PC Rentados'!B241</f>
        <v>10762</v>
      </c>
      <c r="I241">
        <f>'PC Rentados'!M241</f>
        <v>0</v>
      </c>
      <c r="J241" t="str">
        <f t="shared" si="37"/>
        <v>2022-10-21</v>
      </c>
      <c r="K241" t="str">
        <f>IF('PC Rentados'!N241="","",U241&amp;"-"&amp;W241&amp;"-"&amp;X241)</f>
        <v/>
      </c>
      <c r="L241">
        <f>VLOOKUP("'PC Rentados'!'PC Rentados'!I2",rentado_estado_id!$A$1:$B$4,2)</f>
        <v>3</v>
      </c>
      <c r="M241" t="str">
        <f>IF('PC Rentados'!O241="","",'PC Rentados'!O241)</f>
        <v/>
      </c>
      <c r="O241" s="3">
        <f>'PC Rentados'!F241</f>
        <v>44855</v>
      </c>
      <c r="P241">
        <f t="shared" si="38"/>
        <v>2022</v>
      </c>
      <c r="Q241">
        <f t="shared" si="39"/>
        <v>10</v>
      </c>
      <c r="R241">
        <f t="shared" si="40"/>
        <v>10</v>
      </c>
      <c r="S241">
        <f t="shared" si="41"/>
        <v>21</v>
      </c>
      <c r="T241" s="3">
        <f>'PC Rentados'!N241</f>
        <v>0</v>
      </c>
      <c r="U241">
        <f t="shared" si="42"/>
        <v>1900</v>
      </c>
      <c r="V241">
        <f t="shared" si="43"/>
        <v>1</v>
      </c>
      <c r="W241" t="str">
        <f t="shared" si="44"/>
        <v>01</v>
      </c>
      <c r="X241" t="str">
        <f t="shared" si="48"/>
        <v>00</v>
      </c>
      <c r="AA241" t="str">
        <f t="shared" si="45"/>
        <v>['proveedor_rentado_id' =&gt; 6, 'centro_costo_id' =&gt; 37,'rentado_responsable_id' =&gt; 22,'rentado_tipo_id' =&gt; 1,'serial' =&gt; '5CD6213VQW','codigo' =&gt; 'RT11625',</v>
      </c>
      <c r="AB241" t="str">
        <f t="shared" si="46"/>
        <v>'ticket' =&gt; '10762','valor' =&gt; '0','fecha_entrega' =&gt; '2022-10-21','fecha_devolucion' =&gt; '','rentado_estado_id' =&gt; 3,'observaciones' =&gt; '',],</v>
      </c>
      <c r="AC241" t="str">
        <f t="shared" si="47"/>
        <v>['proveedor_rentado_id' =&gt; 6, 'centro_costo_id' =&gt; 37,'rentado_responsable_id' =&gt; 22,'rentado_tipo_id' =&gt; 1,'serial' =&gt; '5CD6213VQW','codigo' =&gt; 'RT11625','ticket' =&gt; '10762','valor' =&gt; '0','fecha_entrega' =&gt; '2022-10-21','fecha_devolucion' =&gt; '','rentado_estado_id' =&gt; 3,'observaciones' =&gt; '',],</v>
      </c>
    </row>
    <row r="242" spans="1:29" x14ac:dyDescent="0.25">
      <c r="A242">
        <v>241</v>
      </c>
      <c r="B242">
        <f>VLOOKUP('PC Rentados'!A242,proveedor_rentado_id!$A$1:$B$6,2,0)</f>
        <v>6</v>
      </c>
      <c r="C242">
        <f>_xlfn.IFNA(VLOOKUP('PC Rentados'!C242,centro_costo_id_2!$A$2:$B$108,2),107)</f>
        <v>37</v>
      </c>
      <c r="D242">
        <f>_xlfn.IFNA(VLOOKUP('PC Rentados'!D242,rentado_responsable_id!$A$1:$B$34,2),"NULL")</f>
        <v>22</v>
      </c>
      <c r="E242">
        <f>VLOOKUP('PC Rentados'!J242,rentado_tipo_id!$A$1:$B$5,2,0)</f>
        <v>1</v>
      </c>
      <c r="F242" t="str">
        <f>'PC Rentados'!K242</f>
        <v>5CD6213VLP</v>
      </c>
      <c r="G242" t="str">
        <f>'PC Rentados'!L242</f>
        <v>RT11617</v>
      </c>
      <c r="H242">
        <f>'PC Rentados'!B242</f>
        <v>10762</v>
      </c>
      <c r="I242">
        <f>'PC Rentados'!M242</f>
        <v>0</v>
      </c>
      <c r="J242" t="str">
        <f t="shared" si="37"/>
        <v>2022-10-21</v>
      </c>
      <c r="K242" t="str">
        <f>IF('PC Rentados'!N242="","",U242&amp;"-"&amp;W242&amp;"-"&amp;X242)</f>
        <v/>
      </c>
      <c r="L242">
        <f>VLOOKUP("'PC Rentados'!'PC Rentados'!I2",rentado_estado_id!$A$1:$B$4,2)</f>
        <v>3</v>
      </c>
      <c r="M242" t="str">
        <f>IF('PC Rentados'!O242="","",'PC Rentados'!O242)</f>
        <v/>
      </c>
      <c r="O242" s="3">
        <f>'PC Rentados'!F242</f>
        <v>44855</v>
      </c>
      <c r="P242">
        <f t="shared" si="38"/>
        <v>2022</v>
      </c>
      <c r="Q242">
        <f t="shared" si="39"/>
        <v>10</v>
      </c>
      <c r="R242">
        <f t="shared" si="40"/>
        <v>10</v>
      </c>
      <c r="S242">
        <f t="shared" si="41"/>
        <v>21</v>
      </c>
      <c r="T242" s="3">
        <f>'PC Rentados'!N242</f>
        <v>0</v>
      </c>
      <c r="U242">
        <f t="shared" si="42"/>
        <v>1900</v>
      </c>
      <c r="V242">
        <f t="shared" si="43"/>
        <v>1</v>
      </c>
      <c r="W242" t="str">
        <f t="shared" si="44"/>
        <v>01</v>
      </c>
      <c r="X242" t="str">
        <f t="shared" si="48"/>
        <v>00</v>
      </c>
      <c r="AA242" t="str">
        <f t="shared" si="45"/>
        <v>['proveedor_rentado_id' =&gt; 6, 'centro_costo_id' =&gt; 37,'rentado_responsable_id' =&gt; 22,'rentado_tipo_id' =&gt; 1,'serial' =&gt; '5CD6213VLP','codigo' =&gt; 'RT11617',</v>
      </c>
      <c r="AB242" t="str">
        <f t="shared" si="46"/>
        <v>'ticket' =&gt; '10762','valor' =&gt; '0','fecha_entrega' =&gt; '2022-10-21','fecha_devolucion' =&gt; '','rentado_estado_id' =&gt; 3,'observaciones' =&gt; '',],</v>
      </c>
      <c r="AC242" t="str">
        <f t="shared" si="47"/>
        <v>['proveedor_rentado_id' =&gt; 6, 'centro_costo_id' =&gt; 37,'rentado_responsable_id' =&gt; 22,'rentado_tipo_id' =&gt; 1,'serial' =&gt; '5CD6213VLP','codigo' =&gt; 'RT11617','ticket' =&gt; '10762','valor' =&gt; '0','fecha_entrega' =&gt; '2022-10-21','fecha_devolucion' =&gt; '','rentado_estado_id' =&gt; 3,'observaciones' =&gt; '',],</v>
      </c>
    </row>
    <row r="243" spans="1:29" x14ac:dyDescent="0.25">
      <c r="A243">
        <v>242</v>
      </c>
      <c r="B243">
        <f>VLOOKUP('PC Rentados'!A243,proveedor_rentado_id!$A$1:$B$6,2,0)</f>
        <v>6</v>
      </c>
      <c r="C243">
        <f>_xlfn.IFNA(VLOOKUP('PC Rentados'!C243,centro_costo_id_2!$A$2:$B$108,2),107)</f>
        <v>37</v>
      </c>
      <c r="D243">
        <f>_xlfn.IFNA(VLOOKUP('PC Rentados'!D243,rentado_responsable_id!$A$1:$B$34,2),"NULL")</f>
        <v>22</v>
      </c>
      <c r="E243">
        <f>VLOOKUP('PC Rentados'!J243,rentado_tipo_id!$A$1:$B$5,2,0)</f>
        <v>1</v>
      </c>
      <c r="F243" t="str">
        <f>'PC Rentados'!K243</f>
        <v>5CD6213VP6</v>
      </c>
      <c r="G243" t="str">
        <f>'PC Rentados'!L243</f>
        <v>RT11421</v>
      </c>
      <c r="H243">
        <f>'PC Rentados'!B243</f>
        <v>10762</v>
      </c>
      <c r="I243">
        <f>'PC Rentados'!M243</f>
        <v>0</v>
      </c>
      <c r="J243" t="str">
        <f t="shared" si="37"/>
        <v>2022-10-21</v>
      </c>
      <c r="K243" t="str">
        <f>IF('PC Rentados'!N243="","",U243&amp;"-"&amp;W243&amp;"-"&amp;X243)</f>
        <v/>
      </c>
      <c r="L243">
        <f>VLOOKUP("'PC Rentados'!'PC Rentados'!I2",rentado_estado_id!$A$1:$B$4,2)</f>
        <v>3</v>
      </c>
      <c r="M243" t="str">
        <f>IF('PC Rentados'!O243="","",'PC Rentados'!O243)</f>
        <v/>
      </c>
      <c r="O243" s="3">
        <f>'PC Rentados'!F243</f>
        <v>44855</v>
      </c>
      <c r="P243">
        <f t="shared" si="38"/>
        <v>2022</v>
      </c>
      <c r="Q243">
        <f t="shared" si="39"/>
        <v>10</v>
      </c>
      <c r="R243">
        <f t="shared" si="40"/>
        <v>10</v>
      </c>
      <c r="S243">
        <f t="shared" si="41"/>
        <v>21</v>
      </c>
      <c r="T243" s="3">
        <f>'PC Rentados'!N243</f>
        <v>0</v>
      </c>
      <c r="U243">
        <f t="shared" si="42"/>
        <v>1900</v>
      </c>
      <c r="V243">
        <f t="shared" si="43"/>
        <v>1</v>
      </c>
      <c r="W243" t="str">
        <f t="shared" si="44"/>
        <v>01</v>
      </c>
      <c r="X243" t="str">
        <f t="shared" si="48"/>
        <v>00</v>
      </c>
      <c r="AA243" t="str">
        <f t="shared" si="45"/>
        <v>['proveedor_rentado_id' =&gt; 6, 'centro_costo_id' =&gt; 37,'rentado_responsable_id' =&gt; 22,'rentado_tipo_id' =&gt; 1,'serial' =&gt; '5CD6213VP6','codigo' =&gt; 'RT11421',</v>
      </c>
      <c r="AB243" t="str">
        <f t="shared" si="46"/>
        <v>'ticket' =&gt; '10762','valor' =&gt; '0','fecha_entrega' =&gt; '2022-10-21','fecha_devolucion' =&gt; '','rentado_estado_id' =&gt; 3,'observaciones' =&gt; '',],</v>
      </c>
      <c r="AC243" t="str">
        <f t="shared" si="47"/>
        <v>['proveedor_rentado_id' =&gt; 6, 'centro_costo_id' =&gt; 37,'rentado_responsable_id' =&gt; 22,'rentado_tipo_id' =&gt; 1,'serial' =&gt; '5CD6213VP6','codigo' =&gt; 'RT11421','ticket' =&gt; '10762','valor' =&gt; '0','fecha_entrega' =&gt; '2022-10-21','fecha_devolucion' =&gt; '','rentado_estado_id' =&gt; 3,'observaciones' =&gt; '',],</v>
      </c>
    </row>
    <row r="244" spans="1:29" x14ac:dyDescent="0.25">
      <c r="A244">
        <v>243</v>
      </c>
      <c r="B244">
        <f>VLOOKUP('PC Rentados'!A244,proveedor_rentado_id!$A$1:$B$6,2,0)</f>
        <v>6</v>
      </c>
      <c r="C244">
        <f>_xlfn.IFNA(VLOOKUP('PC Rentados'!C244,centro_costo_id_2!$A$2:$B$108,2),107)</f>
        <v>37</v>
      </c>
      <c r="D244">
        <f>_xlfn.IFNA(VLOOKUP('PC Rentados'!D244,rentado_responsable_id!$A$1:$B$34,2),"NULL")</f>
        <v>22</v>
      </c>
      <c r="E244">
        <f>VLOOKUP('PC Rentados'!J244,rentado_tipo_id!$A$1:$B$5,2,0)</f>
        <v>1</v>
      </c>
      <c r="F244" t="str">
        <f>'PC Rentados'!K244</f>
        <v>5CD6213VL8</v>
      </c>
      <c r="G244" t="str">
        <f>'PC Rentados'!L244</f>
        <v>RT11586</v>
      </c>
      <c r="H244">
        <f>'PC Rentados'!B244</f>
        <v>10762</v>
      </c>
      <c r="I244">
        <f>'PC Rentados'!M244</f>
        <v>0</v>
      </c>
      <c r="J244" t="str">
        <f t="shared" si="37"/>
        <v>2022-10-21</v>
      </c>
      <c r="K244" t="str">
        <f>IF('PC Rentados'!N244="","",U244&amp;"-"&amp;W244&amp;"-"&amp;X244)</f>
        <v/>
      </c>
      <c r="L244">
        <f>VLOOKUP("'PC Rentados'!'PC Rentados'!I2",rentado_estado_id!$A$1:$B$4,2)</f>
        <v>3</v>
      </c>
      <c r="M244" t="str">
        <f>IF('PC Rentados'!O244="","",'PC Rentados'!O244)</f>
        <v/>
      </c>
      <c r="O244" s="3">
        <f>'PC Rentados'!F244</f>
        <v>44855</v>
      </c>
      <c r="P244">
        <f t="shared" si="38"/>
        <v>2022</v>
      </c>
      <c r="Q244">
        <f t="shared" si="39"/>
        <v>10</v>
      </c>
      <c r="R244">
        <f t="shared" si="40"/>
        <v>10</v>
      </c>
      <c r="S244">
        <f t="shared" si="41"/>
        <v>21</v>
      </c>
      <c r="T244" s="3">
        <f>'PC Rentados'!N244</f>
        <v>0</v>
      </c>
      <c r="U244">
        <f t="shared" si="42"/>
        <v>1900</v>
      </c>
      <c r="V244">
        <f t="shared" si="43"/>
        <v>1</v>
      </c>
      <c r="W244" t="str">
        <f t="shared" si="44"/>
        <v>01</v>
      </c>
      <c r="X244" t="str">
        <f t="shared" si="48"/>
        <v>00</v>
      </c>
      <c r="AA244" t="str">
        <f t="shared" si="45"/>
        <v>['proveedor_rentado_id' =&gt; 6, 'centro_costo_id' =&gt; 37,'rentado_responsable_id' =&gt; 22,'rentado_tipo_id' =&gt; 1,'serial' =&gt; '5CD6213VL8','codigo' =&gt; 'RT11586',</v>
      </c>
      <c r="AB244" t="str">
        <f t="shared" si="46"/>
        <v>'ticket' =&gt; '10762','valor' =&gt; '0','fecha_entrega' =&gt; '2022-10-21','fecha_devolucion' =&gt; '','rentado_estado_id' =&gt; 3,'observaciones' =&gt; '',],</v>
      </c>
      <c r="AC244" t="str">
        <f t="shared" si="47"/>
        <v>['proveedor_rentado_id' =&gt; 6, 'centro_costo_id' =&gt; 37,'rentado_responsable_id' =&gt; 22,'rentado_tipo_id' =&gt; 1,'serial' =&gt; '5CD6213VL8','codigo' =&gt; 'RT11586','ticket' =&gt; '10762','valor' =&gt; '0','fecha_entrega' =&gt; '2022-10-21','fecha_devolucion' =&gt; '','rentado_estado_id' =&gt; 3,'observaciones' =&gt; '',],</v>
      </c>
    </row>
    <row r="245" spans="1:29" x14ac:dyDescent="0.25">
      <c r="A245">
        <v>244</v>
      </c>
      <c r="B245">
        <f>VLOOKUP('PC Rentados'!A245,proveedor_rentado_id!$A$1:$B$6,2,0)</f>
        <v>6</v>
      </c>
      <c r="C245">
        <f>_xlfn.IFNA(VLOOKUP('PC Rentados'!C245,centro_costo_id_2!$A$2:$B$108,2),107)</f>
        <v>37</v>
      </c>
      <c r="D245">
        <f>_xlfn.IFNA(VLOOKUP('PC Rentados'!D245,rentado_responsable_id!$A$1:$B$34,2),"NULL")</f>
        <v>22</v>
      </c>
      <c r="E245">
        <f>VLOOKUP('PC Rentados'!J245,rentado_tipo_id!$A$1:$B$5,2,0)</f>
        <v>1</v>
      </c>
      <c r="F245" t="str">
        <f>'PC Rentados'!K245</f>
        <v>5CD6213VKR</v>
      </c>
      <c r="G245" t="str">
        <f>'PC Rentados'!L245</f>
        <v>RT11578</v>
      </c>
      <c r="H245">
        <f>'PC Rentados'!B245</f>
        <v>10762</v>
      </c>
      <c r="I245">
        <f>'PC Rentados'!M245</f>
        <v>0</v>
      </c>
      <c r="J245" t="str">
        <f t="shared" si="37"/>
        <v>2022-10-21</v>
      </c>
      <c r="K245" t="str">
        <f>IF('PC Rentados'!N245="","",U245&amp;"-"&amp;W245&amp;"-"&amp;X245)</f>
        <v/>
      </c>
      <c r="L245">
        <f>VLOOKUP("'PC Rentados'!'PC Rentados'!I2",rentado_estado_id!$A$1:$B$4,2)</f>
        <v>3</v>
      </c>
      <c r="M245" t="str">
        <f>IF('PC Rentados'!O245="","",'PC Rentados'!O245)</f>
        <v/>
      </c>
      <c r="O245" s="3">
        <f>'PC Rentados'!F245</f>
        <v>44855</v>
      </c>
      <c r="P245">
        <f t="shared" si="38"/>
        <v>2022</v>
      </c>
      <c r="Q245">
        <f t="shared" si="39"/>
        <v>10</v>
      </c>
      <c r="R245">
        <f t="shared" si="40"/>
        <v>10</v>
      </c>
      <c r="S245">
        <f t="shared" si="41"/>
        <v>21</v>
      </c>
      <c r="T245" s="3">
        <f>'PC Rentados'!N245</f>
        <v>0</v>
      </c>
      <c r="U245">
        <f t="shared" si="42"/>
        <v>1900</v>
      </c>
      <c r="V245">
        <f t="shared" si="43"/>
        <v>1</v>
      </c>
      <c r="W245" t="str">
        <f t="shared" si="44"/>
        <v>01</v>
      </c>
      <c r="X245" t="str">
        <f t="shared" si="48"/>
        <v>00</v>
      </c>
      <c r="AA245" t="str">
        <f t="shared" si="45"/>
        <v>['proveedor_rentado_id' =&gt; 6, 'centro_costo_id' =&gt; 37,'rentado_responsable_id' =&gt; 22,'rentado_tipo_id' =&gt; 1,'serial' =&gt; '5CD6213VKR','codigo' =&gt; 'RT11578',</v>
      </c>
      <c r="AB245" t="str">
        <f t="shared" si="46"/>
        <v>'ticket' =&gt; '10762','valor' =&gt; '0','fecha_entrega' =&gt; '2022-10-21','fecha_devolucion' =&gt; '','rentado_estado_id' =&gt; 3,'observaciones' =&gt; '',],</v>
      </c>
      <c r="AC245" t="str">
        <f t="shared" si="47"/>
        <v>['proveedor_rentado_id' =&gt; 6, 'centro_costo_id' =&gt; 37,'rentado_responsable_id' =&gt; 22,'rentado_tipo_id' =&gt; 1,'serial' =&gt; '5CD6213VKR','codigo' =&gt; 'RT11578','ticket' =&gt; '10762','valor' =&gt; '0','fecha_entrega' =&gt; '2022-10-21','fecha_devolucion' =&gt; '','rentado_estado_id' =&gt; 3,'observaciones' =&gt; '',],</v>
      </c>
    </row>
    <row r="246" spans="1:29" x14ac:dyDescent="0.25">
      <c r="A246">
        <v>245</v>
      </c>
      <c r="B246">
        <f>VLOOKUP('PC Rentados'!A246,proveedor_rentado_id!$A$1:$B$6,2,0)</f>
        <v>6</v>
      </c>
      <c r="C246">
        <f>_xlfn.IFNA(VLOOKUP('PC Rentados'!C246,centro_costo_id_2!$A$2:$B$108,2),107)</f>
        <v>37</v>
      </c>
      <c r="D246">
        <f>_xlfn.IFNA(VLOOKUP('PC Rentados'!D246,rentado_responsable_id!$A$1:$B$34,2),"NULL")</f>
        <v>22</v>
      </c>
      <c r="E246">
        <f>VLOOKUP('PC Rentados'!J246,rentado_tipo_id!$A$1:$B$5,2,0)</f>
        <v>1</v>
      </c>
      <c r="F246" t="str">
        <f>'PC Rentados'!K246</f>
        <v>5CD6213VDX</v>
      </c>
      <c r="G246" t="str">
        <f>'PC Rentados'!L246</f>
        <v>RT10881</v>
      </c>
      <c r="H246">
        <f>'PC Rentados'!B246</f>
        <v>10762</v>
      </c>
      <c r="I246">
        <f>'PC Rentados'!M246</f>
        <v>0</v>
      </c>
      <c r="J246" t="str">
        <f t="shared" si="37"/>
        <v>2022-10-21</v>
      </c>
      <c r="K246" t="str">
        <f>IF('PC Rentados'!N246="","",U246&amp;"-"&amp;W246&amp;"-"&amp;X246)</f>
        <v/>
      </c>
      <c r="L246">
        <f>VLOOKUP("'PC Rentados'!'PC Rentados'!I2",rentado_estado_id!$A$1:$B$4,2)</f>
        <v>3</v>
      </c>
      <c r="M246" t="str">
        <f>IF('PC Rentados'!O246="","",'PC Rentados'!O246)</f>
        <v/>
      </c>
      <c r="O246" s="3">
        <f>'PC Rentados'!F246</f>
        <v>44855</v>
      </c>
      <c r="P246">
        <f t="shared" si="38"/>
        <v>2022</v>
      </c>
      <c r="Q246">
        <f t="shared" si="39"/>
        <v>10</v>
      </c>
      <c r="R246">
        <f t="shared" si="40"/>
        <v>10</v>
      </c>
      <c r="S246">
        <f t="shared" si="41"/>
        <v>21</v>
      </c>
      <c r="T246" s="3">
        <f>'PC Rentados'!N246</f>
        <v>0</v>
      </c>
      <c r="U246">
        <f t="shared" si="42"/>
        <v>1900</v>
      </c>
      <c r="V246">
        <f t="shared" si="43"/>
        <v>1</v>
      </c>
      <c r="W246" t="str">
        <f t="shared" si="44"/>
        <v>01</v>
      </c>
      <c r="X246" t="str">
        <f t="shared" si="48"/>
        <v>00</v>
      </c>
      <c r="AA246" t="str">
        <f t="shared" si="45"/>
        <v>['proveedor_rentado_id' =&gt; 6, 'centro_costo_id' =&gt; 37,'rentado_responsable_id' =&gt; 22,'rentado_tipo_id' =&gt; 1,'serial' =&gt; '5CD6213VDX','codigo' =&gt; 'RT10881',</v>
      </c>
      <c r="AB246" t="str">
        <f t="shared" si="46"/>
        <v>'ticket' =&gt; '10762','valor' =&gt; '0','fecha_entrega' =&gt; '2022-10-21','fecha_devolucion' =&gt; '','rentado_estado_id' =&gt; 3,'observaciones' =&gt; '',],</v>
      </c>
      <c r="AC246" t="str">
        <f t="shared" si="47"/>
        <v>['proveedor_rentado_id' =&gt; 6, 'centro_costo_id' =&gt; 37,'rentado_responsable_id' =&gt; 22,'rentado_tipo_id' =&gt; 1,'serial' =&gt; '5CD6213VDX','codigo' =&gt; 'RT10881','ticket' =&gt; '10762','valor' =&gt; '0','fecha_entrega' =&gt; '2022-10-21','fecha_devolucion' =&gt; '','rentado_estado_id' =&gt; 3,'observaciones' =&gt; '',],</v>
      </c>
    </row>
    <row r="247" spans="1:29" x14ac:dyDescent="0.25">
      <c r="A247">
        <v>246</v>
      </c>
      <c r="B247">
        <f>VLOOKUP('PC Rentados'!A247,proveedor_rentado_id!$A$1:$B$6,2,0)</f>
        <v>6</v>
      </c>
      <c r="C247">
        <f>_xlfn.IFNA(VLOOKUP('PC Rentados'!C247,centro_costo_id_2!$A$2:$B$108,2),107)</f>
        <v>37</v>
      </c>
      <c r="D247">
        <f>_xlfn.IFNA(VLOOKUP('PC Rentados'!D247,rentado_responsable_id!$A$1:$B$34,2),"NULL")</f>
        <v>22</v>
      </c>
      <c r="E247">
        <f>VLOOKUP('PC Rentados'!J247,rentado_tipo_id!$A$1:$B$5,2,0)</f>
        <v>1</v>
      </c>
      <c r="F247" t="str">
        <f>'PC Rentados'!K247</f>
        <v>5CD6213VQR</v>
      </c>
      <c r="G247" t="str">
        <f>'PC Rentados'!L247</f>
        <v>RT11455</v>
      </c>
      <c r="H247">
        <f>'PC Rentados'!B247</f>
        <v>10762</v>
      </c>
      <c r="I247">
        <f>'PC Rentados'!M247</f>
        <v>0</v>
      </c>
      <c r="J247" t="str">
        <f t="shared" si="37"/>
        <v>2022-10-21</v>
      </c>
      <c r="K247" t="str">
        <f>IF('PC Rentados'!N247="","",U247&amp;"-"&amp;W247&amp;"-"&amp;X247)</f>
        <v/>
      </c>
      <c r="L247">
        <f>VLOOKUP("'PC Rentados'!'PC Rentados'!I2",rentado_estado_id!$A$1:$B$4,2)</f>
        <v>3</v>
      </c>
      <c r="M247" t="str">
        <f>IF('PC Rentados'!O247="","",'PC Rentados'!O247)</f>
        <v/>
      </c>
      <c r="O247" s="3">
        <f>'PC Rentados'!F247</f>
        <v>44855</v>
      </c>
      <c r="P247">
        <f t="shared" si="38"/>
        <v>2022</v>
      </c>
      <c r="Q247">
        <f t="shared" si="39"/>
        <v>10</v>
      </c>
      <c r="R247">
        <f t="shared" si="40"/>
        <v>10</v>
      </c>
      <c r="S247">
        <f t="shared" si="41"/>
        <v>21</v>
      </c>
      <c r="T247" s="3">
        <f>'PC Rentados'!N247</f>
        <v>0</v>
      </c>
      <c r="U247">
        <f t="shared" si="42"/>
        <v>1900</v>
      </c>
      <c r="V247">
        <f t="shared" si="43"/>
        <v>1</v>
      </c>
      <c r="W247" t="str">
        <f t="shared" si="44"/>
        <v>01</v>
      </c>
      <c r="X247" t="str">
        <f t="shared" si="48"/>
        <v>00</v>
      </c>
      <c r="AA247" t="str">
        <f t="shared" si="45"/>
        <v>['proveedor_rentado_id' =&gt; 6, 'centro_costo_id' =&gt; 37,'rentado_responsable_id' =&gt; 22,'rentado_tipo_id' =&gt; 1,'serial' =&gt; '5CD6213VQR','codigo' =&gt; 'RT11455',</v>
      </c>
      <c r="AB247" t="str">
        <f t="shared" si="46"/>
        <v>'ticket' =&gt; '10762','valor' =&gt; '0','fecha_entrega' =&gt; '2022-10-21','fecha_devolucion' =&gt; '','rentado_estado_id' =&gt; 3,'observaciones' =&gt; '',],</v>
      </c>
      <c r="AC247" t="str">
        <f t="shared" si="47"/>
        <v>['proveedor_rentado_id' =&gt; 6, 'centro_costo_id' =&gt; 37,'rentado_responsable_id' =&gt; 22,'rentado_tipo_id' =&gt; 1,'serial' =&gt; '5CD6213VQR','codigo' =&gt; 'RT11455','ticket' =&gt; '10762','valor' =&gt; '0','fecha_entrega' =&gt; '2022-10-21','fecha_devolucion' =&gt; '','rentado_estado_id' =&gt; 3,'observaciones' =&gt; '',],</v>
      </c>
    </row>
    <row r="248" spans="1:29" x14ac:dyDescent="0.25">
      <c r="A248">
        <v>247</v>
      </c>
      <c r="B248">
        <f>VLOOKUP('PC Rentados'!A248,proveedor_rentado_id!$A$1:$B$6,2,0)</f>
        <v>6</v>
      </c>
      <c r="C248">
        <f>_xlfn.IFNA(VLOOKUP('PC Rentados'!C248,centro_costo_id_2!$A$2:$B$108,2),107)</f>
        <v>37</v>
      </c>
      <c r="D248">
        <f>_xlfn.IFNA(VLOOKUP('PC Rentados'!D248,rentado_responsable_id!$A$1:$B$34,2),"NULL")</f>
        <v>22</v>
      </c>
      <c r="E248">
        <f>VLOOKUP('PC Rentados'!J248,rentado_tipo_id!$A$1:$B$5,2,0)</f>
        <v>1</v>
      </c>
      <c r="F248" t="str">
        <f>'PC Rentados'!K248</f>
        <v>5CD6213VDG</v>
      </c>
      <c r="G248" t="str">
        <f>'PC Rentados'!L248</f>
        <v>RT10795</v>
      </c>
      <c r="H248">
        <f>'PC Rentados'!B248</f>
        <v>10762</v>
      </c>
      <c r="I248">
        <f>'PC Rentados'!M248</f>
        <v>0</v>
      </c>
      <c r="J248" t="str">
        <f t="shared" si="37"/>
        <v>2022-10-21</v>
      </c>
      <c r="K248" t="str">
        <f>IF('PC Rentados'!N248="","",U248&amp;"-"&amp;W248&amp;"-"&amp;X248)</f>
        <v/>
      </c>
      <c r="L248">
        <f>VLOOKUP("'PC Rentados'!'PC Rentados'!I2",rentado_estado_id!$A$1:$B$4,2)</f>
        <v>3</v>
      </c>
      <c r="M248" t="str">
        <f>IF('PC Rentados'!O248="","",'PC Rentados'!O248)</f>
        <v/>
      </c>
      <c r="O248" s="3">
        <f>'PC Rentados'!F248</f>
        <v>44855</v>
      </c>
      <c r="P248">
        <f t="shared" si="38"/>
        <v>2022</v>
      </c>
      <c r="Q248">
        <f t="shared" si="39"/>
        <v>10</v>
      </c>
      <c r="R248">
        <f t="shared" si="40"/>
        <v>10</v>
      </c>
      <c r="S248">
        <f t="shared" si="41"/>
        <v>21</v>
      </c>
      <c r="T248" s="3">
        <f>'PC Rentados'!N248</f>
        <v>0</v>
      </c>
      <c r="U248">
        <f t="shared" si="42"/>
        <v>1900</v>
      </c>
      <c r="V248">
        <f t="shared" si="43"/>
        <v>1</v>
      </c>
      <c r="W248" t="str">
        <f t="shared" si="44"/>
        <v>01</v>
      </c>
      <c r="X248" t="str">
        <f t="shared" si="48"/>
        <v>00</v>
      </c>
      <c r="AA248" t="str">
        <f t="shared" si="45"/>
        <v>['proveedor_rentado_id' =&gt; 6, 'centro_costo_id' =&gt; 37,'rentado_responsable_id' =&gt; 22,'rentado_tipo_id' =&gt; 1,'serial' =&gt; '5CD6213VDG','codigo' =&gt; 'RT10795',</v>
      </c>
      <c r="AB248" t="str">
        <f t="shared" si="46"/>
        <v>'ticket' =&gt; '10762','valor' =&gt; '0','fecha_entrega' =&gt; '2022-10-21','fecha_devolucion' =&gt; '','rentado_estado_id' =&gt; 3,'observaciones' =&gt; '',],</v>
      </c>
      <c r="AC248" t="str">
        <f t="shared" si="47"/>
        <v>['proveedor_rentado_id' =&gt; 6, 'centro_costo_id' =&gt; 37,'rentado_responsable_id' =&gt; 22,'rentado_tipo_id' =&gt; 1,'serial' =&gt; '5CD6213VDG','codigo' =&gt; 'RT10795','ticket' =&gt; '10762','valor' =&gt; '0','fecha_entrega' =&gt; '2022-10-21','fecha_devolucion' =&gt; '','rentado_estado_id' =&gt; 3,'observaciones' =&gt; '',],</v>
      </c>
    </row>
    <row r="249" spans="1:29" x14ac:dyDescent="0.25">
      <c r="A249">
        <v>248</v>
      </c>
      <c r="B249">
        <f>VLOOKUP('PC Rentados'!A249,proveedor_rentado_id!$A$1:$B$6,2,0)</f>
        <v>6</v>
      </c>
      <c r="C249">
        <f>_xlfn.IFNA(VLOOKUP('PC Rentados'!C249,centro_costo_id_2!$A$2:$B$108,2),107)</f>
        <v>37</v>
      </c>
      <c r="D249">
        <f>_xlfn.IFNA(VLOOKUP('PC Rentados'!D249,rentado_responsable_id!$A$1:$B$34,2),"NULL")</f>
        <v>22</v>
      </c>
      <c r="E249">
        <f>VLOOKUP('PC Rentados'!J249,rentado_tipo_id!$A$1:$B$5,2,0)</f>
        <v>1</v>
      </c>
      <c r="F249" t="str">
        <f>'PC Rentados'!K249</f>
        <v>5CD6213VMF</v>
      </c>
      <c r="G249" t="str">
        <f>'PC Rentados'!L249</f>
        <v>RT10613</v>
      </c>
      <c r="H249">
        <f>'PC Rentados'!B249</f>
        <v>10762</v>
      </c>
      <c r="I249">
        <f>'PC Rentados'!M249</f>
        <v>0</v>
      </c>
      <c r="J249" t="str">
        <f t="shared" si="37"/>
        <v>2022-10-21</v>
      </c>
      <c r="K249" t="str">
        <f>IF('PC Rentados'!N249="","",U249&amp;"-"&amp;W249&amp;"-"&amp;X249)</f>
        <v/>
      </c>
      <c r="L249">
        <f>VLOOKUP("'PC Rentados'!'PC Rentados'!I2",rentado_estado_id!$A$1:$B$4,2)</f>
        <v>3</v>
      </c>
      <c r="M249" t="str">
        <f>IF('PC Rentados'!O249="","",'PC Rentados'!O249)</f>
        <v/>
      </c>
      <c r="O249" s="3">
        <f>'PC Rentados'!F249</f>
        <v>44855</v>
      </c>
      <c r="P249">
        <f t="shared" si="38"/>
        <v>2022</v>
      </c>
      <c r="Q249">
        <f t="shared" si="39"/>
        <v>10</v>
      </c>
      <c r="R249">
        <f t="shared" si="40"/>
        <v>10</v>
      </c>
      <c r="S249">
        <f t="shared" si="41"/>
        <v>21</v>
      </c>
      <c r="T249" s="3">
        <f>'PC Rentados'!N249</f>
        <v>0</v>
      </c>
      <c r="U249">
        <f t="shared" si="42"/>
        <v>1900</v>
      </c>
      <c r="V249">
        <f t="shared" si="43"/>
        <v>1</v>
      </c>
      <c r="W249" t="str">
        <f t="shared" si="44"/>
        <v>01</v>
      </c>
      <c r="X249" t="str">
        <f t="shared" si="48"/>
        <v>00</v>
      </c>
      <c r="AA249" t="str">
        <f t="shared" si="45"/>
        <v>['proveedor_rentado_id' =&gt; 6, 'centro_costo_id' =&gt; 37,'rentado_responsable_id' =&gt; 22,'rentado_tipo_id' =&gt; 1,'serial' =&gt; '5CD6213VMF','codigo' =&gt; 'RT10613',</v>
      </c>
      <c r="AB249" t="str">
        <f t="shared" si="46"/>
        <v>'ticket' =&gt; '10762','valor' =&gt; '0','fecha_entrega' =&gt; '2022-10-21','fecha_devolucion' =&gt; '','rentado_estado_id' =&gt; 3,'observaciones' =&gt; '',],</v>
      </c>
      <c r="AC249" t="str">
        <f t="shared" si="47"/>
        <v>['proveedor_rentado_id' =&gt; 6, 'centro_costo_id' =&gt; 37,'rentado_responsable_id' =&gt; 22,'rentado_tipo_id' =&gt; 1,'serial' =&gt; '5CD6213VMF','codigo' =&gt; 'RT10613','ticket' =&gt; '10762','valor' =&gt; '0','fecha_entrega' =&gt; '2022-10-21','fecha_devolucion' =&gt; '','rentado_estado_id' =&gt; 3,'observaciones' =&gt; '',],</v>
      </c>
    </row>
    <row r="250" spans="1:29" x14ac:dyDescent="0.25">
      <c r="A250">
        <v>249</v>
      </c>
      <c r="B250">
        <f>VLOOKUP('PC Rentados'!A250,proveedor_rentado_id!$A$1:$B$6,2,0)</f>
        <v>6</v>
      </c>
      <c r="C250">
        <f>_xlfn.IFNA(VLOOKUP('PC Rentados'!C250,centro_costo_id_2!$A$2:$B$108,2),107)</f>
        <v>37</v>
      </c>
      <c r="D250">
        <f>_xlfn.IFNA(VLOOKUP('PC Rentados'!D250,rentado_responsable_id!$A$1:$B$34,2),"NULL")</f>
        <v>22</v>
      </c>
      <c r="E250">
        <f>VLOOKUP('PC Rentados'!J250,rentado_tipo_id!$A$1:$B$5,2,0)</f>
        <v>1</v>
      </c>
      <c r="F250" t="str">
        <f>'PC Rentados'!K250</f>
        <v>5CD6213VQ1</v>
      </c>
      <c r="G250" t="str">
        <f>'PC Rentados'!L250</f>
        <v>RT11651</v>
      </c>
      <c r="H250">
        <f>'PC Rentados'!B250</f>
        <v>10762</v>
      </c>
      <c r="I250">
        <f>'PC Rentados'!M250</f>
        <v>0</v>
      </c>
      <c r="J250" t="str">
        <f t="shared" si="37"/>
        <v>2022-10-21</v>
      </c>
      <c r="K250" t="str">
        <f>IF('PC Rentados'!N250="","",U250&amp;"-"&amp;W250&amp;"-"&amp;X250)</f>
        <v/>
      </c>
      <c r="L250">
        <f>VLOOKUP("'PC Rentados'!'PC Rentados'!I2",rentado_estado_id!$A$1:$B$4,2)</f>
        <v>3</v>
      </c>
      <c r="M250" t="str">
        <f>IF('PC Rentados'!O250="","",'PC Rentados'!O250)</f>
        <v/>
      </c>
      <c r="O250" s="3">
        <f>'PC Rentados'!F250</f>
        <v>44855</v>
      </c>
      <c r="P250">
        <f t="shared" si="38"/>
        <v>2022</v>
      </c>
      <c r="Q250">
        <f t="shared" si="39"/>
        <v>10</v>
      </c>
      <c r="R250">
        <f t="shared" si="40"/>
        <v>10</v>
      </c>
      <c r="S250">
        <f t="shared" si="41"/>
        <v>21</v>
      </c>
      <c r="T250" s="3">
        <f>'PC Rentados'!N250</f>
        <v>0</v>
      </c>
      <c r="U250">
        <f t="shared" si="42"/>
        <v>1900</v>
      </c>
      <c r="V250">
        <f t="shared" si="43"/>
        <v>1</v>
      </c>
      <c r="W250" t="str">
        <f t="shared" si="44"/>
        <v>01</v>
      </c>
      <c r="X250" t="str">
        <f t="shared" si="48"/>
        <v>00</v>
      </c>
      <c r="AA250" t="str">
        <f t="shared" si="45"/>
        <v>['proveedor_rentado_id' =&gt; 6, 'centro_costo_id' =&gt; 37,'rentado_responsable_id' =&gt; 22,'rentado_tipo_id' =&gt; 1,'serial' =&gt; '5CD6213VQ1','codigo' =&gt; 'RT11651',</v>
      </c>
      <c r="AB250" t="str">
        <f t="shared" si="46"/>
        <v>'ticket' =&gt; '10762','valor' =&gt; '0','fecha_entrega' =&gt; '2022-10-21','fecha_devolucion' =&gt; '','rentado_estado_id' =&gt; 3,'observaciones' =&gt; '',],</v>
      </c>
      <c r="AC250" t="str">
        <f t="shared" si="47"/>
        <v>['proveedor_rentado_id' =&gt; 6, 'centro_costo_id' =&gt; 37,'rentado_responsable_id' =&gt; 22,'rentado_tipo_id' =&gt; 1,'serial' =&gt; '5CD6213VQ1','codigo' =&gt; 'RT11651','ticket' =&gt; '10762','valor' =&gt; '0','fecha_entrega' =&gt; '2022-10-21','fecha_devolucion' =&gt; '','rentado_estado_id' =&gt; 3,'observaciones' =&gt; '',],</v>
      </c>
    </row>
    <row r="251" spans="1:29" x14ac:dyDescent="0.25">
      <c r="A251">
        <v>250</v>
      </c>
      <c r="B251">
        <f>VLOOKUP('PC Rentados'!A251,proveedor_rentado_id!$A$1:$B$6,2,0)</f>
        <v>6</v>
      </c>
      <c r="C251">
        <f>_xlfn.IFNA(VLOOKUP('PC Rentados'!C251,centro_costo_id_2!$A$2:$B$108,2),107)</f>
        <v>37</v>
      </c>
      <c r="D251">
        <f>_xlfn.IFNA(VLOOKUP('PC Rentados'!D251,rentado_responsable_id!$A$1:$B$34,2),"NULL")</f>
        <v>22</v>
      </c>
      <c r="E251">
        <f>VLOOKUP('PC Rentados'!J251,rentado_tipo_id!$A$1:$B$5,2,0)</f>
        <v>1</v>
      </c>
      <c r="F251" t="str">
        <f>'PC Rentados'!K251</f>
        <v>5CD7417W7V</v>
      </c>
      <c r="G251" t="str">
        <f>'PC Rentados'!L251</f>
        <v>RT17672</v>
      </c>
      <c r="H251">
        <f>'PC Rentados'!B251</f>
        <v>10762</v>
      </c>
      <c r="I251">
        <f>'PC Rentados'!M251</f>
        <v>0</v>
      </c>
      <c r="J251" t="str">
        <f t="shared" si="37"/>
        <v>2022-10-21</v>
      </c>
      <c r="K251" t="str">
        <f>IF('PC Rentados'!N251="","",U251&amp;"-"&amp;W251&amp;"-"&amp;X251)</f>
        <v/>
      </c>
      <c r="L251">
        <f>VLOOKUP("'PC Rentados'!'PC Rentados'!I2",rentado_estado_id!$A$1:$B$4,2)</f>
        <v>3</v>
      </c>
      <c r="M251" t="str">
        <f>IF('PC Rentados'!O251="","",'PC Rentados'!O251)</f>
        <v/>
      </c>
      <c r="O251" s="3">
        <f>'PC Rentados'!F251</f>
        <v>44855</v>
      </c>
      <c r="P251">
        <f t="shared" si="38"/>
        <v>2022</v>
      </c>
      <c r="Q251">
        <f t="shared" si="39"/>
        <v>10</v>
      </c>
      <c r="R251">
        <f t="shared" si="40"/>
        <v>10</v>
      </c>
      <c r="S251">
        <f t="shared" si="41"/>
        <v>21</v>
      </c>
      <c r="T251" s="3">
        <f>'PC Rentados'!N251</f>
        <v>0</v>
      </c>
      <c r="U251">
        <f t="shared" si="42"/>
        <v>1900</v>
      </c>
      <c r="V251">
        <f t="shared" si="43"/>
        <v>1</v>
      </c>
      <c r="W251" t="str">
        <f t="shared" si="44"/>
        <v>01</v>
      </c>
      <c r="X251" t="str">
        <f t="shared" si="48"/>
        <v>00</v>
      </c>
      <c r="AA251" t="str">
        <f t="shared" si="45"/>
        <v>['proveedor_rentado_id' =&gt; 6, 'centro_costo_id' =&gt; 37,'rentado_responsable_id' =&gt; 22,'rentado_tipo_id' =&gt; 1,'serial' =&gt; '5CD7417W7V','codigo' =&gt; 'RT17672',</v>
      </c>
      <c r="AB251" t="str">
        <f t="shared" si="46"/>
        <v>'ticket' =&gt; '10762','valor' =&gt; '0','fecha_entrega' =&gt; '2022-10-21','fecha_devolucion' =&gt; '','rentado_estado_id' =&gt; 3,'observaciones' =&gt; '',],</v>
      </c>
      <c r="AC251" t="str">
        <f t="shared" si="47"/>
        <v>['proveedor_rentado_id' =&gt; 6, 'centro_costo_id' =&gt; 37,'rentado_responsable_id' =&gt; 22,'rentado_tipo_id' =&gt; 1,'serial' =&gt; '5CD7417W7V','codigo' =&gt; 'RT17672','ticket' =&gt; '10762','valor' =&gt; '0','fecha_entrega' =&gt; '2022-10-21','fecha_devolucion' =&gt; '','rentado_estado_id' =&gt; 3,'observaciones' =&gt; '',],</v>
      </c>
    </row>
    <row r="252" spans="1:29" x14ac:dyDescent="0.25">
      <c r="A252">
        <v>251</v>
      </c>
      <c r="B252">
        <f>VLOOKUP('PC Rentados'!A252,proveedor_rentado_id!$A$1:$B$6,2,0)</f>
        <v>6</v>
      </c>
      <c r="C252">
        <f>_xlfn.IFNA(VLOOKUP('PC Rentados'!C252,centro_costo_id_2!$A$2:$B$108,2),107)</f>
        <v>37</v>
      </c>
      <c r="D252">
        <f>_xlfn.IFNA(VLOOKUP('PC Rentados'!D252,rentado_responsable_id!$A$1:$B$34,2),"NULL")</f>
        <v>22</v>
      </c>
      <c r="E252">
        <f>VLOOKUP('PC Rentados'!J252,rentado_tipo_id!$A$1:$B$5,2,0)</f>
        <v>1</v>
      </c>
      <c r="F252" t="str">
        <f>'PC Rentados'!K252</f>
        <v>5CD7204RY4</v>
      </c>
      <c r="G252" t="str">
        <f>'PC Rentados'!L252</f>
        <v>RT14071</v>
      </c>
      <c r="H252">
        <f>'PC Rentados'!B252</f>
        <v>10762</v>
      </c>
      <c r="I252">
        <f>'PC Rentados'!M252</f>
        <v>0</v>
      </c>
      <c r="J252" t="str">
        <f t="shared" si="37"/>
        <v>2022-10-21</v>
      </c>
      <c r="K252" t="str">
        <f>IF('PC Rentados'!N252="","",U252&amp;"-"&amp;W252&amp;"-"&amp;X252)</f>
        <v/>
      </c>
      <c r="L252">
        <f>VLOOKUP("'PC Rentados'!'PC Rentados'!I2",rentado_estado_id!$A$1:$B$4,2)</f>
        <v>3</v>
      </c>
      <c r="M252" t="str">
        <f>IF('PC Rentados'!O252="","",'PC Rentados'!O252)</f>
        <v/>
      </c>
      <c r="O252" s="3">
        <f>'PC Rentados'!F252</f>
        <v>44855</v>
      </c>
      <c r="P252">
        <f t="shared" si="38"/>
        <v>2022</v>
      </c>
      <c r="Q252">
        <f t="shared" si="39"/>
        <v>10</v>
      </c>
      <c r="R252">
        <f t="shared" si="40"/>
        <v>10</v>
      </c>
      <c r="S252">
        <f t="shared" si="41"/>
        <v>21</v>
      </c>
      <c r="T252" s="3">
        <f>'PC Rentados'!N252</f>
        <v>0</v>
      </c>
      <c r="U252">
        <f t="shared" si="42"/>
        <v>1900</v>
      </c>
      <c r="V252">
        <f t="shared" si="43"/>
        <v>1</v>
      </c>
      <c r="W252" t="str">
        <f t="shared" si="44"/>
        <v>01</v>
      </c>
      <c r="X252" t="str">
        <f t="shared" si="48"/>
        <v>00</v>
      </c>
      <c r="AA252" t="str">
        <f t="shared" si="45"/>
        <v>['proveedor_rentado_id' =&gt; 6, 'centro_costo_id' =&gt; 37,'rentado_responsable_id' =&gt; 22,'rentado_tipo_id' =&gt; 1,'serial' =&gt; '5CD7204RY4','codigo' =&gt; 'RT14071',</v>
      </c>
      <c r="AB252" t="str">
        <f t="shared" si="46"/>
        <v>'ticket' =&gt; '10762','valor' =&gt; '0','fecha_entrega' =&gt; '2022-10-21','fecha_devolucion' =&gt; '','rentado_estado_id' =&gt; 3,'observaciones' =&gt; '',],</v>
      </c>
      <c r="AC252" t="str">
        <f t="shared" si="47"/>
        <v>['proveedor_rentado_id' =&gt; 6, 'centro_costo_id' =&gt; 37,'rentado_responsable_id' =&gt; 22,'rentado_tipo_id' =&gt; 1,'serial' =&gt; '5CD7204RY4','codigo' =&gt; 'RT14071','ticket' =&gt; '10762','valor' =&gt; '0','fecha_entrega' =&gt; '2022-10-21','fecha_devolucion' =&gt; '','rentado_estado_id' =&gt; 3,'observaciones' =&gt; '',],</v>
      </c>
    </row>
    <row r="253" spans="1:29" x14ac:dyDescent="0.25">
      <c r="A253">
        <v>252</v>
      </c>
      <c r="B253">
        <f>VLOOKUP('PC Rentados'!A253,proveedor_rentado_id!$A$1:$B$6,2,0)</f>
        <v>6</v>
      </c>
      <c r="C253">
        <f>_xlfn.IFNA(VLOOKUP('PC Rentados'!C253,centro_costo_id_2!$A$2:$B$108,2),107)</f>
        <v>37</v>
      </c>
      <c r="D253">
        <f>_xlfn.IFNA(VLOOKUP('PC Rentados'!D253,rentado_responsable_id!$A$1:$B$34,2),"NULL")</f>
        <v>22</v>
      </c>
      <c r="E253">
        <f>VLOOKUP('PC Rentados'!J253,rentado_tipo_id!$A$1:$B$5,2,0)</f>
        <v>1</v>
      </c>
      <c r="F253" t="str">
        <f>'PC Rentados'!K253</f>
        <v>5CD6213VR7</v>
      </c>
      <c r="G253" t="str">
        <f>'PC Rentados'!L253</f>
        <v>RT10549</v>
      </c>
      <c r="H253">
        <f>'PC Rentados'!B253</f>
        <v>10762</v>
      </c>
      <c r="I253">
        <f>'PC Rentados'!M253</f>
        <v>0</v>
      </c>
      <c r="J253" t="str">
        <f t="shared" si="37"/>
        <v>2022-10-21</v>
      </c>
      <c r="K253" t="str">
        <f>IF('PC Rentados'!N253="","",U253&amp;"-"&amp;W253&amp;"-"&amp;X253)</f>
        <v/>
      </c>
      <c r="L253">
        <f>VLOOKUP("'PC Rentados'!'PC Rentados'!I2",rentado_estado_id!$A$1:$B$4,2)</f>
        <v>3</v>
      </c>
      <c r="M253" t="str">
        <f>IF('PC Rentados'!O253="","",'PC Rentados'!O253)</f>
        <v/>
      </c>
      <c r="O253" s="3">
        <f>'PC Rentados'!F253</f>
        <v>44855</v>
      </c>
      <c r="P253">
        <f t="shared" si="38"/>
        <v>2022</v>
      </c>
      <c r="Q253">
        <f t="shared" si="39"/>
        <v>10</v>
      </c>
      <c r="R253">
        <f t="shared" si="40"/>
        <v>10</v>
      </c>
      <c r="S253">
        <f t="shared" si="41"/>
        <v>21</v>
      </c>
      <c r="T253" s="3">
        <f>'PC Rentados'!N253</f>
        <v>0</v>
      </c>
      <c r="U253">
        <f t="shared" si="42"/>
        <v>1900</v>
      </c>
      <c r="V253">
        <f t="shared" si="43"/>
        <v>1</v>
      </c>
      <c r="W253" t="str">
        <f t="shared" si="44"/>
        <v>01</v>
      </c>
      <c r="X253" t="str">
        <f t="shared" si="48"/>
        <v>00</v>
      </c>
      <c r="AA253" t="str">
        <f t="shared" si="45"/>
        <v>['proveedor_rentado_id' =&gt; 6, 'centro_costo_id' =&gt; 37,'rentado_responsable_id' =&gt; 22,'rentado_tipo_id' =&gt; 1,'serial' =&gt; '5CD6213VR7','codigo' =&gt; 'RT10549',</v>
      </c>
      <c r="AB253" t="str">
        <f t="shared" si="46"/>
        <v>'ticket' =&gt; '10762','valor' =&gt; '0','fecha_entrega' =&gt; '2022-10-21','fecha_devolucion' =&gt; '','rentado_estado_id' =&gt; 3,'observaciones' =&gt; '',],</v>
      </c>
      <c r="AC253" t="str">
        <f t="shared" si="47"/>
        <v>['proveedor_rentado_id' =&gt; 6, 'centro_costo_id' =&gt; 37,'rentado_responsable_id' =&gt; 22,'rentado_tipo_id' =&gt; 1,'serial' =&gt; '5CD6213VR7','codigo' =&gt; 'RT10549','ticket' =&gt; '10762','valor' =&gt; '0','fecha_entrega' =&gt; '2022-10-21','fecha_devolucion' =&gt; '','rentado_estado_id' =&gt; 3,'observaciones' =&gt; '',],</v>
      </c>
    </row>
    <row r="254" spans="1:29" x14ac:dyDescent="0.25">
      <c r="A254">
        <v>253</v>
      </c>
      <c r="B254">
        <f>VLOOKUP('PC Rentados'!A254,proveedor_rentado_id!$A$1:$B$6,2,0)</f>
        <v>6</v>
      </c>
      <c r="C254">
        <f>_xlfn.IFNA(VLOOKUP('PC Rentados'!C254,centro_costo_id_2!$A$2:$B$108,2),107)</f>
        <v>37</v>
      </c>
      <c r="D254">
        <f>_xlfn.IFNA(VLOOKUP('PC Rentados'!D254,rentado_responsable_id!$A$1:$B$34,2),"NULL")</f>
        <v>22</v>
      </c>
      <c r="E254">
        <f>VLOOKUP('PC Rentados'!J254,rentado_tipo_id!$A$1:$B$5,2,0)</f>
        <v>1</v>
      </c>
      <c r="F254" t="str">
        <f>'PC Rentados'!K254</f>
        <v>5CD6213VH8</v>
      </c>
      <c r="G254" t="str">
        <f>'PC Rentados'!L254</f>
        <v>RT11452</v>
      </c>
      <c r="H254">
        <f>'PC Rentados'!B254</f>
        <v>10762</v>
      </c>
      <c r="I254">
        <f>'PC Rentados'!M254</f>
        <v>0</v>
      </c>
      <c r="J254" t="str">
        <f t="shared" si="37"/>
        <v>2022-10-21</v>
      </c>
      <c r="K254" t="str">
        <f>IF('PC Rentados'!N254="","",U254&amp;"-"&amp;W254&amp;"-"&amp;X254)</f>
        <v/>
      </c>
      <c r="L254">
        <f>VLOOKUP("'PC Rentados'!'PC Rentados'!I2",rentado_estado_id!$A$1:$B$4,2)</f>
        <v>3</v>
      </c>
      <c r="M254" t="str">
        <f>IF('PC Rentados'!O254="","",'PC Rentados'!O254)</f>
        <v/>
      </c>
      <c r="O254" s="3">
        <f>'PC Rentados'!F254</f>
        <v>44855</v>
      </c>
      <c r="P254">
        <f t="shared" si="38"/>
        <v>2022</v>
      </c>
      <c r="Q254">
        <f t="shared" si="39"/>
        <v>10</v>
      </c>
      <c r="R254">
        <f t="shared" si="40"/>
        <v>10</v>
      </c>
      <c r="S254">
        <f t="shared" si="41"/>
        <v>21</v>
      </c>
      <c r="T254" s="3">
        <f>'PC Rentados'!N254</f>
        <v>0</v>
      </c>
      <c r="U254">
        <f t="shared" si="42"/>
        <v>1900</v>
      </c>
      <c r="V254">
        <f t="shared" si="43"/>
        <v>1</v>
      </c>
      <c r="W254" t="str">
        <f t="shared" si="44"/>
        <v>01</v>
      </c>
      <c r="X254" t="str">
        <f t="shared" si="48"/>
        <v>00</v>
      </c>
      <c r="AA254" t="str">
        <f t="shared" si="45"/>
        <v>['proveedor_rentado_id' =&gt; 6, 'centro_costo_id' =&gt; 37,'rentado_responsable_id' =&gt; 22,'rentado_tipo_id' =&gt; 1,'serial' =&gt; '5CD6213VH8','codigo' =&gt; 'RT11452',</v>
      </c>
      <c r="AB254" t="str">
        <f t="shared" si="46"/>
        <v>'ticket' =&gt; '10762','valor' =&gt; '0','fecha_entrega' =&gt; '2022-10-21','fecha_devolucion' =&gt; '','rentado_estado_id' =&gt; 3,'observaciones' =&gt; '',],</v>
      </c>
      <c r="AC254" t="str">
        <f t="shared" si="47"/>
        <v>['proveedor_rentado_id' =&gt; 6, 'centro_costo_id' =&gt; 37,'rentado_responsable_id' =&gt; 22,'rentado_tipo_id' =&gt; 1,'serial' =&gt; '5CD6213VH8','codigo' =&gt; 'RT11452','ticket' =&gt; '10762','valor' =&gt; '0','fecha_entrega' =&gt; '2022-10-21','fecha_devolucion' =&gt; '','rentado_estado_id' =&gt; 3,'observaciones' =&gt; '',],</v>
      </c>
    </row>
    <row r="255" spans="1:29" x14ac:dyDescent="0.25">
      <c r="A255">
        <v>254</v>
      </c>
      <c r="B255">
        <f>VLOOKUP('PC Rentados'!A255,proveedor_rentado_id!$A$1:$B$6,2,0)</f>
        <v>6</v>
      </c>
      <c r="C255">
        <f>_xlfn.IFNA(VLOOKUP('PC Rentados'!C255,centro_costo_id_2!$A$2:$B$108,2),107)</f>
        <v>37</v>
      </c>
      <c r="D255">
        <f>_xlfn.IFNA(VLOOKUP('PC Rentados'!D255,rentado_responsable_id!$A$1:$B$34,2),"NULL")</f>
        <v>22</v>
      </c>
      <c r="E255">
        <f>VLOOKUP('PC Rentados'!J255,rentado_tipo_id!$A$1:$B$5,2,0)</f>
        <v>1</v>
      </c>
      <c r="F255" t="str">
        <f>'PC Rentados'!K255</f>
        <v>5CD6213V84</v>
      </c>
      <c r="G255" t="str">
        <f>'PC Rentados'!L255</f>
        <v>RT11163</v>
      </c>
      <c r="H255">
        <f>'PC Rentados'!B255</f>
        <v>10762</v>
      </c>
      <c r="I255">
        <f>'PC Rentados'!M255</f>
        <v>0</v>
      </c>
      <c r="J255" t="str">
        <f t="shared" si="37"/>
        <v>2022-10-21</v>
      </c>
      <c r="K255" t="str">
        <f>IF('PC Rentados'!N255="","",U255&amp;"-"&amp;W255&amp;"-"&amp;X255)</f>
        <v/>
      </c>
      <c r="L255">
        <f>VLOOKUP("'PC Rentados'!'PC Rentados'!I2",rentado_estado_id!$A$1:$B$4,2)</f>
        <v>3</v>
      </c>
      <c r="M255" t="str">
        <f>IF('PC Rentados'!O255="","",'PC Rentados'!O255)</f>
        <v/>
      </c>
      <c r="O255" s="3">
        <f>'PC Rentados'!F255</f>
        <v>44855</v>
      </c>
      <c r="P255">
        <f t="shared" si="38"/>
        <v>2022</v>
      </c>
      <c r="Q255">
        <f t="shared" si="39"/>
        <v>10</v>
      </c>
      <c r="R255">
        <f t="shared" si="40"/>
        <v>10</v>
      </c>
      <c r="S255">
        <f t="shared" si="41"/>
        <v>21</v>
      </c>
      <c r="T255" s="3">
        <f>'PC Rentados'!N255</f>
        <v>0</v>
      </c>
      <c r="U255">
        <f t="shared" si="42"/>
        <v>1900</v>
      </c>
      <c r="V255">
        <f t="shared" si="43"/>
        <v>1</v>
      </c>
      <c r="W255" t="str">
        <f t="shared" si="44"/>
        <v>01</v>
      </c>
      <c r="X255" t="str">
        <f t="shared" si="48"/>
        <v>00</v>
      </c>
      <c r="AA255" t="str">
        <f t="shared" si="45"/>
        <v>['proveedor_rentado_id' =&gt; 6, 'centro_costo_id' =&gt; 37,'rentado_responsable_id' =&gt; 22,'rentado_tipo_id' =&gt; 1,'serial' =&gt; '5CD6213V84','codigo' =&gt; 'RT11163',</v>
      </c>
      <c r="AB255" t="str">
        <f t="shared" si="46"/>
        <v>'ticket' =&gt; '10762','valor' =&gt; '0','fecha_entrega' =&gt; '2022-10-21','fecha_devolucion' =&gt; '','rentado_estado_id' =&gt; 3,'observaciones' =&gt; '',],</v>
      </c>
      <c r="AC255" t="str">
        <f t="shared" si="47"/>
        <v>['proveedor_rentado_id' =&gt; 6, 'centro_costo_id' =&gt; 37,'rentado_responsable_id' =&gt; 22,'rentado_tipo_id' =&gt; 1,'serial' =&gt; '5CD6213V84','codigo' =&gt; 'RT11163','ticket' =&gt; '10762','valor' =&gt; '0','fecha_entrega' =&gt; '2022-10-21','fecha_devolucion' =&gt; '','rentado_estado_id' =&gt; 3,'observaciones' =&gt; '',],</v>
      </c>
    </row>
    <row r="256" spans="1:29" x14ac:dyDescent="0.25">
      <c r="A256">
        <v>255</v>
      </c>
      <c r="B256">
        <f>VLOOKUP('PC Rentados'!A256,proveedor_rentado_id!$A$1:$B$6,2,0)</f>
        <v>6</v>
      </c>
      <c r="C256">
        <f>_xlfn.IFNA(VLOOKUP('PC Rentados'!C256,centro_costo_id_2!$A$2:$B$108,2),107)</f>
        <v>37</v>
      </c>
      <c r="D256">
        <f>_xlfn.IFNA(VLOOKUP('PC Rentados'!D256,rentado_responsable_id!$A$1:$B$34,2),"NULL")</f>
        <v>22</v>
      </c>
      <c r="E256">
        <f>VLOOKUP('PC Rentados'!J256,rentado_tipo_id!$A$1:$B$5,2,0)</f>
        <v>1</v>
      </c>
      <c r="F256" t="str">
        <f>'PC Rentados'!K256</f>
        <v>5CD6213VRQ</v>
      </c>
      <c r="G256" t="str">
        <f>'PC Rentados'!L256</f>
        <v>RT10531</v>
      </c>
      <c r="H256">
        <f>'PC Rentados'!B256</f>
        <v>10762</v>
      </c>
      <c r="I256">
        <f>'PC Rentados'!M256</f>
        <v>0</v>
      </c>
      <c r="J256" t="str">
        <f t="shared" si="37"/>
        <v>2022-10-21</v>
      </c>
      <c r="K256" t="str">
        <f>IF('PC Rentados'!N256="","",U256&amp;"-"&amp;W256&amp;"-"&amp;X256)</f>
        <v/>
      </c>
      <c r="L256">
        <f>VLOOKUP("'PC Rentados'!'PC Rentados'!I2",rentado_estado_id!$A$1:$B$4,2)</f>
        <v>3</v>
      </c>
      <c r="M256" t="str">
        <f>IF('PC Rentados'!O256="","",'PC Rentados'!O256)</f>
        <v/>
      </c>
      <c r="O256" s="3">
        <f>'PC Rentados'!F256</f>
        <v>44855</v>
      </c>
      <c r="P256">
        <f t="shared" si="38"/>
        <v>2022</v>
      </c>
      <c r="Q256">
        <f t="shared" si="39"/>
        <v>10</v>
      </c>
      <c r="R256">
        <f t="shared" si="40"/>
        <v>10</v>
      </c>
      <c r="S256">
        <f t="shared" si="41"/>
        <v>21</v>
      </c>
      <c r="T256" s="3">
        <f>'PC Rentados'!N256</f>
        <v>0</v>
      </c>
      <c r="U256">
        <f t="shared" si="42"/>
        <v>1900</v>
      </c>
      <c r="V256">
        <f t="shared" si="43"/>
        <v>1</v>
      </c>
      <c r="W256" t="str">
        <f t="shared" si="44"/>
        <v>01</v>
      </c>
      <c r="X256" t="str">
        <f t="shared" si="48"/>
        <v>00</v>
      </c>
      <c r="AA256" t="str">
        <f t="shared" si="45"/>
        <v>['proveedor_rentado_id' =&gt; 6, 'centro_costo_id' =&gt; 37,'rentado_responsable_id' =&gt; 22,'rentado_tipo_id' =&gt; 1,'serial' =&gt; '5CD6213VRQ','codigo' =&gt; 'RT10531',</v>
      </c>
      <c r="AB256" t="str">
        <f t="shared" si="46"/>
        <v>'ticket' =&gt; '10762','valor' =&gt; '0','fecha_entrega' =&gt; '2022-10-21','fecha_devolucion' =&gt; '','rentado_estado_id' =&gt; 3,'observaciones' =&gt; '',],</v>
      </c>
      <c r="AC256" t="str">
        <f t="shared" si="47"/>
        <v>['proveedor_rentado_id' =&gt; 6, 'centro_costo_id' =&gt; 37,'rentado_responsable_id' =&gt; 22,'rentado_tipo_id' =&gt; 1,'serial' =&gt; '5CD6213VRQ','codigo' =&gt; 'RT10531','ticket' =&gt; '10762','valor' =&gt; '0','fecha_entrega' =&gt; '2022-10-21','fecha_devolucion' =&gt; '','rentado_estado_id' =&gt; 3,'observaciones' =&gt; '',],</v>
      </c>
    </row>
    <row r="257" spans="1:29" x14ac:dyDescent="0.25">
      <c r="A257">
        <v>256</v>
      </c>
      <c r="B257">
        <f>VLOOKUP('PC Rentados'!A257,proveedor_rentado_id!$A$1:$B$6,2,0)</f>
        <v>6</v>
      </c>
      <c r="C257">
        <f>_xlfn.IFNA(VLOOKUP('PC Rentados'!C257,centro_costo_id_2!$A$2:$B$108,2),107)</f>
        <v>37</v>
      </c>
      <c r="D257">
        <f>_xlfn.IFNA(VLOOKUP('PC Rentados'!D257,rentado_responsable_id!$A$1:$B$34,2),"NULL")</f>
        <v>22</v>
      </c>
      <c r="E257">
        <f>VLOOKUP('PC Rentados'!J257,rentado_tipo_id!$A$1:$B$5,2,0)</f>
        <v>1</v>
      </c>
      <c r="F257" t="str">
        <f>'PC Rentados'!K257</f>
        <v>5CD6213VNG</v>
      </c>
      <c r="G257" t="str">
        <f>'PC Rentados'!L257</f>
        <v>RT11440</v>
      </c>
      <c r="H257">
        <f>'PC Rentados'!B257</f>
        <v>10762</v>
      </c>
      <c r="I257">
        <f>'PC Rentados'!M257</f>
        <v>0</v>
      </c>
      <c r="J257" t="str">
        <f t="shared" si="37"/>
        <v>2022-10-21</v>
      </c>
      <c r="K257" t="str">
        <f>IF('PC Rentados'!N257="","",U257&amp;"-"&amp;W257&amp;"-"&amp;X257)</f>
        <v/>
      </c>
      <c r="L257">
        <f>VLOOKUP("'PC Rentados'!'PC Rentados'!I2",rentado_estado_id!$A$1:$B$4,2)</f>
        <v>3</v>
      </c>
      <c r="M257" t="str">
        <f>IF('PC Rentados'!O257="","",'PC Rentados'!O257)</f>
        <v/>
      </c>
      <c r="O257" s="3">
        <f>'PC Rentados'!F257</f>
        <v>44855</v>
      </c>
      <c r="P257">
        <f t="shared" si="38"/>
        <v>2022</v>
      </c>
      <c r="Q257">
        <f t="shared" si="39"/>
        <v>10</v>
      </c>
      <c r="R257">
        <f t="shared" si="40"/>
        <v>10</v>
      </c>
      <c r="S257">
        <f t="shared" si="41"/>
        <v>21</v>
      </c>
      <c r="T257" s="3">
        <f>'PC Rentados'!N257</f>
        <v>0</v>
      </c>
      <c r="U257">
        <f t="shared" si="42"/>
        <v>1900</v>
      </c>
      <c r="V257">
        <f t="shared" si="43"/>
        <v>1</v>
      </c>
      <c r="W257" t="str">
        <f t="shared" si="44"/>
        <v>01</v>
      </c>
      <c r="X257" t="str">
        <f t="shared" si="48"/>
        <v>00</v>
      </c>
      <c r="AA257" t="str">
        <f t="shared" si="45"/>
        <v>['proveedor_rentado_id' =&gt; 6, 'centro_costo_id' =&gt; 37,'rentado_responsable_id' =&gt; 22,'rentado_tipo_id' =&gt; 1,'serial' =&gt; '5CD6213VNG','codigo' =&gt; 'RT11440',</v>
      </c>
      <c r="AB257" t="str">
        <f t="shared" si="46"/>
        <v>'ticket' =&gt; '10762','valor' =&gt; '0','fecha_entrega' =&gt; '2022-10-21','fecha_devolucion' =&gt; '','rentado_estado_id' =&gt; 3,'observaciones' =&gt; '',],</v>
      </c>
      <c r="AC257" t="str">
        <f t="shared" si="47"/>
        <v>['proveedor_rentado_id' =&gt; 6, 'centro_costo_id' =&gt; 37,'rentado_responsable_id' =&gt; 22,'rentado_tipo_id' =&gt; 1,'serial' =&gt; '5CD6213VNG','codigo' =&gt; 'RT11440','ticket' =&gt; '10762','valor' =&gt; '0','fecha_entrega' =&gt; '2022-10-21','fecha_devolucion' =&gt; '','rentado_estado_id' =&gt; 3,'observaciones' =&gt; '',],</v>
      </c>
    </row>
    <row r="258" spans="1:29" x14ac:dyDescent="0.25">
      <c r="A258">
        <v>257</v>
      </c>
      <c r="B258">
        <f>VLOOKUP('PC Rentados'!A258,proveedor_rentado_id!$A$1:$B$6,2,0)</f>
        <v>6</v>
      </c>
      <c r="C258">
        <f>_xlfn.IFNA(VLOOKUP('PC Rentados'!C258,centro_costo_id_2!$A$2:$B$108,2),107)</f>
        <v>37</v>
      </c>
      <c r="D258">
        <f>_xlfn.IFNA(VLOOKUP('PC Rentados'!D258,rentado_responsable_id!$A$1:$B$34,2),"NULL")</f>
        <v>22</v>
      </c>
      <c r="E258">
        <f>VLOOKUP('PC Rentados'!J258,rentado_tipo_id!$A$1:$B$5,2,0)</f>
        <v>1</v>
      </c>
      <c r="F258" t="str">
        <f>'PC Rentados'!K258</f>
        <v>5CD6213V8D</v>
      </c>
      <c r="G258" t="str">
        <f>'PC Rentados'!L258</f>
        <v>RT11207</v>
      </c>
      <c r="H258">
        <f>'PC Rentados'!B258</f>
        <v>10762</v>
      </c>
      <c r="I258">
        <f>'PC Rentados'!M258</f>
        <v>0</v>
      </c>
      <c r="J258" t="str">
        <f t="shared" si="37"/>
        <v>2022-10-21</v>
      </c>
      <c r="K258" t="str">
        <f>IF('PC Rentados'!N258="","",U258&amp;"-"&amp;W258&amp;"-"&amp;X258)</f>
        <v/>
      </c>
      <c r="L258">
        <f>VLOOKUP("'PC Rentados'!'PC Rentados'!I2",rentado_estado_id!$A$1:$B$4,2)</f>
        <v>3</v>
      </c>
      <c r="M258" t="str">
        <f>IF('PC Rentados'!O258="","",'PC Rentados'!O258)</f>
        <v/>
      </c>
      <c r="O258" s="3">
        <f>'PC Rentados'!F258</f>
        <v>44855</v>
      </c>
      <c r="P258">
        <f t="shared" si="38"/>
        <v>2022</v>
      </c>
      <c r="Q258">
        <f t="shared" si="39"/>
        <v>10</v>
      </c>
      <c r="R258">
        <f t="shared" si="40"/>
        <v>10</v>
      </c>
      <c r="S258">
        <f t="shared" si="41"/>
        <v>21</v>
      </c>
      <c r="T258" s="3">
        <f>'PC Rentados'!N258</f>
        <v>0</v>
      </c>
      <c r="U258">
        <f t="shared" si="42"/>
        <v>1900</v>
      </c>
      <c r="V258">
        <f t="shared" si="43"/>
        <v>1</v>
      </c>
      <c r="W258" t="str">
        <f t="shared" si="44"/>
        <v>01</v>
      </c>
      <c r="X258" t="str">
        <f t="shared" si="48"/>
        <v>00</v>
      </c>
      <c r="AA258" t="str">
        <f t="shared" si="45"/>
        <v>['proveedor_rentado_id' =&gt; 6, 'centro_costo_id' =&gt; 37,'rentado_responsable_id' =&gt; 22,'rentado_tipo_id' =&gt; 1,'serial' =&gt; '5CD6213V8D','codigo' =&gt; 'RT11207',</v>
      </c>
      <c r="AB258" t="str">
        <f t="shared" si="46"/>
        <v>'ticket' =&gt; '10762','valor' =&gt; '0','fecha_entrega' =&gt; '2022-10-21','fecha_devolucion' =&gt; '','rentado_estado_id' =&gt; 3,'observaciones' =&gt; '',],</v>
      </c>
      <c r="AC258" t="str">
        <f t="shared" si="47"/>
        <v>['proveedor_rentado_id' =&gt; 6, 'centro_costo_id' =&gt; 37,'rentado_responsable_id' =&gt; 22,'rentado_tipo_id' =&gt; 1,'serial' =&gt; '5CD6213V8D','codigo' =&gt; 'RT11207','ticket' =&gt; '10762','valor' =&gt; '0','fecha_entrega' =&gt; '2022-10-21','fecha_devolucion' =&gt; '','rentado_estado_id' =&gt; 3,'observaciones' =&gt; '',],</v>
      </c>
    </row>
    <row r="259" spans="1:29" x14ac:dyDescent="0.25">
      <c r="A259">
        <v>258</v>
      </c>
      <c r="B259">
        <f>VLOOKUP('PC Rentados'!A259,proveedor_rentado_id!$A$1:$B$6,2,0)</f>
        <v>6</v>
      </c>
      <c r="C259">
        <f>_xlfn.IFNA(VLOOKUP('PC Rentados'!C259,centro_costo_id_2!$A$2:$B$108,2),107)</f>
        <v>37</v>
      </c>
      <c r="D259">
        <f>_xlfn.IFNA(VLOOKUP('PC Rentados'!D259,rentado_responsable_id!$A$1:$B$34,2),"NULL")</f>
        <v>22</v>
      </c>
      <c r="E259">
        <f>VLOOKUP('PC Rentados'!J259,rentado_tipo_id!$A$1:$B$5,2,0)</f>
        <v>1</v>
      </c>
      <c r="F259" t="str">
        <f>'PC Rentados'!K259</f>
        <v>5CD6213VP5</v>
      </c>
      <c r="G259" t="str">
        <f>'PC Rentados'!L259</f>
        <v>RT10689</v>
      </c>
      <c r="H259">
        <f>'PC Rentados'!B259</f>
        <v>10762</v>
      </c>
      <c r="I259">
        <f>'PC Rentados'!M259</f>
        <v>0</v>
      </c>
      <c r="J259" t="str">
        <f t="shared" ref="J259:J322" si="49">P259&amp;"-"&amp;R259&amp;"-"&amp;S259</f>
        <v>2022-10-21</v>
      </c>
      <c r="K259" t="str">
        <f>IF('PC Rentados'!N259="","",U259&amp;"-"&amp;W259&amp;"-"&amp;X259)</f>
        <v/>
      </c>
      <c r="L259">
        <f>VLOOKUP("'PC Rentados'!'PC Rentados'!I2",rentado_estado_id!$A$1:$B$4,2)</f>
        <v>3</v>
      </c>
      <c r="M259" t="str">
        <f>IF('PC Rentados'!O259="","",'PC Rentados'!O259)</f>
        <v/>
      </c>
      <c r="O259" s="3">
        <f>'PC Rentados'!F259</f>
        <v>44855</v>
      </c>
      <c r="P259">
        <f t="shared" ref="P259:P322" si="50">YEAR(O259)</f>
        <v>2022</v>
      </c>
      <c r="Q259">
        <f t="shared" ref="Q259:Q322" si="51">MONTH(O259)</f>
        <v>10</v>
      </c>
      <c r="R259">
        <f t="shared" ref="R259:R322" si="52">IF(Q259&lt;10,"0"&amp;Q259,Q259)</f>
        <v>10</v>
      </c>
      <c r="S259">
        <f t="shared" ref="S259:S322" si="53">IF(DAY(O259)&lt;10,0&amp;DAY(O259),DAY(O259))</f>
        <v>21</v>
      </c>
      <c r="T259" s="3">
        <f>'PC Rentados'!N259</f>
        <v>0</v>
      </c>
      <c r="U259">
        <f t="shared" ref="U259:U322" si="54">YEAR(T259)</f>
        <v>1900</v>
      </c>
      <c r="V259">
        <f t="shared" ref="V259:V322" si="55">MONTH(T259)</f>
        <v>1</v>
      </c>
      <c r="W259" t="str">
        <f t="shared" ref="W259:W322" si="56">IF(V259&lt;10,"0"&amp;V259,V259)</f>
        <v>01</v>
      </c>
      <c r="X259" t="str">
        <f t="shared" si="48"/>
        <v>00</v>
      </c>
      <c r="AA259" t="str">
        <f t="shared" ref="AA259:AA322" si="57">"['proveedor_rentado_id' =&gt; "&amp;B259&amp;", 'centro_costo_id' =&gt; "&amp;C259&amp;",'rentado_responsable_id' =&gt; "&amp;D259&amp;",'rentado_tipo_id' =&gt; "&amp;E259&amp;",'serial' =&gt; '"&amp;F259&amp;"','codigo' =&gt; '"&amp;G259&amp;"',"</f>
        <v>['proveedor_rentado_id' =&gt; 6, 'centro_costo_id' =&gt; 37,'rentado_responsable_id' =&gt; 22,'rentado_tipo_id' =&gt; 1,'serial' =&gt; '5CD6213VP5','codigo' =&gt; 'RT10689',</v>
      </c>
      <c r="AB259" t="str">
        <f t="shared" ref="AB259:AB322" si="58">"'ticket' =&gt; '"&amp;H259&amp;"','valor' =&gt; '"&amp;I259&amp;"','fecha_entrega' =&gt; '"&amp;J259&amp;"','fecha_devolucion' =&gt; '"&amp;K259&amp;"','rentado_estado_id' =&gt; "&amp;L259&amp;",'observaciones' =&gt; '"&amp;M259&amp;"',],"</f>
        <v>'ticket' =&gt; '10762','valor' =&gt; '0','fecha_entrega' =&gt; '2022-10-21','fecha_devolucion' =&gt; '','rentado_estado_id' =&gt; 3,'observaciones' =&gt; '',],</v>
      </c>
      <c r="AC259" t="str">
        <f t="shared" ref="AC259:AC322" si="59">AA259&amp;AB259</f>
        <v>['proveedor_rentado_id' =&gt; 6, 'centro_costo_id' =&gt; 37,'rentado_responsable_id' =&gt; 22,'rentado_tipo_id' =&gt; 1,'serial' =&gt; '5CD6213VP5','codigo' =&gt; 'RT10689','ticket' =&gt; '10762','valor' =&gt; '0','fecha_entrega' =&gt; '2022-10-21','fecha_devolucion' =&gt; '','rentado_estado_id' =&gt; 3,'observaciones' =&gt; '',],</v>
      </c>
    </row>
    <row r="260" spans="1:29" x14ac:dyDescent="0.25">
      <c r="A260">
        <v>259</v>
      </c>
      <c r="B260">
        <f>VLOOKUP('PC Rentados'!A260,proveedor_rentado_id!$A$1:$B$6,2,0)</f>
        <v>6</v>
      </c>
      <c r="C260">
        <f>_xlfn.IFNA(VLOOKUP('PC Rentados'!C260,centro_costo_id_2!$A$2:$B$108,2),107)</f>
        <v>37</v>
      </c>
      <c r="D260">
        <f>_xlfn.IFNA(VLOOKUP('PC Rentados'!D260,rentado_responsable_id!$A$1:$B$34,2),"NULL")</f>
        <v>22</v>
      </c>
      <c r="E260">
        <f>VLOOKUP('PC Rentados'!J260,rentado_tipo_id!$A$1:$B$5,2,0)</f>
        <v>1</v>
      </c>
      <c r="F260" t="str">
        <f>'PC Rentados'!K260</f>
        <v>5CD6213VGP</v>
      </c>
      <c r="G260" t="str">
        <f>'PC Rentados'!L260</f>
        <v>RT11400</v>
      </c>
      <c r="H260">
        <f>'PC Rentados'!B260</f>
        <v>10762</v>
      </c>
      <c r="I260">
        <f>'PC Rentados'!M260</f>
        <v>0</v>
      </c>
      <c r="J260" t="str">
        <f t="shared" si="49"/>
        <v>2022-10-21</v>
      </c>
      <c r="K260" t="str">
        <f>IF('PC Rentados'!N260="","",U260&amp;"-"&amp;W260&amp;"-"&amp;X260)</f>
        <v/>
      </c>
      <c r="L260">
        <f>VLOOKUP("'PC Rentados'!'PC Rentados'!I2",rentado_estado_id!$A$1:$B$4,2)</f>
        <v>3</v>
      </c>
      <c r="M260" t="str">
        <f>IF('PC Rentados'!O260="","",'PC Rentados'!O260)</f>
        <v/>
      </c>
      <c r="O260" s="3">
        <f>'PC Rentados'!F260</f>
        <v>44855</v>
      </c>
      <c r="P260">
        <f t="shared" si="50"/>
        <v>2022</v>
      </c>
      <c r="Q260">
        <f t="shared" si="51"/>
        <v>10</v>
      </c>
      <c r="R260">
        <f t="shared" si="52"/>
        <v>10</v>
      </c>
      <c r="S260">
        <f t="shared" si="53"/>
        <v>21</v>
      </c>
      <c r="T260" s="3">
        <f>'PC Rentados'!N260</f>
        <v>0</v>
      </c>
      <c r="U260">
        <f t="shared" si="54"/>
        <v>1900</v>
      </c>
      <c r="V260">
        <f t="shared" si="55"/>
        <v>1</v>
      </c>
      <c r="W260" t="str">
        <f t="shared" si="56"/>
        <v>01</v>
      </c>
      <c r="X260" t="str">
        <f t="shared" si="48"/>
        <v>00</v>
      </c>
      <c r="AA260" t="str">
        <f t="shared" si="57"/>
        <v>['proveedor_rentado_id' =&gt; 6, 'centro_costo_id' =&gt; 37,'rentado_responsable_id' =&gt; 22,'rentado_tipo_id' =&gt; 1,'serial' =&gt; '5CD6213VGP','codigo' =&gt; 'RT11400',</v>
      </c>
      <c r="AB260" t="str">
        <f t="shared" si="58"/>
        <v>'ticket' =&gt; '10762','valor' =&gt; '0','fecha_entrega' =&gt; '2022-10-21','fecha_devolucion' =&gt; '','rentado_estado_id' =&gt; 3,'observaciones' =&gt; '',],</v>
      </c>
      <c r="AC260" t="str">
        <f t="shared" si="59"/>
        <v>['proveedor_rentado_id' =&gt; 6, 'centro_costo_id' =&gt; 37,'rentado_responsable_id' =&gt; 22,'rentado_tipo_id' =&gt; 1,'serial' =&gt; '5CD6213VGP','codigo' =&gt; 'RT11400','ticket' =&gt; '10762','valor' =&gt; '0','fecha_entrega' =&gt; '2022-10-21','fecha_devolucion' =&gt; '','rentado_estado_id' =&gt; 3,'observaciones' =&gt; '',],</v>
      </c>
    </row>
    <row r="261" spans="1:29" x14ac:dyDescent="0.25">
      <c r="A261">
        <v>260</v>
      </c>
      <c r="B261">
        <f>VLOOKUP('PC Rentados'!A261,proveedor_rentado_id!$A$1:$B$6,2,0)</f>
        <v>6</v>
      </c>
      <c r="C261">
        <f>_xlfn.IFNA(VLOOKUP('PC Rentados'!C261,centro_costo_id_2!$A$2:$B$108,2),107)</f>
        <v>37</v>
      </c>
      <c r="D261">
        <f>_xlfn.IFNA(VLOOKUP('PC Rentados'!D261,rentado_responsable_id!$A$1:$B$34,2),"NULL")</f>
        <v>22</v>
      </c>
      <c r="E261">
        <f>VLOOKUP('PC Rentados'!J261,rentado_tipo_id!$A$1:$B$5,2,0)</f>
        <v>1</v>
      </c>
      <c r="F261" t="str">
        <f>'PC Rentados'!K261</f>
        <v>5CD6213VNQ</v>
      </c>
      <c r="G261" t="str">
        <f>'PC Rentados'!L261</f>
        <v>RT10619</v>
      </c>
      <c r="H261">
        <f>'PC Rentados'!B261</f>
        <v>10762</v>
      </c>
      <c r="I261">
        <f>'PC Rentados'!M261</f>
        <v>0</v>
      </c>
      <c r="J261" t="str">
        <f t="shared" si="49"/>
        <v>2022-10-21</v>
      </c>
      <c r="K261" t="str">
        <f>IF('PC Rentados'!N261="","",U261&amp;"-"&amp;W261&amp;"-"&amp;X261)</f>
        <v/>
      </c>
      <c r="L261">
        <f>VLOOKUP("'PC Rentados'!'PC Rentados'!I2",rentado_estado_id!$A$1:$B$4,2)</f>
        <v>3</v>
      </c>
      <c r="M261" t="str">
        <f>IF('PC Rentados'!O261="","",'PC Rentados'!O261)</f>
        <v/>
      </c>
      <c r="O261" s="3">
        <f>'PC Rentados'!F261</f>
        <v>44855</v>
      </c>
      <c r="P261">
        <f t="shared" si="50"/>
        <v>2022</v>
      </c>
      <c r="Q261">
        <f t="shared" si="51"/>
        <v>10</v>
      </c>
      <c r="R261">
        <f t="shared" si="52"/>
        <v>10</v>
      </c>
      <c r="S261">
        <f t="shared" si="53"/>
        <v>21</v>
      </c>
      <c r="T261" s="3">
        <f>'PC Rentados'!N261</f>
        <v>0</v>
      </c>
      <c r="U261">
        <f t="shared" si="54"/>
        <v>1900</v>
      </c>
      <c r="V261">
        <f t="shared" si="55"/>
        <v>1</v>
      </c>
      <c r="W261" t="str">
        <f t="shared" si="56"/>
        <v>01</v>
      </c>
      <c r="X261" t="str">
        <f t="shared" si="48"/>
        <v>00</v>
      </c>
      <c r="AA261" t="str">
        <f t="shared" si="57"/>
        <v>['proveedor_rentado_id' =&gt; 6, 'centro_costo_id' =&gt; 37,'rentado_responsable_id' =&gt; 22,'rentado_tipo_id' =&gt; 1,'serial' =&gt; '5CD6213VNQ','codigo' =&gt; 'RT10619',</v>
      </c>
      <c r="AB261" t="str">
        <f t="shared" si="58"/>
        <v>'ticket' =&gt; '10762','valor' =&gt; '0','fecha_entrega' =&gt; '2022-10-21','fecha_devolucion' =&gt; '','rentado_estado_id' =&gt; 3,'observaciones' =&gt; '',],</v>
      </c>
      <c r="AC261" t="str">
        <f t="shared" si="59"/>
        <v>['proveedor_rentado_id' =&gt; 6, 'centro_costo_id' =&gt; 37,'rentado_responsable_id' =&gt; 22,'rentado_tipo_id' =&gt; 1,'serial' =&gt; '5CD6213VNQ','codigo' =&gt; 'RT10619','ticket' =&gt; '10762','valor' =&gt; '0','fecha_entrega' =&gt; '2022-10-21','fecha_devolucion' =&gt; '','rentado_estado_id' =&gt; 3,'observaciones' =&gt; '',],</v>
      </c>
    </row>
    <row r="262" spans="1:29" x14ac:dyDescent="0.25">
      <c r="A262">
        <v>261</v>
      </c>
      <c r="B262">
        <f>VLOOKUP('PC Rentados'!A262,proveedor_rentado_id!$A$1:$B$6,2,0)</f>
        <v>6</v>
      </c>
      <c r="C262">
        <f>_xlfn.IFNA(VLOOKUP('PC Rentados'!C262,centro_costo_id_2!$A$2:$B$108,2),107)</f>
        <v>37</v>
      </c>
      <c r="D262">
        <f>_xlfn.IFNA(VLOOKUP('PC Rentados'!D262,rentado_responsable_id!$A$1:$B$34,2),"NULL")</f>
        <v>22</v>
      </c>
      <c r="E262">
        <f>VLOOKUP('PC Rentados'!J262,rentado_tipo_id!$A$1:$B$5,2,0)</f>
        <v>1</v>
      </c>
      <c r="F262" t="str">
        <f>'PC Rentados'!K262</f>
        <v>5CD6213VNF</v>
      </c>
      <c r="G262" t="str">
        <f>'PC Rentados'!L262</f>
        <v>RT11667</v>
      </c>
      <c r="H262">
        <f>'PC Rentados'!B262</f>
        <v>10762</v>
      </c>
      <c r="I262">
        <f>'PC Rentados'!M262</f>
        <v>0</v>
      </c>
      <c r="J262" t="str">
        <f t="shared" si="49"/>
        <v>2022-10-21</v>
      </c>
      <c r="K262" t="str">
        <f>IF('PC Rentados'!N262="","",U262&amp;"-"&amp;W262&amp;"-"&amp;X262)</f>
        <v/>
      </c>
      <c r="L262">
        <f>VLOOKUP("'PC Rentados'!'PC Rentados'!I2",rentado_estado_id!$A$1:$B$4,2)</f>
        <v>3</v>
      </c>
      <c r="M262" t="str">
        <f>IF('PC Rentados'!O262="","",'PC Rentados'!O262)</f>
        <v/>
      </c>
      <c r="O262" s="3">
        <f>'PC Rentados'!F262</f>
        <v>44855</v>
      </c>
      <c r="P262">
        <f t="shared" si="50"/>
        <v>2022</v>
      </c>
      <c r="Q262">
        <f t="shared" si="51"/>
        <v>10</v>
      </c>
      <c r="R262">
        <f t="shared" si="52"/>
        <v>10</v>
      </c>
      <c r="S262">
        <f t="shared" si="53"/>
        <v>21</v>
      </c>
      <c r="T262" s="3">
        <f>'PC Rentados'!N262</f>
        <v>0</v>
      </c>
      <c r="U262">
        <f t="shared" si="54"/>
        <v>1900</v>
      </c>
      <c r="V262">
        <f t="shared" si="55"/>
        <v>1</v>
      </c>
      <c r="W262" t="str">
        <f t="shared" si="56"/>
        <v>01</v>
      </c>
      <c r="X262" t="str">
        <f t="shared" si="48"/>
        <v>00</v>
      </c>
      <c r="AA262" t="str">
        <f t="shared" si="57"/>
        <v>['proveedor_rentado_id' =&gt; 6, 'centro_costo_id' =&gt; 37,'rentado_responsable_id' =&gt; 22,'rentado_tipo_id' =&gt; 1,'serial' =&gt; '5CD6213VNF','codigo' =&gt; 'RT11667',</v>
      </c>
      <c r="AB262" t="str">
        <f t="shared" si="58"/>
        <v>'ticket' =&gt; '10762','valor' =&gt; '0','fecha_entrega' =&gt; '2022-10-21','fecha_devolucion' =&gt; '','rentado_estado_id' =&gt; 3,'observaciones' =&gt; '',],</v>
      </c>
      <c r="AC262" t="str">
        <f t="shared" si="59"/>
        <v>['proveedor_rentado_id' =&gt; 6, 'centro_costo_id' =&gt; 37,'rentado_responsable_id' =&gt; 22,'rentado_tipo_id' =&gt; 1,'serial' =&gt; '5CD6213VNF','codigo' =&gt; 'RT11667','ticket' =&gt; '10762','valor' =&gt; '0','fecha_entrega' =&gt; '2022-10-21','fecha_devolucion' =&gt; '','rentado_estado_id' =&gt; 3,'observaciones' =&gt; '',],</v>
      </c>
    </row>
    <row r="263" spans="1:29" x14ac:dyDescent="0.25">
      <c r="A263">
        <v>262</v>
      </c>
      <c r="B263">
        <f>VLOOKUP('PC Rentados'!A263,proveedor_rentado_id!$A$1:$B$6,2,0)</f>
        <v>6</v>
      </c>
      <c r="C263">
        <f>_xlfn.IFNA(VLOOKUP('PC Rentados'!C263,centro_costo_id_2!$A$2:$B$108,2),107)</f>
        <v>37</v>
      </c>
      <c r="D263">
        <f>_xlfn.IFNA(VLOOKUP('PC Rentados'!D263,rentado_responsable_id!$A$1:$B$34,2),"NULL")</f>
        <v>22</v>
      </c>
      <c r="E263">
        <f>VLOOKUP('PC Rentados'!J263,rentado_tipo_id!$A$1:$B$5,2,0)</f>
        <v>1</v>
      </c>
      <c r="F263" t="str">
        <f>'PC Rentados'!K263</f>
        <v>5CD6213VRL</v>
      </c>
      <c r="G263" t="str">
        <f>'PC Rentados'!L263</f>
        <v>RT10731</v>
      </c>
      <c r="H263">
        <f>'PC Rentados'!B263</f>
        <v>10762</v>
      </c>
      <c r="I263">
        <f>'PC Rentados'!M263</f>
        <v>0</v>
      </c>
      <c r="J263" t="str">
        <f t="shared" si="49"/>
        <v>2022-10-21</v>
      </c>
      <c r="K263" t="str">
        <f>IF('PC Rentados'!N263="","",U263&amp;"-"&amp;W263&amp;"-"&amp;X263)</f>
        <v/>
      </c>
      <c r="L263">
        <f>VLOOKUP("'PC Rentados'!'PC Rentados'!I2",rentado_estado_id!$A$1:$B$4,2)</f>
        <v>3</v>
      </c>
      <c r="M263" t="str">
        <f>IF('PC Rentados'!O263="","",'PC Rentados'!O263)</f>
        <v/>
      </c>
      <c r="O263" s="3">
        <f>'PC Rentados'!F263</f>
        <v>44855</v>
      </c>
      <c r="P263">
        <f t="shared" si="50"/>
        <v>2022</v>
      </c>
      <c r="Q263">
        <f t="shared" si="51"/>
        <v>10</v>
      </c>
      <c r="R263">
        <f t="shared" si="52"/>
        <v>10</v>
      </c>
      <c r="S263">
        <f t="shared" si="53"/>
        <v>21</v>
      </c>
      <c r="T263" s="3">
        <f>'PC Rentados'!N263</f>
        <v>0</v>
      </c>
      <c r="U263">
        <f t="shared" si="54"/>
        <v>1900</v>
      </c>
      <c r="V263">
        <f t="shared" si="55"/>
        <v>1</v>
      </c>
      <c r="W263" t="str">
        <f t="shared" si="56"/>
        <v>01</v>
      </c>
      <c r="X263" t="str">
        <f t="shared" si="48"/>
        <v>00</v>
      </c>
      <c r="AA263" t="str">
        <f t="shared" si="57"/>
        <v>['proveedor_rentado_id' =&gt; 6, 'centro_costo_id' =&gt; 37,'rentado_responsable_id' =&gt; 22,'rentado_tipo_id' =&gt; 1,'serial' =&gt; '5CD6213VRL','codigo' =&gt; 'RT10731',</v>
      </c>
      <c r="AB263" t="str">
        <f t="shared" si="58"/>
        <v>'ticket' =&gt; '10762','valor' =&gt; '0','fecha_entrega' =&gt; '2022-10-21','fecha_devolucion' =&gt; '','rentado_estado_id' =&gt; 3,'observaciones' =&gt; '',],</v>
      </c>
      <c r="AC263" t="str">
        <f t="shared" si="59"/>
        <v>['proveedor_rentado_id' =&gt; 6, 'centro_costo_id' =&gt; 37,'rentado_responsable_id' =&gt; 22,'rentado_tipo_id' =&gt; 1,'serial' =&gt; '5CD6213VRL','codigo' =&gt; 'RT10731','ticket' =&gt; '10762','valor' =&gt; '0','fecha_entrega' =&gt; '2022-10-21','fecha_devolucion' =&gt; '','rentado_estado_id' =&gt; 3,'observaciones' =&gt; '',],</v>
      </c>
    </row>
    <row r="264" spans="1:29" x14ac:dyDescent="0.25">
      <c r="A264">
        <v>263</v>
      </c>
      <c r="B264">
        <f>VLOOKUP('PC Rentados'!A264,proveedor_rentado_id!$A$1:$B$6,2,0)</f>
        <v>6</v>
      </c>
      <c r="C264">
        <f>_xlfn.IFNA(VLOOKUP('PC Rentados'!C264,centro_costo_id_2!$A$2:$B$108,2),107)</f>
        <v>37</v>
      </c>
      <c r="D264">
        <f>_xlfn.IFNA(VLOOKUP('PC Rentados'!D264,rentado_responsable_id!$A$1:$B$34,2),"NULL")</f>
        <v>22</v>
      </c>
      <c r="E264">
        <f>VLOOKUP('PC Rentados'!J264,rentado_tipo_id!$A$1:$B$5,2,0)</f>
        <v>1</v>
      </c>
      <c r="F264" t="str">
        <f>'PC Rentados'!K264</f>
        <v>5CD6213VCC</v>
      </c>
      <c r="G264" t="str">
        <f>'PC Rentados'!L264</f>
        <v>RT11629</v>
      </c>
      <c r="H264">
        <f>'PC Rentados'!B264</f>
        <v>10762</v>
      </c>
      <c r="I264">
        <f>'PC Rentados'!M264</f>
        <v>0</v>
      </c>
      <c r="J264" t="str">
        <f t="shared" si="49"/>
        <v>2022-10-21</v>
      </c>
      <c r="K264" t="str">
        <f>IF('PC Rentados'!N264="","",U264&amp;"-"&amp;W264&amp;"-"&amp;X264)</f>
        <v/>
      </c>
      <c r="L264">
        <f>VLOOKUP("'PC Rentados'!'PC Rentados'!I2",rentado_estado_id!$A$1:$B$4,2)</f>
        <v>3</v>
      </c>
      <c r="M264" t="str">
        <f>IF('PC Rentados'!O264="","",'PC Rentados'!O264)</f>
        <v/>
      </c>
      <c r="O264" s="3">
        <f>'PC Rentados'!F264</f>
        <v>44855</v>
      </c>
      <c r="P264">
        <f t="shared" si="50"/>
        <v>2022</v>
      </c>
      <c r="Q264">
        <f t="shared" si="51"/>
        <v>10</v>
      </c>
      <c r="R264">
        <f t="shared" si="52"/>
        <v>10</v>
      </c>
      <c r="S264">
        <f t="shared" si="53"/>
        <v>21</v>
      </c>
      <c r="T264" s="3">
        <f>'PC Rentados'!N264</f>
        <v>0</v>
      </c>
      <c r="U264">
        <f t="shared" si="54"/>
        <v>1900</v>
      </c>
      <c r="V264">
        <f t="shared" si="55"/>
        <v>1</v>
      </c>
      <c r="W264" t="str">
        <f t="shared" si="56"/>
        <v>01</v>
      </c>
      <c r="X264" t="str">
        <f t="shared" si="48"/>
        <v>00</v>
      </c>
      <c r="AA264" t="str">
        <f t="shared" si="57"/>
        <v>['proveedor_rentado_id' =&gt; 6, 'centro_costo_id' =&gt; 37,'rentado_responsable_id' =&gt; 22,'rentado_tipo_id' =&gt; 1,'serial' =&gt; '5CD6213VCC','codigo' =&gt; 'RT11629',</v>
      </c>
      <c r="AB264" t="str">
        <f t="shared" si="58"/>
        <v>'ticket' =&gt; '10762','valor' =&gt; '0','fecha_entrega' =&gt; '2022-10-21','fecha_devolucion' =&gt; '','rentado_estado_id' =&gt; 3,'observaciones' =&gt; '',],</v>
      </c>
      <c r="AC264" t="str">
        <f t="shared" si="59"/>
        <v>['proveedor_rentado_id' =&gt; 6, 'centro_costo_id' =&gt; 37,'rentado_responsable_id' =&gt; 22,'rentado_tipo_id' =&gt; 1,'serial' =&gt; '5CD6213VCC','codigo' =&gt; 'RT11629','ticket' =&gt; '10762','valor' =&gt; '0','fecha_entrega' =&gt; '2022-10-21','fecha_devolucion' =&gt; '','rentado_estado_id' =&gt; 3,'observaciones' =&gt; '',],</v>
      </c>
    </row>
    <row r="265" spans="1:29" x14ac:dyDescent="0.25">
      <c r="A265">
        <v>264</v>
      </c>
      <c r="B265">
        <f>VLOOKUP('PC Rentados'!A265,proveedor_rentado_id!$A$1:$B$6,2,0)</f>
        <v>6</v>
      </c>
      <c r="C265">
        <f>_xlfn.IFNA(VLOOKUP('PC Rentados'!C265,centro_costo_id_2!$A$2:$B$108,2),107)</f>
        <v>37</v>
      </c>
      <c r="D265">
        <f>_xlfn.IFNA(VLOOKUP('PC Rentados'!D265,rentado_responsable_id!$A$1:$B$34,2),"NULL")</f>
        <v>22</v>
      </c>
      <c r="E265">
        <f>VLOOKUP('PC Rentados'!J265,rentado_tipo_id!$A$1:$B$5,2,0)</f>
        <v>1</v>
      </c>
      <c r="F265" t="str">
        <f>'PC Rentados'!K265</f>
        <v>5CD6213VL1</v>
      </c>
      <c r="G265" t="str">
        <f>'PC Rentados'!L265</f>
        <v>RT10685</v>
      </c>
      <c r="H265">
        <f>'PC Rentados'!B265</f>
        <v>10762</v>
      </c>
      <c r="I265">
        <f>'PC Rentados'!M265</f>
        <v>0</v>
      </c>
      <c r="J265" t="str">
        <f t="shared" si="49"/>
        <v>2022-10-21</v>
      </c>
      <c r="K265" t="str">
        <f>IF('PC Rentados'!N265="","",U265&amp;"-"&amp;W265&amp;"-"&amp;X265)</f>
        <v/>
      </c>
      <c r="L265">
        <f>VLOOKUP("'PC Rentados'!'PC Rentados'!I2",rentado_estado_id!$A$1:$B$4,2)</f>
        <v>3</v>
      </c>
      <c r="M265" t="str">
        <f>IF('PC Rentados'!O265="","",'PC Rentados'!O265)</f>
        <v/>
      </c>
      <c r="O265" s="3">
        <f>'PC Rentados'!F265</f>
        <v>44855</v>
      </c>
      <c r="P265">
        <f t="shared" si="50"/>
        <v>2022</v>
      </c>
      <c r="Q265">
        <f t="shared" si="51"/>
        <v>10</v>
      </c>
      <c r="R265">
        <f t="shared" si="52"/>
        <v>10</v>
      </c>
      <c r="S265">
        <f t="shared" si="53"/>
        <v>21</v>
      </c>
      <c r="T265" s="3">
        <f>'PC Rentados'!N265</f>
        <v>0</v>
      </c>
      <c r="U265">
        <f t="shared" si="54"/>
        <v>1900</v>
      </c>
      <c r="V265">
        <f t="shared" si="55"/>
        <v>1</v>
      </c>
      <c r="W265" t="str">
        <f t="shared" si="56"/>
        <v>01</v>
      </c>
      <c r="X265" t="str">
        <f t="shared" si="48"/>
        <v>00</v>
      </c>
      <c r="AA265" t="str">
        <f t="shared" si="57"/>
        <v>['proveedor_rentado_id' =&gt; 6, 'centro_costo_id' =&gt; 37,'rentado_responsable_id' =&gt; 22,'rentado_tipo_id' =&gt; 1,'serial' =&gt; '5CD6213VL1','codigo' =&gt; 'RT10685',</v>
      </c>
      <c r="AB265" t="str">
        <f t="shared" si="58"/>
        <v>'ticket' =&gt; '10762','valor' =&gt; '0','fecha_entrega' =&gt; '2022-10-21','fecha_devolucion' =&gt; '','rentado_estado_id' =&gt; 3,'observaciones' =&gt; '',],</v>
      </c>
      <c r="AC265" t="str">
        <f t="shared" si="59"/>
        <v>['proveedor_rentado_id' =&gt; 6, 'centro_costo_id' =&gt; 37,'rentado_responsable_id' =&gt; 22,'rentado_tipo_id' =&gt; 1,'serial' =&gt; '5CD6213VL1','codigo' =&gt; 'RT10685','ticket' =&gt; '10762','valor' =&gt; '0','fecha_entrega' =&gt; '2022-10-21','fecha_devolucion' =&gt; '','rentado_estado_id' =&gt; 3,'observaciones' =&gt; '',],</v>
      </c>
    </row>
    <row r="266" spans="1:29" x14ac:dyDescent="0.25">
      <c r="A266">
        <v>265</v>
      </c>
      <c r="B266">
        <f>VLOOKUP('PC Rentados'!A266,proveedor_rentado_id!$A$1:$B$6,2,0)</f>
        <v>6</v>
      </c>
      <c r="C266">
        <f>_xlfn.IFNA(VLOOKUP('PC Rentados'!C266,centro_costo_id_2!$A$2:$B$108,2),107)</f>
        <v>37</v>
      </c>
      <c r="D266">
        <f>_xlfn.IFNA(VLOOKUP('PC Rentados'!D266,rentado_responsable_id!$A$1:$B$34,2),"NULL")</f>
        <v>22</v>
      </c>
      <c r="E266">
        <f>VLOOKUP('PC Rentados'!J266,rentado_tipo_id!$A$1:$B$5,2,0)</f>
        <v>1</v>
      </c>
      <c r="F266" t="str">
        <f>'PC Rentados'!K266</f>
        <v>5CD6213VDK</v>
      </c>
      <c r="G266" t="str">
        <f>'PC Rentados'!L266</f>
        <v>RT10765</v>
      </c>
      <c r="H266">
        <f>'PC Rentados'!B266</f>
        <v>10762</v>
      </c>
      <c r="I266">
        <f>'PC Rentados'!M266</f>
        <v>0</v>
      </c>
      <c r="J266" t="str">
        <f t="shared" si="49"/>
        <v>2022-10-21</v>
      </c>
      <c r="K266" t="str">
        <f>IF('PC Rentados'!N266="","",U266&amp;"-"&amp;W266&amp;"-"&amp;X266)</f>
        <v/>
      </c>
      <c r="L266">
        <f>VLOOKUP("'PC Rentados'!'PC Rentados'!I2",rentado_estado_id!$A$1:$B$4,2)</f>
        <v>3</v>
      </c>
      <c r="M266" t="str">
        <f>IF('PC Rentados'!O266="","",'PC Rentados'!O266)</f>
        <v/>
      </c>
      <c r="O266" s="3">
        <f>'PC Rentados'!F266</f>
        <v>44855</v>
      </c>
      <c r="P266">
        <f t="shared" si="50"/>
        <v>2022</v>
      </c>
      <c r="Q266">
        <f t="shared" si="51"/>
        <v>10</v>
      </c>
      <c r="R266">
        <f t="shared" si="52"/>
        <v>10</v>
      </c>
      <c r="S266">
        <f t="shared" si="53"/>
        <v>21</v>
      </c>
      <c r="T266" s="3">
        <f>'PC Rentados'!N266</f>
        <v>0</v>
      </c>
      <c r="U266">
        <f t="shared" si="54"/>
        <v>1900</v>
      </c>
      <c r="V266">
        <f t="shared" si="55"/>
        <v>1</v>
      </c>
      <c r="W266" t="str">
        <f t="shared" si="56"/>
        <v>01</v>
      </c>
      <c r="X266" t="str">
        <f t="shared" si="48"/>
        <v>00</v>
      </c>
      <c r="AA266" t="str">
        <f t="shared" si="57"/>
        <v>['proveedor_rentado_id' =&gt; 6, 'centro_costo_id' =&gt; 37,'rentado_responsable_id' =&gt; 22,'rentado_tipo_id' =&gt; 1,'serial' =&gt; '5CD6213VDK','codigo' =&gt; 'RT10765',</v>
      </c>
      <c r="AB266" t="str">
        <f t="shared" si="58"/>
        <v>'ticket' =&gt; '10762','valor' =&gt; '0','fecha_entrega' =&gt; '2022-10-21','fecha_devolucion' =&gt; '','rentado_estado_id' =&gt; 3,'observaciones' =&gt; '',],</v>
      </c>
      <c r="AC266" t="str">
        <f t="shared" si="59"/>
        <v>['proveedor_rentado_id' =&gt; 6, 'centro_costo_id' =&gt; 37,'rentado_responsable_id' =&gt; 22,'rentado_tipo_id' =&gt; 1,'serial' =&gt; '5CD6213VDK','codigo' =&gt; 'RT10765','ticket' =&gt; '10762','valor' =&gt; '0','fecha_entrega' =&gt; '2022-10-21','fecha_devolucion' =&gt; '','rentado_estado_id' =&gt; 3,'observaciones' =&gt; '',],</v>
      </c>
    </row>
    <row r="267" spans="1:29" x14ac:dyDescent="0.25">
      <c r="A267">
        <v>266</v>
      </c>
      <c r="B267">
        <f>VLOOKUP('PC Rentados'!A267,proveedor_rentado_id!$A$1:$B$6,2,0)</f>
        <v>6</v>
      </c>
      <c r="C267">
        <f>_xlfn.IFNA(VLOOKUP('PC Rentados'!C267,centro_costo_id_2!$A$2:$B$108,2),107)</f>
        <v>37</v>
      </c>
      <c r="D267">
        <f>_xlfn.IFNA(VLOOKUP('PC Rentados'!D267,rentado_responsable_id!$A$1:$B$34,2),"NULL")</f>
        <v>22</v>
      </c>
      <c r="E267">
        <f>VLOOKUP('PC Rentados'!J267,rentado_tipo_id!$A$1:$B$5,2,0)</f>
        <v>1</v>
      </c>
      <c r="F267" t="str">
        <f>'PC Rentados'!K267</f>
        <v>5CD6213V8S</v>
      </c>
      <c r="G267" t="str">
        <f>'PC Rentados'!L267</f>
        <v>RT10909</v>
      </c>
      <c r="H267">
        <f>'PC Rentados'!B267</f>
        <v>10762</v>
      </c>
      <c r="I267">
        <f>'PC Rentados'!M267</f>
        <v>0</v>
      </c>
      <c r="J267" t="str">
        <f t="shared" si="49"/>
        <v>2022-10-21</v>
      </c>
      <c r="K267" t="str">
        <f>IF('PC Rentados'!N267="","",U267&amp;"-"&amp;W267&amp;"-"&amp;X267)</f>
        <v/>
      </c>
      <c r="L267">
        <f>VLOOKUP("'PC Rentados'!'PC Rentados'!I2",rentado_estado_id!$A$1:$B$4,2)</f>
        <v>3</v>
      </c>
      <c r="M267" t="str">
        <f>IF('PC Rentados'!O267="","",'PC Rentados'!O267)</f>
        <v/>
      </c>
      <c r="O267" s="3">
        <f>'PC Rentados'!F267</f>
        <v>44855</v>
      </c>
      <c r="P267">
        <f t="shared" si="50"/>
        <v>2022</v>
      </c>
      <c r="Q267">
        <f t="shared" si="51"/>
        <v>10</v>
      </c>
      <c r="R267">
        <f t="shared" si="52"/>
        <v>10</v>
      </c>
      <c r="S267">
        <f t="shared" si="53"/>
        <v>21</v>
      </c>
      <c r="T267" s="3">
        <f>'PC Rentados'!N267</f>
        <v>0</v>
      </c>
      <c r="U267">
        <f t="shared" si="54"/>
        <v>1900</v>
      </c>
      <c r="V267">
        <f t="shared" si="55"/>
        <v>1</v>
      </c>
      <c r="W267" t="str">
        <f t="shared" si="56"/>
        <v>01</v>
      </c>
      <c r="X267" t="str">
        <f t="shared" si="48"/>
        <v>00</v>
      </c>
      <c r="AA267" t="str">
        <f t="shared" si="57"/>
        <v>['proveedor_rentado_id' =&gt; 6, 'centro_costo_id' =&gt; 37,'rentado_responsable_id' =&gt; 22,'rentado_tipo_id' =&gt; 1,'serial' =&gt; '5CD6213V8S','codigo' =&gt; 'RT10909',</v>
      </c>
      <c r="AB267" t="str">
        <f t="shared" si="58"/>
        <v>'ticket' =&gt; '10762','valor' =&gt; '0','fecha_entrega' =&gt; '2022-10-21','fecha_devolucion' =&gt; '','rentado_estado_id' =&gt; 3,'observaciones' =&gt; '',],</v>
      </c>
      <c r="AC267" t="str">
        <f t="shared" si="59"/>
        <v>['proveedor_rentado_id' =&gt; 6, 'centro_costo_id' =&gt; 37,'rentado_responsable_id' =&gt; 22,'rentado_tipo_id' =&gt; 1,'serial' =&gt; '5CD6213V8S','codigo' =&gt; 'RT10909','ticket' =&gt; '10762','valor' =&gt; '0','fecha_entrega' =&gt; '2022-10-21','fecha_devolucion' =&gt; '','rentado_estado_id' =&gt; 3,'observaciones' =&gt; '',],</v>
      </c>
    </row>
    <row r="268" spans="1:29" x14ac:dyDescent="0.25">
      <c r="A268">
        <v>267</v>
      </c>
      <c r="B268">
        <f>VLOOKUP('PC Rentados'!A268,proveedor_rentado_id!$A$1:$B$6,2,0)</f>
        <v>6</v>
      </c>
      <c r="C268">
        <f>_xlfn.IFNA(VLOOKUP('PC Rentados'!C268,centro_costo_id_2!$A$2:$B$108,2),107)</f>
        <v>37</v>
      </c>
      <c r="D268">
        <f>_xlfn.IFNA(VLOOKUP('PC Rentados'!D268,rentado_responsable_id!$A$1:$B$34,2),"NULL")</f>
        <v>22</v>
      </c>
      <c r="E268">
        <f>VLOOKUP('PC Rentados'!J268,rentado_tipo_id!$A$1:$B$5,2,0)</f>
        <v>1</v>
      </c>
      <c r="F268" t="str">
        <f>'PC Rentados'!K268</f>
        <v>RT10745</v>
      </c>
      <c r="G268" t="str">
        <f>'PC Rentados'!L268</f>
        <v>RT10745</v>
      </c>
      <c r="H268">
        <f>'PC Rentados'!B268</f>
        <v>10762</v>
      </c>
      <c r="I268">
        <f>'PC Rentados'!M268</f>
        <v>0</v>
      </c>
      <c r="J268" t="str">
        <f t="shared" si="49"/>
        <v>2022-10-21</v>
      </c>
      <c r="K268" t="str">
        <f>IF('PC Rentados'!N268="","",U268&amp;"-"&amp;W268&amp;"-"&amp;X268)</f>
        <v/>
      </c>
      <c r="L268">
        <f>VLOOKUP("'PC Rentados'!'PC Rentados'!I2",rentado_estado_id!$A$1:$B$4,2)</f>
        <v>3</v>
      </c>
      <c r="M268" t="str">
        <f>IF('PC Rentados'!O268="","",'PC Rentados'!O268)</f>
        <v/>
      </c>
      <c r="O268" s="3">
        <f>'PC Rentados'!F268</f>
        <v>44855</v>
      </c>
      <c r="P268">
        <f t="shared" si="50"/>
        <v>2022</v>
      </c>
      <c r="Q268">
        <f t="shared" si="51"/>
        <v>10</v>
      </c>
      <c r="R268">
        <f t="shared" si="52"/>
        <v>10</v>
      </c>
      <c r="S268">
        <f t="shared" si="53"/>
        <v>21</v>
      </c>
      <c r="T268" s="3">
        <f>'PC Rentados'!N268</f>
        <v>0</v>
      </c>
      <c r="U268">
        <f t="shared" si="54"/>
        <v>1900</v>
      </c>
      <c r="V268">
        <f t="shared" si="55"/>
        <v>1</v>
      </c>
      <c r="W268" t="str">
        <f t="shared" si="56"/>
        <v>01</v>
      </c>
      <c r="X268" t="str">
        <f t="shared" si="48"/>
        <v>00</v>
      </c>
      <c r="AA268" t="str">
        <f t="shared" si="57"/>
        <v>['proveedor_rentado_id' =&gt; 6, 'centro_costo_id' =&gt; 37,'rentado_responsable_id' =&gt; 22,'rentado_tipo_id' =&gt; 1,'serial' =&gt; 'RT10745','codigo' =&gt; 'RT10745',</v>
      </c>
      <c r="AB268" t="str">
        <f t="shared" si="58"/>
        <v>'ticket' =&gt; '10762','valor' =&gt; '0','fecha_entrega' =&gt; '2022-10-21','fecha_devolucion' =&gt; '','rentado_estado_id' =&gt; 3,'observaciones' =&gt; '',],</v>
      </c>
      <c r="AC268" t="str">
        <f t="shared" si="59"/>
        <v>['proveedor_rentado_id' =&gt; 6, 'centro_costo_id' =&gt; 37,'rentado_responsable_id' =&gt; 22,'rentado_tipo_id' =&gt; 1,'serial' =&gt; 'RT10745','codigo' =&gt; 'RT10745','ticket' =&gt; '10762','valor' =&gt; '0','fecha_entrega' =&gt; '2022-10-21','fecha_devolucion' =&gt; '','rentado_estado_id' =&gt; 3,'observaciones' =&gt; '',],</v>
      </c>
    </row>
    <row r="269" spans="1:29" x14ac:dyDescent="0.25">
      <c r="A269">
        <v>268</v>
      </c>
      <c r="B269">
        <f>VLOOKUP('PC Rentados'!A269,proveedor_rentado_id!$A$1:$B$6,2,0)</f>
        <v>6</v>
      </c>
      <c r="C269">
        <f>_xlfn.IFNA(VLOOKUP('PC Rentados'!C269,centro_costo_id_2!$A$2:$B$108,2),107)</f>
        <v>37</v>
      </c>
      <c r="D269">
        <f>_xlfn.IFNA(VLOOKUP('PC Rentados'!D269,rentado_responsable_id!$A$1:$B$34,2),"NULL")</f>
        <v>22</v>
      </c>
      <c r="E269">
        <f>VLOOKUP('PC Rentados'!J269,rentado_tipo_id!$A$1:$B$5,2,0)</f>
        <v>1</v>
      </c>
      <c r="F269" t="str">
        <f>'PC Rentados'!K269</f>
        <v>RT11089</v>
      </c>
      <c r="G269" t="str">
        <f>'PC Rentados'!L269</f>
        <v>RT11089</v>
      </c>
      <c r="H269">
        <f>'PC Rentados'!B269</f>
        <v>10762</v>
      </c>
      <c r="I269">
        <f>'PC Rentados'!M269</f>
        <v>0</v>
      </c>
      <c r="J269" t="str">
        <f t="shared" si="49"/>
        <v>2022-10-21</v>
      </c>
      <c r="K269" t="str">
        <f>IF('PC Rentados'!N269="","",U269&amp;"-"&amp;W269&amp;"-"&amp;X269)</f>
        <v/>
      </c>
      <c r="L269">
        <f>VLOOKUP("'PC Rentados'!'PC Rentados'!I2",rentado_estado_id!$A$1:$B$4,2)</f>
        <v>3</v>
      </c>
      <c r="M269" t="str">
        <f>IF('PC Rentados'!O269="","",'PC Rentados'!O269)</f>
        <v/>
      </c>
      <c r="O269" s="3">
        <f>'PC Rentados'!F269</f>
        <v>44855</v>
      </c>
      <c r="P269">
        <f t="shared" si="50"/>
        <v>2022</v>
      </c>
      <c r="Q269">
        <f t="shared" si="51"/>
        <v>10</v>
      </c>
      <c r="R269">
        <f t="shared" si="52"/>
        <v>10</v>
      </c>
      <c r="S269">
        <f t="shared" si="53"/>
        <v>21</v>
      </c>
      <c r="T269" s="3">
        <f>'PC Rentados'!N269</f>
        <v>0</v>
      </c>
      <c r="U269">
        <f t="shared" si="54"/>
        <v>1900</v>
      </c>
      <c r="V269">
        <f t="shared" si="55"/>
        <v>1</v>
      </c>
      <c r="W269" t="str">
        <f t="shared" si="56"/>
        <v>01</v>
      </c>
      <c r="X269" t="str">
        <f t="shared" si="48"/>
        <v>00</v>
      </c>
      <c r="AA269" t="str">
        <f t="shared" si="57"/>
        <v>['proveedor_rentado_id' =&gt; 6, 'centro_costo_id' =&gt; 37,'rentado_responsable_id' =&gt; 22,'rentado_tipo_id' =&gt; 1,'serial' =&gt; 'RT11089','codigo' =&gt; 'RT11089',</v>
      </c>
      <c r="AB269" t="str">
        <f t="shared" si="58"/>
        <v>'ticket' =&gt; '10762','valor' =&gt; '0','fecha_entrega' =&gt; '2022-10-21','fecha_devolucion' =&gt; '','rentado_estado_id' =&gt; 3,'observaciones' =&gt; '',],</v>
      </c>
      <c r="AC269" t="str">
        <f t="shared" si="59"/>
        <v>['proveedor_rentado_id' =&gt; 6, 'centro_costo_id' =&gt; 37,'rentado_responsable_id' =&gt; 22,'rentado_tipo_id' =&gt; 1,'serial' =&gt; 'RT11089','codigo' =&gt; 'RT11089','ticket' =&gt; '10762','valor' =&gt; '0','fecha_entrega' =&gt; '2022-10-21','fecha_devolucion' =&gt; '','rentado_estado_id' =&gt; 3,'observaciones' =&gt; '',],</v>
      </c>
    </row>
    <row r="270" spans="1:29" x14ac:dyDescent="0.25">
      <c r="A270">
        <v>269</v>
      </c>
      <c r="B270">
        <f>VLOOKUP('PC Rentados'!A270,proveedor_rentado_id!$A$1:$B$6,2,0)</f>
        <v>5</v>
      </c>
      <c r="C270">
        <f>_xlfn.IFNA(VLOOKUP('PC Rentados'!C270,centro_costo_id_2!$A$2:$B$108,2),107)</f>
        <v>107</v>
      </c>
      <c r="D270" t="str">
        <f>_xlfn.IFNA(VLOOKUP('PC Rentados'!D270,rentado_responsable_id!$A$1:$B$34,2),"NULL")</f>
        <v>NULL</v>
      </c>
      <c r="E270">
        <f>VLOOKUP('PC Rentados'!J270,rentado_tipo_id!$A$1:$B$5,2,0)</f>
        <v>1</v>
      </c>
      <c r="F270" t="str">
        <f>'PC Rentados'!K270</f>
        <v>F9N0KL3</v>
      </c>
      <c r="G270">
        <f>'PC Rentados'!L270</f>
        <v>67134</v>
      </c>
      <c r="H270">
        <f>'PC Rentados'!B270</f>
        <v>10844</v>
      </c>
      <c r="I270">
        <f>'PC Rentados'!M270</f>
        <v>158000</v>
      </c>
      <c r="J270" t="str">
        <f t="shared" si="49"/>
        <v>2022-11-09</v>
      </c>
      <c r="K270" t="str">
        <f>IF('PC Rentados'!N270="","",U270&amp;"-"&amp;W270&amp;"-"&amp;X270)</f>
        <v>2022-12-29</v>
      </c>
      <c r="L270">
        <f>VLOOKUP("'PC Rentados'!'PC Rentados'!I2",rentado_estado_id!$A$1:$B$4,2)</f>
        <v>3</v>
      </c>
      <c r="M270" t="str">
        <f>IF('PC Rentados'!O270="","",'PC Rentados'!O270)</f>
        <v/>
      </c>
      <c r="O270" s="3">
        <f>'PC Rentados'!F270</f>
        <v>44874</v>
      </c>
      <c r="P270">
        <f t="shared" si="50"/>
        <v>2022</v>
      </c>
      <c r="Q270">
        <f t="shared" si="51"/>
        <v>11</v>
      </c>
      <c r="R270">
        <f t="shared" si="52"/>
        <v>11</v>
      </c>
      <c r="S270" t="str">
        <f t="shared" si="53"/>
        <v>09</v>
      </c>
      <c r="T270" s="3">
        <f>'PC Rentados'!N270</f>
        <v>44924</v>
      </c>
      <c r="U270">
        <f t="shared" si="54"/>
        <v>2022</v>
      </c>
      <c r="V270">
        <f t="shared" si="55"/>
        <v>12</v>
      </c>
      <c r="W270">
        <f t="shared" si="56"/>
        <v>12</v>
      </c>
      <c r="X270">
        <f t="shared" si="48"/>
        <v>29</v>
      </c>
      <c r="AA270" t="str">
        <f t="shared" si="57"/>
        <v>['proveedor_rentado_id' =&gt; 5, 'centro_costo_id' =&gt; 107,'rentado_responsable_id' =&gt; NULL,'rentado_tipo_id' =&gt; 1,'serial' =&gt; 'F9N0KL3','codigo' =&gt; '67134',</v>
      </c>
      <c r="AB270" t="str">
        <f t="shared" si="58"/>
        <v>'ticket' =&gt; '10844','valor' =&gt; '158000','fecha_entrega' =&gt; '2022-11-09','fecha_devolucion' =&gt; '2022-12-29','rentado_estado_id' =&gt; 3,'observaciones' =&gt; '',],</v>
      </c>
      <c r="AC270" t="str">
        <f t="shared" si="59"/>
        <v>['proveedor_rentado_id' =&gt; 5, 'centro_costo_id' =&gt; 107,'rentado_responsable_id' =&gt; NULL,'rentado_tipo_id' =&gt; 1,'serial' =&gt; 'F9N0KL3','codigo' =&gt; '67134','ticket' =&gt; '10844','valor' =&gt; '158000','fecha_entrega' =&gt; '2022-11-09','fecha_devolucion' =&gt; '2022-12-29','rentado_estado_id' =&gt; 3,'observaciones' =&gt; '',],</v>
      </c>
    </row>
    <row r="271" spans="1:29" x14ac:dyDescent="0.25">
      <c r="A271">
        <v>270</v>
      </c>
      <c r="B271">
        <f>VLOOKUP('PC Rentados'!A271,proveedor_rentado_id!$A$1:$B$6,2,0)</f>
        <v>5</v>
      </c>
      <c r="C271">
        <f>_xlfn.IFNA(VLOOKUP('PC Rentados'!C271,centro_costo_id_2!$A$2:$B$108,2),107)</f>
        <v>37</v>
      </c>
      <c r="D271">
        <f>_xlfn.IFNA(VLOOKUP('PC Rentados'!D271,rentado_responsable_id!$A$1:$B$34,2),"NULL")</f>
        <v>27</v>
      </c>
      <c r="E271">
        <f>VLOOKUP('PC Rentados'!J271,rentado_tipo_id!$A$1:$B$5,2,0)</f>
        <v>1</v>
      </c>
      <c r="F271" t="str">
        <f>'PC Rentados'!K271</f>
        <v>45V1LL3</v>
      </c>
      <c r="G271">
        <f>'PC Rentados'!L271</f>
        <v>67249</v>
      </c>
      <c r="H271">
        <f>'PC Rentados'!B271</f>
        <v>10844</v>
      </c>
      <c r="I271">
        <f>'PC Rentados'!M271</f>
        <v>158000</v>
      </c>
      <c r="J271" t="str">
        <f t="shared" si="49"/>
        <v>2022-11-09</v>
      </c>
      <c r="K271" t="str">
        <f>IF('PC Rentados'!N271="","",U271&amp;"-"&amp;W271&amp;"-"&amp;X271)</f>
        <v>2022-12-29</v>
      </c>
      <c r="L271">
        <f>VLOOKUP("'PC Rentados'!'PC Rentados'!I2",rentado_estado_id!$A$1:$B$4,2)</f>
        <v>3</v>
      </c>
      <c r="M271" t="str">
        <f>IF('PC Rentados'!O271="","",'PC Rentados'!O271)</f>
        <v/>
      </c>
      <c r="O271" s="3">
        <f>'PC Rentados'!F271</f>
        <v>44874</v>
      </c>
      <c r="P271">
        <f t="shared" si="50"/>
        <v>2022</v>
      </c>
      <c r="Q271">
        <f t="shared" si="51"/>
        <v>11</v>
      </c>
      <c r="R271">
        <f t="shared" si="52"/>
        <v>11</v>
      </c>
      <c r="S271" t="str">
        <f t="shared" si="53"/>
        <v>09</v>
      </c>
      <c r="T271" s="3">
        <f>'PC Rentados'!N271</f>
        <v>44924</v>
      </c>
      <c r="U271">
        <f t="shared" si="54"/>
        <v>2022</v>
      </c>
      <c r="V271">
        <f t="shared" si="55"/>
        <v>12</v>
      </c>
      <c r="W271">
        <f t="shared" si="56"/>
        <v>12</v>
      </c>
      <c r="X271">
        <f t="shared" si="48"/>
        <v>29</v>
      </c>
      <c r="AA271" t="str">
        <f t="shared" si="57"/>
        <v>['proveedor_rentado_id' =&gt; 5, 'centro_costo_id' =&gt; 37,'rentado_responsable_id' =&gt; 27,'rentado_tipo_id' =&gt; 1,'serial' =&gt; '45V1LL3','codigo' =&gt; '67249',</v>
      </c>
      <c r="AB271" t="str">
        <f t="shared" si="58"/>
        <v>'ticket' =&gt; '10844','valor' =&gt; '158000','fecha_entrega' =&gt; '2022-11-09','fecha_devolucion' =&gt; '2022-12-29','rentado_estado_id' =&gt; 3,'observaciones' =&gt; '',],</v>
      </c>
      <c r="AC271" t="str">
        <f t="shared" si="59"/>
        <v>['proveedor_rentado_id' =&gt; 5, 'centro_costo_id' =&gt; 37,'rentado_responsable_id' =&gt; 27,'rentado_tipo_id' =&gt; 1,'serial' =&gt; '45V1LL3','codigo' =&gt; '67249','ticket' =&gt; '10844','valor' =&gt; '158000','fecha_entrega' =&gt; '2022-11-09','fecha_devolucion' =&gt; '2022-12-29','rentado_estado_id' =&gt; 3,'observaciones' =&gt; '',],</v>
      </c>
    </row>
    <row r="272" spans="1:29" x14ac:dyDescent="0.25">
      <c r="A272">
        <v>271</v>
      </c>
      <c r="B272">
        <f>VLOOKUP('PC Rentados'!A272,proveedor_rentado_id!$A$1:$B$6,2,0)</f>
        <v>5</v>
      </c>
      <c r="C272">
        <f>_xlfn.IFNA(VLOOKUP('PC Rentados'!C272,centro_costo_id_2!$A$2:$B$108,2),107)</f>
        <v>37</v>
      </c>
      <c r="D272">
        <f>_xlfn.IFNA(VLOOKUP('PC Rentados'!D272,rentado_responsable_id!$A$1:$B$34,2),"NULL")</f>
        <v>27</v>
      </c>
      <c r="E272">
        <f>VLOOKUP('PC Rentados'!J272,rentado_tipo_id!$A$1:$B$5,2,0)</f>
        <v>1</v>
      </c>
      <c r="F272" t="str">
        <f>'PC Rentados'!K272</f>
        <v>43V1LL3</v>
      </c>
      <c r="G272">
        <f>'PC Rentados'!L272</f>
        <v>67246</v>
      </c>
      <c r="H272">
        <f>'PC Rentados'!B272</f>
        <v>10844</v>
      </c>
      <c r="I272">
        <f>'PC Rentados'!M272</f>
        <v>158000</v>
      </c>
      <c r="J272" t="str">
        <f t="shared" si="49"/>
        <v>2022-11-09</v>
      </c>
      <c r="K272" t="str">
        <f>IF('PC Rentados'!N272="","",U272&amp;"-"&amp;W272&amp;"-"&amp;X272)</f>
        <v/>
      </c>
      <c r="L272">
        <f>VLOOKUP("'PC Rentados'!'PC Rentados'!I2",rentado_estado_id!$A$1:$B$4,2)</f>
        <v>3</v>
      </c>
      <c r="M272" t="str">
        <f>IF('PC Rentados'!O272="","",'PC Rentados'!O272)</f>
        <v>SE SOLICITO APOYO AL AREA DE COMPRAS PARA DEVOLUCION / 06 De Julio De 2023</v>
      </c>
      <c r="O272" s="3">
        <f>'PC Rentados'!F272</f>
        <v>44874</v>
      </c>
      <c r="P272">
        <f t="shared" si="50"/>
        <v>2022</v>
      </c>
      <c r="Q272">
        <f t="shared" si="51"/>
        <v>11</v>
      </c>
      <c r="R272">
        <f t="shared" si="52"/>
        <v>11</v>
      </c>
      <c r="S272" t="str">
        <f t="shared" si="53"/>
        <v>09</v>
      </c>
      <c r="T272" s="3">
        <f>'PC Rentados'!N272</f>
        <v>0</v>
      </c>
      <c r="U272">
        <f t="shared" si="54"/>
        <v>1900</v>
      </c>
      <c r="V272">
        <f t="shared" si="55"/>
        <v>1</v>
      </c>
      <c r="W272" t="str">
        <f t="shared" si="56"/>
        <v>01</v>
      </c>
      <c r="X272" t="str">
        <f t="shared" si="48"/>
        <v>00</v>
      </c>
      <c r="AA272" t="str">
        <f t="shared" si="57"/>
        <v>['proveedor_rentado_id' =&gt; 5, 'centro_costo_id' =&gt; 37,'rentado_responsable_id' =&gt; 27,'rentado_tipo_id' =&gt; 1,'serial' =&gt; '43V1LL3','codigo' =&gt; '67246',</v>
      </c>
      <c r="AB272" t="str">
        <f t="shared" si="58"/>
        <v>'ticket' =&gt; '10844','valor' =&gt; '158000','fecha_entrega' =&gt; '2022-11-09','fecha_devolucion' =&gt; '','rentado_estado_id' =&gt; 3,'observaciones' =&gt; 'SE SOLICITO APOYO AL AREA DE COMPRAS PARA DEVOLUCION / 06 De Julio De 2023',],</v>
      </c>
      <c r="AC272" t="str">
        <f t="shared" si="59"/>
        <v>['proveedor_rentado_id' =&gt; 5, 'centro_costo_id' =&gt; 37,'rentado_responsable_id' =&gt; 27,'rentado_tipo_id' =&gt; 1,'serial' =&gt; '43V1LL3','codigo' =&gt; '67246','ticket' =&gt; '10844','valor' =&gt; '158000','fecha_entrega' =&gt; '2022-11-09','fecha_devolucion' =&gt; '','rentado_estado_id' =&gt; 3,'observaciones' =&gt; 'SE SOLICITO APOYO AL AREA DE COMPRAS PARA DEVOLUCION / 06 De Julio De 2023',],</v>
      </c>
    </row>
    <row r="273" spans="1:29" x14ac:dyDescent="0.25">
      <c r="A273">
        <v>272</v>
      </c>
      <c r="B273">
        <f>VLOOKUP('PC Rentados'!A273,proveedor_rentado_id!$A$1:$B$6,2,0)</f>
        <v>5</v>
      </c>
      <c r="C273">
        <f>_xlfn.IFNA(VLOOKUP('PC Rentados'!C273,centro_costo_id_2!$A$2:$B$108,2),107)</f>
        <v>37</v>
      </c>
      <c r="D273">
        <f>_xlfn.IFNA(VLOOKUP('PC Rentados'!D273,rentado_responsable_id!$A$1:$B$34,2),"NULL")</f>
        <v>27</v>
      </c>
      <c r="E273">
        <f>VLOOKUP('PC Rentados'!J273,rentado_tipo_id!$A$1:$B$5,2,0)</f>
        <v>1</v>
      </c>
      <c r="F273" t="str">
        <f>'PC Rentados'!K273</f>
        <v>65V1LL3</v>
      </c>
      <c r="G273">
        <f>'PC Rentados'!L273</f>
        <v>67245</v>
      </c>
      <c r="H273">
        <f>'PC Rentados'!B273</f>
        <v>10844</v>
      </c>
      <c r="I273">
        <f>'PC Rentados'!M273</f>
        <v>158000</v>
      </c>
      <c r="J273" t="str">
        <f t="shared" si="49"/>
        <v>2022-11-09</v>
      </c>
      <c r="K273" t="str">
        <f>IF('PC Rentados'!N273="","",U273&amp;"-"&amp;W273&amp;"-"&amp;X273)</f>
        <v/>
      </c>
      <c r="L273">
        <f>VLOOKUP("'PC Rentados'!'PC Rentados'!I2",rentado_estado_id!$A$1:$B$4,2)</f>
        <v>3</v>
      </c>
      <c r="M273" t="str">
        <f>IF('PC Rentados'!O273="","",'PC Rentados'!O273)</f>
        <v/>
      </c>
      <c r="O273" s="3">
        <f>'PC Rentados'!F273</f>
        <v>44874</v>
      </c>
      <c r="P273">
        <f t="shared" si="50"/>
        <v>2022</v>
      </c>
      <c r="Q273">
        <f t="shared" si="51"/>
        <v>11</v>
      </c>
      <c r="R273">
        <f t="shared" si="52"/>
        <v>11</v>
      </c>
      <c r="S273" t="str">
        <f t="shared" si="53"/>
        <v>09</v>
      </c>
      <c r="T273" s="3">
        <f>'PC Rentados'!N273</f>
        <v>0</v>
      </c>
      <c r="U273">
        <f t="shared" si="54"/>
        <v>1900</v>
      </c>
      <c r="V273">
        <f t="shared" si="55"/>
        <v>1</v>
      </c>
      <c r="W273" t="str">
        <f t="shared" si="56"/>
        <v>01</v>
      </c>
      <c r="X273" t="str">
        <f t="shared" si="48"/>
        <v>00</v>
      </c>
      <c r="AA273" t="str">
        <f t="shared" si="57"/>
        <v>['proveedor_rentado_id' =&gt; 5, 'centro_costo_id' =&gt; 37,'rentado_responsable_id' =&gt; 27,'rentado_tipo_id' =&gt; 1,'serial' =&gt; '65V1LL3','codigo' =&gt; '67245',</v>
      </c>
      <c r="AB273" t="str">
        <f t="shared" si="58"/>
        <v>'ticket' =&gt; '10844','valor' =&gt; '158000','fecha_entrega' =&gt; '2022-11-09','fecha_devolucion' =&gt; '','rentado_estado_id' =&gt; 3,'observaciones' =&gt; '',],</v>
      </c>
      <c r="AC273" t="str">
        <f t="shared" si="59"/>
        <v>['proveedor_rentado_id' =&gt; 5, 'centro_costo_id' =&gt; 37,'rentado_responsable_id' =&gt; 27,'rentado_tipo_id' =&gt; 1,'serial' =&gt; '65V1LL3','codigo' =&gt; '67245','ticket' =&gt; '10844','valor' =&gt; '158000','fecha_entrega' =&gt; '2022-11-09','fecha_devolucion' =&gt; '','rentado_estado_id' =&gt; 3,'observaciones' =&gt; '',],</v>
      </c>
    </row>
    <row r="274" spans="1:29" x14ac:dyDescent="0.25">
      <c r="A274">
        <v>273</v>
      </c>
      <c r="B274">
        <f>VLOOKUP('PC Rentados'!A274,proveedor_rentado_id!$A$1:$B$6,2,0)</f>
        <v>5</v>
      </c>
      <c r="C274">
        <f>_xlfn.IFNA(VLOOKUP('PC Rentados'!C274,centro_costo_id_2!$A$2:$B$108,2),107)</f>
        <v>37</v>
      </c>
      <c r="D274">
        <f>_xlfn.IFNA(VLOOKUP('PC Rentados'!D274,rentado_responsable_id!$A$1:$B$34,2),"NULL")</f>
        <v>27</v>
      </c>
      <c r="E274">
        <f>VLOOKUP('PC Rentados'!J274,rentado_tipo_id!$A$1:$B$5,2,0)</f>
        <v>1</v>
      </c>
      <c r="F274" t="str">
        <f>'PC Rentados'!K274</f>
        <v>C7TMFL3</v>
      </c>
      <c r="G274">
        <f>'PC Rentados'!L274</f>
        <v>67085</v>
      </c>
      <c r="H274">
        <f>'PC Rentados'!B274</f>
        <v>10844</v>
      </c>
      <c r="I274">
        <f>'PC Rentados'!M274</f>
        <v>158000</v>
      </c>
      <c r="J274" t="str">
        <f t="shared" si="49"/>
        <v>2022-11-09</v>
      </c>
      <c r="K274" t="str">
        <f>IF('PC Rentados'!N274="","",U274&amp;"-"&amp;W274&amp;"-"&amp;X274)</f>
        <v>2022-12-29</v>
      </c>
      <c r="L274">
        <f>VLOOKUP("'PC Rentados'!'PC Rentados'!I2",rentado_estado_id!$A$1:$B$4,2)</f>
        <v>3</v>
      </c>
      <c r="M274" t="str">
        <f>IF('PC Rentados'!O274="","",'PC Rentados'!O274)</f>
        <v/>
      </c>
      <c r="O274" s="3">
        <f>'PC Rentados'!F274</f>
        <v>44874</v>
      </c>
      <c r="P274">
        <f t="shared" si="50"/>
        <v>2022</v>
      </c>
      <c r="Q274">
        <f t="shared" si="51"/>
        <v>11</v>
      </c>
      <c r="R274">
        <f t="shared" si="52"/>
        <v>11</v>
      </c>
      <c r="S274" t="str">
        <f t="shared" si="53"/>
        <v>09</v>
      </c>
      <c r="T274" s="3">
        <f>'PC Rentados'!N274</f>
        <v>44924</v>
      </c>
      <c r="U274">
        <f t="shared" si="54"/>
        <v>2022</v>
      </c>
      <c r="V274">
        <f t="shared" si="55"/>
        <v>12</v>
      </c>
      <c r="W274">
        <f t="shared" si="56"/>
        <v>12</v>
      </c>
      <c r="X274">
        <f t="shared" si="48"/>
        <v>29</v>
      </c>
      <c r="AA274" t="str">
        <f t="shared" si="57"/>
        <v>['proveedor_rentado_id' =&gt; 5, 'centro_costo_id' =&gt; 37,'rentado_responsable_id' =&gt; 27,'rentado_tipo_id' =&gt; 1,'serial' =&gt; 'C7TMFL3','codigo' =&gt; '67085',</v>
      </c>
      <c r="AB274" t="str">
        <f t="shared" si="58"/>
        <v>'ticket' =&gt; '10844','valor' =&gt; '158000','fecha_entrega' =&gt; '2022-11-09','fecha_devolucion' =&gt; '2022-12-29','rentado_estado_id' =&gt; 3,'observaciones' =&gt; '',],</v>
      </c>
      <c r="AC274" t="str">
        <f t="shared" si="59"/>
        <v>['proveedor_rentado_id' =&gt; 5, 'centro_costo_id' =&gt; 37,'rentado_responsable_id' =&gt; 27,'rentado_tipo_id' =&gt; 1,'serial' =&gt; 'C7TMFL3','codigo' =&gt; '67085','ticket' =&gt; '10844','valor' =&gt; '158000','fecha_entrega' =&gt; '2022-11-09','fecha_devolucion' =&gt; '2022-12-29','rentado_estado_id' =&gt; 3,'observaciones' =&gt; '',],</v>
      </c>
    </row>
    <row r="275" spans="1:29" x14ac:dyDescent="0.25">
      <c r="A275">
        <v>274</v>
      </c>
      <c r="B275">
        <f>VLOOKUP('PC Rentados'!A275,proveedor_rentado_id!$A$1:$B$6,2,0)</f>
        <v>5</v>
      </c>
      <c r="C275">
        <f>_xlfn.IFNA(VLOOKUP('PC Rentados'!C275,centro_costo_id_2!$A$2:$B$108,2),107)</f>
        <v>37</v>
      </c>
      <c r="D275">
        <f>_xlfn.IFNA(VLOOKUP('PC Rentados'!D275,rentado_responsable_id!$A$1:$B$34,2),"NULL")</f>
        <v>27</v>
      </c>
      <c r="E275">
        <f>VLOOKUP('PC Rentados'!J275,rentado_tipo_id!$A$1:$B$5,2,0)</f>
        <v>1</v>
      </c>
      <c r="F275" t="str">
        <f>'PC Rentados'!K275</f>
        <v>39N0KL3</v>
      </c>
      <c r="G275">
        <f>'PC Rentados'!L275</f>
        <v>67313</v>
      </c>
      <c r="H275">
        <f>'PC Rentados'!B275</f>
        <v>11716</v>
      </c>
      <c r="I275">
        <f>'PC Rentados'!M275</f>
        <v>158000</v>
      </c>
      <c r="J275" t="str">
        <f t="shared" si="49"/>
        <v>2022-11-09</v>
      </c>
      <c r="K275" t="str">
        <f>IF('PC Rentados'!N275="","",U275&amp;"-"&amp;W275&amp;"-"&amp;X275)</f>
        <v/>
      </c>
      <c r="L275">
        <f>VLOOKUP("'PC Rentados'!'PC Rentados'!I2",rentado_estado_id!$A$1:$B$4,2)</f>
        <v>3</v>
      </c>
      <c r="M275" t="str">
        <f>IF('PC Rentados'!O275="","",'PC Rentados'!O275)</f>
        <v>SE SOLICITO APOYO AL AREA DE COMPRAS PARA DEVOLUCION / 27 DE MARZO DE 2023</v>
      </c>
      <c r="O275" s="3">
        <f>'PC Rentados'!F275</f>
        <v>44874</v>
      </c>
      <c r="P275">
        <f t="shared" si="50"/>
        <v>2022</v>
      </c>
      <c r="Q275">
        <f t="shared" si="51"/>
        <v>11</v>
      </c>
      <c r="R275">
        <f t="shared" si="52"/>
        <v>11</v>
      </c>
      <c r="S275" t="str">
        <f t="shared" si="53"/>
        <v>09</v>
      </c>
      <c r="T275" s="3">
        <f>'PC Rentados'!N275</f>
        <v>0</v>
      </c>
      <c r="U275">
        <f t="shared" si="54"/>
        <v>1900</v>
      </c>
      <c r="V275">
        <f t="shared" si="55"/>
        <v>1</v>
      </c>
      <c r="W275" t="str">
        <f t="shared" si="56"/>
        <v>01</v>
      </c>
      <c r="X275" t="str">
        <f t="shared" si="48"/>
        <v>00</v>
      </c>
      <c r="AA275" t="str">
        <f t="shared" si="57"/>
        <v>['proveedor_rentado_id' =&gt; 5, 'centro_costo_id' =&gt; 37,'rentado_responsable_id' =&gt; 27,'rentado_tipo_id' =&gt; 1,'serial' =&gt; '39N0KL3','codigo' =&gt; '67313',</v>
      </c>
      <c r="AB275" t="str">
        <f t="shared" si="58"/>
        <v>'ticket' =&gt; '11716','valor' =&gt; '158000','fecha_entrega' =&gt; '2022-11-09','fecha_devolucion' =&gt; '','rentado_estado_id' =&gt; 3,'observaciones' =&gt; 'SE SOLICITO APOYO AL AREA DE COMPRAS PARA DEVOLUCION / 27 DE MARZO DE 2023',],</v>
      </c>
      <c r="AC275" t="str">
        <f t="shared" si="59"/>
        <v>['proveedor_rentado_id' =&gt; 5, 'centro_costo_id' =&gt; 37,'rentado_responsable_id' =&gt; 27,'rentado_tipo_id' =&gt; 1,'serial' =&gt; '39N0KL3','codigo' =&gt; '67313','ticket' =&gt; '11716','valor' =&gt; '158000','fecha_entrega' =&gt; '2022-11-09','fecha_devolucion' =&gt; '','rentado_estado_id' =&gt; 3,'observaciones' =&gt; 'SE SOLICITO APOYO AL AREA DE COMPRAS PARA DEVOLUCION / 27 DE MARZO DE 2023',],</v>
      </c>
    </row>
    <row r="276" spans="1:29" x14ac:dyDescent="0.25">
      <c r="A276">
        <v>275</v>
      </c>
      <c r="B276">
        <f>VLOOKUP('PC Rentados'!A276,proveedor_rentado_id!$A$1:$B$6,2,0)</f>
        <v>5</v>
      </c>
      <c r="C276">
        <f>_xlfn.IFNA(VLOOKUP('PC Rentados'!C276,centro_costo_id_2!$A$2:$B$108,2),107)</f>
        <v>37</v>
      </c>
      <c r="D276">
        <f>_xlfn.IFNA(VLOOKUP('PC Rentados'!D276,rentado_responsable_id!$A$1:$B$34,2),"NULL")</f>
        <v>27</v>
      </c>
      <c r="E276">
        <f>VLOOKUP('PC Rentados'!J276,rentado_tipo_id!$A$1:$B$5,2,0)</f>
        <v>1</v>
      </c>
      <c r="F276" t="str">
        <f>'PC Rentados'!K276</f>
        <v>D4N0KL3</v>
      </c>
      <c r="G276">
        <f>'PC Rentados'!L276</f>
        <v>67133</v>
      </c>
      <c r="H276">
        <f>'PC Rentados'!B276</f>
        <v>10844</v>
      </c>
      <c r="I276">
        <f>'PC Rentados'!M276</f>
        <v>158000</v>
      </c>
      <c r="J276" t="str">
        <f t="shared" si="49"/>
        <v>2022-11-09</v>
      </c>
      <c r="K276" t="str">
        <f>IF('PC Rentados'!N276="","",U276&amp;"-"&amp;W276&amp;"-"&amp;X276)</f>
        <v>2022-12-29</v>
      </c>
      <c r="L276">
        <f>VLOOKUP("'PC Rentados'!'PC Rentados'!I2",rentado_estado_id!$A$1:$B$4,2)</f>
        <v>3</v>
      </c>
      <c r="M276" t="str">
        <f>IF('PC Rentados'!O276="","",'PC Rentados'!O276)</f>
        <v/>
      </c>
      <c r="O276" s="3">
        <f>'PC Rentados'!F276</f>
        <v>44874</v>
      </c>
      <c r="P276">
        <f t="shared" si="50"/>
        <v>2022</v>
      </c>
      <c r="Q276">
        <f t="shared" si="51"/>
        <v>11</v>
      </c>
      <c r="R276">
        <f t="shared" si="52"/>
        <v>11</v>
      </c>
      <c r="S276" t="str">
        <f t="shared" si="53"/>
        <v>09</v>
      </c>
      <c r="T276" s="3">
        <f>'PC Rentados'!N276</f>
        <v>44924</v>
      </c>
      <c r="U276">
        <f t="shared" si="54"/>
        <v>2022</v>
      </c>
      <c r="V276">
        <f t="shared" si="55"/>
        <v>12</v>
      </c>
      <c r="W276">
        <f t="shared" si="56"/>
        <v>12</v>
      </c>
      <c r="X276">
        <f t="shared" si="48"/>
        <v>29</v>
      </c>
      <c r="AA276" t="str">
        <f t="shared" si="57"/>
        <v>['proveedor_rentado_id' =&gt; 5, 'centro_costo_id' =&gt; 37,'rentado_responsable_id' =&gt; 27,'rentado_tipo_id' =&gt; 1,'serial' =&gt; 'D4N0KL3','codigo' =&gt; '67133',</v>
      </c>
      <c r="AB276" t="str">
        <f t="shared" si="58"/>
        <v>'ticket' =&gt; '10844','valor' =&gt; '158000','fecha_entrega' =&gt; '2022-11-09','fecha_devolucion' =&gt; '2022-12-29','rentado_estado_id' =&gt; 3,'observaciones' =&gt; '',],</v>
      </c>
      <c r="AC276" t="str">
        <f t="shared" si="59"/>
        <v>['proveedor_rentado_id' =&gt; 5, 'centro_costo_id' =&gt; 37,'rentado_responsable_id' =&gt; 27,'rentado_tipo_id' =&gt; 1,'serial' =&gt; 'D4N0KL3','codigo' =&gt; '67133','ticket' =&gt; '10844','valor' =&gt; '158000','fecha_entrega' =&gt; '2022-11-09','fecha_devolucion' =&gt; '2022-12-29','rentado_estado_id' =&gt; 3,'observaciones' =&gt; '',],</v>
      </c>
    </row>
    <row r="277" spans="1:29" x14ac:dyDescent="0.25">
      <c r="A277">
        <v>276</v>
      </c>
      <c r="B277">
        <f>VLOOKUP('PC Rentados'!A277,proveedor_rentado_id!$A$1:$B$6,2,0)</f>
        <v>5</v>
      </c>
      <c r="C277">
        <f>_xlfn.IFNA(VLOOKUP('PC Rentados'!C277,centro_costo_id_2!$A$2:$B$108,2),107)</f>
        <v>37</v>
      </c>
      <c r="D277">
        <f>_xlfn.IFNA(VLOOKUP('PC Rentados'!D277,rentado_responsable_id!$A$1:$B$34,2),"NULL")</f>
        <v>8</v>
      </c>
      <c r="E277">
        <f>VLOOKUP('PC Rentados'!J277,rentado_tipo_id!$A$1:$B$5,2,0)</f>
        <v>1</v>
      </c>
      <c r="F277" t="str">
        <f>'PC Rentados'!K277</f>
        <v>G1V1LL3</v>
      </c>
      <c r="G277">
        <f>'PC Rentados'!L277</f>
        <v>67251</v>
      </c>
      <c r="H277">
        <f>'PC Rentados'!B277</f>
        <v>10844</v>
      </c>
      <c r="I277">
        <f>'PC Rentados'!M277</f>
        <v>158000</v>
      </c>
      <c r="J277" t="str">
        <f t="shared" si="49"/>
        <v>2022-11-10</v>
      </c>
      <c r="K277" t="str">
        <f>IF('PC Rentados'!N277="","",U277&amp;"-"&amp;W277&amp;"-"&amp;X277)</f>
        <v/>
      </c>
      <c r="L277">
        <f>VLOOKUP("'PC Rentados'!'PC Rentados'!I2",rentado_estado_id!$A$1:$B$4,2)</f>
        <v>3</v>
      </c>
      <c r="M277" t="str">
        <f>IF('PC Rentados'!O277="","",'PC Rentados'!O277)</f>
        <v/>
      </c>
      <c r="O277" s="3">
        <f>'PC Rentados'!F277</f>
        <v>44875</v>
      </c>
      <c r="P277">
        <f t="shared" si="50"/>
        <v>2022</v>
      </c>
      <c r="Q277">
        <f t="shared" si="51"/>
        <v>11</v>
      </c>
      <c r="R277">
        <f t="shared" si="52"/>
        <v>11</v>
      </c>
      <c r="S277">
        <f t="shared" si="53"/>
        <v>10</v>
      </c>
      <c r="T277" s="3">
        <f>'PC Rentados'!N277</f>
        <v>0</v>
      </c>
      <c r="U277">
        <f t="shared" si="54"/>
        <v>1900</v>
      </c>
      <c r="V277">
        <f t="shared" si="55"/>
        <v>1</v>
      </c>
      <c r="W277" t="str">
        <f t="shared" si="56"/>
        <v>01</v>
      </c>
      <c r="X277" t="str">
        <f t="shared" si="48"/>
        <v>00</v>
      </c>
      <c r="AA277" t="str">
        <f t="shared" si="57"/>
        <v>['proveedor_rentado_id' =&gt; 5, 'centro_costo_id' =&gt; 37,'rentado_responsable_id' =&gt; 8,'rentado_tipo_id' =&gt; 1,'serial' =&gt; 'G1V1LL3','codigo' =&gt; '67251',</v>
      </c>
      <c r="AB277" t="str">
        <f t="shared" si="58"/>
        <v>'ticket' =&gt; '10844','valor' =&gt; '158000','fecha_entrega' =&gt; '2022-11-10','fecha_devolucion' =&gt; '','rentado_estado_id' =&gt; 3,'observaciones' =&gt; '',],</v>
      </c>
      <c r="AC277" t="str">
        <f t="shared" si="59"/>
        <v>['proveedor_rentado_id' =&gt; 5, 'centro_costo_id' =&gt; 37,'rentado_responsable_id' =&gt; 8,'rentado_tipo_id' =&gt; 1,'serial' =&gt; 'G1V1LL3','codigo' =&gt; '67251','ticket' =&gt; '10844','valor' =&gt; '158000','fecha_entrega' =&gt; '2022-11-10','fecha_devolucion' =&gt; '','rentado_estado_id' =&gt; 3,'observaciones' =&gt; '',],</v>
      </c>
    </row>
    <row r="278" spans="1:29" x14ac:dyDescent="0.25">
      <c r="A278">
        <v>277</v>
      </c>
      <c r="B278">
        <f>VLOOKUP('PC Rentados'!A278,proveedor_rentado_id!$A$1:$B$6,2,0)</f>
        <v>5</v>
      </c>
      <c r="C278">
        <f>_xlfn.IFNA(VLOOKUP('PC Rentados'!C278,centro_costo_id_2!$A$2:$B$108,2),107)</f>
        <v>37</v>
      </c>
      <c r="D278">
        <f>_xlfn.IFNA(VLOOKUP('PC Rentados'!D278,rentado_responsable_id!$A$1:$B$34,2),"NULL")</f>
        <v>27</v>
      </c>
      <c r="E278">
        <f>VLOOKUP('PC Rentados'!J278,rentado_tipo_id!$A$1:$B$5,2,0)</f>
        <v>1</v>
      </c>
      <c r="F278" t="str">
        <f>'PC Rentados'!K278</f>
        <v>40V1LL3</v>
      </c>
      <c r="G278">
        <f>'PC Rentados'!L278</f>
        <v>67252</v>
      </c>
      <c r="H278">
        <f>'PC Rentados'!B278</f>
        <v>10844</v>
      </c>
      <c r="I278">
        <f>'PC Rentados'!M278</f>
        <v>158000</v>
      </c>
      <c r="J278" t="str">
        <f t="shared" si="49"/>
        <v>2022-11-10</v>
      </c>
      <c r="K278" t="str">
        <f>IF('PC Rentados'!N278="","",U278&amp;"-"&amp;W278&amp;"-"&amp;X278)</f>
        <v/>
      </c>
      <c r="L278">
        <f>VLOOKUP("'PC Rentados'!'PC Rentados'!I2",rentado_estado_id!$A$1:$B$4,2)</f>
        <v>3</v>
      </c>
      <c r="M278" t="str">
        <f>IF('PC Rentados'!O278="","",'PC Rentados'!O278)</f>
        <v/>
      </c>
      <c r="O278" s="3">
        <f>'PC Rentados'!F278</f>
        <v>44875</v>
      </c>
      <c r="P278">
        <f t="shared" si="50"/>
        <v>2022</v>
      </c>
      <c r="Q278">
        <f t="shared" si="51"/>
        <v>11</v>
      </c>
      <c r="R278">
        <f t="shared" si="52"/>
        <v>11</v>
      </c>
      <c r="S278">
        <f t="shared" si="53"/>
        <v>10</v>
      </c>
      <c r="T278" s="3">
        <f>'PC Rentados'!N278</f>
        <v>0</v>
      </c>
      <c r="U278">
        <f t="shared" si="54"/>
        <v>1900</v>
      </c>
      <c r="V278">
        <f t="shared" si="55"/>
        <v>1</v>
      </c>
      <c r="W278" t="str">
        <f t="shared" si="56"/>
        <v>01</v>
      </c>
      <c r="X278" t="str">
        <f t="shared" si="48"/>
        <v>00</v>
      </c>
      <c r="AA278" t="str">
        <f t="shared" si="57"/>
        <v>['proveedor_rentado_id' =&gt; 5, 'centro_costo_id' =&gt; 37,'rentado_responsable_id' =&gt; 27,'rentado_tipo_id' =&gt; 1,'serial' =&gt; '40V1LL3','codigo' =&gt; '67252',</v>
      </c>
      <c r="AB278" t="str">
        <f t="shared" si="58"/>
        <v>'ticket' =&gt; '10844','valor' =&gt; '158000','fecha_entrega' =&gt; '2022-11-10','fecha_devolucion' =&gt; '','rentado_estado_id' =&gt; 3,'observaciones' =&gt; '',],</v>
      </c>
      <c r="AC278" t="str">
        <f t="shared" si="59"/>
        <v>['proveedor_rentado_id' =&gt; 5, 'centro_costo_id' =&gt; 37,'rentado_responsable_id' =&gt; 27,'rentado_tipo_id' =&gt; 1,'serial' =&gt; '40V1LL3','codigo' =&gt; '67252','ticket' =&gt; '10844','valor' =&gt; '158000','fecha_entrega' =&gt; '2022-11-10','fecha_devolucion' =&gt; '','rentado_estado_id' =&gt; 3,'observaciones' =&gt; '',],</v>
      </c>
    </row>
    <row r="279" spans="1:29" x14ac:dyDescent="0.25">
      <c r="A279">
        <v>278</v>
      </c>
      <c r="B279">
        <f>VLOOKUP('PC Rentados'!A279,proveedor_rentado_id!$A$1:$B$6,2,0)</f>
        <v>5</v>
      </c>
      <c r="C279">
        <f>_xlfn.IFNA(VLOOKUP('PC Rentados'!C279,centro_costo_id_2!$A$2:$B$108,2),107)</f>
        <v>37</v>
      </c>
      <c r="D279">
        <f>_xlfn.IFNA(VLOOKUP('PC Rentados'!D279,rentado_responsable_id!$A$1:$B$34,2),"NULL")</f>
        <v>27</v>
      </c>
      <c r="E279">
        <f>VLOOKUP('PC Rentados'!J279,rentado_tipo_id!$A$1:$B$5,2,0)</f>
        <v>1</v>
      </c>
      <c r="F279" t="str">
        <f>'PC Rentados'!K279</f>
        <v>80V1LL3</v>
      </c>
      <c r="G279">
        <f>'PC Rentados'!L279</f>
        <v>67253</v>
      </c>
      <c r="H279">
        <f>'PC Rentados'!B279</f>
        <v>10844</v>
      </c>
      <c r="I279">
        <f>'PC Rentados'!M279</f>
        <v>158000</v>
      </c>
      <c r="J279" t="str">
        <f t="shared" si="49"/>
        <v>2022-11-10</v>
      </c>
      <c r="K279" t="str">
        <f>IF('PC Rentados'!N279="","",U279&amp;"-"&amp;W279&amp;"-"&amp;X279)</f>
        <v>2022-12-29</v>
      </c>
      <c r="L279">
        <f>VLOOKUP("'PC Rentados'!'PC Rentados'!I2",rentado_estado_id!$A$1:$B$4,2)</f>
        <v>3</v>
      </c>
      <c r="M279" t="str">
        <f>IF('PC Rentados'!O279="","",'PC Rentados'!O279)</f>
        <v/>
      </c>
      <c r="O279" s="3">
        <f>'PC Rentados'!F279</f>
        <v>44875</v>
      </c>
      <c r="P279">
        <f t="shared" si="50"/>
        <v>2022</v>
      </c>
      <c r="Q279">
        <f t="shared" si="51"/>
        <v>11</v>
      </c>
      <c r="R279">
        <f t="shared" si="52"/>
        <v>11</v>
      </c>
      <c r="S279">
        <f t="shared" si="53"/>
        <v>10</v>
      </c>
      <c r="T279" s="3">
        <f>'PC Rentados'!N279</f>
        <v>44924</v>
      </c>
      <c r="U279">
        <f t="shared" si="54"/>
        <v>2022</v>
      </c>
      <c r="V279">
        <f t="shared" si="55"/>
        <v>12</v>
      </c>
      <c r="W279">
        <f t="shared" si="56"/>
        <v>12</v>
      </c>
      <c r="X279">
        <f t="shared" si="48"/>
        <v>29</v>
      </c>
      <c r="AA279" t="str">
        <f t="shared" si="57"/>
        <v>['proveedor_rentado_id' =&gt; 5, 'centro_costo_id' =&gt; 37,'rentado_responsable_id' =&gt; 27,'rentado_tipo_id' =&gt; 1,'serial' =&gt; '80V1LL3','codigo' =&gt; '67253',</v>
      </c>
      <c r="AB279" t="str">
        <f t="shared" si="58"/>
        <v>'ticket' =&gt; '10844','valor' =&gt; '158000','fecha_entrega' =&gt; '2022-11-10','fecha_devolucion' =&gt; '2022-12-29','rentado_estado_id' =&gt; 3,'observaciones' =&gt; '',],</v>
      </c>
      <c r="AC279" t="str">
        <f t="shared" si="59"/>
        <v>['proveedor_rentado_id' =&gt; 5, 'centro_costo_id' =&gt; 37,'rentado_responsable_id' =&gt; 27,'rentado_tipo_id' =&gt; 1,'serial' =&gt; '80V1LL3','codigo' =&gt; '67253','ticket' =&gt; '10844','valor' =&gt; '158000','fecha_entrega' =&gt; '2022-11-10','fecha_devolucion' =&gt; '2022-12-29','rentado_estado_id' =&gt; 3,'observaciones' =&gt; '',],</v>
      </c>
    </row>
    <row r="280" spans="1:29" x14ac:dyDescent="0.25">
      <c r="A280">
        <v>279</v>
      </c>
      <c r="B280">
        <f>VLOOKUP('PC Rentados'!A280,proveedor_rentado_id!$A$1:$B$6,2,0)</f>
        <v>5</v>
      </c>
      <c r="C280">
        <f>_xlfn.IFNA(VLOOKUP('PC Rentados'!C280,centro_costo_id_2!$A$2:$B$108,2),107)</f>
        <v>107</v>
      </c>
      <c r="D280" t="str">
        <f>_xlfn.IFNA(VLOOKUP('PC Rentados'!D280,rentado_responsable_id!$A$1:$B$34,2),"NULL")</f>
        <v>NULL</v>
      </c>
      <c r="E280">
        <f>VLOOKUP('PC Rentados'!J280,rentado_tipo_id!$A$1:$B$5,2,0)</f>
        <v>1</v>
      </c>
      <c r="F280" t="str">
        <f>'PC Rentados'!K280</f>
        <v>J2V1LL3</v>
      </c>
      <c r="G280">
        <f>'PC Rentados'!L280</f>
        <v>67254</v>
      </c>
      <c r="H280">
        <f>'PC Rentados'!B280</f>
        <v>10844</v>
      </c>
      <c r="I280">
        <f>'PC Rentados'!M280</f>
        <v>158000</v>
      </c>
      <c r="J280" t="str">
        <f t="shared" si="49"/>
        <v>2022-11-10</v>
      </c>
      <c r="K280" t="str">
        <f>IF('PC Rentados'!N280="","",U280&amp;"-"&amp;W280&amp;"-"&amp;X280)</f>
        <v>2022-12-29</v>
      </c>
      <c r="L280">
        <f>VLOOKUP("'PC Rentados'!'PC Rentados'!I2",rentado_estado_id!$A$1:$B$4,2)</f>
        <v>3</v>
      </c>
      <c r="M280" t="str">
        <f>IF('PC Rentados'!O280="","",'PC Rentados'!O280)</f>
        <v/>
      </c>
      <c r="O280" s="3">
        <f>'PC Rentados'!F280</f>
        <v>44875</v>
      </c>
      <c r="P280">
        <f t="shared" si="50"/>
        <v>2022</v>
      </c>
      <c r="Q280">
        <f t="shared" si="51"/>
        <v>11</v>
      </c>
      <c r="R280">
        <f t="shared" si="52"/>
        <v>11</v>
      </c>
      <c r="S280">
        <f t="shared" si="53"/>
        <v>10</v>
      </c>
      <c r="T280" s="3">
        <f>'PC Rentados'!N280</f>
        <v>44924</v>
      </c>
      <c r="U280">
        <f t="shared" si="54"/>
        <v>2022</v>
      </c>
      <c r="V280">
        <f t="shared" si="55"/>
        <v>12</v>
      </c>
      <c r="W280">
        <f t="shared" si="56"/>
        <v>12</v>
      </c>
      <c r="X280">
        <f t="shared" si="48"/>
        <v>29</v>
      </c>
      <c r="AA280" t="str">
        <f t="shared" si="57"/>
        <v>['proveedor_rentado_id' =&gt; 5, 'centro_costo_id' =&gt; 107,'rentado_responsable_id' =&gt; NULL,'rentado_tipo_id' =&gt; 1,'serial' =&gt; 'J2V1LL3','codigo' =&gt; '67254',</v>
      </c>
      <c r="AB280" t="str">
        <f t="shared" si="58"/>
        <v>'ticket' =&gt; '10844','valor' =&gt; '158000','fecha_entrega' =&gt; '2022-11-10','fecha_devolucion' =&gt; '2022-12-29','rentado_estado_id' =&gt; 3,'observaciones' =&gt; '',],</v>
      </c>
      <c r="AC280" t="str">
        <f t="shared" si="59"/>
        <v>['proveedor_rentado_id' =&gt; 5, 'centro_costo_id' =&gt; 107,'rentado_responsable_id' =&gt; NULL,'rentado_tipo_id' =&gt; 1,'serial' =&gt; 'J2V1LL3','codigo' =&gt; '67254','ticket' =&gt; '10844','valor' =&gt; '158000','fecha_entrega' =&gt; '2022-11-10','fecha_devolucion' =&gt; '2022-12-29','rentado_estado_id' =&gt; 3,'observaciones' =&gt; '',],</v>
      </c>
    </row>
    <row r="281" spans="1:29" x14ac:dyDescent="0.25">
      <c r="A281">
        <v>280</v>
      </c>
      <c r="B281">
        <f>VLOOKUP('PC Rentados'!A281,proveedor_rentado_id!$A$1:$B$6,2,0)</f>
        <v>5</v>
      </c>
      <c r="C281">
        <f>_xlfn.IFNA(VLOOKUP('PC Rentados'!C281,centro_costo_id_2!$A$2:$B$108,2),107)</f>
        <v>37</v>
      </c>
      <c r="D281">
        <f>_xlfn.IFNA(VLOOKUP('PC Rentados'!D281,rentado_responsable_id!$A$1:$B$34,2),"NULL")</f>
        <v>27</v>
      </c>
      <c r="E281">
        <f>VLOOKUP('PC Rentados'!J281,rentado_tipo_id!$A$1:$B$5,2,0)</f>
        <v>1</v>
      </c>
      <c r="F281" t="str">
        <f>'PC Rentados'!K281</f>
        <v>FCT1LL3</v>
      </c>
      <c r="G281">
        <f>'PC Rentados'!L281</f>
        <v>67255</v>
      </c>
      <c r="H281">
        <f>'PC Rentados'!B281</f>
        <v>10844</v>
      </c>
      <c r="I281">
        <f>'PC Rentados'!M281</f>
        <v>158000</v>
      </c>
      <c r="J281" t="str">
        <f t="shared" si="49"/>
        <v>2022-11-10</v>
      </c>
      <c r="K281" t="str">
        <f>IF('PC Rentados'!N281="","",U281&amp;"-"&amp;W281&amp;"-"&amp;X281)</f>
        <v>2022-12-29</v>
      </c>
      <c r="L281">
        <f>VLOOKUP("'PC Rentados'!'PC Rentados'!I2",rentado_estado_id!$A$1:$B$4,2)</f>
        <v>3</v>
      </c>
      <c r="M281" t="str">
        <f>IF('PC Rentados'!O281="","",'PC Rentados'!O281)</f>
        <v/>
      </c>
      <c r="O281" s="3">
        <f>'PC Rentados'!F281</f>
        <v>44875</v>
      </c>
      <c r="P281">
        <f t="shared" si="50"/>
        <v>2022</v>
      </c>
      <c r="Q281">
        <f t="shared" si="51"/>
        <v>11</v>
      </c>
      <c r="R281">
        <f t="shared" si="52"/>
        <v>11</v>
      </c>
      <c r="S281">
        <f t="shared" si="53"/>
        <v>10</v>
      </c>
      <c r="T281" s="3">
        <f>'PC Rentados'!N281</f>
        <v>44924</v>
      </c>
      <c r="U281">
        <f t="shared" si="54"/>
        <v>2022</v>
      </c>
      <c r="V281">
        <f t="shared" si="55"/>
        <v>12</v>
      </c>
      <c r="W281">
        <f t="shared" si="56"/>
        <v>12</v>
      </c>
      <c r="X281">
        <f t="shared" si="48"/>
        <v>29</v>
      </c>
      <c r="AA281" t="str">
        <f t="shared" si="57"/>
        <v>['proveedor_rentado_id' =&gt; 5, 'centro_costo_id' =&gt; 37,'rentado_responsable_id' =&gt; 27,'rentado_tipo_id' =&gt; 1,'serial' =&gt; 'FCT1LL3','codigo' =&gt; '67255',</v>
      </c>
      <c r="AB281" t="str">
        <f t="shared" si="58"/>
        <v>'ticket' =&gt; '10844','valor' =&gt; '158000','fecha_entrega' =&gt; '2022-11-10','fecha_devolucion' =&gt; '2022-12-29','rentado_estado_id' =&gt; 3,'observaciones' =&gt; '',],</v>
      </c>
      <c r="AC281" t="str">
        <f t="shared" si="59"/>
        <v>['proveedor_rentado_id' =&gt; 5, 'centro_costo_id' =&gt; 37,'rentado_responsable_id' =&gt; 27,'rentado_tipo_id' =&gt; 1,'serial' =&gt; 'FCT1LL3','codigo' =&gt; '67255','ticket' =&gt; '10844','valor' =&gt; '158000','fecha_entrega' =&gt; '2022-11-10','fecha_devolucion' =&gt; '2022-12-29','rentado_estado_id' =&gt; 3,'observaciones' =&gt; '',],</v>
      </c>
    </row>
    <row r="282" spans="1:29" x14ac:dyDescent="0.25">
      <c r="A282">
        <v>281</v>
      </c>
      <c r="B282">
        <f>VLOOKUP('PC Rentados'!A282,proveedor_rentado_id!$A$1:$B$6,2,0)</f>
        <v>5</v>
      </c>
      <c r="C282">
        <f>_xlfn.IFNA(VLOOKUP('PC Rentados'!C282,centro_costo_id_2!$A$2:$B$108,2),107)</f>
        <v>37</v>
      </c>
      <c r="D282">
        <f>_xlfn.IFNA(VLOOKUP('PC Rentados'!D282,rentado_responsable_id!$A$1:$B$34,2),"NULL")</f>
        <v>27</v>
      </c>
      <c r="E282">
        <f>VLOOKUP('PC Rentados'!J282,rentado_tipo_id!$A$1:$B$5,2,0)</f>
        <v>1</v>
      </c>
      <c r="F282" t="str">
        <f>'PC Rentados'!K282</f>
        <v>1BR1LL3</v>
      </c>
      <c r="G282">
        <f>'PC Rentados'!L282</f>
        <v>67256</v>
      </c>
      <c r="H282">
        <f>'PC Rentados'!B282</f>
        <v>10844</v>
      </c>
      <c r="I282">
        <f>'PC Rentados'!M282</f>
        <v>158000</v>
      </c>
      <c r="J282" t="str">
        <f t="shared" si="49"/>
        <v>2022-11-10</v>
      </c>
      <c r="K282" t="str">
        <f>IF('PC Rentados'!N282="","",U282&amp;"-"&amp;W282&amp;"-"&amp;X282)</f>
        <v>2022-12-29</v>
      </c>
      <c r="L282">
        <f>VLOOKUP("'PC Rentados'!'PC Rentados'!I2",rentado_estado_id!$A$1:$B$4,2)</f>
        <v>3</v>
      </c>
      <c r="M282" t="str">
        <f>IF('PC Rentados'!O282="","",'PC Rentados'!O282)</f>
        <v/>
      </c>
      <c r="O282" s="3">
        <f>'PC Rentados'!F282</f>
        <v>44875</v>
      </c>
      <c r="P282">
        <f t="shared" si="50"/>
        <v>2022</v>
      </c>
      <c r="Q282">
        <f t="shared" si="51"/>
        <v>11</v>
      </c>
      <c r="R282">
        <f t="shared" si="52"/>
        <v>11</v>
      </c>
      <c r="S282">
        <f t="shared" si="53"/>
        <v>10</v>
      </c>
      <c r="T282" s="3">
        <f>'PC Rentados'!N282</f>
        <v>44924</v>
      </c>
      <c r="U282">
        <f t="shared" si="54"/>
        <v>2022</v>
      </c>
      <c r="V282">
        <f t="shared" si="55"/>
        <v>12</v>
      </c>
      <c r="W282">
        <f t="shared" si="56"/>
        <v>12</v>
      </c>
      <c r="X282">
        <f t="shared" si="48"/>
        <v>29</v>
      </c>
      <c r="AA282" t="str">
        <f t="shared" si="57"/>
        <v>['proveedor_rentado_id' =&gt; 5, 'centro_costo_id' =&gt; 37,'rentado_responsable_id' =&gt; 27,'rentado_tipo_id' =&gt; 1,'serial' =&gt; '1BR1LL3','codigo' =&gt; '67256',</v>
      </c>
      <c r="AB282" t="str">
        <f t="shared" si="58"/>
        <v>'ticket' =&gt; '10844','valor' =&gt; '158000','fecha_entrega' =&gt; '2022-11-10','fecha_devolucion' =&gt; '2022-12-29','rentado_estado_id' =&gt; 3,'observaciones' =&gt; '',],</v>
      </c>
      <c r="AC282" t="str">
        <f t="shared" si="59"/>
        <v>['proveedor_rentado_id' =&gt; 5, 'centro_costo_id' =&gt; 37,'rentado_responsable_id' =&gt; 27,'rentado_tipo_id' =&gt; 1,'serial' =&gt; '1BR1LL3','codigo' =&gt; '67256','ticket' =&gt; '10844','valor' =&gt; '158000','fecha_entrega' =&gt; '2022-11-10','fecha_devolucion' =&gt; '2022-12-29','rentado_estado_id' =&gt; 3,'observaciones' =&gt; '',],</v>
      </c>
    </row>
    <row r="283" spans="1:29" x14ac:dyDescent="0.25">
      <c r="A283">
        <v>282</v>
      </c>
      <c r="B283">
        <f>VLOOKUP('PC Rentados'!A283,proveedor_rentado_id!$A$1:$B$6,2,0)</f>
        <v>5</v>
      </c>
      <c r="C283">
        <f>_xlfn.IFNA(VLOOKUP('PC Rentados'!C283,centro_costo_id_2!$A$2:$B$108,2),107)</f>
        <v>37</v>
      </c>
      <c r="D283">
        <f>_xlfn.IFNA(VLOOKUP('PC Rentados'!D283,rentado_responsable_id!$A$1:$B$34,2),"NULL")</f>
        <v>27</v>
      </c>
      <c r="E283">
        <f>VLOOKUP('PC Rentados'!J283,rentado_tipo_id!$A$1:$B$5,2,0)</f>
        <v>1</v>
      </c>
      <c r="F283" t="str">
        <f>'PC Rentados'!K283</f>
        <v>DLT1LL3</v>
      </c>
      <c r="G283">
        <f>'PC Rentados'!L283</f>
        <v>67257</v>
      </c>
      <c r="H283">
        <f>'PC Rentados'!B283</f>
        <v>10844</v>
      </c>
      <c r="I283">
        <f>'PC Rentados'!M283</f>
        <v>158000</v>
      </c>
      <c r="J283" t="str">
        <f t="shared" si="49"/>
        <v>2022-11-10</v>
      </c>
      <c r="K283" t="str">
        <f>IF('PC Rentados'!N283="","",U283&amp;"-"&amp;W283&amp;"-"&amp;X283)</f>
        <v>2022-12-29</v>
      </c>
      <c r="L283">
        <f>VLOOKUP("'PC Rentados'!'PC Rentados'!I2",rentado_estado_id!$A$1:$B$4,2)</f>
        <v>3</v>
      </c>
      <c r="M283" t="str">
        <f>IF('PC Rentados'!O283="","",'PC Rentados'!O283)</f>
        <v/>
      </c>
      <c r="O283" s="3">
        <f>'PC Rentados'!F283</f>
        <v>44875</v>
      </c>
      <c r="P283">
        <f t="shared" si="50"/>
        <v>2022</v>
      </c>
      <c r="Q283">
        <f t="shared" si="51"/>
        <v>11</v>
      </c>
      <c r="R283">
        <f t="shared" si="52"/>
        <v>11</v>
      </c>
      <c r="S283">
        <f t="shared" si="53"/>
        <v>10</v>
      </c>
      <c r="T283" s="3">
        <f>'PC Rentados'!N283</f>
        <v>44924</v>
      </c>
      <c r="U283">
        <f t="shared" si="54"/>
        <v>2022</v>
      </c>
      <c r="V283">
        <f t="shared" si="55"/>
        <v>12</v>
      </c>
      <c r="W283">
        <f t="shared" si="56"/>
        <v>12</v>
      </c>
      <c r="X283">
        <f t="shared" ref="X283:X324" si="60">IF(DAY(T283)&lt;10,0 &amp; DAY(T283),DAY(T283))</f>
        <v>29</v>
      </c>
      <c r="AA283" t="str">
        <f t="shared" si="57"/>
        <v>['proveedor_rentado_id' =&gt; 5, 'centro_costo_id' =&gt; 37,'rentado_responsable_id' =&gt; 27,'rentado_tipo_id' =&gt; 1,'serial' =&gt; 'DLT1LL3','codigo' =&gt; '67257',</v>
      </c>
      <c r="AB283" t="str">
        <f t="shared" si="58"/>
        <v>'ticket' =&gt; '10844','valor' =&gt; '158000','fecha_entrega' =&gt; '2022-11-10','fecha_devolucion' =&gt; '2022-12-29','rentado_estado_id' =&gt; 3,'observaciones' =&gt; '',],</v>
      </c>
      <c r="AC283" t="str">
        <f t="shared" si="59"/>
        <v>['proveedor_rentado_id' =&gt; 5, 'centro_costo_id' =&gt; 37,'rentado_responsable_id' =&gt; 27,'rentado_tipo_id' =&gt; 1,'serial' =&gt; 'DLT1LL3','codigo' =&gt; '67257','ticket' =&gt; '10844','valor' =&gt; '158000','fecha_entrega' =&gt; '2022-11-10','fecha_devolucion' =&gt; '2022-12-29','rentado_estado_id' =&gt; 3,'observaciones' =&gt; '',],</v>
      </c>
    </row>
    <row r="284" spans="1:29" x14ac:dyDescent="0.25">
      <c r="A284">
        <v>283</v>
      </c>
      <c r="B284">
        <f>VLOOKUP('PC Rentados'!A284,proveedor_rentado_id!$A$1:$B$6,2,0)</f>
        <v>5</v>
      </c>
      <c r="C284">
        <f>_xlfn.IFNA(VLOOKUP('PC Rentados'!C284,centro_costo_id_2!$A$2:$B$108,2),107)</f>
        <v>37</v>
      </c>
      <c r="D284">
        <f>_xlfn.IFNA(VLOOKUP('PC Rentados'!D284,rentado_responsable_id!$A$1:$B$34,2),"NULL")</f>
        <v>27</v>
      </c>
      <c r="E284">
        <f>VLOOKUP('PC Rentados'!J284,rentado_tipo_id!$A$1:$B$5,2,0)</f>
        <v>1</v>
      </c>
      <c r="F284" t="str">
        <f>'PC Rentados'!K284</f>
        <v>H9R1LL3</v>
      </c>
      <c r="G284">
        <f>'PC Rentados'!L284</f>
        <v>67258</v>
      </c>
      <c r="H284">
        <f>'PC Rentados'!B284</f>
        <v>10844</v>
      </c>
      <c r="I284">
        <f>'PC Rentados'!M284</f>
        <v>158000</v>
      </c>
      <c r="J284" t="str">
        <f t="shared" si="49"/>
        <v>2022-11-10</v>
      </c>
      <c r="K284" t="str">
        <f>IF('PC Rentados'!N284="","",U284&amp;"-"&amp;W284&amp;"-"&amp;X284)</f>
        <v>2022-12-29</v>
      </c>
      <c r="L284">
        <f>VLOOKUP("'PC Rentados'!'PC Rentados'!I2",rentado_estado_id!$A$1:$B$4,2)</f>
        <v>3</v>
      </c>
      <c r="M284" t="str">
        <f>IF('PC Rentados'!O284="","",'PC Rentados'!O284)</f>
        <v/>
      </c>
      <c r="O284" s="3">
        <f>'PC Rentados'!F284</f>
        <v>44875</v>
      </c>
      <c r="P284">
        <f t="shared" si="50"/>
        <v>2022</v>
      </c>
      <c r="Q284">
        <f t="shared" si="51"/>
        <v>11</v>
      </c>
      <c r="R284">
        <f t="shared" si="52"/>
        <v>11</v>
      </c>
      <c r="S284">
        <f t="shared" si="53"/>
        <v>10</v>
      </c>
      <c r="T284" s="3">
        <f>'PC Rentados'!N284</f>
        <v>44924</v>
      </c>
      <c r="U284">
        <f t="shared" si="54"/>
        <v>2022</v>
      </c>
      <c r="V284">
        <f t="shared" si="55"/>
        <v>12</v>
      </c>
      <c r="W284">
        <f t="shared" si="56"/>
        <v>12</v>
      </c>
      <c r="X284">
        <f t="shared" si="60"/>
        <v>29</v>
      </c>
      <c r="AA284" t="str">
        <f t="shared" si="57"/>
        <v>['proveedor_rentado_id' =&gt; 5, 'centro_costo_id' =&gt; 37,'rentado_responsable_id' =&gt; 27,'rentado_tipo_id' =&gt; 1,'serial' =&gt; 'H9R1LL3','codigo' =&gt; '67258',</v>
      </c>
      <c r="AB284" t="str">
        <f t="shared" si="58"/>
        <v>'ticket' =&gt; '10844','valor' =&gt; '158000','fecha_entrega' =&gt; '2022-11-10','fecha_devolucion' =&gt; '2022-12-29','rentado_estado_id' =&gt; 3,'observaciones' =&gt; '',],</v>
      </c>
      <c r="AC284" t="str">
        <f t="shared" si="59"/>
        <v>['proveedor_rentado_id' =&gt; 5, 'centro_costo_id' =&gt; 37,'rentado_responsable_id' =&gt; 27,'rentado_tipo_id' =&gt; 1,'serial' =&gt; 'H9R1LL3','codigo' =&gt; '67258','ticket' =&gt; '10844','valor' =&gt; '158000','fecha_entrega' =&gt; '2022-11-10','fecha_devolucion' =&gt; '2022-12-29','rentado_estado_id' =&gt; 3,'observaciones' =&gt; '',],</v>
      </c>
    </row>
    <row r="285" spans="1:29" x14ac:dyDescent="0.25">
      <c r="A285">
        <v>284</v>
      </c>
      <c r="B285">
        <f>VLOOKUP('PC Rentados'!A285,proveedor_rentado_id!$A$1:$B$6,2,0)</f>
        <v>5</v>
      </c>
      <c r="C285">
        <f>_xlfn.IFNA(VLOOKUP('PC Rentados'!C285,centro_costo_id_2!$A$2:$B$108,2),107)</f>
        <v>37</v>
      </c>
      <c r="D285">
        <f>_xlfn.IFNA(VLOOKUP('PC Rentados'!D285,rentado_responsable_id!$A$1:$B$34,2),"NULL")</f>
        <v>27</v>
      </c>
      <c r="E285">
        <f>VLOOKUP('PC Rentados'!J285,rentado_tipo_id!$A$1:$B$5,2,0)</f>
        <v>1</v>
      </c>
      <c r="F285" t="str">
        <f>'PC Rentados'!K285</f>
        <v>B9TMFL3</v>
      </c>
      <c r="G285">
        <f>'PC Rentados'!L285</f>
        <v>67052</v>
      </c>
      <c r="H285">
        <f>'PC Rentados'!B285</f>
        <v>10844</v>
      </c>
      <c r="I285">
        <f>'PC Rentados'!M285</f>
        <v>158000</v>
      </c>
      <c r="J285" t="str">
        <f t="shared" si="49"/>
        <v>2022-11-10</v>
      </c>
      <c r="K285" t="str">
        <f>IF('PC Rentados'!N285="","",U285&amp;"-"&amp;W285&amp;"-"&amp;X285)</f>
        <v>2022-12-29</v>
      </c>
      <c r="L285">
        <f>VLOOKUP("'PC Rentados'!'PC Rentados'!I2",rentado_estado_id!$A$1:$B$4,2)</f>
        <v>3</v>
      </c>
      <c r="M285" t="str">
        <f>IF('PC Rentados'!O285="","",'PC Rentados'!O285)</f>
        <v/>
      </c>
      <c r="O285" s="3">
        <f>'PC Rentados'!F285</f>
        <v>44875</v>
      </c>
      <c r="P285">
        <f t="shared" si="50"/>
        <v>2022</v>
      </c>
      <c r="Q285">
        <f t="shared" si="51"/>
        <v>11</v>
      </c>
      <c r="R285">
        <f t="shared" si="52"/>
        <v>11</v>
      </c>
      <c r="S285">
        <f t="shared" si="53"/>
        <v>10</v>
      </c>
      <c r="T285" s="3">
        <f>'PC Rentados'!N285</f>
        <v>44924</v>
      </c>
      <c r="U285">
        <f t="shared" si="54"/>
        <v>2022</v>
      </c>
      <c r="V285">
        <f t="shared" si="55"/>
        <v>12</v>
      </c>
      <c r="W285">
        <f t="shared" si="56"/>
        <v>12</v>
      </c>
      <c r="X285">
        <f t="shared" si="60"/>
        <v>29</v>
      </c>
      <c r="AA285" t="str">
        <f t="shared" si="57"/>
        <v>['proveedor_rentado_id' =&gt; 5, 'centro_costo_id' =&gt; 37,'rentado_responsable_id' =&gt; 27,'rentado_tipo_id' =&gt; 1,'serial' =&gt; 'B9TMFL3','codigo' =&gt; '67052',</v>
      </c>
      <c r="AB285" t="str">
        <f t="shared" si="58"/>
        <v>'ticket' =&gt; '10844','valor' =&gt; '158000','fecha_entrega' =&gt; '2022-11-10','fecha_devolucion' =&gt; '2022-12-29','rentado_estado_id' =&gt; 3,'observaciones' =&gt; '',],</v>
      </c>
      <c r="AC285" t="str">
        <f t="shared" si="59"/>
        <v>['proveedor_rentado_id' =&gt; 5, 'centro_costo_id' =&gt; 37,'rentado_responsable_id' =&gt; 27,'rentado_tipo_id' =&gt; 1,'serial' =&gt; 'B9TMFL3','codigo' =&gt; '67052','ticket' =&gt; '10844','valor' =&gt; '158000','fecha_entrega' =&gt; '2022-11-10','fecha_devolucion' =&gt; '2022-12-29','rentado_estado_id' =&gt; 3,'observaciones' =&gt; '',],</v>
      </c>
    </row>
    <row r="286" spans="1:29" x14ac:dyDescent="0.25">
      <c r="A286">
        <v>285</v>
      </c>
      <c r="B286">
        <f>VLOOKUP('PC Rentados'!A286,proveedor_rentado_id!$A$1:$B$6,2,0)</f>
        <v>5</v>
      </c>
      <c r="C286">
        <f>_xlfn.IFNA(VLOOKUP('PC Rentados'!C286,centro_costo_id_2!$A$2:$B$108,2),107)</f>
        <v>37</v>
      </c>
      <c r="D286">
        <f>_xlfn.IFNA(VLOOKUP('PC Rentados'!D286,rentado_responsable_id!$A$1:$B$34,2),"NULL")</f>
        <v>27</v>
      </c>
      <c r="E286">
        <f>VLOOKUP('PC Rentados'!J286,rentado_tipo_id!$A$1:$B$5,2,0)</f>
        <v>1</v>
      </c>
      <c r="F286" t="str">
        <f>'PC Rentados'!K286</f>
        <v>F4N0KL3</v>
      </c>
      <c r="G286">
        <f>'PC Rentados'!L286</f>
        <v>67152</v>
      </c>
      <c r="H286">
        <f>'PC Rentados'!B286</f>
        <v>10844</v>
      </c>
      <c r="I286">
        <f>'PC Rentados'!M286</f>
        <v>158000</v>
      </c>
      <c r="J286" t="str">
        <f t="shared" si="49"/>
        <v>2022-11-10</v>
      </c>
      <c r="K286" t="str">
        <f>IF('PC Rentados'!N286="","",U286&amp;"-"&amp;W286&amp;"-"&amp;X286)</f>
        <v>2022-12-29</v>
      </c>
      <c r="L286">
        <f>VLOOKUP("'PC Rentados'!'PC Rentados'!I2",rentado_estado_id!$A$1:$B$4,2)</f>
        <v>3</v>
      </c>
      <c r="M286" t="str">
        <f>IF('PC Rentados'!O286="","",'PC Rentados'!O286)</f>
        <v/>
      </c>
      <c r="O286" s="3">
        <f>'PC Rentados'!F286</f>
        <v>44875</v>
      </c>
      <c r="P286">
        <f t="shared" si="50"/>
        <v>2022</v>
      </c>
      <c r="Q286">
        <f t="shared" si="51"/>
        <v>11</v>
      </c>
      <c r="R286">
        <f t="shared" si="52"/>
        <v>11</v>
      </c>
      <c r="S286">
        <f t="shared" si="53"/>
        <v>10</v>
      </c>
      <c r="T286" s="3">
        <f>'PC Rentados'!N286</f>
        <v>44924</v>
      </c>
      <c r="U286">
        <f t="shared" si="54"/>
        <v>2022</v>
      </c>
      <c r="V286">
        <f t="shared" si="55"/>
        <v>12</v>
      </c>
      <c r="W286">
        <f t="shared" si="56"/>
        <v>12</v>
      </c>
      <c r="X286">
        <f t="shared" si="60"/>
        <v>29</v>
      </c>
      <c r="AA286" t="str">
        <f t="shared" si="57"/>
        <v>['proveedor_rentado_id' =&gt; 5, 'centro_costo_id' =&gt; 37,'rentado_responsable_id' =&gt; 27,'rentado_tipo_id' =&gt; 1,'serial' =&gt; 'F4N0KL3','codigo' =&gt; '67152',</v>
      </c>
      <c r="AB286" t="str">
        <f t="shared" si="58"/>
        <v>'ticket' =&gt; '10844','valor' =&gt; '158000','fecha_entrega' =&gt; '2022-11-10','fecha_devolucion' =&gt; '2022-12-29','rentado_estado_id' =&gt; 3,'observaciones' =&gt; '',],</v>
      </c>
      <c r="AC286" t="str">
        <f t="shared" si="59"/>
        <v>['proveedor_rentado_id' =&gt; 5, 'centro_costo_id' =&gt; 37,'rentado_responsable_id' =&gt; 27,'rentado_tipo_id' =&gt; 1,'serial' =&gt; 'F4N0KL3','codigo' =&gt; '67152','ticket' =&gt; '10844','valor' =&gt; '158000','fecha_entrega' =&gt; '2022-11-10','fecha_devolucion' =&gt; '2022-12-29','rentado_estado_id' =&gt; 3,'observaciones' =&gt; '',],</v>
      </c>
    </row>
    <row r="287" spans="1:29" x14ac:dyDescent="0.25">
      <c r="A287">
        <v>286</v>
      </c>
      <c r="B287">
        <f>VLOOKUP('PC Rentados'!A287,proveedor_rentado_id!$A$1:$B$6,2,0)</f>
        <v>5</v>
      </c>
      <c r="C287">
        <f>_xlfn.IFNA(VLOOKUP('PC Rentados'!C287,centro_costo_id_2!$A$2:$B$108,2),107)</f>
        <v>37</v>
      </c>
      <c r="D287">
        <f>_xlfn.IFNA(VLOOKUP('PC Rentados'!D287,rentado_responsable_id!$A$1:$B$34,2),"NULL")</f>
        <v>27</v>
      </c>
      <c r="E287">
        <f>VLOOKUP('PC Rentados'!J287,rentado_tipo_id!$A$1:$B$5,2,0)</f>
        <v>1</v>
      </c>
      <c r="F287" t="str">
        <f>'PC Rentados'!K287</f>
        <v>28N0KL3</v>
      </c>
      <c r="G287">
        <f>'PC Rentados'!L287</f>
        <v>67153</v>
      </c>
      <c r="H287">
        <f>'PC Rentados'!B287</f>
        <v>10844</v>
      </c>
      <c r="I287">
        <f>'PC Rentados'!M287</f>
        <v>158000</v>
      </c>
      <c r="J287" t="str">
        <f t="shared" si="49"/>
        <v>2022-11-10</v>
      </c>
      <c r="K287" t="str">
        <f>IF('PC Rentados'!N287="","",U287&amp;"-"&amp;W287&amp;"-"&amp;X287)</f>
        <v>2022-12-29</v>
      </c>
      <c r="L287">
        <f>VLOOKUP("'PC Rentados'!'PC Rentados'!I2",rentado_estado_id!$A$1:$B$4,2)</f>
        <v>3</v>
      </c>
      <c r="M287" t="str">
        <f>IF('PC Rentados'!O287="","",'PC Rentados'!O287)</f>
        <v/>
      </c>
      <c r="O287" s="3">
        <f>'PC Rentados'!F287</f>
        <v>44875</v>
      </c>
      <c r="P287">
        <f t="shared" si="50"/>
        <v>2022</v>
      </c>
      <c r="Q287">
        <f t="shared" si="51"/>
        <v>11</v>
      </c>
      <c r="R287">
        <f t="shared" si="52"/>
        <v>11</v>
      </c>
      <c r="S287">
        <f t="shared" si="53"/>
        <v>10</v>
      </c>
      <c r="T287" s="3">
        <f>'PC Rentados'!N287</f>
        <v>44924</v>
      </c>
      <c r="U287">
        <f t="shared" si="54"/>
        <v>2022</v>
      </c>
      <c r="V287">
        <f t="shared" si="55"/>
        <v>12</v>
      </c>
      <c r="W287">
        <f t="shared" si="56"/>
        <v>12</v>
      </c>
      <c r="X287">
        <f t="shared" si="60"/>
        <v>29</v>
      </c>
      <c r="AA287" t="str">
        <f t="shared" si="57"/>
        <v>['proveedor_rentado_id' =&gt; 5, 'centro_costo_id' =&gt; 37,'rentado_responsable_id' =&gt; 27,'rentado_tipo_id' =&gt; 1,'serial' =&gt; '28N0KL3','codigo' =&gt; '67153',</v>
      </c>
      <c r="AB287" t="str">
        <f t="shared" si="58"/>
        <v>'ticket' =&gt; '10844','valor' =&gt; '158000','fecha_entrega' =&gt; '2022-11-10','fecha_devolucion' =&gt; '2022-12-29','rentado_estado_id' =&gt; 3,'observaciones' =&gt; '',],</v>
      </c>
      <c r="AC287" t="str">
        <f t="shared" si="59"/>
        <v>['proveedor_rentado_id' =&gt; 5, 'centro_costo_id' =&gt; 37,'rentado_responsable_id' =&gt; 27,'rentado_tipo_id' =&gt; 1,'serial' =&gt; '28N0KL3','codigo' =&gt; '67153','ticket' =&gt; '10844','valor' =&gt; '158000','fecha_entrega' =&gt; '2022-11-10','fecha_devolucion' =&gt; '2022-12-29','rentado_estado_id' =&gt; 3,'observaciones' =&gt; '',],</v>
      </c>
    </row>
    <row r="288" spans="1:29" x14ac:dyDescent="0.25">
      <c r="A288">
        <v>287</v>
      </c>
      <c r="B288">
        <f>VLOOKUP('PC Rentados'!A288,proveedor_rentado_id!$A$1:$B$6,2,0)</f>
        <v>5</v>
      </c>
      <c r="C288">
        <f>_xlfn.IFNA(VLOOKUP('PC Rentados'!C288,centro_costo_id_2!$A$2:$B$108,2),107)</f>
        <v>37</v>
      </c>
      <c r="D288">
        <f>_xlfn.IFNA(VLOOKUP('PC Rentados'!D288,rentado_responsable_id!$A$1:$B$34,2),"NULL")</f>
        <v>27</v>
      </c>
      <c r="E288">
        <f>VLOOKUP('PC Rentados'!J288,rentado_tipo_id!$A$1:$B$5,2,0)</f>
        <v>1</v>
      </c>
      <c r="F288" t="str">
        <f>'PC Rentados'!K288</f>
        <v>51V1LL3</v>
      </c>
      <c r="G288">
        <f>'PC Rentados'!L288</f>
        <v>67269</v>
      </c>
      <c r="H288">
        <f>'PC Rentados'!B288</f>
        <v>10844</v>
      </c>
      <c r="I288">
        <f>'PC Rentados'!M288</f>
        <v>158000</v>
      </c>
      <c r="J288" t="str">
        <f t="shared" si="49"/>
        <v>2022-11-10</v>
      </c>
      <c r="K288" t="str">
        <f>IF('PC Rentados'!N288="","",U288&amp;"-"&amp;W288&amp;"-"&amp;X288)</f>
        <v>2022-12-29</v>
      </c>
      <c r="L288">
        <f>VLOOKUP("'PC Rentados'!'PC Rentados'!I2",rentado_estado_id!$A$1:$B$4,2)</f>
        <v>3</v>
      </c>
      <c r="M288" t="str">
        <f>IF('PC Rentados'!O288="","",'PC Rentados'!O288)</f>
        <v/>
      </c>
      <c r="O288" s="3">
        <f>'PC Rentados'!F288</f>
        <v>44875</v>
      </c>
      <c r="P288">
        <f t="shared" si="50"/>
        <v>2022</v>
      </c>
      <c r="Q288">
        <f t="shared" si="51"/>
        <v>11</v>
      </c>
      <c r="R288">
        <f t="shared" si="52"/>
        <v>11</v>
      </c>
      <c r="S288">
        <f t="shared" si="53"/>
        <v>10</v>
      </c>
      <c r="T288" s="3">
        <f>'PC Rentados'!N288</f>
        <v>44924</v>
      </c>
      <c r="U288">
        <f t="shared" si="54"/>
        <v>2022</v>
      </c>
      <c r="V288">
        <f t="shared" si="55"/>
        <v>12</v>
      </c>
      <c r="W288">
        <f t="shared" si="56"/>
        <v>12</v>
      </c>
      <c r="X288">
        <f t="shared" si="60"/>
        <v>29</v>
      </c>
      <c r="AA288" t="str">
        <f t="shared" si="57"/>
        <v>['proveedor_rentado_id' =&gt; 5, 'centro_costo_id' =&gt; 37,'rentado_responsable_id' =&gt; 27,'rentado_tipo_id' =&gt; 1,'serial' =&gt; '51V1LL3','codigo' =&gt; '67269',</v>
      </c>
      <c r="AB288" t="str">
        <f t="shared" si="58"/>
        <v>'ticket' =&gt; '10844','valor' =&gt; '158000','fecha_entrega' =&gt; '2022-11-10','fecha_devolucion' =&gt; '2022-12-29','rentado_estado_id' =&gt; 3,'observaciones' =&gt; '',],</v>
      </c>
      <c r="AC288" t="str">
        <f t="shared" si="59"/>
        <v>['proveedor_rentado_id' =&gt; 5, 'centro_costo_id' =&gt; 37,'rentado_responsable_id' =&gt; 27,'rentado_tipo_id' =&gt; 1,'serial' =&gt; '51V1LL3','codigo' =&gt; '67269','ticket' =&gt; '10844','valor' =&gt; '158000','fecha_entrega' =&gt; '2022-11-10','fecha_devolucion' =&gt; '2022-12-29','rentado_estado_id' =&gt; 3,'observaciones' =&gt; '',],</v>
      </c>
    </row>
    <row r="289" spans="1:29" x14ac:dyDescent="0.25">
      <c r="A289">
        <v>288</v>
      </c>
      <c r="B289">
        <f>VLOOKUP('PC Rentados'!A289,proveedor_rentado_id!$A$1:$B$6,2,0)</f>
        <v>5</v>
      </c>
      <c r="C289">
        <f>_xlfn.IFNA(VLOOKUP('PC Rentados'!C289,centro_costo_id_2!$A$2:$B$108,2),107)</f>
        <v>37</v>
      </c>
      <c r="D289">
        <f>_xlfn.IFNA(VLOOKUP('PC Rentados'!D289,rentado_responsable_id!$A$1:$B$34,2),"NULL")</f>
        <v>27</v>
      </c>
      <c r="E289">
        <f>VLOOKUP('PC Rentados'!J289,rentado_tipo_id!$A$1:$B$5,2,0)</f>
        <v>1</v>
      </c>
      <c r="F289" t="str">
        <f>'PC Rentados'!K289</f>
        <v>33V1LL3</v>
      </c>
      <c r="G289">
        <f>'PC Rentados'!L289</f>
        <v>67270</v>
      </c>
      <c r="H289">
        <f>'PC Rentados'!B289</f>
        <v>10844</v>
      </c>
      <c r="I289">
        <f>'PC Rentados'!M289</f>
        <v>158000</v>
      </c>
      <c r="J289" t="str">
        <f t="shared" si="49"/>
        <v>2022-11-10</v>
      </c>
      <c r="K289" t="str">
        <f>IF('PC Rentados'!N289="","",U289&amp;"-"&amp;W289&amp;"-"&amp;X289)</f>
        <v>2022-12-29</v>
      </c>
      <c r="L289">
        <f>VLOOKUP("'PC Rentados'!'PC Rentados'!I2",rentado_estado_id!$A$1:$B$4,2)</f>
        <v>3</v>
      </c>
      <c r="M289" t="str">
        <f>IF('PC Rentados'!O289="","",'PC Rentados'!O289)</f>
        <v/>
      </c>
      <c r="O289" s="3">
        <f>'PC Rentados'!F289</f>
        <v>44875</v>
      </c>
      <c r="P289">
        <f t="shared" si="50"/>
        <v>2022</v>
      </c>
      <c r="Q289">
        <f t="shared" si="51"/>
        <v>11</v>
      </c>
      <c r="R289">
        <f t="shared" si="52"/>
        <v>11</v>
      </c>
      <c r="S289">
        <f t="shared" si="53"/>
        <v>10</v>
      </c>
      <c r="T289" s="3">
        <f>'PC Rentados'!N289</f>
        <v>44924</v>
      </c>
      <c r="U289">
        <f t="shared" si="54"/>
        <v>2022</v>
      </c>
      <c r="V289">
        <f t="shared" si="55"/>
        <v>12</v>
      </c>
      <c r="W289">
        <f t="shared" si="56"/>
        <v>12</v>
      </c>
      <c r="X289">
        <f t="shared" si="60"/>
        <v>29</v>
      </c>
      <c r="AA289" t="str">
        <f t="shared" si="57"/>
        <v>['proveedor_rentado_id' =&gt; 5, 'centro_costo_id' =&gt; 37,'rentado_responsable_id' =&gt; 27,'rentado_tipo_id' =&gt; 1,'serial' =&gt; '33V1LL3','codigo' =&gt; '67270',</v>
      </c>
      <c r="AB289" t="str">
        <f t="shared" si="58"/>
        <v>'ticket' =&gt; '10844','valor' =&gt; '158000','fecha_entrega' =&gt; '2022-11-10','fecha_devolucion' =&gt; '2022-12-29','rentado_estado_id' =&gt; 3,'observaciones' =&gt; '',],</v>
      </c>
      <c r="AC289" t="str">
        <f t="shared" si="59"/>
        <v>['proveedor_rentado_id' =&gt; 5, 'centro_costo_id' =&gt; 37,'rentado_responsable_id' =&gt; 27,'rentado_tipo_id' =&gt; 1,'serial' =&gt; '33V1LL3','codigo' =&gt; '67270','ticket' =&gt; '10844','valor' =&gt; '158000','fecha_entrega' =&gt; '2022-11-10','fecha_devolucion' =&gt; '2022-12-29','rentado_estado_id' =&gt; 3,'observaciones' =&gt; '',],</v>
      </c>
    </row>
    <row r="290" spans="1:29" x14ac:dyDescent="0.25">
      <c r="A290">
        <v>289</v>
      </c>
      <c r="B290">
        <f>VLOOKUP('PC Rentados'!A290,proveedor_rentado_id!$A$1:$B$6,2,0)</f>
        <v>5</v>
      </c>
      <c r="C290">
        <f>_xlfn.IFNA(VLOOKUP('PC Rentados'!C290,centro_costo_id_2!$A$2:$B$108,2),107)</f>
        <v>37</v>
      </c>
      <c r="D290">
        <f>_xlfn.IFNA(VLOOKUP('PC Rentados'!D290,rentado_responsable_id!$A$1:$B$34,2),"NULL")</f>
        <v>27</v>
      </c>
      <c r="E290">
        <f>VLOOKUP('PC Rentados'!J290,rentado_tipo_id!$A$1:$B$5,2,0)</f>
        <v>1</v>
      </c>
      <c r="F290" t="str">
        <f>'PC Rentados'!K290</f>
        <v>B2V1LL3</v>
      </c>
      <c r="G290">
        <f>'PC Rentados'!L290</f>
        <v>67271</v>
      </c>
      <c r="H290">
        <f>'PC Rentados'!B290</f>
        <v>10844</v>
      </c>
      <c r="I290">
        <f>'PC Rentados'!M290</f>
        <v>158000</v>
      </c>
      <c r="J290" t="str">
        <f t="shared" si="49"/>
        <v>2022-11-10</v>
      </c>
      <c r="K290" t="str">
        <f>IF('PC Rentados'!N290="","",U290&amp;"-"&amp;W290&amp;"-"&amp;X290)</f>
        <v>2022-12-29</v>
      </c>
      <c r="L290">
        <f>VLOOKUP("'PC Rentados'!'PC Rentados'!I2",rentado_estado_id!$A$1:$B$4,2)</f>
        <v>3</v>
      </c>
      <c r="M290" t="str">
        <f>IF('PC Rentados'!O290="","",'PC Rentados'!O290)</f>
        <v/>
      </c>
      <c r="O290" s="3">
        <f>'PC Rentados'!F290</f>
        <v>44875</v>
      </c>
      <c r="P290">
        <f t="shared" si="50"/>
        <v>2022</v>
      </c>
      <c r="Q290">
        <f t="shared" si="51"/>
        <v>11</v>
      </c>
      <c r="R290">
        <f t="shared" si="52"/>
        <v>11</v>
      </c>
      <c r="S290">
        <f t="shared" si="53"/>
        <v>10</v>
      </c>
      <c r="T290" s="3">
        <f>'PC Rentados'!N290</f>
        <v>44924</v>
      </c>
      <c r="U290">
        <f t="shared" si="54"/>
        <v>2022</v>
      </c>
      <c r="V290">
        <f t="shared" si="55"/>
        <v>12</v>
      </c>
      <c r="W290">
        <f t="shared" si="56"/>
        <v>12</v>
      </c>
      <c r="X290">
        <f t="shared" si="60"/>
        <v>29</v>
      </c>
      <c r="AA290" t="str">
        <f t="shared" si="57"/>
        <v>['proveedor_rentado_id' =&gt; 5, 'centro_costo_id' =&gt; 37,'rentado_responsable_id' =&gt; 27,'rentado_tipo_id' =&gt; 1,'serial' =&gt; 'B2V1LL3','codigo' =&gt; '67271',</v>
      </c>
      <c r="AB290" t="str">
        <f t="shared" si="58"/>
        <v>'ticket' =&gt; '10844','valor' =&gt; '158000','fecha_entrega' =&gt; '2022-11-10','fecha_devolucion' =&gt; '2022-12-29','rentado_estado_id' =&gt; 3,'observaciones' =&gt; '',],</v>
      </c>
      <c r="AC290" t="str">
        <f t="shared" si="59"/>
        <v>['proveedor_rentado_id' =&gt; 5, 'centro_costo_id' =&gt; 37,'rentado_responsable_id' =&gt; 27,'rentado_tipo_id' =&gt; 1,'serial' =&gt; 'B2V1LL3','codigo' =&gt; '67271','ticket' =&gt; '10844','valor' =&gt; '158000','fecha_entrega' =&gt; '2022-11-10','fecha_devolucion' =&gt; '2022-12-29','rentado_estado_id' =&gt; 3,'observaciones' =&gt; '',],</v>
      </c>
    </row>
    <row r="291" spans="1:29" x14ac:dyDescent="0.25">
      <c r="A291">
        <v>290</v>
      </c>
      <c r="B291">
        <f>VLOOKUP('PC Rentados'!A291,proveedor_rentado_id!$A$1:$B$6,2,0)</f>
        <v>5</v>
      </c>
      <c r="C291">
        <f>_xlfn.IFNA(VLOOKUP('PC Rentados'!C291,centro_costo_id_2!$A$2:$B$108,2),107)</f>
        <v>37</v>
      </c>
      <c r="D291">
        <f>_xlfn.IFNA(VLOOKUP('PC Rentados'!D291,rentado_responsable_id!$A$1:$B$34,2),"NULL")</f>
        <v>8</v>
      </c>
      <c r="E291">
        <f>VLOOKUP('PC Rentados'!J291,rentado_tipo_id!$A$1:$B$5,2,0)</f>
        <v>1</v>
      </c>
      <c r="F291" t="str">
        <f>'PC Rentados'!K291</f>
        <v>DZT1LL3</v>
      </c>
      <c r="G291">
        <f>'PC Rentados'!L291</f>
        <v>67272</v>
      </c>
      <c r="H291">
        <f>'PC Rentados'!B291</f>
        <v>10844</v>
      </c>
      <c r="I291">
        <f>'PC Rentados'!M291</f>
        <v>158000</v>
      </c>
      <c r="J291" t="str">
        <f t="shared" si="49"/>
        <v>2022-11-10</v>
      </c>
      <c r="K291" t="str">
        <f>IF('PC Rentados'!N291="","",U291&amp;"-"&amp;W291&amp;"-"&amp;X291)</f>
        <v/>
      </c>
      <c r="L291">
        <f>VLOOKUP("'PC Rentados'!'PC Rentados'!I2",rentado_estado_id!$A$1:$B$4,2)</f>
        <v>3</v>
      </c>
      <c r="M291" t="str">
        <f>IF('PC Rentados'!O291="","",'PC Rentados'!O291)</f>
        <v/>
      </c>
      <c r="O291" s="3">
        <f>'PC Rentados'!F291</f>
        <v>44875</v>
      </c>
      <c r="P291">
        <f t="shared" si="50"/>
        <v>2022</v>
      </c>
      <c r="Q291">
        <f t="shared" si="51"/>
        <v>11</v>
      </c>
      <c r="R291">
        <f t="shared" si="52"/>
        <v>11</v>
      </c>
      <c r="S291">
        <f t="shared" si="53"/>
        <v>10</v>
      </c>
      <c r="T291" s="3">
        <f>'PC Rentados'!N291</f>
        <v>0</v>
      </c>
      <c r="U291">
        <f t="shared" si="54"/>
        <v>1900</v>
      </c>
      <c r="V291">
        <f t="shared" si="55"/>
        <v>1</v>
      </c>
      <c r="W291" t="str">
        <f t="shared" si="56"/>
        <v>01</v>
      </c>
      <c r="X291" t="str">
        <f t="shared" si="60"/>
        <v>00</v>
      </c>
      <c r="AA291" t="str">
        <f t="shared" si="57"/>
        <v>['proveedor_rentado_id' =&gt; 5, 'centro_costo_id' =&gt; 37,'rentado_responsable_id' =&gt; 8,'rentado_tipo_id' =&gt; 1,'serial' =&gt; 'DZT1LL3','codigo' =&gt; '67272',</v>
      </c>
      <c r="AB291" t="str">
        <f t="shared" si="58"/>
        <v>'ticket' =&gt; '10844','valor' =&gt; '158000','fecha_entrega' =&gt; '2022-11-10','fecha_devolucion' =&gt; '','rentado_estado_id' =&gt; 3,'observaciones' =&gt; '',],</v>
      </c>
      <c r="AC291" t="str">
        <f t="shared" si="59"/>
        <v>['proveedor_rentado_id' =&gt; 5, 'centro_costo_id' =&gt; 37,'rentado_responsable_id' =&gt; 8,'rentado_tipo_id' =&gt; 1,'serial' =&gt; 'DZT1LL3','codigo' =&gt; '67272','ticket' =&gt; '10844','valor' =&gt; '158000','fecha_entrega' =&gt; '2022-11-10','fecha_devolucion' =&gt; '','rentado_estado_id' =&gt; 3,'observaciones' =&gt; '',],</v>
      </c>
    </row>
    <row r="292" spans="1:29" x14ac:dyDescent="0.25">
      <c r="A292">
        <v>291</v>
      </c>
      <c r="B292">
        <f>VLOOKUP('PC Rentados'!A292,proveedor_rentado_id!$A$1:$B$6,2,0)</f>
        <v>5</v>
      </c>
      <c r="C292">
        <f>_xlfn.IFNA(VLOOKUP('PC Rentados'!C292,centro_costo_id_2!$A$2:$B$108,2),107)</f>
        <v>37</v>
      </c>
      <c r="D292">
        <f>_xlfn.IFNA(VLOOKUP('PC Rentados'!D292,rentado_responsable_id!$A$1:$B$34,2),"NULL")</f>
        <v>27</v>
      </c>
      <c r="E292">
        <f>VLOOKUP('PC Rentados'!J292,rentado_tipo_id!$A$1:$B$5,2,0)</f>
        <v>1</v>
      </c>
      <c r="F292" t="str">
        <f>'PC Rentados'!K292</f>
        <v>DJT1LL3</v>
      </c>
      <c r="G292">
        <f>'PC Rentados'!L292</f>
        <v>67273</v>
      </c>
      <c r="H292">
        <f>'PC Rentados'!B292</f>
        <v>10844</v>
      </c>
      <c r="I292">
        <f>'PC Rentados'!M292</f>
        <v>158000</v>
      </c>
      <c r="J292" t="str">
        <f t="shared" si="49"/>
        <v>2022-11-10</v>
      </c>
      <c r="K292" t="str">
        <f>IF('PC Rentados'!N292="","",U292&amp;"-"&amp;W292&amp;"-"&amp;X292)</f>
        <v>2022-12-29</v>
      </c>
      <c r="L292">
        <f>VLOOKUP("'PC Rentados'!'PC Rentados'!I2",rentado_estado_id!$A$1:$B$4,2)</f>
        <v>3</v>
      </c>
      <c r="M292" t="str">
        <f>IF('PC Rentados'!O292="","",'PC Rentados'!O292)</f>
        <v/>
      </c>
      <c r="O292" s="3">
        <f>'PC Rentados'!F292</f>
        <v>44875</v>
      </c>
      <c r="P292">
        <f t="shared" si="50"/>
        <v>2022</v>
      </c>
      <c r="Q292">
        <f t="shared" si="51"/>
        <v>11</v>
      </c>
      <c r="R292">
        <f t="shared" si="52"/>
        <v>11</v>
      </c>
      <c r="S292">
        <f t="shared" si="53"/>
        <v>10</v>
      </c>
      <c r="T292" s="3">
        <f>'PC Rentados'!N292</f>
        <v>44924</v>
      </c>
      <c r="U292">
        <f t="shared" si="54"/>
        <v>2022</v>
      </c>
      <c r="V292">
        <f t="shared" si="55"/>
        <v>12</v>
      </c>
      <c r="W292">
        <f t="shared" si="56"/>
        <v>12</v>
      </c>
      <c r="X292">
        <f t="shared" si="60"/>
        <v>29</v>
      </c>
      <c r="AA292" t="str">
        <f t="shared" si="57"/>
        <v>['proveedor_rentado_id' =&gt; 5, 'centro_costo_id' =&gt; 37,'rentado_responsable_id' =&gt; 27,'rentado_tipo_id' =&gt; 1,'serial' =&gt; 'DJT1LL3','codigo' =&gt; '67273',</v>
      </c>
      <c r="AB292" t="str">
        <f t="shared" si="58"/>
        <v>'ticket' =&gt; '10844','valor' =&gt; '158000','fecha_entrega' =&gt; '2022-11-10','fecha_devolucion' =&gt; '2022-12-29','rentado_estado_id' =&gt; 3,'observaciones' =&gt; '',],</v>
      </c>
      <c r="AC292" t="str">
        <f t="shared" si="59"/>
        <v>['proveedor_rentado_id' =&gt; 5, 'centro_costo_id' =&gt; 37,'rentado_responsable_id' =&gt; 27,'rentado_tipo_id' =&gt; 1,'serial' =&gt; 'DJT1LL3','codigo' =&gt; '67273','ticket' =&gt; '10844','valor' =&gt; '158000','fecha_entrega' =&gt; '2022-11-10','fecha_devolucion' =&gt; '2022-12-29','rentado_estado_id' =&gt; 3,'observaciones' =&gt; '',],</v>
      </c>
    </row>
    <row r="293" spans="1:29" x14ac:dyDescent="0.25">
      <c r="A293">
        <v>292</v>
      </c>
      <c r="B293">
        <f>VLOOKUP('PC Rentados'!A293,proveedor_rentado_id!$A$1:$B$6,2,0)</f>
        <v>5</v>
      </c>
      <c r="C293">
        <f>_xlfn.IFNA(VLOOKUP('PC Rentados'!C293,centro_costo_id_2!$A$2:$B$108,2),107)</f>
        <v>89</v>
      </c>
      <c r="D293">
        <f>_xlfn.IFNA(VLOOKUP('PC Rentados'!D293,rentado_responsable_id!$A$1:$B$34,2),"NULL")</f>
        <v>27</v>
      </c>
      <c r="E293">
        <f>VLOOKUP('PC Rentados'!J293,rentado_tipo_id!$A$1:$B$5,2,0)</f>
        <v>1</v>
      </c>
      <c r="F293" t="str">
        <f>'PC Rentados'!K293</f>
        <v>7LT1LL3</v>
      </c>
      <c r="G293">
        <f>'PC Rentados'!L293</f>
        <v>67274</v>
      </c>
      <c r="H293">
        <f>'PC Rentados'!B293</f>
        <v>10844</v>
      </c>
      <c r="I293">
        <f>'PC Rentados'!M293</f>
        <v>158000</v>
      </c>
      <c r="J293" t="str">
        <f t="shared" si="49"/>
        <v>2022-11-10</v>
      </c>
      <c r="K293" t="str">
        <f>IF('PC Rentados'!N293="","",U293&amp;"-"&amp;W293&amp;"-"&amp;X293)</f>
        <v>2022-12-29</v>
      </c>
      <c r="L293">
        <f>VLOOKUP("'PC Rentados'!'PC Rentados'!I2",rentado_estado_id!$A$1:$B$4,2)</f>
        <v>3</v>
      </c>
      <c r="M293" t="str">
        <f>IF('PC Rentados'!O293="","",'PC Rentados'!O293)</f>
        <v/>
      </c>
      <c r="O293" s="3">
        <f>'PC Rentados'!F293</f>
        <v>44875</v>
      </c>
      <c r="P293">
        <f t="shared" si="50"/>
        <v>2022</v>
      </c>
      <c r="Q293">
        <f t="shared" si="51"/>
        <v>11</v>
      </c>
      <c r="R293">
        <f t="shared" si="52"/>
        <v>11</v>
      </c>
      <c r="S293">
        <f t="shared" si="53"/>
        <v>10</v>
      </c>
      <c r="T293" s="3">
        <f>'PC Rentados'!N293</f>
        <v>44924</v>
      </c>
      <c r="U293">
        <f t="shared" si="54"/>
        <v>2022</v>
      </c>
      <c r="V293">
        <f t="shared" si="55"/>
        <v>12</v>
      </c>
      <c r="W293">
        <f t="shared" si="56"/>
        <v>12</v>
      </c>
      <c r="X293">
        <f t="shared" si="60"/>
        <v>29</v>
      </c>
      <c r="AA293" t="str">
        <f t="shared" si="57"/>
        <v>['proveedor_rentado_id' =&gt; 5, 'centro_costo_id' =&gt; 89,'rentado_responsable_id' =&gt; 27,'rentado_tipo_id' =&gt; 1,'serial' =&gt; '7LT1LL3','codigo' =&gt; '67274',</v>
      </c>
      <c r="AB293" t="str">
        <f t="shared" si="58"/>
        <v>'ticket' =&gt; '10844','valor' =&gt; '158000','fecha_entrega' =&gt; '2022-11-10','fecha_devolucion' =&gt; '2022-12-29','rentado_estado_id' =&gt; 3,'observaciones' =&gt; '',],</v>
      </c>
      <c r="AC293" t="str">
        <f t="shared" si="59"/>
        <v>['proveedor_rentado_id' =&gt; 5, 'centro_costo_id' =&gt; 89,'rentado_responsable_id' =&gt; 27,'rentado_tipo_id' =&gt; 1,'serial' =&gt; '7LT1LL3','codigo' =&gt; '67274','ticket' =&gt; '10844','valor' =&gt; '158000','fecha_entrega' =&gt; '2022-11-10','fecha_devolucion' =&gt; '2022-12-29','rentado_estado_id' =&gt; 3,'observaciones' =&gt; '',],</v>
      </c>
    </row>
    <row r="294" spans="1:29" x14ac:dyDescent="0.25">
      <c r="A294">
        <v>293</v>
      </c>
      <c r="B294">
        <f>VLOOKUP('PC Rentados'!A294,proveedor_rentado_id!$A$1:$B$6,2,0)</f>
        <v>5</v>
      </c>
      <c r="C294">
        <f>_xlfn.IFNA(VLOOKUP('PC Rentados'!C294,centro_costo_id_2!$A$2:$B$108,2),107)</f>
        <v>37</v>
      </c>
      <c r="D294">
        <f>_xlfn.IFNA(VLOOKUP('PC Rentados'!D294,rentado_responsable_id!$A$1:$B$34,2),"NULL")</f>
        <v>27</v>
      </c>
      <c r="E294">
        <f>VLOOKUP('PC Rentados'!J294,rentado_tipo_id!$A$1:$B$5,2,0)</f>
        <v>1</v>
      </c>
      <c r="F294" t="str">
        <f>'PC Rentados'!K294</f>
        <v>HRF1LL3</v>
      </c>
      <c r="G294">
        <f>'PC Rentados'!L294</f>
        <v>67275</v>
      </c>
      <c r="H294">
        <f>'PC Rentados'!B294</f>
        <v>10844</v>
      </c>
      <c r="I294">
        <f>'PC Rentados'!M294</f>
        <v>158000</v>
      </c>
      <c r="J294" t="str">
        <f t="shared" si="49"/>
        <v>2022-11-10</v>
      </c>
      <c r="K294" t="str">
        <f>IF('PC Rentados'!N294="","",U294&amp;"-"&amp;W294&amp;"-"&amp;X294)</f>
        <v>2022-12-29</v>
      </c>
      <c r="L294">
        <f>VLOOKUP("'PC Rentados'!'PC Rentados'!I2",rentado_estado_id!$A$1:$B$4,2)</f>
        <v>3</v>
      </c>
      <c r="M294" t="str">
        <f>IF('PC Rentados'!O294="","",'PC Rentados'!O294)</f>
        <v/>
      </c>
      <c r="O294" s="3">
        <f>'PC Rentados'!F294</f>
        <v>44875</v>
      </c>
      <c r="P294">
        <f t="shared" si="50"/>
        <v>2022</v>
      </c>
      <c r="Q294">
        <f t="shared" si="51"/>
        <v>11</v>
      </c>
      <c r="R294">
        <f t="shared" si="52"/>
        <v>11</v>
      </c>
      <c r="S294">
        <f t="shared" si="53"/>
        <v>10</v>
      </c>
      <c r="T294" s="3">
        <f>'PC Rentados'!N294</f>
        <v>44924</v>
      </c>
      <c r="U294">
        <f t="shared" si="54"/>
        <v>2022</v>
      </c>
      <c r="V294">
        <f t="shared" si="55"/>
        <v>12</v>
      </c>
      <c r="W294">
        <f t="shared" si="56"/>
        <v>12</v>
      </c>
      <c r="X294">
        <f t="shared" si="60"/>
        <v>29</v>
      </c>
      <c r="AA294" t="str">
        <f t="shared" si="57"/>
        <v>['proveedor_rentado_id' =&gt; 5, 'centro_costo_id' =&gt; 37,'rentado_responsable_id' =&gt; 27,'rentado_tipo_id' =&gt; 1,'serial' =&gt; 'HRF1LL3','codigo' =&gt; '67275',</v>
      </c>
      <c r="AB294" t="str">
        <f t="shared" si="58"/>
        <v>'ticket' =&gt; '10844','valor' =&gt; '158000','fecha_entrega' =&gt; '2022-11-10','fecha_devolucion' =&gt; '2022-12-29','rentado_estado_id' =&gt; 3,'observaciones' =&gt; '',],</v>
      </c>
      <c r="AC294" t="str">
        <f t="shared" si="59"/>
        <v>['proveedor_rentado_id' =&gt; 5, 'centro_costo_id' =&gt; 37,'rentado_responsable_id' =&gt; 27,'rentado_tipo_id' =&gt; 1,'serial' =&gt; 'HRF1LL3','codigo' =&gt; '67275','ticket' =&gt; '10844','valor' =&gt; '158000','fecha_entrega' =&gt; '2022-11-10','fecha_devolucion' =&gt; '2022-12-29','rentado_estado_id' =&gt; 3,'observaciones' =&gt; '',],</v>
      </c>
    </row>
    <row r="295" spans="1:29" x14ac:dyDescent="0.25">
      <c r="A295">
        <v>294</v>
      </c>
      <c r="B295">
        <f>VLOOKUP('PC Rentados'!A295,proveedor_rentado_id!$A$1:$B$6,2,0)</f>
        <v>5</v>
      </c>
      <c r="C295">
        <f>_xlfn.IFNA(VLOOKUP('PC Rentados'!C295,centro_costo_id_2!$A$2:$B$108,2),107)</f>
        <v>37</v>
      </c>
      <c r="D295">
        <f>_xlfn.IFNA(VLOOKUP('PC Rentados'!D295,rentado_responsable_id!$A$1:$B$34,2),"NULL")</f>
        <v>27</v>
      </c>
      <c r="E295">
        <f>VLOOKUP('PC Rentados'!J295,rentado_tipo_id!$A$1:$B$5,2,0)</f>
        <v>1</v>
      </c>
      <c r="F295" t="str">
        <f>'PC Rentados'!K295</f>
        <v>32V1LL3</v>
      </c>
      <c r="G295">
        <f>'PC Rentados'!L295</f>
        <v>67276</v>
      </c>
      <c r="H295">
        <f>'PC Rentados'!B295</f>
        <v>10844</v>
      </c>
      <c r="I295">
        <f>'PC Rentados'!M295</f>
        <v>158000</v>
      </c>
      <c r="J295" t="str">
        <f t="shared" si="49"/>
        <v>2022-11-10</v>
      </c>
      <c r="K295" t="str">
        <f>IF('PC Rentados'!N295="","",U295&amp;"-"&amp;W295&amp;"-"&amp;X295)</f>
        <v>2022-12-29</v>
      </c>
      <c r="L295">
        <f>VLOOKUP("'PC Rentados'!'PC Rentados'!I2",rentado_estado_id!$A$1:$B$4,2)</f>
        <v>3</v>
      </c>
      <c r="M295" t="str">
        <f>IF('PC Rentados'!O295="","",'PC Rentados'!O295)</f>
        <v/>
      </c>
      <c r="O295" s="3">
        <f>'PC Rentados'!F295</f>
        <v>44875</v>
      </c>
      <c r="P295">
        <f t="shared" si="50"/>
        <v>2022</v>
      </c>
      <c r="Q295">
        <f t="shared" si="51"/>
        <v>11</v>
      </c>
      <c r="R295">
        <f t="shared" si="52"/>
        <v>11</v>
      </c>
      <c r="S295">
        <f t="shared" si="53"/>
        <v>10</v>
      </c>
      <c r="T295" s="3">
        <f>'PC Rentados'!N295</f>
        <v>44924</v>
      </c>
      <c r="U295">
        <f t="shared" si="54"/>
        <v>2022</v>
      </c>
      <c r="V295">
        <f t="shared" si="55"/>
        <v>12</v>
      </c>
      <c r="W295">
        <f t="shared" si="56"/>
        <v>12</v>
      </c>
      <c r="X295">
        <f t="shared" si="60"/>
        <v>29</v>
      </c>
      <c r="AA295" t="str">
        <f t="shared" si="57"/>
        <v>['proveedor_rentado_id' =&gt; 5, 'centro_costo_id' =&gt; 37,'rentado_responsable_id' =&gt; 27,'rentado_tipo_id' =&gt; 1,'serial' =&gt; '32V1LL3','codigo' =&gt; '67276',</v>
      </c>
      <c r="AB295" t="str">
        <f t="shared" si="58"/>
        <v>'ticket' =&gt; '10844','valor' =&gt; '158000','fecha_entrega' =&gt; '2022-11-10','fecha_devolucion' =&gt; '2022-12-29','rentado_estado_id' =&gt; 3,'observaciones' =&gt; '',],</v>
      </c>
      <c r="AC295" t="str">
        <f t="shared" si="59"/>
        <v>['proveedor_rentado_id' =&gt; 5, 'centro_costo_id' =&gt; 37,'rentado_responsable_id' =&gt; 27,'rentado_tipo_id' =&gt; 1,'serial' =&gt; '32V1LL3','codigo' =&gt; '67276','ticket' =&gt; '10844','valor' =&gt; '158000','fecha_entrega' =&gt; '2022-11-10','fecha_devolucion' =&gt; '2022-12-29','rentado_estado_id' =&gt; 3,'observaciones' =&gt; '',],</v>
      </c>
    </row>
    <row r="296" spans="1:29" x14ac:dyDescent="0.25">
      <c r="A296">
        <v>295</v>
      </c>
      <c r="B296">
        <f>VLOOKUP('PC Rentados'!A296,proveedor_rentado_id!$A$1:$B$6,2,0)</f>
        <v>5</v>
      </c>
      <c r="C296">
        <f>_xlfn.IFNA(VLOOKUP('PC Rentados'!C296,centro_costo_id_2!$A$2:$B$108,2),107)</f>
        <v>37</v>
      </c>
      <c r="D296">
        <f>_xlfn.IFNA(VLOOKUP('PC Rentados'!D296,rentado_responsable_id!$A$1:$B$34,2),"NULL")</f>
        <v>27</v>
      </c>
      <c r="E296">
        <f>VLOOKUP('PC Rentados'!J296,rentado_tipo_id!$A$1:$B$5,2,0)</f>
        <v>1</v>
      </c>
      <c r="F296" t="str">
        <f>'PC Rentados'!K296</f>
        <v>1LT1LL3</v>
      </c>
      <c r="G296">
        <f>'PC Rentados'!L296</f>
        <v>67277</v>
      </c>
      <c r="H296">
        <f>'PC Rentados'!B296</f>
        <v>10844</v>
      </c>
      <c r="I296">
        <f>'PC Rentados'!M296</f>
        <v>158000</v>
      </c>
      <c r="J296" t="str">
        <f t="shared" si="49"/>
        <v>2022-11-10</v>
      </c>
      <c r="K296" t="str">
        <f>IF('PC Rentados'!N296="","",U296&amp;"-"&amp;W296&amp;"-"&amp;X296)</f>
        <v>2022-12-29</v>
      </c>
      <c r="L296">
        <f>VLOOKUP("'PC Rentados'!'PC Rentados'!I2",rentado_estado_id!$A$1:$B$4,2)</f>
        <v>3</v>
      </c>
      <c r="M296" t="str">
        <f>IF('PC Rentados'!O296="","",'PC Rentados'!O296)</f>
        <v/>
      </c>
      <c r="O296" s="3">
        <f>'PC Rentados'!F296</f>
        <v>44875</v>
      </c>
      <c r="P296">
        <f t="shared" si="50"/>
        <v>2022</v>
      </c>
      <c r="Q296">
        <f t="shared" si="51"/>
        <v>11</v>
      </c>
      <c r="R296">
        <f t="shared" si="52"/>
        <v>11</v>
      </c>
      <c r="S296">
        <f t="shared" si="53"/>
        <v>10</v>
      </c>
      <c r="T296" s="3">
        <f>'PC Rentados'!N296</f>
        <v>44924</v>
      </c>
      <c r="U296">
        <f t="shared" si="54"/>
        <v>2022</v>
      </c>
      <c r="V296">
        <f t="shared" si="55"/>
        <v>12</v>
      </c>
      <c r="W296">
        <f t="shared" si="56"/>
        <v>12</v>
      </c>
      <c r="X296">
        <f t="shared" si="60"/>
        <v>29</v>
      </c>
      <c r="AA296" t="str">
        <f t="shared" si="57"/>
        <v>['proveedor_rentado_id' =&gt; 5, 'centro_costo_id' =&gt; 37,'rentado_responsable_id' =&gt; 27,'rentado_tipo_id' =&gt; 1,'serial' =&gt; '1LT1LL3','codigo' =&gt; '67277',</v>
      </c>
      <c r="AB296" t="str">
        <f t="shared" si="58"/>
        <v>'ticket' =&gt; '10844','valor' =&gt; '158000','fecha_entrega' =&gt; '2022-11-10','fecha_devolucion' =&gt; '2022-12-29','rentado_estado_id' =&gt; 3,'observaciones' =&gt; '',],</v>
      </c>
      <c r="AC296" t="str">
        <f t="shared" si="59"/>
        <v>['proveedor_rentado_id' =&gt; 5, 'centro_costo_id' =&gt; 37,'rentado_responsable_id' =&gt; 27,'rentado_tipo_id' =&gt; 1,'serial' =&gt; '1LT1LL3','codigo' =&gt; '67277','ticket' =&gt; '10844','valor' =&gt; '158000','fecha_entrega' =&gt; '2022-11-10','fecha_devolucion' =&gt; '2022-12-29','rentado_estado_id' =&gt; 3,'observaciones' =&gt; '',],</v>
      </c>
    </row>
    <row r="297" spans="1:29" x14ac:dyDescent="0.25">
      <c r="A297">
        <v>296</v>
      </c>
      <c r="B297">
        <f>VLOOKUP('PC Rentados'!A297,proveedor_rentado_id!$A$1:$B$6,2,0)</f>
        <v>5</v>
      </c>
      <c r="C297">
        <f>_xlfn.IFNA(VLOOKUP('PC Rentados'!C297,centro_costo_id_2!$A$2:$B$108,2),107)</f>
        <v>37</v>
      </c>
      <c r="D297">
        <f>_xlfn.IFNA(VLOOKUP('PC Rentados'!D297,rentado_responsable_id!$A$1:$B$34,2),"NULL")</f>
        <v>27</v>
      </c>
      <c r="E297">
        <f>VLOOKUP('PC Rentados'!J297,rentado_tipo_id!$A$1:$B$5,2,0)</f>
        <v>1</v>
      </c>
      <c r="F297" t="str">
        <f>'PC Rentados'!K297</f>
        <v>71V1LL3</v>
      </c>
      <c r="G297">
        <f>'PC Rentados'!L297</f>
        <v>67278</v>
      </c>
      <c r="H297">
        <f>'PC Rentados'!B297</f>
        <v>10844</v>
      </c>
      <c r="I297">
        <f>'PC Rentados'!M297</f>
        <v>158000</v>
      </c>
      <c r="J297" t="str">
        <f t="shared" si="49"/>
        <v>2022-11-10</v>
      </c>
      <c r="K297" t="str">
        <f>IF('PC Rentados'!N297="","",U297&amp;"-"&amp;W297&amp;"-"&amp;X297)</f>
        <v>2022-12-29</v>
      </c>
      <c r="L297">
        <f>VLOOKUP("'PC Rentados'!'PC Rentados'!I2",rentado_estado_id!$A$1:$B$4,2)</f>
        <v>3</v>
      </c>
      <c r="M297" t="str">
        <f>IF('PC Rentados'!O297="","",'PC Rentados'!O297)</f>
        <v/>
      </c>
      <c r="O297" s="3">
        <f>'PC Rentados'!F297</f>
        <v>44875</v>
      </c>
      <c r="P297">
        <f t="shared" si="50"/>
        <v>2022</v>
      </c>
      <c r="Q297">
        <f t="shared" si="51"/>
        <v>11</v>
      </c>
      <c r="R297">
        <f t="shared" si="52"/>
        <v>11</v>
      </c>
      <c r="S297">
        <f t="shared" si="53"/>
        <v>10</v>
      </c>
      <c r="T297" s="3">
        <f>'PC Rentados'!N297</f>
        <v>44924</v>
      </c>
      <c r="U297">
        <f t="shared" si="54"/>
        <v>2022</v>
      </c>
      <c r="V297">
        <f t="shared" si="55"/>
        <v>12</v>
      </c>
      <c r="W297">
        <f t="shared" si="56"/>
        <v>12</v>
      </c>
      <c r="X297">
        <f t="shared" si="60"/>
        <v>29</v>
      </c>
      <c r="AA297" t="str">
        <f t="shared" si="57"/>
        <v>['proveedor_rentado_id' =&gt; 5, 'centro_costo_id' =&gt; 37,'rentado_responsable_id' =&gt; 27,'rentado_tipo_id' =&gt; 1,'serial' =&gt; '71V1LL3','codigo' =&gt; '67278',</v>
      </c>
      <c r="AB297" t="str">
        <f t="shared" si="58"/>
        <v>'ticket' =&gt; '10844','valor' =&gt; '158000','fecha_entrega' =&gt; '2022-11-10','fecha_devolucion' =&gt; '2022-12-29','rentado_estado_id' =&gt; 3,'observaciones' =&gt; '',],</v>
      </c>
      <c r="AC297" t="str">
        <f t="shared" si="59"/>
        <v>['proveedor_rentado_id' =&gt; 5, 'centro_costo_id' =&gt; 37,'rentado_responsable_id' =&gt; 27,'rentado_tipo_id' =&gt; 1,'serial' =&gt; '71V1LL3','codigo' =&gt; '67278','ticket' =&gt; '10844','valor' =&gt; '158000','fecha_entrega' =&gt; '2022-11-10','fecha_devolucion' =&gt; '2022-12-29','rentado_estado_id' =&gt; 3,'observaciones' =&gt; '',],</v>
      </c>
    </row>
    <row r="298" spans="1:29" x14ac:dyDescent="0.25">
      <c r="A298">
        <v>297</v>
      </c>
      <c r="B298">
        <f>VLOOKUP('PC Rentados'!A298,proveedor_rentado_id!$A$1:$B$6,2,0)</f>
        <v>5</v>
      </c>
      <c r="C298">
        <f>_xlfn.IFNA(VLOOKUP('PC Rentados'!C298,centro_costo_id_2!$A$2:$B$108,2),107)</f>
        <v>37</v>
      </c>
      <c r="D298">
        <f>_xlfn.IFNA(VLOOKUP('PC Rentados'!D298,rentado_responsable_id!$A$1:$B$34,2),"NULL")</f>
        <v>27</v>
      </c>
      <c r="E298">
        <f>VLOOKUP('PC Rentados'!J298,rentado_tipo_id!$A$1:$B$5,2,0)</f>
        <v>1</v>
      </c>
      <c r="F298" t="str">
        <f>'PC Rentados'!K298</f>
        <v>5KT1LL3</v>
      </c>
      <c r="G298">
        <f>'PC Rentados'!L298</f>
        <v>67279</v>
      </c>
      <c r="H298">
        <f>'PC Rentados'!B298</f>
        <v>10844</v>
      </c>
      <c r="I298">
        <f>'PC Rentados'!M298</f>
        <v>158000</v>
      </c>
      <c r="J298" t="str">
        <f t="shared" si="49"/>
        <v>2022-11-10</v>
      </c>
      <c r="K298" t="str">
        <f>IF('PC Rentados'!N298="","",U298&amp;"-"&amp;W298&amp;"-"&amp;X298)</f>
        <v>2022-12-29</v>
      </c>
      <c r="L298">
        <f>VLOOKUP("'PC Rentados'!'PC Rentados'!I2",rentado_estado_id!$A$1:$B$4,2)</f>
        <v>3</v>
      </c>
      <c r="M298" t="str">
        <f>IF('PC Rentados'!O298="","",'PC Rentados'!O298)</f>
        <v/>
      </c>
      <c r="O298" s="3">
        <f>'PC Rentados'!F298</f>
        <v>44875</v>
      </c>
      <c r="P298">
        <f t="shared" si="50"/>
        <v>2022</v>
      </c>
      <c r="Q298">
        <f t="shared" si="51"/>
        <v>11</v>
      </c>
      <c r="R298">
        <f t="shared" si="52"/>
        <v>11</v>
      </c>
      <c r="S298">
        <f t="shared" si="53"/>
        <v>10</v>
      </c>
      <c r="T298" s="3">
        <f>'PC Rentados'!N298</f>
        <v>44924</v>
      </c>
      <c r="U298">
        <f t="shared" si="54"/>
        <v>2022</v>
      </c>
      <c r="V298">
        <f t="shared" si="55"/>
        <v>12</v>
      </c>
      <c r="W298">
        <f t="shared" si="56"/>
        <v>12</v>
      </c>
      <c r="X298">
        <f t="shared" si="60"/>
        <v>29</v>
      </c>
      <c r="AA298" t="str">
        <f t="shared" si="57"/>
        <v>['proveedor_rentado_id' =&gt; 5, 'centro_costo_id' =&gt; 37,'rentado_responsable_id' =&gt; 27,'rentado_tipo_id' =&gt; 1,'serial' =&gt; '5KT1LL3','codigo' =&gt; '67279',</v>
      </c>
      <c r="AB298" t="str">
        <f t="shared" si="58"/>
        <v>'ticket' =&gt; '10844','valor' =&gt; '158000','fecha_entrega' =&gt; '2022-11-10','fecha_devolucion' =&gt; '2022-12-29','rentado_estado_id' =&gt; 3,'observaciones' =&gt; '',],</v>
      </c>
      <c r="AC298" t="str">
        <f t="shared" si="59"/>
        <v>['proveedor_rentado_id' =&gt; 5, 'centro_costo_id' =&gt; 37,'rentado_responsable_id' =&gt; 27,'rentado_tipo_id' =&gt; 1,'serial' =&gt; '5KT1LL3','codigo' =&gt; '67279','ticket' =&gt; '10844','valor' =&gt; '158000','fecha_entrega' =&gt; '2022-11-10','fecha_devolucion' =&gt; '2022-12-29','rentado_estado_id' =&gt; 3,'observaciones' =&gt; '',],</v>
      </c>
    </row>
    <row r="299" spans="1:29" x14ac:dyDescent="0.25">
      <c r="A299">
        <v>298</v>
      </c>
      <c r="B299">
        <f>VLOOKUP('PC Rentados'!A299,proveedor_rentado_id!$A$1:$B$6,2,0)</f>
        <v>5</v>
      </c>
      <c r="C299">
        <f>_xlfn.IFNA(VLOOKUP('PC Rentados'!C299,centro_costo_id_2!$A$2:$B$108,2),107)</f>
        <v>37</v>
      </c>
      <c r="D299">
        <f>_xlfn.IFNA(VLOOKUP('PC Rentados'!D299,rentado_responsable_id!$A$1:$B$34,2),"NULL")</f>
        <v>27</v>
      </c>
      <c r="E299">
        <f>VLOOKUP('PC Rentados'!J299,rentado_tipo_id!$A$1:$B$5,2,0)</f>
        <v>1</v>
      </c>
      <c r="F299" t="str">
        <f>'PC Rentados'!K299</f>
        <v>3LT1LL3</v>
      </c>
      <c r="G299">
        <f>'PC Rentados'!L299</f>
        <v>67289</v>
      </c>
      <c r="H299">
        <f>'PC Rentados'!B299</f>
        <v>10844</v>
      </c>
      <c r="I299">
        <f>'PC Rentados'!M299</f>
        <v>158000</v>
      </c>
      <c r="J299" t="str">
        <f t="shared" si="49"/>
        <v>2022-11-10</v>
      </c>
      <c r="K299" t="str">
        <f>IF('PC Rentados'!N299="","",U299&amp;"-"&amp;W299&amp;"-"&amp;X299)</f>
        <v>2022-12-29</v>
      </c>
      <c r="L299">
        <f>VLOOKUP("'PC Rentados'!'PC Rentados'!I2",rentado_estado_id!$A$1:$B$4,2)</f>
        <v>3</v>
      </c>
      <c r="M299" t="str">
        <f>IF('PC Rentados'!O299="","",'PC Rentados'!O299)</f>
        <v/>
      </c>
      <c r="O299" s="3">
        <f>'PC Rentados'!F299</f>
        <v>44875</v>
      </c>
      <c r="P299">
        <f t="shared" si="50"/>
        <v>2022</v>
      </c>
      <c r="Q299">
        <f t="shared" si="51"/>
        <v>11</v>
      </c>
      <c r="R299">
        <f t="shared" si="52"/>
        <v>11</v>
      </c>
      <c r="S299">
        <f t="shared" si="53"/>
        <v>10</v>
      </c>
      <c r="T299" s="3">
        <f>'PC Rentados'!N299</f>
        <v>44924</v>
      </c>
      <c r="U299">
        <f t="shared" si="54"/>
        <v>2022</v>
      </c>
      <c r="V299">
        <f t="shared" si="55"/>
        <v>12</v>
      </c>
      <c r="W299">
        <f t="shared" si="56"/>
        <v>12</v>
      </c>
      <c r="X299">
        <f t="shared" si="60"/>
        <v>29</v>
      </c>
      <c r="AA299" t="str">
        <f t="shared" si="57"/>
        <v>['proveedor_rentado_id' =&gt; 5, 'centro_costo_id' =&gt; 37,'rentado_responsable_id' =&gt; 27,'rentado_tipo_id' =&gt; 1,'serial' =&gt; '3LT1LL3','codigo' =&gt; '67289',</v>
      </c>
      <c r="AB299" t="str">
        <f t="shared" si="58"/>
        <v>'ticket' =&gt; '10844','valor' =&gt; '158000','fecha_entrega' =&gt; '2022-11-10','fecha_devolucion' =&gt; '2022-12-29','rentado_estado_id' =&gt; 3,'observaciones' =&gt; '',],</v>
      </c>
      <c r="AC299" t="str">
        <f t="shared" si="59"/>
        <v>['proveedor_rentado_id' =&gt; 5, 'centro_costo_id' =&gt; 37,'rentado_responsable_id' =&gt; 27,'rentado_tipo_id' =&gt; 1,'serial' =&gt; '3LT1LL3','codigo' =&gt; '67289','ticket' =&gt; '10844','valor' =&gt; '158000','fecha_entrega' =&gt; '2022-11-10','fecha_devolucion' =&gt; '2022-12-29','rentado_estado_id' =&gt; 3,'observaciones' =&gt; '',],</v>
      </c>
    </row>
    <row r="300" spans="1:29" x14ac:dyDescent="0.25">
      <c r="A300">
        <v>299</v>
      </c>
      <c r="B300">
        <f>VLOOKUP('PC Rentados'!A300,proveedor_rentado_id!$A$1:$B$6,2,0)</f>
        <v>5</v>
      </c>
      <c r="C300">
        <f>_xlfn.IFNA(VLOOKUP('PC Rentados'!C300,centro_costo_id_2!$A$2:$B$108,2),107)</f>
        <v>37</v>
      </c>
      <c r="D300">
        <f>_xlfn.IFNA(VLOOKUP('PC Rentados'!D300,rentado_responsable_id!$A$1:$B$34,2),"NULL")</f>
        <v>27</v>
      </c>
      <c r="E300">
        <f>VLOOKUP('PC Rentados'!J300,rentado_tipo_id!$A$1:$B$5,2,0)</f>
        <v>1</v>
      </c>
      <c r="F300" t="str">
        <f>'PC Rentados'!K300</f>
        <v>63V1LL3</v>
      </c>
      <c r="G300">
        <f>'PC Rentados'!L300</f>
        <v>67290</v>
      </c>
      <c r="H300">
        <f>'PC Rentados'!B300</f>
        <v>10844</v>
      </c>
      <c r="I300">
        <f>'PC Rentados'!M300</f>
        <v>158000</v>
      </c>
      <c r="J300" t="str">
        <f t="shared" si="49"/>
        <v>2022-11-10</v>
      </c>
      <c r="K300" t="str">
        <f>IF('PC Rentados'!N300="","",U300&amp;"-"&amp;W300&amp;"-"&amp;X300)</f>
        <v>2022-12-29</v>
      </c>
      <c r="L300">
        <f>VLOOKUP("'PC Rentados'!'PC Rentados'!I2",rentado_estado_id!$A$1:$B$4,2)</f>
        <v>3</v>
      </c>
      <c r="M300" t="str">
        <f>IF('PC Rentados'!O300="","",'PC Rentados'!O300)</f>
        <v/>
      </c>
      <c r="O300" s="3">
        <f>'PC Rentados'!F300</f>
        <v>44875</v>
      </c>
      <c r="P300">
        <f t="shared" si="50"/>
        <v>2022</v>
      </c>
      <c r="Q300">
        <f t="shared" si="51"/>
        <v>11</v>
      </c>
      <c r="R300">
        <f t="shared" si="52"/>
        <v>11</v>
      </c>
      <c r="S300">
        <f t="shared" si="53"/>
        <v>10</v>
      </c>
      <c r="T300" s="3">
        <f>'PC Rentados'!N300</f>
        <v>44924</v>
      </c>
      <c r="U300">
        <f t="shared" si="54"/>
        <v>2022</v>
      </c>
      <c r="V300">
        <f t="shared" si="55"/>
        <v>12</v>
      </c>
      <c r="W300">
        <f t="shared" si="56"/>
        <v>12</v>
      </c>
      <c r="X300">
        <f t="shared" si="60"/>
        <v>29</v>
      </c>
      <c r="AA300" t="str">
        <f t="shared" si="57"/>
        <v>['proveedor_rentado_id' =&gt; 5, 'centro_costo_id' =&gt; 37,'rentado_responsable_id' =&gt; 27,'rentado_tipo_id' =&gt; 1,'serial' =&gt; '63V1LL3','codigo' =&gt; '67290',</v>
      </c>
      <c r="AB300" t="str">
        <f t="shared" si="58"/>
        <v>'ticket' =&gt; '10844','valor' =&gt; '158000','fecha_entrega' =&gt; '2022-11-10','fecha_devolucion' =&gt; '2022-12-29','rentado_estado_id' =&gt; 3,'observaciones' =&gt; '',],</v>
      </c>
      <c r="AC300" t="str">
        <f t="shared" si="59"/>
        <v>['proveedor_rentado_id' =&gt; 5, 'centro_costo_id' =&gt; 37,'rentado_responsable_id' =&gt; 27,'rentado_tipo_id' =&gt; 1,'serial' =&gt; '63V1LL3','codigo' =&gt; '67290','ticket' =&gt; '10844','valor' =&gt; '158000','fecha_entrega' =&gt; '2022-11-10','fecha_devolucion' =&gt; '2022-12-29','rentado_estado_id' =&gt; 3,'observaciones' =&gt; '',],</v>
      </c>
    </row>
    <row r="301" spans="1:29" x14ac:dyDescent="0.25">
      <c r="A301">
        <v>300</v>
      </c>
      <c r="B301">
        <f>VLOOKUP('PC Rentados'!A301,proveedor_rentado_id!$A$1:$B$6,2,0)</f>
        <v>5</v>
      </c>
      <c r="C301">
        <f>_xlfn.IFNA(VLOOKUP('PC Rentados'!C301,centro_costo_id_2!$A$2:$B$108,2),107)</f>
        <v>37</v>
      </c>
      <c r="D301">
        <f>_xlfn.IFNA(VLOOKUP('PC Rentados'!D301,rentado_responsable_id!$A$1:$B$34,2),"NULL")</f>
        <v>27</v>
      </c>
      <c r="E301">
        <f>VLOOKUP('PC Rentados'!J301,rentado_tipo_id!$A$1:$B$5,2,0)</f>
        <v>1</v>
      </c>
      <c r="F301" t="str">
        <f>'PC Rentados'!K301</f>
        <v>C1V1LL3</v>
      </c>
      <c r="G301">
        <f>'PC Rentados'!L301</f>
        <v>67291</v>
      </c>
      <c r="H301">
        <f>'PC Rentados'!B301</f>
        <v>10844</v>
      </c>
      <c r="I301">
        <f>'PC Rentados'!M301</f>
        <v>158000</v>
      </c>
      <c r="J301" t="str">
        <f t="shared" si="49"/>
        <v>2022-11-10</v>
      </c>
      <c r="K301" t="str">
        <f>IF('PC Rentados'!N301="","",U301&amp;"-"&amp;W301&amp;"-"&amp;X301)</f>
        <v>2022-12-29</v>
      </c>
      <c r="L301">
        <f>VLOOKUP("'PC Rentados'!'PC Rentados'!I2",rentado_estado_id!$A$1:$B$4,2)</f>
        <v>3</v>
      </c>
      <c r="M301" t="str">
        <f>IF('PC Rentados'!O301="","",'PC Rentados'!O301)</f>
        <v/>
      </c>
      <c r="O301" s="3">
        <f>'PC Rentados'!F301</f>
        <v>44875</v>
      </c>
      <c r="P301">
        <f t="shared" si="50"/>
        <v>2022</v>
      </c>
      <c r="Q301">
        <f t="shared" si="51"/>
        <v>11</v>
      </c>
      <c r="R301">
        <f t="shared" si="52"/>
        <v>11</v>
      </c>
      <c r="S301">
        <f t="shared" si="53"/>
        <v>10</v>
      </c>
      <c r="T301" s="3">
        <f>'PC Rentados'!N301</f>
        <v>44924</v>
      </c>
      <c r="U301">
        <f t="shared" si="54"/>
        <v>2022</v>
      </c>
      <c r="V301">
        <f t="shared" si="55"/>
        <v>12</v>
      </c>
      <c r="W301">
        <f t="shared" si="56"/>
        <v>12</v>
      </c>
      <c r="X301">
        <f t="shared" si="60"/>
        <v>29</v>
      </c>
      <c r="AA301" t="str">
        <f t="shared" si="57"/>
        <v>['proveedor_rentado_id' =&gt; 5, 'centro_costo_id' =&gt; 37,'rentado_responsable_id' =&gt; 27,'rentado_tipo_id' =&gt; 1,'serial' =&gt; 'C1V1LL3','codigo' =&gt; '67291',</v>
      </c>
      <c r="AB301" t="str">
        <f t="shared" si="58"/>
        <v>'ticket' =&gt; '10844','valor' =&gt; '158000','fecha_entrega' =&gt; '2022-11-10','fecha_devolucion' =&gt; '2022-12-29','rentado_estado_id' =&gt; 3,'observaciones' =&gt; '',],</v>
      </c>
      <c r="AC301" t="str">
        <f t="shared" si="59"/>
        <v>['proveedor_rentado_id' =&gt; 5, 'centro_costo_id' =&gt; 37,'rentado_responsable_id' =&gt; 27,'rentado_tipo_id' =&gt; 1,'serial' =&gt; 'C1V1LL3','codigo' =&gt; '67291','ticket' =&gt; '10844','valor' =&gt; '158000','fecha_entrega' =&gt; '2022-11-10','fecha_devolucion' =&gt; '2022-12-29','rentado_estado_id' =&gt; 3,'observaciones' =&gt; '',],</v>
      </c>
    </row>
    <row r="302" spans="1:29" x14ac:dyDescent="0.25">
      <c r="A302">
        <v>301</v>
      </c>
      <c r="B302">
        <f>VLOOKUP('PC Rentados'!A302,proveedor_rentado_id!$A$1:$B$6,2,0)</f>
        <v>5</v>
      </c>
      <c r="C302">
        <f>_xlfn.IFNA(VLOOKUP('PC Rentados'!C302,centro_costo_id_2!$A$2:$B$108,2),107)</f>
        <v>37</v>
      </c>
      <c r="D302">
        <f>_xlfn.IFNA(VLOOKUP('PC Rentados'!D302,rentado_responsable_id!$A$1:$B$34,2),"NULL")</f>
        <v>27</v>
      </c>
      <c r="E302">
        <f>VLOOKUP('PC Rentados'!J302,rentado_tipo_id!$A$1:$B$5,2,0)</f>
        <v>1</v>
      </c>
      <c r="F302" t="str">
        <f>'PC Rentados'!K302</f>
        <v>B1V1LL3</v>
      </c>
      <c r="G302">
        <f>'PC Rentados'!L302</f>
        <v>67292</v>
      </c>
      <c r="H302">
        <f>'PC Rentados'!B302</f>
        <v>10844</v>
      </c>
      <c r="I302">
        <f>'PC Rentados'!M302</f>
        <v>158000</v>
      </c>
      <c r="J302" t="str">
        <f t="shared" si="49"/>
        <v>2022-11-10</v>
      </c>
      <c r="K302" t="str">
        <f>IF('PC Rentados'!N302="","",U302&amp;"-"&amp;W302&amp;"-"&amp;X302)</f>
        <v>2022-12-29</v>
      </c>
      <c r="L302">
        <f>VLOOKUP("'PC Rentados'!'PC Rentados'!I2",rentado_estado_id!$A$1:$B$4,2)</f>
        <v>3</v>
      </c>
      <c r="M302" t="str">
        <f>IF('PC Rentados'!O302="","",'PC Rentados'!O302)</f>
        <v/>
      </c>
      <c r="O302" s="3">
        <f>'PC Rentados'!F302</f>
        <v>44875</v>
      </c>
      <c r="P302">
        <f t="shared" si="50"/>
        <v>2022</v>
      </c>
      <c r="Q302">
        <f t="shared" si="51"/>
        <v>11</v>
      </c>
      <c r="R302">
        <f t="shared" si="52"/>
        <v>11</v>
      </c>
      <c r="S302">
        <f t="shared" si="53"/>
        <v>10</v>
      </c>
      <c r="T302" s="3">
        <f>'PC Rentados'!N302</f>
        <v>44924</v>
      </c>
      <c r="U302">
        <f t="shared" si="54"/>
        <v>2022</v>
      </c>
      <c r="V302">
        <f t="shared" si="55"/>
        <v>12</v>
      </c>
      <c r="W302">
        <f t="shared" si="56"/>
        <v>12</v>
      </c>
      <c r="X302">
        <f t="shared" si="60"/>
        <v>29</v>
      </c>
      <c r="AA302" t="str">
        <f t="shared" si="57"/>
        <v>['proveedor_rentado_id' =&gt; 5, 'centro_costo_id' =&gt; 37,'rentado_responsable_id' =&gt; 27,'rentado_tipo_id' =&gt; 1,'serial' =&gt; 'B1V1LL3','codigo' =&gt; '67292',</v>
      </c>
      <c r="AB302" t="str">
        <f t="shared" si="58"/>
        <v>'ticket' =&gt; '10844','valor' =&gt; '158000','fecha_entrega' =&gt; '2022-11-10','fecha_devolucion' =&gt; '2022-12-29','rentado_estado_id' =&gt; 3,'observaciones' =&gt; '',],</v>
      </c>
      <c r="AC302" t="str">
        <f t="shared" si="59"/>
        <v>['proveedor_rentado_id' =&gt; 5, 'centro_costo_id' =&gt; 37,'rentado_responsable_id' =&gt; 27,'rentado_tipo_id' =&gt; 1,'serial' =&gt; 'B1V1LL3','codigo' =&gt; '67292','ticket' =&gt; '10844','valor' =&gt; '158000','fecha_entrega' =&gt; '2022-11-10','fecha_devolucion' =&gt; '2022-12-29','rentado_estado_id' =&gt; 3,'observaciones' =&gt; '',],</v>
      </c>
    </row>
    <row r="303" spans="1:29" x14ac:dyDescent="0.25">
      <c r="A303">
        <v>302</v>
      </c>
      <c r="B303">
        <f>VLOOKUP('PC Rentados'!A303,proveedor_rentado_id!$A$1:$B$6,2,0)</f>
        <v>5</v>
      </c>
      <c r="C303">
        <f>_xlfn.IFNA(VLOOKUP('PC Rentados'!C303,centro_costo_id_2!$A$2:$B$108,2),107)</f>
        <v>107</v>
      </c>
      <c r="D303" t="str">
        <f>_xlfn.IFNA(VLOOKUP('PC Rentados'!D303,rentado_responsable_id!$A$1:$B$34,2),"NULL")</f>
        <v>NULL</v>
      </c>
      <c r="E303">
        <f>VLOOKUP('PC Rentados'!J303,rentado_tipo_id!$A$1:$B$5,2,0)</f>
        <v>1</v>
      </c>
      <c r="F303" t="str">
        <f>'PC Rentados'!K303</f>
        <v>9LT1LL3</v>
      </c>
      <c r="G303">
        <f>'PC Rentados'!L303</f>
        <v>67293</v>
      </c>
      <c r="H303">
        <f>'PC Rentados'!B303</f>
        <v>10844</v>
      </c>
      <c r="I303">
        <f>'PC Rentados'!M303</f>
        <v>158000</v>
      </c>
      <c r="J303" t="str">
        <f t="shared" si="49"/>
        <v>2022-11-10</v>
      </c>
      <c r="K303" t="str">
        <f>IF('PC Rentados'!N303="","",U303&amp;"-"&amp;W303&amp;"-"&amp;X303)</f>
        <v>2022-12-29</v>
      </c>
      <c r="L303">
        <f>VLOOKUP("'PC Rentados'!'PC Rentados'!I2",rentado_estado_id!$A$1:$B$4,2)</f>
        <v>3</v>
      </c>
      <c r="M303" t="str">
        <f>IF('PC Rentados'!O303="","",'PC Rentados'!O303)</f>
        <v/>
      </c>
      <c r="O303" s="3">
        <f>'PC Rentados'!F303</f>
        <v>44875</v>
      </c>
      <c r="P303">
        <f t="shared" si="50"/>
        <v>2022</v>
      </c>
      <c r="Q303">
        <f t="shared" si="51"/>
        <v>11</v>
      </c>
      <c r="R303">
        <f t="shared" si="52"/>
        <v>11</v>
      </c>
      <c r="S303">
        <f t="shared" si="53"/>
        <v>10</v>
      </c>
      <c r="T303" s="3">
        <f>'PC Rentados'!N303</f>
        <v>44924</v>
      </c>
      <c r="U303">
        <f t="shared" si="54"/>
        <v>2022</v>
      </c>
      <c r="V303">
        <f t="shared" si="55"/>
        <v>12</v>
      </c>
      <c r="W303">
        <f t="shared" si="56"/>
        <v>12</v>
      </c>
      <c r="X303">
        <f t="shared" si="60"/>
        <v>29</v>
      </c>
      <c r="AA303" t="str">
        <f t="shared" si="57"/>
        <v>['proveedor_rentado_id' =&gt; 5, 'centro_costo_id' =&gt; 107,'rentado_responsable_id' =&gt; NULL,'rentado_tipo_id' =&gt; 1,'serial' =&gt; '9LT1LL3','codigo' =&gt; '67293',</v>
      </c>
      <c r="AB303" t="str">
        <f t="shared" si="58"/>
        <v>'ticket' =&gt; '10844','valor' =&gt; '158000','fecha_entrega' =&gt; '2022-11-10','fecha_devolucion' =&gt; '2022-12-29','rentado_estado_id' =&gt; 3,'observaciones' =&gt; '',],</v>
      </c>
      <c r="AC303" t="str">
        <f t="shared" si="59"/>
        <v>['proveedor_rentado_id' =&gt; 5, 'centro_costo_id' =&gt; 107,'rentado_responsable_id' =&gt; NULL,'rentado_tipo_id' =&gt; 1,'serial' =&gt; '9LT1LL3','codigo' =&gt; '67293','ticket' =&gt; '10844','valor' =&gt; '158000','fecha_entrega' =&gt; '2022-11-10','fecha_devolucion' =&gt; '2022-12-29','rentado_estado_id' =&gt; 3,'observaciones' =&gt; '',],</v>
      </c>
    </row>
    <row r="304" spans="1:29" x14ac:dyDescent="0.25">
      <c r="A304">
        <v>303</v>
      </c>
      <c r="B304">
        <f>VLOOKUP('PC Rentados'!A304,proveedor_rentado_id!$A$1:$B$6,2,0)</f>
        <v>5</v>
      </c>
      <c r="C304">
        <f>_xlfn.IFNA(VLOOKUP('PC Rentados'!C304,centro_costo_id_2!$A$2:$B$108,2),107)</f>
        <v>37</v>
      </c>
      <c r="D304">
        <f>_xlfn.IFNA(VLOOKUP('PC Rentados'!D304,rentado_responsable_id!$A$1:$B$34,2),"NULL")</f>
        <v>27</v>
      </c>
      <c r="E304">
        <f>VLOOKUP('PC Rentados'!J304,rentado_tipo_id!$A$1:$B$5,2,0)</f>
        <v>1</v>
      </c>
      <c r="F304" t="str">
        <f>'PC Rentados'!K304</f>
        <v>H1V1LL3</v>
      </c>
      <c r="G304">
        <f>'PC Rentados'!L304</f>
        <v>67294</v>
      </c>
      <c r="H304">
        <f>'PC Rentados'!B304</f>
        <v>10844</v>
      </c>
      <c r="I304">
        <f>'PC Rentados'!M304</f>
        <v>158000</v>
      </c>
      <c r="J304" t="str">
        <f t="shared" si="49"/>
        <v>2022-11-10</v>
      </c>
      <c r="K304" t="str">
        <f>IF('PC Rentados'!N304="","",U304&amp;"-"&amp;W304&amp;"-"&amp;X304)</f>
        <v>2022-12-29</v>
      </c>
      <c r="L304">
        <f>VLOOKUP("'PC Rentados'!'PC Rentados'!I2",rentado_estado_id!$A$1:$B$4,2)</f>
        <v>3</v>
      </c>
      <c r="M304" t="str">
        <f>IF('PC Rentados'!O304="","",'PC Rentados'!O304)</f>
        <v/>
      </c>
      <c r="O304" s="3">
        <f>'PC Rentados'!F304</f>
        <v>44875</v>
      </c>
      <c r="P304">
        <f t="shared" si="50"/>
        <v>2022</v>
      </c>
      <c r="Q304">
        <f t="shared" si="51"/>
        <v>11</v>
      </c>
      <c r="R304">
        <f t="shared" si="52"/>
        <v>11</v>
      </c>
      <c r="S304">
        <f t="shared" si="53"/>
        <v>10</v>
      </c>
      <c r="T304" s="3">
        <f>'PC Rentados'!N304</f>
        <v>44924</v>
      </c>
      <c r="U304">
        <f t="shared" si="54"/>
        <v>2022</v>
      </c>
      <c r="V304">
        <f t="shared" si="55"/>
        <v>12</v>
      </c>
      <c r="W304">
        <f t="shared" si="56"/>
        <v>12</v>
      </c>
      <c r="X304">
        <f t="shared" si="60"/>
        <v>29</v>
      </c>
      <c r="AA304" t="str">
        <f t="shared" si="57"/>
        <v>['proveedor_rentado_id' =&gt; 5, 'centro_costo_id' =&gt; 37,'rentado_responsable_id' =&gt; 27,'rentado_tipo_id' =&gt; 1,'serial' =&gt; 'H1V1LL3','codigo' =&gt; '67294',</v>
      </c>
      <c r="AB304" t="str">
        <f t="shared" si="58"/>
        <v>'ticket' =&gt; '10844','valor' =&gt; '158000','fecha_entrega' =&gt; '2022-11-10','fecha_devolucion' =&gt; '2022-12-29','rentado_estado_id' =&gt; 3,'observaciones' =&gt; '',],</v>
      </c>
      <c r="AC304" t="str">
        <f t="shared" si="59"/>
        <v>['proveedor_rentado_id' =&gt; 5, 'centro_costo_id' =&gt; 37,'rentado_responsable_id' =&gt; 27,'rentado_tipo_id' =&gt; 1,'serial' =&gt; 'H1V1LL3','codigo' =&gt; '67294','ticket' =&gt; '10844','valor' =&gt; '158000','fecha_entrega' =&gt; '2022-11-10','fecha_devolucion' =&gt; '2022-12-29','rentado_estado_id' =&gt; 3,'observaciones' =&gt; '',],</v>
      </c>
    </row>
    <row r="305" spans="1:29" x14ac:dyDescent="0.25">
      <c r="A305">
        <v>304</v>
      </c>
      <c r="B305">
        <f>VLOOKUP('PC Rentados'!A305,proveedor_rentado_id!$A$1:$B$6,2,0)</f>
        <v>5</v>
      </c>
      <c r="C305">
        <f>_xlfn.IFNA(VLOOKUP('PC Rentados'!C305,centro_costo_id_2!$A$2:$B$108,2),107)</f>
        <v>37</v>
      </c>
      <c r="D305">
        <f>_xlfn.IFNA(VLOOKUP('PC Rentados'!D305,rentado_responsable_id!$A$1:$B$34,2),"NULL")</f>
        <v>27</v>
      </c>
      <c r="E305">
        <f>VLOOKUP('PC Rentados'!J305,rentado_tipo_id!$A$1:$B$5,2,0)</f>
        <v>1</v>
      </c>
      <c r="F305" t="str">
        <f>'PC Rentados'!K305</f>
        <v>41V1LL3</v>
      </c>
      <c r="G305">
        <f>'PC Rentados'!L305</f>
        <v>67296</v>
      </c>
      <c r="H305">
        <f>'PC Rentados'!B305</f>
        <v>10844</v>
      </c>
      <c r="I305">
        <f>'PC Rentados'!M305</f>
        <v>158000</v>
      </c>
      <c r="J305" t="str">
        <f t="shared" si="49"/>
        <v>2022-11-10</v>
      </c>
      <c r="K305" t="str">
        <f>IF('PC Rentados'!N305="","",U305&amp;"-"&amp;W305&amp;"-"&amp;X305)</f>
        <v>2022-12-29</v>
      </c>
      <c r="L305">
        <f>VLOOKUP("'PC Rentados'!'PC Rentados'!I2",rentado_estado_id!$A$1:$B$4,2)</f>
        <v>3</v>
      </c>
      <c r="M305" t="str">
        <f>IF('PC Rentados'!O305="","",'PC Rentados'!O305)</f>
        <v/>
      </c>
      <c r="O305" s="3">
        <f>'PC Rentados'!F305</f>
        <v>44875</v>
      </c>
      <c r="P305">
        <f t="shared" si="50"/>
        <v>2022</v>
      </c>
      <c r="Q305">
        <f t="shared" si="51"/>
        <v>11</v>
      </c>
      <c r="R305">
        <f t="shared" si="52"/>
        <v>11</v>
      </c>
      <c r="S305">
        <f t="shared" si="53"/>
        <v>10</v>
      </c>
      <c r="T305" s="3">
        <f>'PC Rentados'!N305</f>
        <v>44924</v>
      </c>
      <c r="U305">
        <f t="shared" si="54"/>
        <v>2022</v>
      </c>
      <c r="V305">
        <f t="shared" si="55"/>
        <v>12</v>
      </c>
      <c r="W305">
        <f t="shared" si="56"/>
        <v>12</v>
      </c>
      <c r="X305">
        <f t="shared" si="60"/>
        <v>29</v>
      </c>
      <c r="AA305" t="str">
        <f t="shared" si="57"/>
        <v>['proveedor_rentado_id' =&gt; 5, 'centro_costo_id' =&gt; 37,'rentado_responsable_id' =&gt; 27,'rentado_tipo_id' =&gt; 1,'serial' =&gt; '41V1LL3','codigo' =&gt; '67296',</v>
      </c>
      <c r="AB305" t="str">
        <f t="shared" si="58"/>
        <v>'ticket' =&gt; '10844','valor' =&gt; '158000','fecha_entrega' =&gt; '2022-11-10','fecha_devolucion' =&gt; '2022-12-29','rentado_estado_id' =&gt; 3,'observaciones' =&gt; '',],</v>
      </c>
      <c r="AC305" t="str">
        <f t="shared" si="59"/>
        <v>['proveedor_rentado_id' =&gt; 5, 'centro_costo_id' =&gt; 37,'rentado_responsable_id' =&gt; 27,'rentado_tipo_id' =&gt; 1,'serial' =&gt; '41V1LL3','codigo' =&gt; '67296','ticket' =&gt; '10844','valor' =&gt; '158000','fecha_entrega' =&gt; '2022-11-10','fecha_devolucion' =&gt; '2022-12-29','rentado_estado_id' =&gt; 3,'observaciones' =&gt; '',],</v>
      </c>
    </row>
    <row r="306" spans="1:29" x14ac:dyDescent="0.25">
      <c r="A306">
        <v>305</v>
      </c>
      <c r="B306">
        <f>VLOOKUP('PC Rentados'!A306,proveedor_rentado_id!$A$1:$B$6,2,0)</f>
        <v>5</v>
      </c>
      <c r="C306">
        <f>_xlfn.IFNA(VLOOKUP('PC Rentados'!C306,centro_costo_id_2!$A$2:$B$108,2),107)</f>
        <v>37</v>
      </c>
      <c r="D306">
        <f>_xlfn.IFNA(VLOOKUP('PC Rentados'!D306,rentado_responsable_id!$A$1:$B$34,2),"NULL")</f>
        <v>27</v>
      </c>
      <c r="E306">
        <f>VLOOKUP('PC Rentados'!J306,rentado_tipo_id!$A$1:$B$5,2,0)</f>
        <v>1</v>
      </c>
      <c r="F306" t="str">
        <f>'PC Rentados'!K306</f>
        <v>G2V1LL3</v>
      </c>
      <c r="G306">
        <f>'PC Rentados'!L306</f>
        <v>67297</v>
      </c>
      <c r="H306">
        <f>'PC Rentados'!B306</f>
        <v>10844</v>
      </c>
      <c r="I306">
        <f>'PC Rentados'!M306</f>
        <v>158000</v>
      </c>
      <c r="J306" t="str">
        <f t="shared" si="49"/>
        <v>2022-11-10</v>
      </c>
      <c r="K306" t="str">
        <f>IF('PC Rentados'!N306="","",U306&amp;"-"&amp;W306&amp;"-"&amp;X306)</f>
        <v>2022-12-29</v>
      </c>
      <c r="L306">
        <f>VLOOKUP("'PC Rentados'!'PC Rentados'!I2",rentado_estado_id!$A$1:$B$4,2)</f>
        <v>3</v>
      </c>
      <c r="M306" t="str">
        <f>IF('PC Rentados'!O306="","",'PC Rentados'!O306)</f>
        <v/>
      </c>
      <c r="O306" s="3">
        <f>'PC Rentados'!F306</f>
        <v>44875</v>
      </c>
      <c r="P306">
        <f t="shared" si="50"/>
        <v>2022</v>
      </c>
      <c r="Q306">
        <f t="shared" si="51"/>
        <v>11</v>
      </c>
      <c r="R306">
        <f t="shared" si="52"/>
        <v>11</v>
      </c>
      <c r="S306">
        <f t="shared" si="53"/>
        <v>10</v>
      </c>
      <c r="T306" s="3">
        <f>'PC Rentados'!N306</f>
        <v>44924</v>
      </c>
      <c r="U306">
        <f t="shared" si="54"/>
        <v>2022</v>
      </c>
      <c r="V306">
        <f t="shared" si="55"/>
        <v>12</v>
      </c>
      <c r="W306">
        <f t="shared" si="56"/>
        <v>12</v>
      </c>
      <c r="X306">
        <f t="shared" si="60"/>
        <v>29</v>
      </c>
      <c r="AA306" t="str">
        <f t="shared" si="57"/>
        <v>['proveedor_rentado_id' =&gt; 5, 'centro_costo_id' =&gt; 37,'rentado_responsable_id' =&gt; 27,'rentado_tipo_id' =&gt; 1,'serial' =&gt; 'G2V1LL3','codigo' =&gt; '67297',</v>
      </c>
      <c r="AB306" t="str">
        <f t="shared" si="58"/>
        <v>'ticket' =&gt; '10844','valor' =&gt; '158000','fecha_entrega' =&gt; '2022-11-10','fecha_devolucion' =&gt; '2022-12-29','rentado_estado_id' =&gt; 3,'observaciones' =&gt; '',],</v>
      </c>
      <c r="AC306" t="str">
        <f t="shared" si="59"/>
        <v>['proveedor_rentado_id' =&gt; 5, 'centro_costo_id' =&gt; 37,'rentado_responsable_id' =&gt; 27,'rentado_tipo_id' =&gt; 1,'serial' =&gt; 'G2V1LL3','codigo' =&gt; '67297','ticket' =&gt; '10844','valor' =&gt; '158000','fecha_entrega' =&gt; '2022-11-10','fecha_devolucion' =&gt; '2022-12-29','rentado_estado_id' =&gt; 3,'observaciones' =&gt; '',],</v>
      </c>
    </row>
    <row r="307" spans="1:29" x14ac:dyDescent="0.25">
      <c r="A307">
        <v>306</v>
      </c>
      <c r="B307">
        <f>VLOOKUP('PC Rentados'!A307,proveedor_rentado_id!$A$1:$B$6,2,0)</f>
        <v>5</v>
      </c>
      <c r="C307">
        <f>_xlfn.IFNA(VLOOKUP('PC Rentados'!C307,centro_costo_id_2!$A$2:$B$108,2),107)</f>
        <v>37</v>
      </c>
      <c r="D307">
        <f>_xlfn.IFNA(VLOOKUP('PC Rentados'!D307,rentado_responsable_id!$A$1:$B$34,2),"NULL")</f>
        <v>27</v>
      </c>
      <c r="E307">
        <f>VLOOKUP('PC Rentados'!J307,rentado_tipo_id!$A$1:$B$5,2,0)</f>
        <v>1</v>
      </c>
      <c r="F307" t="str">
        <f>'PC Rentados'!K307</f>
        <v>8MT1LL3</v>
      </c>
      <c r="G307">
        <f>'PC Rentados'!L307</f>
        <v>67298</v>
      </c>
      <c r="H307">
        <f>'PC Rentados'!B307</f>
        <v>10844</v>
      </c>
      <c r="I307">
        <f>'PC Rentados'!M307</f>
        <v>158000</v>
      </c>
      <c r="J307" t="str">
        <f t="shared" si="49"/>
        <v>2022-11-10</v>
      </c>
      <c r="K307" t="str">
        <f>IF('PC Rentados'!N307="","",U307&amp;"-"&amp;W307&amp;"-"&amp;X307)</f>
        <v>2022-12-29</v>
      </c>
      <c r="L307">
        <f>VLOOKUP("'PC Rentados'!'PC Rentados'!I2",rentado_estado_id!$A$1:$B$4,2)</f>
        <v>3</v>
      </c>
      <c r="M307" t="str">
        <f>IF('PC Rentados'!O307="","",'PC Rentados'!O307)</f>
        <v/>
      </c>
      <c r="O307" s="3">
        <f>'PC Rentados'!F307</f>
        <v>44875</v>
      </c>
      <c r="P307">
        <f t="shared" si="50"/>
        <v>2022</v>
      </c>
      <c r="Q307">
        <f t="shared" si="51"/>
        <v>11</v>
      </c>
      <c r="R307">
        <f t="shared" si="52"/>
        <v>11</v>
      </c>
      <c r="S307">
        <f t="shared" si="53"/>
        <v>10</v>
      </c>
      <c r="T307" s="3">
        <f>'PC Rentados'!N307</f>
        <v>44924</v>
      </c>
      <c r="U307">
        <f t="shared" si="54"/>
        <v>2022</v>
      </c>
      <c r="V307">
        <f t="shared" si="55"/>
        <v>12</v>
      </c>
      <c r="W307">
        <f t="shared" si="56"/>
        <v>12</v>
      </c>
      <c r="X307">
        <f t="shared" si="60"/>
        <v>29</v>
      </c>
      <c r="AA307" t="str">
        <f t="shared" si="57"/>
        <v>['proveedor_rentado_id' =&gt; 5, 'centro_costo_id' =&gt; 37,'rentado_responsable_id' =&gt; 27,'rentado_tipo_id' =&gt; 1,'serial' =&gt; '8MT1LL3','codigo' =&gt; '67298',</v>
      </c>
      <c r="AB307" t="str">
        <f t="shared" si="58"/>
        <v>'ticket' =&gt; '10844','valor' =&gt; '158000','fecha_entrega' =&gt; '2022-11-10','fecha_devolucion' =&gt; '2022-12-29','rentado_estado_id' =&gt; 3,'observaciones' =&gt; '',],</v>
      </c>
      <c r="AC307" t="str">
        <f t="shared" si="59"/>
        <v>['proveedor_rentado_id' =&gt; 5, 'centro_costo_id' =&gt; 37,'rentado_responsable_id' =&gt; 27,'rentado_tipo_id' =&gt; 1,'serial' =&gt; '8MT1LL3','codigo' =&gt; '67298','ticket' =&gt; '10844','valor' =&gt; '158000','fecha_entrega' =&gt; '2022-11-10','fecha_devolucion' =&gt; '2022-12-29','rentado_estado_id' =&gt; 3,'observaciones' =&gt; '',],</v>
      </c>
    </row>
    <row r="308" spans="1:29" x14ac:dyDescent="0.25">
      <c r="A308">
        <v>307</v>
      </c>
      <c r="B308">
        <f>VLOOKUP('PC Rentados'!A308,proveedor_rentado_id!$A$1:$B$6,2,0)</f>
        <v>5</v>
      </c>
      <c r="C308">
        <f>_xlfn.IFNA(VLOOKUP('PC Rentados'!C308,centro_costo_id_2!$A$2:$B$108,2),107)</f>
        <v>37</v>
      </c>
      <c r="D308">
        <f>_xlfn.IFNA(VLOOKUP('PC Rentados'!D308,rentado_responsable_id!$A$1:$B$34,2),"NULL")</f>
        <v>27</v>
      </c>
      <c r="E308">
        <f>VLOOKUP('PC Rentados'!J308,rentado_tipo_id!$A$1:$B$5,2,0)</f>
        <v>1</v>
      </c>
      <c r="F308" t="str">
        <f>'PC Rentados'!K308</f>
        <v>D2V1LL3</v>
      </c>
      <c r="G308">
        <f>'PC Rentados'!L308</f>
        <v>67299</v>
      </c>
      <c r="H308">
        <f>'PC Rentados'!B308</f>
        <v>10844</v>
      </c>
      <c r="I308">
        <f>'PC Rentados'!M308</f>
        <v>158000</v>
      </c>
      <c r="J308" t="str">
        <f t="shared" si="49"/>
        <v>2022-11-10</v>
      </c>
      <c r="K308" t="str">
        <f>IF('PC Rentados'!N308="","",U308&amp;"-"&amp;W308&amp;"-"&amp;X308)</f>
        <v>2022-12-29</v>
      </c>
      <c r="L308">
        <f>VLOOKUP("'PC Rentados'!'PC Rentados'!I2",rentado_estado_id!$A$1:$B$4,2)</f>
        <v>3</v>
      </c>
      <c r="M308" t="str">
        <f>IF('PC Rentados'!O308="","",'PC Rentados'!O308)</f>
        <v/>
      </c>
      <c r="O308" s="3">
        <f>'PC Rentados'!F308</f>
        <v>44875</v>
      </c>
      <c r="P308">
        <f t="shared" si="50"/>
        <v>2022</v>
      </c>
      <c r="Q308">
        <f t="shared" si="51"/>
        <v>11</v>
      </c>
      <c r="R308">
        <f t="shared" si="52"/>
        <v>11</v>
      </c>
      <c r="S308">
        <f t="shared" si="53"/>
        <v>10</v>
      </c>
      <c r="T308" s="3">
        <f>'PC Rentados'!N308</f>
        <v>44924</v>
      </c>
      <c r="U308">
        <f t="shared" si="54"/>
        <v>2022</v>
      </c>
      <c r="V308">
        <f t="shared" si="55"/>
        <v>12</v>
      </c>
      <c r="W308">
        <f t="shared" si="56"/>
        <v>12</v>
      </c>
      <c r="X308">
        <f t="shared" si="60"/>
        <v>29</v>
      </c>
      <c r="AA308" t="str">
        <f t="shared" si="57"/>
        <v>['proveedor_rentado_id' =&gt; 5, 'centro_costo_id' =&gt; 37,'rentado_responsable_id' =&gt; 27,'rentado_tipo_id' =&gt; 1,'serial' =&gt; 'D2V1LL3','codigo' =&gt; '67299',</v>
      </c>
      <c r="AB308" t="str">
        <f t="shared" si="58"/>
        <v>'ticket' =&gt; '10844','valor' =&gt; '158000','fecha_entrega' =&gt; '2022-11-10','fecha_devolucion' =&gt; '2022-12-29','rentado_estado_id' =&gt; 3,'observaciones' =&gt; '',],</v>
      </c>
      <c r="AC308" t="str">
        <f t="shared" si="59"/>
        <v>['proveedor_rentado_id' =&gt; 5, 'centro_costo_id' =&gt; 37,'rentado_responsable_id' =&gt; 27,'rentado_tipo_id' =&gt; 1,'serial' =&gt; 'D2V1LL3','codigo' =&gt; '67299','ticket' =&gt; '10844','valor' =&gt; '158000','fecha_entrega' =&gt; '2022-11-10','fecha_devolucion' =&gt; '2022-12-29','rentado_estado_id' =&gt; 3,'observaciones' =&gt; '',],</v>
      </c>
    </row>
    <row r="309" spans="1:29" x14ac:dyDescent="0.25">
      <c r="A309">
        <v>308</v>
      </c>
      <c r="B309">
        <f>VLOOKUP('PC Rentados'!A309,proveedor_rentado_id!$A$1:$B$6,2,0)</f>
        <v>5</v>
      </c>
      <c r="C309">
        <f>_xlfn.IFNA(VLOOKUP('PC Rentados'!C309,centro_costo_id_2!$A$2:$B$108,2),107)</f>
        <v>37</v>
      </c>
      <c r="D309">
        <f>_xlfn.IFNA(VLOOKUP('PC Rentados'!D309,rentado_responsable_id!$A$1:$B$34,2),"NULL")</f>
        <v>27</v>
      </c>
      <c r="E309">
        <f>VLOOKUP('PC Rentados'!J309,rentado_tipo_id!$A$1:$B$5,2,0)</f>
        <v>1</v>
      </c>
      <c r="F309" t="str">
        <f>'PC Rentados'!K309</f>
        <v>14V1LL3</v>
      </c>
      <c r="G309">
        <f>'PC Rentados'!L309</f>
        <v>67300</v>
      </c>
      <c r="H309">
        <f>'PC Rentados'!B309</f>
        <v>10844</v>
      </c>
      <c r="I309">
        <f>'PC Rentados'!M309</f>
        <v>158000</v>
      </c>
      <c r="J309" t="str">
        <f t="shared" si="49"/>
        <v>2022-11-10</v>
      </c>
      <c r="K309" t="str">
        <f>IF('PC Rentados'!N309="","",U309&amp;"-"&amp;W309&amp;"-"&amp;X309)</f>
        <v>2022-12-29</v>
      </c>
      <c r="L309">
        <f>VLOOKUP("'PC Rentados'!'PC Rentados'!I2",rentado_estado_id!$A$1:$B$4,2)</f>
        <v>3</v>
      </c>
      <c r="M309" t="str">
        <f>IF('PC Rentados'!O309="","",'PC Rentados'!O309)</f>
        <v/>
      </c>
      <c r="O309" s="3">
        <f>'PC Rentados'!F309</f>
        <v>44875</v>
      </c>
      <c r="P309">
        <f t="shared" si="50"/>
        <v>2022</v>
      </c>
      <c r="Q309">
        <f t="shared" si="51"/>
        <v>11</v>
      </c>
      <c r="R309">
        <f t="shared" si="52"/>
        <v>11</v>
      </c>
      <c r="S309">
        <f t="shared" si="53"/>
        <v>10</v>
      </c>
      <c r="T309" s="3">
        <f>'PC Rentados'!N309</f>
        <v>44924</v>
      </c>
      <c r="U309">
        <f t="shared" si="54"/>
        <v>2022</v>
      </c>
      <c r="V309">
        <f t="shared" si="55"/>
        <v>12</v>
      </c>
      <c r="W309">
        <f t="shared" si="56"/>
        <v>12</v>
      </c>
      <c r="X309">
        <f t="shared" si="60"/>
        <v>29</v>
      </c>
      <c r="AA309" t="str">
        <f t="shared" si="57"/>
        <v>['proveedor_rentado_id' =&gt; 5, 'centro_costo_id' =&gt; 37,'rentado_responsable_id' =&gt; 27,'rentado_tipo_id' =&gt; 1,'serial' =&gt; '14V1LL3','codigo' =&gt; '67300',</v>
      </c>
      <c r="AB309" t="str">
        <f t="shared" si="58"/>
        <v>'ticket' =&gt; '10844','valor' =&gt; '158000','fecha_entrega' =&gt; '2022-11-10','fecha_devolucion' =&gt; '2022-12-29','rentado_estado_id' =&gt; 3,'observaciones' =&gt; '',],</v>
      </c>
      <c r="AC309" t="str">
        <f t="shared" si="59"/>
        <v>['proveedor_rentado_id' =&gt; 5, 'centro_costo_id' =&gt; 37,'rentado_responsable_id' =&gt; 27,'rentado_tipo_id' =&gt; 1,'serial' =&gt; '14V1LL3','codigo' =&gt; '67300','ticket' =&gt; '10844','valor' =&gt; '158000','fecha_entrega' =&gt; '2022-11-10','fecha_devolucion' =&gt; '2022-12-29','rentado_estado_id' =&gt; 3,'observaciones' =&gt; '',],</v>
      </c>
    </row>
    <row r="310" spans="1:29" x14ac:dyDescent="0.25">
      <c r="A310">
        <v>309</v>
      </c>
      <c r="B310">
        <f>VLOOKUP('PC Rentados'!A310,proveedor_rentado_id!$A$1:$B$6,2,0)</f>
        <v>2</v>
      </c>
      <c r="C310">
        <f>_xlfn.IFNA(VLOOKUP('PC Rentados'!C310,centro_costo_id_2!$A$2:$B$108,2),107)</f>
        <v>37</v>
      </c>
      <c r="D310">
        <f>_xlfn.IFNA(VLOOKUP('PC Rentados'!D310,rentado_responsable_id!$A$1:$B$34,2),"NULL")</f>
        <v>28</v>
      </c>
      <c r="E310">
        <f>VLOOKUP('PC Rentados'!J310,rentado_tipo_id!$A$1:$B$5,2,0)</f>
        <v>1</v>
      </c>
      <c r="F310" t="str">
        <f>'PC Rentados'!K310</f>
        <v>5CG05294YM</v>
      </c>
      <c r="G310" t="str">
        <f>'PC Rentados'!L310</f>
        <v>RC17243</v>
      </c>
      <c r="H310">
        <f>'PC Rentados'!B310</f>
        <v>11400</v>
      </c>
      <c r="I310">
        <f>'PC Rentados'!M310</f>
        <v>188000</v>
      </c>
      <c r="J310" t="str">
        <f t="shared" si="49"/>
        <v>2023-02-24</v>
      </c>
      <c r="K310" t="str">
        <f>IF('PC Rentados'!N310="","",U310&amp;"-"&amp;W310&amp;"-"&amp;X310)</f>
        <v/>
      </c>
      <c r="L310">
        <f>VLOOKUP("'PC Rentados'!'PC Rentados'!I2",rentado_estado_id!$A$1:$B$4,2)</f>
        <v>3</v>
      </c>
      <c r="M310" t="str">
        <f>IF('PC Rentados'!O310="","",'PC Rentados'!O310)</f>
        <v>pendiente correo</v>
      </c>
      <c r="O310" s="3">
        <f>'PC Rentados'!F310</f>
        <v>44981</v>
      </c>
      <c r="P310">
        <f t="shared" si="50"/>
        <v>2023</v>
      </c>
      <c r="Q310">
        <f t="shared" si="51"/>
        <v>2</v>
      </c>
      <c r="R310" t="str">
        <f t="shared" si="52"/>
        <v>02</v>
      </c>
      <c r="S310">
        <f t="shared" si="53"/>
        <v>24</v>
      </c>
      <c r="T310" s="3">
        <f>'PC Rentados'!N310</f>
        <v>0</v>
      </c>
      <c r="U310">
        <f t="shared" si="54"/>
        <v>1900</v>
      </c>
      <c r="V310">
        <f t="shared" si="55"/>
        <v>1</v>
      </c>
      <c r="W310" t="str">
        <f t="shared" si="56"/>
        <v>01</v>
      </c>
      <c r="X310" t="str">
        <f t="shared" si="60"/>
        <v>00</v>
      </c>
      <c r="AA310" t="str">
        <f t="shared" si="57"/>
        <v>['proveedor_rentado_id' =&gt; 2, 'centro_costo_id' =&gt; 37,'rentado_responsable_id' =&gt; 28,'rentado_tipo_id' =&gt; 1,'serial' =&gt; '5CG05294YM','codigo' =&gt; 'RC17243',</v>
      </c>
      <c r="AB310" t="str">
        <f t="shared" si="58"/>
        <v>'ticket' =&gt; '11400','valor' =&gt; '188000','fecha_entrega' =&gt; '2023-02-24','fecha_devolucion' =&gt; '','rentado_estado_id' =&gt; 3,'observaciones' =&gt; 'pendiente correo',],</v>
      </c>
      <c r="AC310" t="str">
        <f t="shared" si="59"/>
        <v>['proveedor_rentado_id' =&gt; 2, 'centro_costo_id' =&gt; 37,'rentado_responsable_id' =&gt; 28,'rentado_tipo_id' =&gt; 1,'serial' =&gt; '5CG05294YM','codigo' =&gt; 'RC17243','ticket' =&gt; '11400','valor' =&gt; '188000','fecha_entrega' =&gt; '2023-02-24','fecha_devolucion' =&gt; '','rentado_estado_id' =&gt; 3,'observaciones' =&gt; 'pendiente correo',],</v>
      </c>
    </row>
    <row r="311" spans="1:29" x14ac:dyDescent="0.25">
      <c r="A311">
        <v>310</v>
      </c>
      <c r="B311">
        <f>VLOOKUP('PC Rentados'!A311,proveedor_rentado_id!$A$1:$B$6,2,0)</f>
        <v>2</v>
      </c>
      <c r="C311">
        <f>_xlfn.IFNA(VLOOKUP('PC Rentados'!C311,centro_costo_id_2!$A$2:$B$108,2),107)</f>
        <v>37</v>
      </c>
      <c r="D311">
        <f>_xlfn.IFNA(VLOOKUP('PC Rentados'!D311,rentado_responsable_id!$A$1:$B$34,2),"NULL")</f>
        <v>27</v>
      </c>
      <c r="E311">
        <f>VLOOKUP('PC Rentados'!J311,rentado_tipo_id!$A$1:$B$5,2,0)</f>
        <v>1</v>
      </c>
      <c r="F311" t="str">
        <f>'PC Rentados'!K311</f>
        <v>5CG1129S6P</v>
      </c>
      <c r="G311" t="str">
        <f>'PC Rentados'!L311</f>
        <v>RC18081</v>
      </c>
      <c r="H311">
        <f>'PC Rentados'!B311</f>
        <v>11430</v>
      </c>
      <c r="I311">
        <f>'PC Rentados'!M311</f>
        <v>188000</v>
      </c>
      <c r="J311" t="str">
        <f t="shared" si="49"/>
        <v>2023-02-24</v>
      </c>
      <c r="K311" t="str">
        <f>IF('PC Rentados'!N311="","",U311&amp;"-"&amp;W311&amp;"-"&amp;X311)</f>
        <v/>
      </c>
      <c r="L311">
        <f>VLOOKUP("'PC Rentados'!'PC Rentados'!I2",rentado_estado_id!$A$1:$B$4,2)</f>
        <v>3</v>
      </c>
      <c r="M311" t="str">
        <f>IF('PC Rentados'!O311="","",'PC Rentados'!O311)</f>
        <v/>
      </c>
      <c r="O311" s="3">
        <f>'PC Rentados'!F311</f>
        <v>44981</v>
      </c>
      <c r="P311">
        <f t="shared" si="50"/>
        <v>2023</v>
      </c>
      <c r="Q311">
        <f t="shared" si="51"/>
        <v>2</v>
      </c>
      <c r="R311" t="str">
        <f t="shared" si="52"/>
        <v>02</v>
      </c>
      <c r="S311">
        <f t="shared" si="53"/>
        <v>24</v>
      </c>
      <c r="T311" s="3">
        <f>'PC Rentados'!N311</f>
        <v>0</v>
      </c>
      <c r="U311">
        <f t="shared" si="54"/>
        <v>1900</v>
      </c>
      <c r="V311">
        <f t="shared" si="55"/>
        <v>1</v>
      </c>
      <c r="W311" t="str">
        <f t="shared" si="56"/>
        <v>01</v>
      </c>
      <c r="X311" t="str">
        <f t="shared" si="60"/>
        <v>00</v>
      </c>
      <c r="AA311" t="str">
        <f t="shared" si="57"/>
        <v>['proveedor_rentado_id' =&gt; 2, 'centro_costo_id' =&gt; 37,'rentado_responsable_id' =&gt; 27,'rentado_tipo_id' =&gt; 1,'serial' =&gt; '5CG1129S6P','codigo' =&gt; 'RC18081',</v>
      </c>
      <c r="AB311" t="str">
        <f t="shared" si="58"/>
        <v>'ticket' =&gt; '11430','valor' =&gt; '188000','fecha_entrega' =&gt; '2023-02-24','fecha_devolucion' =&gt; '','rentado_estado_id' =&gt; 3,'observaciones' =&gt; '',],</v>
      </c>
      <c r="AC311" t="str">
        <f t="shared" si="59"/>
        <v>['proveedor_rentado_id' =&gt; 2, 'centro_costo_id' =&gt; 37,'rentado_responsable_id' =&gt; 27,'rentado_tipo_id' =&gt; 1,'serial' =&gt; '5CG1129S6P','codigo' =&gt; 'RC18081','ticket' =&gt; '11430','valor' =&gt; '188000','fecha_entrega' =&gt; '2023-02-24','fecha_devolucion' =&gt; '','rentado_estado_id' =&gt; 3,'observaciones' =&gt; '',],</v>
      </c>
    </row>
    <row r="312" spans="1:29" x14ac:dyDescent="0.25">
      <c r="A312">
        <v>311</v>
      </c>
      <c r="B312">
        <f>VLOOKUP('PC Rentados'!A312,proveedor_rentado_id!$A$1:$B$6,2,0)</f>
        <v>2</v>
      </c>
      <c r="C312">
        <f>_xlfn.IFNA(VLOOKUP('PC Rentados'!C312,centro_costo_id_2!$A$2:$B$108,2),107)</f>
        <v>37</v>
      </c>
      <c r="D312">
        <f>_xlfn.IFNA(VLOOKUP('PC Rentados'!D312,rentado_responsable_id!$A$1:$B$34,2),"NULL")</f>
        <v>29</v>
      </c>
      <c r="E312">
        <f>VLOOKUP('PC Rentados'!J312,rentado_tipo_id!$A$1:$B$5,2,0)</f>
        <v>1</v>
      </c>
      <c r="F312" t="str">
        <f>'PC Rentados'!K312</f>
        <v>5CG0529BJQ</v>
      </c>
      <c r="G312" t="str">
        <f>'PC Rentados'!L312</f>
        <v>RC17068</v>
      </c>
      <c r="H312">
        <f>'PC Rentados'!B312</f>
        <v>11716</v>
      </c>
      <c r="I312">
        <f>'PC Rentados'!M312</f>
        <v>188000</v>
      </c>
      <c r="J312" t="str">
        <f t="shared" si="49"/>
        <v>2023-02-24</v>
      </c>
      <c r="K312" t="str">
        <f>IF('PC Rentados'!N312="","",U312&amp;"-"&amp;W312&amp;"-"&amp;X312)</f>
        <v/>
      </c>
      <c r="L312">
        <f>VLOOKUP("'PC Rentados'!'PC Rentados'!I2",rentado_estado_id!$A$1:$B$4,2)</f>
        <v>3</v>
      </c>
      <c r="M312" t="str">
        <f>IF('PC Rentados'!O312="","",'PC Rentados'!O312)</f>
        <v>SN 5CG1129QN5 RC 18046</v>
      </c>
      <c r="O312" s="3">
        <f>'PC Rentados'!F312</f>
        <v>44981</v>
      </c>
      <c r="P312">
        <f t="shared" si="50"/>
        <v>2023</v>
      </c>
      <c r="Q312">
        <f t="shared" si="51"/>
        <v>2</v>
      </c>
      <c r="R312" t="str">
        <f t="shared" si="52"/>
        <v>02</v>
      </c>
      <c r="S312">
        <f t="shared" si="53"/>
        <v>24</v>
      </c>
      <c r="T312" s="3">
        <f>'PC Rentados'!N312</f>
        <v>0</v>
      </c>
      <c r="U312">
        <f t="shared" si="54"/>
        <v>1900</v>
      </c>
      <c r="V312">
        <f t="shared" si="55"/>
        <v>1</v>
      </c>
      <c r="W312" t="str">
        <f t="shared" si="56"/>
        <v>01</v>
      </c>
      <c r="X312" t="str">
        <f t="shared" si="60"/>
        <v>00</v>
      </c>
      <c r="AA312" t="str">
        <f t="shared" si="57"/>
        <v>['proveedor_rentado_id' =&gt; 2, 'centro_costo_id' =&gt; 37,'rentado_responsable_id' =&gt; 29,'rentado_tipo_id' =&gt; 1,'serial' =&gt; '5CG0529BJQ','codigo' =&gt; 'RC17068',</v>
      </c>
      <c r="AB312" t="str">
        <f t="shared" si="58"/>
        <v>'ticket' =&gt; '11716','valor' =&gt; '188000','fecha_entrega' =&gt; '2023-02-24','fecha_devolucion' =&gt; '','rentado_estado_id' =&gt; 3,'observaciones' =&gt; 'SN 5CG1129QN5 RC 18046',],</v>
      </c>
      <c r="AC312" t="str">
        <f t="shared" si="59"/>
        <v>['proveedor_rentado_id' =&gt; 2, 'centro_costo_id' =&gt; 37,'rentado_responsable_id' =&gt; 29,'rentado_tipo_id' =&gt; 1,'serial' =&gt; '5CG0529BJQ','codigo' =&gt; 'RC17068','ticket' =&gt; '11716','valor' =&gt; '188000','fecha_entrega' =&gt; '2023-02-24','fecha_devolucion' =&gt; '','rentado_estado_id' =&gt; 3,'observaciones' =&gt; 'SN 5CG1129QN5 RC 18046',],</v>
      </c>
    </row>
    <row r="313" spans="1:29" x14ac:dyDescent="0.25">
      <c r="A313">
        <v>312</v>
      </c>
      <c r="B313">
        <f>VLOOKUP('PC Rentados'!A313,proveedor_rentado_id!$A$1:$B$6,2,0)</f>
        <v>2</v>
      </c>
      <c r="C313">
        <f>_xlfn.IFNA(VLOOKUP('PC Rentados'!C313,centro_costo_id_2!$A$2:$B$108,2),107)</f>
        <v>37</v>
      </c>
      <c r="D313">
        <f>_xlfn.IFNA(VLOOKUP('PC Rentados'!D313,rentado_responsable_id!$A$1:$B$34,2),"NULL")</f>
        <v>28</v>
      </c>
      <c r="E313">
        <f>VLOOKUP('PC Rentados'!J313,rentado_tipo_id!$A$1:$B$5,2,0)</f>
        <v>1</v>
      </c>
      <c r="F313" t="str">
        <f>'PC Rentados'!K313</f>
        <v>5CD1220V1P</v>
      </c>
      <c r="G313" t="str">
        <f>'PC Rentados'!L313</f>
        <v>RC18521</v>
      </c>
      <c r="H313">
        <f>'PC Rentados'!B313</f>
        <v>11594</v>
      </c>
      <c r="I313">
        <f>'PC Rentados'!M313</f>
        <v>351050</v>
      </c>
      <c r="J313" t="str">
        <f t="shared" si="49"/>
        <v>2023-04-04</v>
      </c>
      <c r="K313" t="str">
        <f>IF('PC Rentados'!N313="","",U313&amp;"-"&amp;W313&amp;"-"&amp;X313)</f>
        <v/>
      </c>
      <c r="L313">
        <f>VLOOKUP("'PC Rentados'!'PC Rentados'!I2",rentado_estado_id!$A$1:$B$4,2)</f>
        <v>3</v>
      </c>
      <c r="M313" t="str">
        <f>IF('PC Rentados'!O313="","",'PC Rentados'!O313)</f>
        <v/>
      </c>
      <c r="O313" s="3">
        <f>'PC Rentados'!F313</f>
        <v>45020</v>
      </c>
      <c r="P313">
        <f t="shared" si="50"/>
        <v>2023</v>
      </c>
      <c r="Q313">
        <f t="shared" si="51"/>
        <v>4</v>
      </c>
      <c r="R313" t="str">
        <f t="shared" si="52"/>
        <v>04</v>
      </c>
      <c r="S313" t="str">
        <f t="shared" si="53"/>
        <v>04</v>
      </c>
      <c r="T313" s="3">
        <f>'PC Rentados'!N313</f>
        <v>0</v>
      </c>
      <c r="U313">
        <f t="shared" si="54"/>
        <v>1900</v>
      </c>
      <c r="V313">
        <f t="shared" si="55"/>
        <v>1</v>
      </c>
      <c r="W313" t="str">
        <f t="shared" si="56"/>
        <v>01</v>
      </c>
      <c r="X313" t="str">
        <f t="shared" si="60"/>
        <v>00</v>
      </c>
      <c r="AA313" t="str">
        <f t="shared" si="57"/>
        <v>['proveedor_rentado_id' =&gt; 2, 'centro_costo_id' =&gt; 37,'rentado_responsable_id' =&gt; 28,'rentado_tipo_id' =&gt; 1,'serial' =&gt; '5CD1220V1P','codigo' =&gt; 'RC18521',</v>
      </c>
      <c r="AB313" t="str">
        <f t="shared" si="58"/>
        <v>'ticket' =&gt; '11594','valor' =&gt; '351050','fecha_entrega' =&gt; '2023-04-04','fecha_devolucion' =&gt; '','rentado_estado_id' =&gt; 3,'observaciones' =&gt; '',],</v>
      </c>
      <c r="AC313" t="str">
        <f t="shared" si="59"/>
        <v>['proveedor_rentado_id' =&gt; 2, 'centro_costo_id' =&gt; 37,'rentado_responsable_id' =&gt; 28,'rentado_tipo_id' =&gt; 1,'serial' =&gt; '5CD1220V1P','codigo' =&gt; 'RC18521','ticket' =&gt; '11594','valor' =&gt; '351050','fecha_entrega' =&gt; '2023-04-04','fecha_devolucion' =&gt; '','rentado_estado_id' =&gt; 3,'observaciones' =&gt; '',],</v>
      </c>
    </row>
    <row r="314" spans="1:29" x14ac:dyDescent="0.25">
      <c r="A314">
        <v>313</v>
      </c>
      <c r="B314">
        <f>VLOOKUP('PC Rentados'!A314,proveedor_rentado_id!$A$1:$B$6,2,0)</f>
        <v>2</v>
      </c>
      <c r="C314">
        <f>_xlfn.IFNA(VLOOKUP('PC Rentados'!C314,centro_costo_id_2!$A$2:$B$108,2),107)</f>
        <v>37</v>
      </c>
      <c r="D314">
        <f>_xlfn.IFNA(VLOOKUP('PC Rentados'!D314,rentado_responsable_id!$A$1:$B$34,2),"NULL")</f>
        <v>27</v>
      </c>
      <c r="E314">
        <f>VLOOKUP('PC Rentados'!J314,rentado_tipo_id!$A$1:$B$5,2,0)</f>
        <v>1</v>
      </c>
      <c r="F314" t="str">
        <f>'PC Rentados'!K314</f>
        <v>5CD212J4P5</v>
      </c>
      <c r="G314" t="str">
        <f>'PC Rentados'!L314</f>
        <v>RC20339</v>
      </c>
      <c r="H314">
        <f>'PC Rentados'!B314</f>
        <v>11584</v>
      </c>
      <c r="I314">
        <f>'PC Rentados'!M314</f>
        <v>351050</v>
      </c>
      <c r="J314" t="str">
        <f t="shared" si="49"/>
        <v>2023-04-04</v>
      </c>
      <c r="K314" t="str">
        <f>IF('PC Rentados'!N314="","",U314&amp;"-"&amp;W314&amp;"-"&amp;X314)</f>
        <v/>
      </c>
      <c r="L314">
        <f>VLOOKUP("'PC Rentados'!'PC Rentados'!I2",rentado_estado_id!$A$1:$B$4,2)</f>
        <v>3</v>
      </c>
      <c r="M314" t="str">
        <f>IF('PC Rentados'!O314="","",'PC Rentados'!O314)</f>
        <v>Asignar pc a : Jose Carlo Echeverri Gil</v>
      </c>
      <c r="O314" s="3">
        <f>'PC Rentados'!F314</f>
        <v>45020</v>
      </c>
      <c r="P314">
        <f t="shared" si="50"/>
        <v>2023</v>
      </c>
      <c r="Q314">
        <f t="shared" si="51"/>
        <v>4</v>
      </c>
      <c r="R314" t="str">
        <f t="shared" si="52"/>
        <v>04</v>
      </c>
      <c r="S314" t="str">
        <f t="shared" si="53"/>
        <v>04</v>
      </c>
      <c r="T314" s="3">
        <f>'PC Rentados'!N314</f>
        <v>0</v>
      </c>
      <c r="U314">
        <f t="shared" si="54"/>
        <v>1900</v>
      </c>
      <c r="V314">
        <f t="shared" si="55"/>
        <v>1</v>
      </c>
      <c r="W314" t="str">
        <f t="shared" si="56"/>
        <v>01</v>
      </c>
      <c r="X314" t="str">
        <f t="shared" si="60"/>
        <v>00</v>
      </c>
      <c r="AA314" t="str">
        <f t="shared" si="57"/>
        <v>['proveedor_rentado_id' =&gt; 2, 'centro_costo_id' =&gt; 37,'rentado_responsable_id' =&gt; 27,'rentado_tipo_id' =&gt; 1,'serial' =&gt; '5CD212J4P5','codigo' =&gt; 'RC20339',</v>
      </c>
      <c r="AB314" t="str">
        <f t="shared" si="58"/>
        <v>'ticket' =&gt; '11584','valor' =&gt; '351050','fecha_entrega' =&gt; '2023-04-04','fecha_devolucion' =&gt; '','rentado_estado_id' =&gt; 3,'observaciones' =&gt; 'Asignar pc a : Jose Carlo Echeverri Gil',],</v>
      </c>
      <c r="AC314" t="str">
        <f t="shared" si="59"/>
        <v>['proveedor_rentado_id' =&gt; 2, 'centro_costo_id' =&gt; 37,'rentado_responsable_id' =&gt; 27,'rentado_tipo_id' =&gt; 1,'serial' =&gt; '5CD212J4P5','codigo' =&gt; 'RC20339','ticket' =&gt; '11584','valor' =&gt; '351050','fecha_entrega' =&gt; '2023-04-04','fecha_devolucion' =&gt; '','rentado_estado_id' =&gt; 3,'observaciones' =&gt; 'Asignar pc a : Jose Carlo Echeverri Gil',],</v>
      </c>
    </row>
    <row r="315" spans="1:29" x14ac:dyDescent="0.25">
      <c r="A315">
        <v>314</v>
      </c>
      <c r="B315">
        <f>VLOOKUP('PC Rentados'!A315,proveedor_rentado_id!$A$1:$B$6,2,0)</f>
        <v>2</v>
      </c>
      <c r="C315">
        <f>_xlfn.IFNA(VLOOKUP('PC Rentados'!C315,centro_costo_id_2!$A$2:$B$108,2),107)</f>
        <v>37</v>
      </c>
      <c r="D315">
        <f>_xlfn.IFNA(VLOOKUP('PC Rentados'!D315,rentado_responsable_id!$A$1:$B$34,2),"NULL")</f>
        <v>7</v>
      </c>
      <c r="E315">
        <f>VLOOKUP('PC Rentados'!J315,rentado_tipo_id!$A$1:$B$5,2,0)</f>
        <v>1</v>
      </c>
      <c r="F315" t="str">
        <f>'PC Rentados'!K315</f>
        <v>5CG052990N</v>
      </c>
      <c r="G315" t="str">
        <f>'PC Rentados'!L315</f>
        <v>RC17218</v>
      </c>
      <c r="H315">
        <f>'PC Rentados'!B315</f>
        <v>11716</v>
      </c>
      <c r="I315">
        <f>'PC Rentados'!M315</f>
        <v>181000</v>
      </c>
      <c r="J315" t="str">
        <f t="shared" si="49"/>
        <v>2023-04-18</v>
      </c>
      <c r="K315" t="str">
        <f>IF('PC Rentados'!N315="","",U315&amp;"-"&amp;W315&amp;"-"&amp;X315)</f>
        <v/>
      </c>
      <c r="L315">
        <f>VLOOKUP("'PC Rentados'!'PC Rentados'!I2",rentado_estado_id!$A$1:$B$4,2)</f>
        <v>3</v>
      </c>
      <c r="M315" t="str">
        <f>IF('PC Rentados'!O315="","",'PC Rentados'!O315)</f>
        <v/>
      </c>
      <c r="O315" s="3">
        <f>'PC Rentados'!F315</f>
        <v>45034</v>
      </c>
      <c r="P315">
        <f t="shared" si="50"/>
        <v>2023</v>
      </c>
      <c r="Q315">
        <f t="shared" si="51"/>
        <v>4</v>
      </c>
      <c r="R315" t="str">
        <f t="shared" si="52"/>
        <v>04</v>
      </c>
      <c r="S315">
        <f t="shared" si="53"/>
        <v>18</v>
      </c>
      <c r="T315" s="3">
        <f>'PC Rentados'!N315</f>
        <v>0</v>
      </c>
      <c r="U315">
        <f t="shared" si="54"/>
        <v>1900</v>
      </c>
      <c r="V315">
        <f t="shared" si="55"/>
        <v>1</v>
      </c>
      <c r="W315" t="str">
        <f t="shared" si="56"/>
        <v>01</v>
      </c>
      <c r="X315" t="str">
        <f t="shared" si="60"/>
        <v>00</v>
      </c>
      <c r="AA315" t="str">
        <f t="shared" si="57"/>
        <v>['proveedor_rentado_id' =&gt; 2, 'centro_costo_id' =&gt; 37,'rentado_responsable_id' =&gt; 7,'rentado_tipo_id' =&gt; 1,'serial' =&gt; '5CG052990N','codigo' =&gt; 'RC17218',</v>
      </c>
      <c r="AB315" t="str">
        <f t="shared" si="58"/>
        <v>'ticket' =&gt; '11716','valor' =&gt; '181000','fecha_entrega' =&gt; '2023-04-18','fecha_devolucion' =&gt; '','rentado_estado_id' =&gt; 3,'observaciones' =&gt; '',],</v>
      </c>
      <c r="AC315" t="str">
        <f t="shared" si="59"/>
        <v>['proveedor_rentado_id' =&gt; 2, 'centro_costo_id' =&gt; 37,'rentado_responsable_id' =&gt; 7,'rentado_tipo_id' =&gt; 1,'serial' =&gt; '5CG052990N','codigo' =&gt; 'RC17218','ticket' =&gt; '11716','valor' =&gt; '181000','fecha_entrega' =&gt; '2023-04-18','fecha_devolucion' =&gt; '','rentado_estado_id' =&gt; 3,'observaciones' =&gt; '',],</v>
      </c>
    </row>
    <row r="316" spans="1:29" x14ac:dyDescent="0.25">
      <c r="A316">
        <v>315</v>
      </c>
      <c r="B316">
        <f>VLOOKUP('PC Rentados'!A316,proveedor_rentado_id!$A$1:$B$6,2,0)</f>
        <v>2</v>
      </c>
      <c r="C316">
        <f>_xlfn.IFNA(VLOOKUP('PC Rentados'!C316,centro_costo_id_2!$A$2:$B$108,2),107)</f>
        <v>37</v>
      </c>
      <c r="D316">
        <f>_xlfn.IFNA(VLOOKUP('PC Rentados'!D316,rentado_responsable_id!$A$1:$B$34,2),"NULL")</f>
        <v>29</v>
      </c>
      <c r="E316">
        <f>VLOOKUP('PC Rentados'!J316,rentado_tipo_id!$A$1:$B$5,2,0)</f>
        <v>1</v>
      </c>
      <c r="F316" t="str">
        <f>'PC Rentados'!K316</f>
        <v>5CG1129RW7</v>
      </c>
      <c r="G316" t="str">
        <f>'PC Rentados'!L316</f>
        <v>RC18121</v>
      </c>
      <c r="H316">
        <f>'PC Rentados'!B316</f>
        <v>11716</v>
      </c>
      <c r="I316">
        <f>'PC Rentados'!M316</f>
        <v>181000</v>
      </c>
      <c r="J316" t="str">
        <f t="shared" si="49"/>
        <v>2023-04-18</v>
      </c>
      <c r="K316" t="str">
        <f>IF('PC Rentados'!N316="","",U316&amp;"-"&amp;W316&amp;"-"&amp;X316)</f>
        <v/>
      </c>
      <c r="L316">
        <f>VLOOKUP("'PC Rentados'!'PC Rentados'!I2",rentado_estado_id!$A$1:$B$4,2)</f>
        <v>3</v>
      </c>
      <c r="M316" t="str">
        <f>IF('PC Rentados'!O316="","",'PC Rentados'!O316)</f>
        <v/>
      </c>
      <c r="O316" s="3">
        <f>'PC Rentados'!F316</f>
        <v>45034</v>
      </c>
      <c r="P316">
        <f t="shared" si="50"/>
        <v>2023</v>
      </c>
      <c r="Q316">
        <f t="shared" si="51"/>
        <v>4</v>
      </c>
      <c r="R316" t="str">
        <f t="shared" si="52"/>
        <v>04</v>
      </c>
      <c r="S316">
        <f t="shared" si="53"/>
        <v>18</v>
      </c>
      <c r="T316" s="3">
        <f>'PC Rentados'!N316</f>
        <v>0</v>
      </c>
      <c r="U316">
        <f t="shared" si="54"/>
        <v>1900</v>
      </c>
      <c r="V316">
        <f t="shared" si="55"/>
        <v>1</v>
      </c>
      <c r="W316" t="str">
        <f t="shared" si="56"/>
        <v>01</v>
      </c>
      <c r="X316" t="str">
        <f t="shared" si="60"/>
        <v>00</v>
      </c>
      <c r="AA316" t="str">
        <f t="shared" si="57"/>
        <v>['proveedor_rentado_id' =&gt; 2, 'centro_costo_id' =&gt; 37,'rentado_responsable_id' =&gt; 29,'rentado_tipo_id' =&gt; 1,'serial' =&gt; '5CG1129RW7','codigo' =&gt; 'RC18121',</v>
      </c>
      <c r="AB316" t="str">
        <f t="shared" si="58"/>
        <v>'ticket' =&gt; '11716','valor' =&gt; '181000','fecha_entrega' =&gt; '2023-04-18','fecha_devolucion' =&gt; '','rentado_estado_id' =&gt; 3,'observaciones' =&gt; '',],</v>
      </c>
      <c r="AC316" t="str">
        <f t="shared" si="59"/>
        <v>['proveedor_rentado_id' =&gt; 2, 'centro_costo_id' =&gt; 37,'rentado_responsable_id' =&gt; 29,'rentado_tipo_id' =&gt; 1,'serial' =&gt; '5CG1129RW7','codigo' =&gt; 'RC18121','ticket' =&gt; '11716','valor' =&gt; '181000','fecha_entrega' =&gt; '2023-04-18','fecha_devolucion' =&gt; '','rentado_estado_id' =&gt; 3,'observaciones' =&gt; '',],</v>
      </c>
    </row>
    <row r="317" spans="1:29" x14ac:dyDescent="0.25">
      <c r="A317">
        <v>316</v>
      </c>
      <c r="B317">
        <f>VLOOKUP('PC Rentados'!A317,proveedor_rentado_id!$A$1:$B$6,2,0)</f>
        <v>2</v>
      </c>
      <c r="C317">
        <f>_xlfn.IFNA(VLOOKUP('PC Rentados'!C317,centro_costo_id_2!$A$2:$B$108,2),107)</f>
        <v>100</v>
      </c>
      <c r="D317">
        <f>_xlfn.IFNA(VLOOKUP('PC Rentados'!D317,rentado_responsable_id!$A$1:$B$34,2),"NULL")</f>
        <v>8</v>
      </c>
      <c r="E317">
        <f>VLOOKUP('PC Rentados'!J317,rentado_tipo_id!$A$1:$B$5,2,0)</f>
        <v>1</v>
      </c>
      <c r="F317" t="str">
        <f>'PC Rentados'!K317</f>
        <v>5CD1220V3S</v>
      </c>
      <c r="G317" t="str">
        <f>'PC Rentados'!L317</f>
        <v>RC18577</v>
      </c>
      <c r="H317">
        <f>'PC Rentados'!B317</f>
        <v>11894</v>
      </c>
      <c r="I317">
        <f>'PC Rentados'!M317</f>
        <v>181000</v>
      </c>
      <c r="J317" t="str">
        <f t="shared" si="49"/>
        <v>2023-05-11</v>
      </c>
      <c r="K317" t="str">
        <f>IF('PC Rentados'!N317="","",U317&amp;"-"&amp;W317&amp;"-"&amp;X317)</f>
        <v/>
      </c>
      <c r="L317">
        <f>VLOOKUP("'PC Rentados'!'PC Rentados'!I2",rentado_estado_id!$A$1:$B$4,2)</f>
        <v>3</v>
      </c>
      <c r="M317" t="str">
        <f>IF('PC Rentados'!O317="","",'PC Rentados'!O317)</f>
        <v/>
      </c>
      <c r="O317" s="3">
        <f>'PC Rentados'!F317</f>
        <v>45057</v>
      </c>
      <c r="P317">
        <f t="shared" si="50"/>
        <v>2023</v>
      </c>
      <c r="Q317">
        <f t="shared" si="51"/>
        <v>5</v>
      </c>
      <c r="R317" t="str">
        <f t="shared" si="52"/>
        <v>05</v>
      </c>
      <c r="S317">
        <f t="shared" si="53"/>
        <v>11</v>
      </c>
      <c r="T317" s="3">
        <f>'PC Rentados'!N317</f>
        <v>0</v>
      </c>
      <c r="U317">
        <f t="shared" si="54"/>
        <v>1900</v>
      </c>
      <c r="V317">
        <f t="shared" si="55"/>
        <v>1</v>
      </c>
      <c r="W317" t="str">
        <f t="shared" si="56"/>
        <v>01</v>
      </c>
      <c r="X317" t="str">
        <f t="shared" si="60"/>
        <v>00</v>
      </c>
      <c r="AA317" t="str">
        <f t="shared" si="57"/>
        <v>['proveedor_rentado_id' =&gt; 2, 'centro_costo_id' =&gt; 100,'rentado_responsable_id' =&gt; 8,'rentado_tipo_id' =&gt; 1,'serial' =&gt; '5CD1220V3S','codigo' =&gt; 'RC18577',</v>
      </c>
      <c r="AB317" t="str">
        <f t="shared" si="58"/>
        <v>'ticket' =&gt; '11894','valor' =&gt; '181000','fecha_entrega' =&gt; '2023-05-11','fecha_devolucion' =&gt; '','rentado_estado_id' =&gt; 3,'observaciones' =&gt; '',],</v>
      </c>
      <c r="AC317" t="str">
        <f t="shared" si="59"/>
        <v>['proveedor_rentado_id' =&gt; 2, 'centro_costo_id' =&gt; 100,'rentado_responsable_id' =&gt; 8,'rentado_tipo_id' =&gt; 1,'serial' =&gt; '5CD1220V3S','codigo' =&gt; 'RC18577','ticket' =&gt; '11894','valor' =&gt; '181000','fecha_entrega' =&gt; '2023-05-11','fecha_devolucion' =&gt; '','rentado_estado_id' =&gt; 3,'observaciones' =&gt; '',],</v>
      </c>
    </row>
    <row r="318" spans="1:29" x14ac:dyDescent="0.25">
      <c r="A318">
        <v>317</v>
      </c>
      <c r="B318">
        <f>VLOOKUP('PC Rentados'!A318,proveedor_rentado_id!$A$1:$B$6,2,0)</f>
        <v>2</v>
      </c>
      <c r="C318">
        <f>_xlfn.IFNA(VLOOKUP('PC Rentados'!C318,centro_costo_id_2!$A$2:$B$108,2),107)</f>
        <v>81</v>
      </c>
      <c r="D318">
        <f>_xlfn.IFNA(VLOOKUP('PC Rentados'!D318,rentado_responsable_id!$A$1:$B$34,2),"NULL")</f>
        <v>5</v>
      </c>
      <c r="E318">
        <f>VLOOKUP('PC Rentados'!J318,rentado_tipo_id!$A$1:$B$5,2,0)</f>
        <v>1</v>
      </c>
      <c r="F318" t="str">
        <f>'PC Rentados'!K318</f>
        <v>5CG2022DTL</v>
      </c>
      <c r="G318" t="str">
        <f>'PC Rentados'!L318</f>
        <v>RC19864</v>
      </c>
      <c r="H318">
        <f>'PC Rentados'!B318</f>
        <v>11914</v>
      </c>
      <c r="I318">
        <f>'PC Rentados'!M318</f>
        <v>181000</v>
      </c>
      <c r="J318" t="str">
        <f t="shared" si="49"/>
        <v>2023-05-11</v>
      </c>
      <c r="K318" t="str">
        <f>IF('PC Rentados'!N318="","",U318&amp;"-"&amp;W318&amp;"-"&amp;X318)</f>
        <v/>
      </c>
      <c r="L318">
        <f>VLOOKUP("'PC Rentados'!'PC Rentados'!I2",rentado_estado_id!$A$1:$B$4,2)</f>
        <v>3</v>
      </c>
      <c r="M318" t="str">
        <f>IF('PC Rentados'!O318="","",'PC Rentados'!O318)</f>
        <v/>
      </c>
      <c r="O318" s="3">
        <f>'PC Rentados'!F318</f>
        <v>45057</v>
      </c>
      <c r="P318">
        <f t="shared" si="50"/>
        <v>2023</v>
      </c>
      <c r="Q318">
        <f t="shared" si="51"/>
        <v>5</v>
      </c>
      <c r="R318" t="str">
        <f t="shared" si="52"/>
        <v>05</v>
      </c>
      <c r="S318">
        <f t="shared" si="53"/>
        <v>11</v>
      </c>
      <c r="T318" s="3">
        <f>'PC Rentados'!N318</f>
        <v>0</v>
      </c>
      <c r="U318">
        <f t="shared" si="54"/>
        <v>1900</v>
      </c>
      <c r="V318">
        <f t="shared" si="55"/>
        <v>1</v>
      </c>
      <c r="W318" t="str">
        <f t="shared" si="56"/>
        <v>01</v>
      </c>
      <c r="X318" t="str">
        <f t="shared" si="60"/>
        <v>00</v>
      </c>
      <c r="AA318" t="str">
        <f t="shared" si="57"/>
        <v>['proveedor_rentado_id' =&gt; 2, 'centro_costo_id' =&gt; 81,'rentado_responsable_id' =&gt; 5,'rentado_tipo_id' =&gt; 1,'serial' =&gt; '5CG2022DTL','codigo' =&gt; 'RC19864',</v>
      </c>
      <c r="AB318" t="str">
        <f t="shared" si="58"/>
        <v>'ticket' =&gt; '11914','valor' =&gt; '181000','fecha_entrega' =&gt; '2023-05-11','fecha_devolucion' =&gt; '','rentado_estado_id' =&gt; 3,'observaciones' =&gt; '',],</v>
      </c>
      <c r="AC318" t="str">
        <f t="shared" si="59"/>
        <v>['proveedor_rentado_id' =&gt; 2, 'centro_costo_id' =&gt; 81,'rentado_responsable_id' =&gt; 5,'rentado_tipo_id' =&gt; 1,'serial' =&gt; '5CG2022DTL','codigo' =&gt; 'RC19864','ticket' =&gt; '11914','valor' =&gt; '181000','fecha_entrega' =&gt; '2023-05-11','fecha_devolucion' =&gt; '','rentado_estado_id' =&gt; 3,'observaciones' =&gt; '',],</v>
      </c>
    </row>
    <row r="319" spans="1:29" x14ac:dyDescent="0.25">
      <c r="A319">
        <v>318</v>
      </c>
      <c r="B319">
        <f>VLOOKUP('PC Rentados'!A319,proveedor_rentado_id!$A$1:$B$6,2,0)</f>
        <v>2</v>
      </c>
      <c r="C319">
        <f>_xlfn.IFNA(VLOOKUP('PC Rentados'!C319,centro_costo_id_2!$A$2:$B$108,2),107)</f>
        <v>37</v>
      </c>
      <c r="D319" t="str">
        <f>_xlfn.IFNA(VLOOKUP('PC Rentados'!D319,rentado_responsable_id!$A$1:$B$34,2),"NULL")</f>
        <v>NULL</v>
      </c>
      <c r="E319">
        <f>VLOOKUP('PC Rentados'!J319,rentado_tipo_id!$A$1:$B$5,2,0)</f>
        <v>1</v>
      </c>
      <c r="F319" t="str">
        <f>'PC Rentados'!K319</f>
        <v xml:space="preserve">5CG14891LS </v>
      </c>
      <c r="G319" t="str">
        <f>'PC Rentados'!L319</f>
        <v>RC20158</v>
      </c>
      <c r="H319">
        <f>'PC Rentados'!B319</f>
        <v>11895</v>
      </c>
      <c r="I319">
        <f>'PC Rentados'!M319</f>
        <v>181000</v>
      </c>
      <c r="J319" t="str">
        <f t="shared" si="49"/>
        <v>2023-05-11</v>
      </c>
      <c r="K319" t="str">
        <f>IF('PC Rentados'!N319="","",U319&amp;"-"&amp;W319&amp;"-"&amp;X319)</f>
        <v/>
      </c>
      <c r="L319">
        <f>VLOOKUP("'PC Rentados'!'PC Rentados'!I2",rentado_estado_id!$A$1:$B$4,2)</f>
        <v>3</v>
      </c>
      <c r="M319" t="str">
        <f>IF('PC Rentados'!O319="","",'PC Rentados'!O319)</f>
        <v/>
      </c>
      <c r="O319" s="3">
        <f>'PC Rentados'!F319</f>
        <v>45057</v>
      </c>
      <c r="P319">
        <f t="shared" si="50"/>
        <v>2023</v>
      </c>
      <c r="Q319">
        <f t="shared" si="51"/>
        <v>5</v>
      </c>
      <c r="R319" t="str">
        <f t="shared" si="52"/>
        <v>05</v>
      </c>
      <c r="S319">
        <f t="shared" si="53"/>
        <v>11</v>
      </c>
      <c r="T319" s="3">
        <f>'PC Rentados'!N319</f>
        <v>0</v>
      </c>
      <c r="U319">
        <f t="shared" si="54"/>
        <v>1900</v>
      </c>
      <c r="V319">
        <f t="shared" si="55"/>
        <v>1</v>
      </c>
      <c r="W319" t="str">
        <f t="shared" si="56"/>
        <v>01</v>
      </c>
      <c r="X319" t="str">
        <f t="shared" si="60"/>
        <v>00</v>
      </c>
      <c r="AA319" t="str">
        <f t="shared" si="57"/>
        <v>['proveedor_rentado_id' =&gt; 2, 'centro_costo_id' =&gt; 37,'rentado_responsable_id' =&gt; NULL,'rentado_tipo_id' =&gt; 1,'serial' =&gt; '5CG14891LS ','codigo' =&gt; 'RC20158',</v>
      </c>
      <c r="AB319" t="str">
        <f t="shared" si="58"/>
        <v>'ticket' =&gt; '11895','valor' =&gt; '181000','fecha_entrega' =&gt; '2023-05-11','fecha_devolucion' =&gt; '','rentado_estado_id' =&gt; 3,'observaciones' =&gt; '',],</v>
      </c>
      <c r="AC319" t="str">
        <f t="shared" si="59"/>
        <v>['proveedor_rentado_id' =&gt; 2, 'centro_costo_id' =&gt; 37,'rentado_responsable_id' =&gt; NULL,'rentado_tipo_id' =&gt; 1,'serial' =&gt; '5CG14891LS ','codigo' =&gt; 'RC20158','ticket' =&gt; '11895','valor' =&gt; '181000','fecha_entrega' =&gt; '2023-05-11','fecha_devolucion' =&gt; '','rentado_estado_id' =&gt; 3,'observaciones' =&gt; '',],</v>
      </c>
    </row>
    <row r="320" spans="1:29" x14ac:dyDescent="0.25">
      <c r="A320">
        <v>319</v>
      </c>
      <c r="B320">
        <f>VLOOKUP('PC Rentados'!A320,proveedor_rentado_id!$A$1:$B$6,2,0)</f>
        <v>2</v>
      </c>
      <c r="C320">
        <f>_xlfn.IFNA(VLOOKUP('PC Rentados'!C320,centro_costo_id_2!$A$2:$B$108,2),107)</f>
        <v>45</v>
      </c>
      <c r="D320">
        <f>_xlfn.IFNA(VLOOKUP('PC Rentados'!D320,rentado_responsable_id!$A$1:$B$34,2),"NULL")</f>
        <v>21</v>
      </c>
      <c r="E320">
        <f>VLOOKUP('PC Rentados'!J320,rentado_tipo_id!$A$1:$B$5,2,0)</f>
        <v>1</v>
      </c>
      <c r="F320" t="str">
        <f>'PC Rentados'!K320</f>
        <v>5CG14631K2</v>
      </c>
      <c r="G320" t="str">
        <f>'PC Rentados'!L320</f>
        <v>RC19602</v>
      </c>
      <c r="H320">
        <f>'PC Rentados'!B320</f>
        <v>11952</v>
      </c>
      <c r="I320">
        <f>'PC Rentados'!M320</f>
        <v>181001</v>
      </c>
      <c r="J320" t="str">
        <f t="shared" si="49"/>
        <v>2023-05-17</v>
      </c>
      <c r="K320" t="str">
        <f>IF('PC Rentados'!N320="","",U320&amp;"-"&amp;W320&amp;"-"&amp;X320)</f>
        <v/>
      </c>
      <c r="L320">
        <f>VLOOKUP("'PC Rentados'!'PC Rentados'!I2",rentado_estado_id!$A$1:$B$4,2)</f>
        <v>3</v>
      </c>
      <c r="M320" t="str">
        <f>IF('PC Rentados'!O320="","",'PC Rentados'!O320)</f>
        <v/>
      </c>
      <c r="O320" s="3">
        <f>'PC Rentados'!F320</f>
        <v>45063</v>
      </c>
      <c r="P320">
        <f t="shared" si="50"/>
        <v>2023</v>
      </c>
      <c r="Q320">
        <f t="shared" si="51"/>
        <v>5</v>
      </c>
      <c r="R320" t="str">
        <f t="shared" si="52"/>
        <v>05</v>
      </c>
      <c r="S320">
        <f t="shared" si="53"/>
        <v>17</v>
      </c>
      <c r="T320" s="3">
        <f>'PC Rentados'!N320</f>
        <v>0</v>
      </c>
      <c r="U320">
        <f t="shared" si="54"/>
        <v>1900</v>
      </c>
      <c r="V320">
        <f t="shared" si="55"/>
        <v>1</v>
      </c>
      <c r="W320" t="str">
        <f t="shared" si="56"/>
        <v>01</v>
      </c>
      <c r="X320" t="str">
        <f t="shared" si="60"/>
        <v>00</v>
      </c>
      <c r="AA320" t="str">
        <f t="shared" si="57"/>
        <v>['proveedor_rentado_id' =&gt; 2, 'centro_costo_id' =&gt; 45,'rentado_responsable_id' =&gt; 21,'rentado_tipo_id' =&gt; 1,'serial' =&gt; '5CG14631K2','codigo' =&gt; 'RC19602',</v>
      </c>
      <c r="AB320" t="str">
        <f t="shared" si="58"/>
        <v>'ticket' =&gt; '11952','valor' =&gt; '181001','fecha_entrega' =&gt; '2023-05-17','fecha_devolucion' =&gt; '','rentado_estado_id' =&gt; 3,'observaciones' =&gt; '',],</v>
      </c>
      <c r="AC320" t="str">
        <f t="shared" si="59"/>
        <v>['proveedor_rentado_id' =&gt; 2, 'centro_costo_id' =&gt; 45,'rentado_responsable_id' =&gt; 21,'rentado_tipo_id' =&gt; 1,'serial' =&gt; '5CG14631K2','codigo' =&gt; 'RC19602','ticket' =&gt; '11952','valor' =&gt; '181001','fecha_entrega' =&gt; '2023-05-17','fecha_devolucion' =&gt; '','rentado_estado_id' =&gt; 3,'observaciones' =&gt; '',],</v>
      </c>
    </row>
    <row r="321" spans="1:29" x14ac:dyDescent="0.25">
      <c r="A321">
        <v>320</v>
      </c>
      <c r="B321">
        <f>VLOOKUP('PC Rentados'!A321,proveedor_rentado_id!$A$1:$B$6,2,0)</f>
        <v>2</v>
      </c>
      <c r="C321">
        <f>_xlfn.IFNA(VLOOKUP('PC Rentados'!C321,centro_costo_id_2!$A$2:$B$108,2),107)</f>
        <v>37</v>
      </c>
      <c r="D321">
        <f>_xlfn.IFNA(VLOOKUP('PC Rentados'!D321,rentado_responsable_id!$A$1:$B$34,2),"NULL")</f>
        <v>28</v>
      </c>
      <c r="E321">
        <f>VLOOKUP('PC Rentados'!J321,rentado_tipo_id!$A$1:$B$5,2,0)</f>
        <v>1</v>
      </c>
      <c r="F321" t="str">
        <f>'PC Rentados'!K321</f>
        <v>5CG2021478</v>
      </c>
      <c r="G321" t="str">
        <f>'PC Rentados'!L321</f>
        <v>RC19939</v>
      </c>
      <c r="H321">
        <f>'PC Rentados'!B321</f>
        <v>11988</v>
      </c>
      <c r="I321">
        <f>'PC Rentados'!M321</f>
        <v>181000</v>
      </c>
      <c r="J321" t="str">
        <f t="shared" si="49"/>
        <v>2023-05-24</v>
      </c>
      <c r="K321" t="str">
        <f>IF('PC Rentados'!N321="","",U321&amp;"-"&amp;W321&amp;"-"&amp;X321)</f>
        <v/>
      </c>
      <c r="L321">
        <f>VLOOKUP("'PC Rentados'!'PC Rentados'!I2",rentado_estado_id!$A$1:$B$4,2)</f>
        <v>3</v>
      </c>
      <c r="M321" t="str">
        <f>IF('PC Rentados'!O321="","",'PC Rentados'!O321)</f>
        <v/>
      </c>
      <c r="O321" s="3">
        <f>'PC Rentados'!F321</f>
        <v>45070</v>
      </c>
      <c r="P321">
        <f t="shared" si="50"/>
        <v>2023</v>
      </c>
      <c r="Q321">
        <f t="shared" si="51"/>
        <v>5</v>
      </c>
      <c r="R321" t="str">
        <f t="shared" si="52"/>
        <v>05</v>
      </c>
      <c r="S321">
        <f t="shared" si="53"/>
        <v>24</v>
      </c>
      <c r="T321" s="3">
        <f>'PC Rentados'!N321</f>
        <v>0</v>
      </c>
      <c r="U321">
        <f t="shared" si="54"/>
        <v>1900</v>
      </c>
      <c r="V321">
        <f t="shared" si="55"/>
        <v>1</v>
      </c>
      <c r="W321" t="str">
        <f t="shared" si="56"/>
        <v>01</v>
      </c>
      <c r="X321" t="str">
        <f t="shared" si="60"/>
        <v>00</v>
      </c>
      <c r="AA321" t="str">
        <f t="shared" si="57"/>
        <v>['proveedor_rentado_id' =&gt; 2, 'centro_costo_id' =&gt; 37,'rentado_responsable_id' =&gt; 28,'rentado_tipo_id' =&gt; 1,'serial' =&gt; '5CG2021478','codigo' =&gt; 'RC19939',</v>
      </c>
      <c r="AB321" t="str">
        <f t="shared" si="58"/>
        <v>'ticket' =&gt; '11988','valor' =&gt; '181000','fecha_entrega' =&gt; '2023-05-24','fecha_devolucion' =&gt; '','rentado_estado_id' =&gt; 3,'observaciones' =&gt; '',],</v>
      </c>
      <c r="AC321" t="str">
        <f t="shared" si="59"/>
        <v>['proveedor_rentado_id' =&gt; 2, 'centro_costo_id' =&gt; 37,'rentado_responsable_id' =&gt; 28,'rentado_tipo_id' =&gt; 1,'serial' =&gt; '5CG2021478','codigo' =&gt; 'RC19939','ticket' =&gt; '11988','valor' =&gt; '181000','fecha_entrega' =&gt; '2023-05-24','fecha_devolucion' =&gt; '','rentado_estado_id' =&gt; 3,'observaciones' =&gt; '',],</v>
      </c>
    </row>
    <row r="322" spans="1:29" x14ac:dyDescent="0.25">
      <c r="A322">
        <v>321</v>
      </c>
      <c r="B322">
        <f>VLOOKUP('PC Rentados'!A322,proveedor_rentado_id!$A$1:$B$6,2,0)</f>
        <v>2</v>
      </c>
      <c r="C322">
        <f>_xlfn.IFNA(VLOOKUP('PC Rentados'!C322,centro_costo_id_2!$A$2:$B$108,2),107)</f>
        <v>100</v>
      </c>
      <c r="D322">
        <f>_xlfn.IFNA(VLOOKUP('PC Rentados'!D322,rentado_responsable_id!$A$1:$B$34,2),"NULL")</f>
        <v>8</v>
      </c>
      <c r="E322">
        <f>VLOOKUP('PC Rentados'!J322,rentado_tipo_id!$A$1:$B$5,2,0)</f>
        <v>1</v>
      </c>
      <c r="F322" t="str">
        <f>'PC Rentados'!K322</f>
        <v>5CG0509X32</v>
      </c>
      <c r="G322" t="str">
        <f>'PC Rentados'!L322</f>
        <v>RC16756</v>
      </c>
      <c r="H322">
        <f>'PC Rentados'!B322</f>
        <v>12035</v>
      </c>
      <c r="I322">
        <f>'PC Rentados'!M322</f>
        <v>181001</v>
      </c>
      <c r="J322" t="str">
        <f t="shared" si="49"/>
        <v>2023-05-31</v>
      </c>
      <c r="K322" t="str">
        <f>IF('PC Rentados'!N322="","",U322&amp;"-"&amp;W322&amp;"-"&amp;X322)</f>
        <v/>
      </c>
      <c r="L322">
        <f>VLOOKUP("'PC Rentados'!'PC Rentados'!I2",rentado_estado_id!$A$1:$B$4,2)</f>
        <v>3</v>
      </c>
      <c r="M322" t="str">
        <f>IF('PC Rentados'!O322="","",'PC Rentados'!O322)</f>
        <v/>
      </c>
      <c r="O322" s="3">
        <f>'PC Rentados'!F322</f>
        <v>45077</v>
      </c>
      <c r="P322">
        <f t="shared" si="50"/>
        <v>2023</v>
      </c>
      <c r="Q322">
        <f t="shared" si="51"/>
        <v>5</v>
      </c>
      <c r="R322" t="str">
        <f t="shared" si="52"/>
        <v>05</v>
      </c>
      <c r="S322">
        <f t="shared" si="53"/>
        <v>31</v>
      </c>
      <c r="T322" s="3">
        <f>'PC Rentados'!N322</f>
        <v>0</v>
      </c>
      <c r="U322">
        <f t="shared" si="54"/>
        <v>1900</v>
      </c>
      <c r="V322">
        <f t="shared" si="55"/>
        <v>1</v>
      </c>
      <c r="W322" t="str">
        <f t="shared" si="56"/>
        <v>01</v>
      </c>
      <c r="X322" t="str">
        <f t="shared" si="60"/>
        <v>00</v>
      </c>
      <c r="AA322" t="str">
        <f t="shared" si="57"/>
        <v>['proveedor_rentado_id' =&gt; 2, 'centro_costo_id' =&gt; 100,'rentado_responsable_id' =&gt; 8,'rentado_tipo_id' =&gt; 1,'serial' =&gt; '5CG0509X32','codigo' =&gt; 'RC16756',</v>
      </c>
      <c r="AB322" t="str">
        <f t="shared" si="58"/>
        <v>'ticket' =&gt; '12035','valor' =&gt; '181001','fecha_entrega' =&gt; '2023-05-31','fecha_devolucion' =&gt; '','rentado_estado_id' =&gt; 3,'observaciones' =&gt; '',],</v>
      </c>
      <c r="AC322" t="str">
        <f t="shared" si="59"/>
        <v>['proveedor_rentado_id' =&gt; 2, 'centro_costo_id' =&gt; 100,'rentado_responsable_id' =&gt; 8,'rentado_tipo_id' =&gt; 1,'serial' =&gt; '5CG0509X32','codigo' =&gt; 'RC16756','ticket' =&gt; '12035','valor' =&gt; '181001','fecha_entrega' =&gt; '2023-05-31','fecha_devolucion' =&gt; '','rentado_estado_id' =&gt; 3,'observaciones' =&gt; '',],</v>
      </c>
    </row>
    <row r="323" spans="1:29" x14ac:dyDescent="0.25">
      <c r="A323">
        <v>322</v>
      </c>
      <c r="B323">
        <f>VLOOKUP('PC Rentados'!A323,proveedor_rentado_id!$A$1:$B$6,2,0)</f>
        <v>2</v>
      </c>
      <c r="C323">
        <f>_xlfn.IFNA(VLOOKUP('PC Rentados'!C323,centro_costo_id_2!$A$2:$B$108,2),107)</f>
        <v>37</v>
      </c>
      <c r="D323">
        <f>_xlfn.IFNA(VLOOKUP('PC Rentados'!D323,rentado_responsable_id!$A$1:$B$34,2),"NULL")</f>
        <v>27</v>
      </c>
      <c r="E323">
        <f>VLOOKUP('PC Rentados'!J323,rentado_tipo_id!$A$1:$B$5,2,0)</f>
        <v>1</v>
      </c>
      <c r="F323" t="str">
        <f>'PC Rentados'!K323</f>
        <v>5CG14637CF</v>
      </c>
      <c r="G323" t="str">
        <f>'PC Rentados'!L323</f>
        <v>RC19609</v>
      </c>
      <c r="H323">
        <f>'PC Rentados'!B323</f>
        <v>12027</v>
      </c>
      <c r="I323">
        <f>'PC Rentados'!M323</f>
        <v>180000</v>
      </c>
      <c r="J323" t="str">
        <f t="shared" ref="J323:J324" si="61">P323&amp;"-"&amp;R323&amp;"-"&amp;S323</f>
        <v>2023-05-31</v>
      </c>
      <c r="K323" t="str">
        <f>IF('PC Rentados'!N323="","",U323&amp;"-"&amp;W323&amp;"-"&amp;X323)</f>
        <v/>
      </c>
      <c r="L323">
        <f>VLOOKUP("'PC Rentados'!'PC Rentados'!I2",rentado_estado_id!$A$1:$B$4,2)</f>
        <v>3</v>
      </c>
      <c r="M323" t="str">
        <f>IF('PC Rentados'!O323="","",'PC Rentados'!O323)</f>
        <v/>
      </c>
      <c r="O323" s="3">
        <f>'PC Rentados'!F323</f>
        <v>45077</v>
      </c>
      <c r="P323">
        <f t="shared" ref="P323:P324" si="62">YEAR(O323)</f>
        <v>2023</v>
      </c>
      <c r="Q323">
        <f t="shared" ref="Q323:Q324" si="63">MONTH(O323)</f>
        <v>5</v>
      </c>
      <c r="R323" t="str">
        <f t="shared" ref="R323:R324" si="64">IF(Q323&lt;10,"0"&amp;Q323,Q323)</f>
        <v>05</v>
      </c>
      <c r="S323">
        <f t="shared" ref="S323:S324" si="65">IF(DAY(O323)&lt;10,0&amp;DAY(O323),DAY(O323))</f>
        <v>31</v>
      </c>
      <c r="T323" s="3">
        <f>'PC Rentados'!N323</f>
        <v>0</v>
      </c>
      <c r="U323">
        <f t="shared" ref="U323:U324" si="66">YEAR(T323)</f>
        <v>1900</v>
      </c>
      <c r="V323">
        <f t="shared" ref="V323:V324" si="67">MONTH(T323)</f>
        <v>1</v>
      </c>
      <c r="W323" t="str">
        <f t="shared" ref="W323:W324" si="68">IF(V323&lt;10,"0"&amp;V323,V323)</f>
        <v>01</v>
      </c>
      <c r="X323" t="str">
        <f t="shared" si="60"/>
        <v>00</v>
      </c>
      <c r="AA323" t="str">
        <f t="shared" ref="AA323:AA324" si="69">"['proveedor_rentado_id' =&gt; "&amp;B323&amp;", 'centro_costo_id' =&gt; "&amp;C323&amp;",'rentado_responsable_id' =&gt; "&amp;D323&amp;",'rentado_tipo_id' =&gt; "&amp;E323&amp;",'serial' =&gt; '"&amp;F323&amp;"','codigo' =&gt; '"&amp;G323&amp;"',"</f>
        <v>['proveedor_rentado_id' =&gt; 2, 'centro_costo_id' =&gt; 37,'rentado_responsable_id' =&gt; 27,'rentado_tipo_id' =&gt; 1,'serial' =&gt; '5CG14637CF','codigo' =&gt; 'RC19609',</v>
      </c>
      <c r="AB323" t="str">
        <f t="shared" ref="AB323:AB324" si="70">"'ticket' =&gt; '"&amp;H323&amp;"','valor' =&gt; '"&amp;I323&amp;"','fecha_entrega' =&gt; '"&amp;J323&amp;"','fecha_devolucion' =&gt; '"&amp;K323&amp;"','rentado_estado_id' =&gt; "&amp;L323&amp;",'observaciones' =&gt; '"&amp;M323&amp;"',],"</f>
        <v>'ticket' =&gt; '12027','valor' =&gt; '180000','fecha_entrega' =&gt; '2023-05-31','fecha_devolucion' =&gt; '','rentado_estado_id' =&gt; 3,'observaciones' =&gt; '',],</v>
      </c>
      <c r="AC323" t="str">
        <f t="shared" ref="AC323:AC324" si="71">AA323&amp;AB323</f>
        <v>['proveedor_rentado_id' =&gt; 2, 'centro_costo_id' =&gt; 37,'rentado_responsable_id' =&gt; 27,'rentado_tipo_id' =&gt; 1,'serial' =&gt; '5CG14637CF','codigo' =&gt; 'RC19609','ticket' =&gt; '12027','valor' =&gt; '180000','fecha_entrega' =&gt; '2023-05-31','fecha_devolucion' =&gt; '','rentado_estado_id' =&gt; 3,'observaciones' =&gt; '',],</v>
      </c>
    </row>
    <row r="324" spans="1:29" x14ac:dyDescent="0.25">
      <c r="A324">
        <v>323</v>
      </c>
      <c r="B324">
        <f>VLOOKUP('PC Rentados'!A324,proveedor_rentado_id!$A$1:$B$6,2,0)</f>
        <v>2</v>
      </c>
      <c r="C324">
        <f>_xlfn.IFNA(VLOOKUP('PC Rentados'!C324,centro_costo_id_2!$A$2:$B$108,2),107)</f>
        <v>45</v>
      </c>
      <c r="D324">
        <f>_xlfn.IFNA(VLOOKUP('PC Rentados'!D324,rentado_responsable_id!$A$1:$B$34,2),"NULL")</f>
        <v>2</v>
      </c>
      <c r="E324">
        <f>VLOOKUP('PC Rentados'!J324,rentado_tipo_id!$A$1:$B$5,2,0)</f>
        <v>1</v>
      </c>
      <c r="F324" t="str">
        <f>'PC Rentados'!K324</f>
        <v>5CD119BZD5</v>
      </c>
      <c r="G324" t="str">
        <f>'PC Rentados'!L324</f>
        <v>RC18224</v>
      </c>
      <c r="H324">
        <f>'PC Rentados'!B324</f>
        <v>12008</v>
      </c>
      <c r="I324">
        <f>'PC Rentados'!M324</f>
        <v>180000</v>
      </c>
      <c r="J324" t="str">
        <f t="shared" si="61"/>
        <v>2023-05-31</v>
      </c>
      <c r="K324" t="str">
        <f>IF('PC Rentados'!N324="","",U324&amp;"-"&amp;W324&amp;"-"&amp;X324)</f>
        <v/>
      </c>
      <c r="L324">
        <f>VLOOKUP("'PC Rentados'!'PC Rentados'!I2",rentado_estado_id!$A$1:$B$4,2)</f>
        <v>3</v>
      </c>
      <c r="M324" t="str">
        <f>IF('PC Rentados'!O324="","",'PC Rentados'!O324)</f>
        <v/>
      </c>
      <c r="O324" s="3">
        <f>'PC Rentados'!F324</f>
        <v>45077</v>
      </c>
      <c r="P324">
        <f t="shared" si="62"/>
        <v>2023</v>
      </c>
      <c r="Q324">
        <f t="shared" si="63"/>
        <v>5</v>
      </c>
      <c r="R324" t="str">
        <f t="shared" si="64"/>
        <v>05</v>
      </c>
      <c r="S324">
        <f t="shared" si="65"/>
        <v>31</v>
      </c>
      <c r="T324" s="3">
        <f>'PC Rentados'!N324</f>
        <v>0</v>
      </c>
      <c r="U324">
        <f t="shared" si="66"/>
        <v>1900</v>
      </c>
      <c r="V324">
        <f t="shared" si="67"/>
        <v>1</v>
      </c>
      <c r="W324" t="str">
        <f t="shared" si="68"/>
        <v>01</v>
      </c>
      <c r="X324" t="str">
        <f t="shared" si="60"/>
        <v>00</v>
      </c>
      <c r="AA324" t="str">
        <f t="shared" si="69"/>
        <v>['proveedor_rentado_id' =&gt; 2, 'centro_costo_id' =&gt; 45,'rentado_responsable_id' =&gt; 2,'rentado_tipo_id' =&gt; 1,'serial' =&gt; '5CD119BZD5','codigo' =&gt; 'RC18224',</v>
      </c>
      <c r="AB324" t="str">
        <f t="shared" si="70"/>
        <v>'ticket' =&gt; '12008','valor' =&gt; '180000','fecha_entrega' =&gt; '2023-05-31','fecha_devolucion' =&gt; '','rentado_estado_id' =&gt; 3,'observaciones' =&gt; '',],</v>
      </c>
      <c r="AC324" t="str">
        <f t="shared" si="71"/>
        <v>['proveedor_rentado_id' =&gt; 2, 'centro_costo_id' =&gt; 45,'rentado_responsable_id' =&gt; 2,'rentado_tipo_id' =&gt; 1,'serial' =&gt; '5CD119BZD5','codigo' =&gt; 'RC18224','ticket' =&gt; '12008','valor' =&gt; '180000','fecha_entrega' =&gt; '2023-05-31','fecha_devolucion' =&gt; '','rentado_estado_id' =&gt; 3,'observaciones' =&gt; '',],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7A4F-C10F-49FE-BCD1-9D458F8A5E0B}">
  <dimension ref="A1:B6"/>
  <sheetViews>
    <sheetView workbookViewId="0">
      <selection activeCell="A5" sqref="A5"/>
    </sheetView>
  </sheetViews>
  <sheetFormatPr baseColWidth="10" defaultRowHeight="15" x14ac:dyDescent="0.25"/>
  <cols>
    <col min="1" max="1" width="27.5703125" bestFit="1" customWidth="1"/>
  </cols>
  <sheetData>
    <row r="1" spans="1:2" x14ac:dyDescent="0.25">
      <c r="A1" t="s">
        <v>15</v>
      </c>
      <c r="B1">
        <v>1</v>
      </c>
    </row>
    <row r="2" spans="1:2" x14ac:dyDescent="0.25">
      <c r="A2" t="s">
        <v>45</v>
      </c>
      <c r="B2">
        <v>2</v>
      </c>
    </row>
    <row r="3" spans="1:2" x14ac:dyDescent="0.25">
      <c r="A3" t="s">
        <v>53</v>
      </c>
      <c r="B3">
        <v>3</v>
      </c>
    </row>
    <row r="4" spans="1:2" x14ac:dyDescent="0.25">
      <c r="A4" t="s">
        <v>250</v>
      </c>
      <c r="B4">
        <v>4</v>
      </c>
    </row>
    <row r="5" spans="1:2" x14ac:dyDescent="0.25">
      <c r="A5" t="s">
        <v>310</v>
      </c>
      <c r="B5">
        <v>5</v>
      </c>
    </row>
    <row r="6" spans="1:2" x14ac:dyDescent="0.25">
      <c r="A6" t="s">
        <v>403</v>
      </c>
      <c r="B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3BC-4863-4038-8EEC-AE92EDB1209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8E2-7597-4A3F-8FE4-0F934EB9EAE1}">
  <dimension ref="A1:L471"/>
  <sheetViews>
    <sheetView topLeftCell="A82" workbookViewId="0">
      <selection activeCell="B108" sqref="B108"/>
    </sheetView>
  </sheetViews>
  <sheetFormatPr baseColWidth="10" defaultColWidth="5.85546875" defaultRowHeight="15" x14ac:dyDescent="0.25"/>
  <cols>
    <col min="1" max="1" width="10" customWidth="1"/>
    <col min="2" max="2" width="8.140625" customWidth="1"/>
    <col min="3" max="3" width="10" customWidth="1"/>
    <col min="4" max="4" width="68.28515625" bestFit="1" customWidth="1"/>
    <col min="5" max="5" width="31.5703125" bestFit="1" customWidth="1"/>
    <col min="6" max="6" width="11" bestFit="1" customWidth="1"/>
    <col min="7" max="7" width="38.5703125" bestFit="1" customWidth="1"/>
    <col min="8" max="8" width="12" bestFit="1" customWidth="1"/>
    <col min="9" max="9" width="11.140625" bestFit="1" customWidth="1"/>
    <col min="11" max="11" width="15.140625" bestFit="1" customWidth="1"/>
  </cols>
  <sheetData>
    <row r="1" spans="1:12" x14ac:dyDescent="0.25">
      <c r="A1" t="s">
        <v>635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</row>
    <row r="2" spans="1:12" x14ac:dyDescent="0.25">
      <c r="A2" t="s">
        <v>642</v>
      </c>
      <c r="B2">
        <v>1</v>
      </c>
      <c r="C2" t="s">
        <v>642</v>
      </c>
      <c r="D2" t="s">
        <v>643</v>
      </c>
      <c r="E2" t="s">
        <v>644</v>
      </c>
      <c r="F2" t="s">
        <v>645</v>
      </c>
      <c r="G2" t="s">
        <v>646</v>
      </c>
      <c r="H2">
        <v>45117.694328703707</v>
      </c>
      <c r="I2" t="s">
        <v>647</v>
      </c>
    </row>
    <row r="3" spans="1:12" x14ac:dyDescent="0.25">
      <c r="A3" t="s">
        <v>648</v>
      </c>
      <c r="B3">
        <v>2</v>
      </c>
      <c r="C3" t="s">
        <v>648</v>
      </c>
      <c r="D3" t="s">
        <v>649</v>
      </c>
      <c r="E3" t="s">
        <v>650</v>
      </c>
      <c r="F3" t="s">
        <v>651</v>
      </c>
      <c r="G3" t="s">
        <v>652</v>
      </c>
      <c r="H3">
        <v>45117.694328703707</v>
      </c>
      <c r="I3" t="s">
        <v>647</v>
      </c>
      <c r="K3">
        <v>201</v>
      </c>
      <c r="L3">
        <f>COUNTIF($A$2:$A$108,K3)</f>
        <v>0</v>
      </c>
    </row>
    <row r="4" spans="1:12" x14ac:dyDescent="0.25">
      <c r="A4" t="s">
        <v>653</v>
      </c>
      <c r="B4">
        <v>3</v>
      </c>
      <c r="C4" t="s">
        <v>653</v>
      </c>
      <c r="D4" t="s">
        <v>654</v>
      </c>
      <c r="E4" t="s">
        <v>650</v>
      </c>
      <c r="F4" t="s">
        <v>651</v>
      </c>
      <c r="G4" t="s">
        <v>652</v>
      </c>
      <c r="H4">
        <v>45117.694328703707</v>
      </c>
      <c r="I4" t="s">
        <v>647</v>
      </c>
      <c r="K4">
        <v>316</v>
      </c>
      <c r="L4">
        <f t="shared" ref="L4:L67" si="0">COUNTIF($A$2:$A$108,K4)</f>
        <v>1</v>
      </c>
    </row>
    <row r="5" spans="1:12" x14ac:dyDescent="0.25">
      <c r="A5" t="s">
        <v>655</v>
      </c>
      <c r="B5">
        <v>4</v>
      </c>
      <c r="C5" t="s">
        <v>655</v>
      </c>
      <c r="D5" t="s">
        <v>656</v>
      </c>
      <c r="E5" t="s">
        <v>657</v>
      </c>
      <c r="F5" t="s">
        <v>651</v>
      </c>
      <c r="G5" t="s">
        <v>646</v>
      </c>
      <c r="H5">
        <v>45117.694328703707</v>
      </c>
      <c r="I5" t="s">
        <v>647</v>
      </c>
      <c r="K5">
        <v>204</v>
      </c>
      <c r="L5">
        <f t="shared" si="0"/>
        <v>0</v>
      </c>
    </row>
    <row r="6" spans="1:12" x14ac:dyDescent="0.25">
      <c r="A6" t="s">
        <v>658</v>
      </c>
      <c r="B6">
        <v>5</v>
      </c>
      <c r="C6" t="s">
        <v>658</v>
      </c>
      <c r="D6" t="s">
        <v>659</v>
      </c>
      <c r="E6" t="s">
        <v>657</v>
      </c>
      <c r="F6" t="s">
        <v>651</v>
      </c>
      <c r="G6" t="s">
        <v>646</v>
      </c>
      <c r="H6">
        <v>45117.694328703707</v>
      </c>
      <c r="I6" t="s">
        <v>647</v>
      </c>
      <c r="K6">
        <v>204</v>
      </c>
      <c r="L6">
        <f t="shared" si="0"/>
        <v>0</v>
      </c>
    </row>
    <row r="7" spans="1:12" x14ac:dyDescent="0.25">
      <c r="A7">
        <v>121</v>
      </c>
      <c r="B7">
        <v>6</v>
      </c>
      <c r="C7">
        <v>121</v>
      </c>
      <c r="D7" t="s">
        <v>660</v>
      </c>
      <c r="E7" t="s">
        <v>644</v>
      </c>
      <c r="F7" t="s">
        <v>651</v>
      </c>
      <c r="G7" t="s">
        <v>661</v>
      </c>
      <c r="H7">
        <v>45117.694328703707</v>
      </c>
      <c r="I7" t="s">
        <v>647</v>
      </c>
      <c r="K7">
        <v>203</v>
      </c>
      <c r="L7">
        <f t="shared" si="0"/>
        <v>0</v>
      </c>
    </row>
    <row r="8" spans="1:12" x14ac:dyDescent="0.25">
      <c r="A8">
        <v>132</v>
      </c>
      <c r="B8">
        <v>7</v>
      </c>
      <c r="C8">
        <v>132</v>
      </c>
      <c r="D8" t="s">
        <v>662</v>
      </c>
      <c r="E8" t="s">
        <v>663</v>
      </c>
      <c r="F8" t="s">
        <v>651</v>
      </c>
      <c r="G8" t="s">
        <v>661</v>
      </c>
      <c r="H8">
        <v>45117.694328703707</v>
      </c>
      <c r="I8" t="s">
        <v>647</v>
      </c>
      <c r="K8">
        <v>209</v>
      </c>
      <c r="L8">
        <f t="shared" si="0"/>
        <v>0</v>
      </c>
    </row>
    <row r="9" spans="1:12" x14ac:dyDescent="0.25">
      <c r="A9">
        <v>142</v>
      </c>
      <c r="B9">
        <v>8</v>
      </c>
      <c r="C9">
        <v>142</v>
      </c>
      <c r="D9" t="s">
        <v>664</v>
      </c>
      <c r="E9" t="s">
        <v>644</v>
      </c>
      <c r="F9" t="s">
        <v>651</v>
      </c>
      <c r="G9" t="s">
        <v>661</v>
      </c>
      <c r="H9">
        <v>45117.694328703707</v>
      </c>
      <c r="I9" t="s">
        <v>647</v>
      </c>
      <c r="K9">
        <v>203</v>
      </c>
      <c r="L9">
        <f t="shared" si="0"/>
        <v>0</v>
      </c>
    </row>
    <row r="10" spans="1:12" x14ac:dyDescent="0.25">
      <c r="A10">
        <v>151</v>
      </c>
      <c r="B10">
        <v>9</v>
      </c>
      <c r="C10">
        <v>151</v>
      </c>
      <c r="D10" t="s">
        <v>665</v>
      </c>
      <c r="E10" t="s">
        <v>644</v>
      </c>
      <c r="F10" t="s">
        <v>651</v>
      </c>
      <c r="G10" t="s">
        <v>661</v>
      </c>
      <c r="H10">
        <v>45117.694328703707</v>
      </c>
      <c r="I10" t="s">
        <v>647</v>
      </c>
      <c r="K10">
        <v>202</v>
      </c>
      <c r="L10">
        <f t="shared" si="0"/>
        <v>0</v>
      </c>
    </row>
    <row r="11" spans="1:12" x14ac:dyDescent="0.25">
      <c r="A11">
        <v>216</v>
      </c>
      <c r="B11">
        <v>10</v>
      </c>
      <c r="C11">
        <v>216</v>
      </c>
      <c r="D11" t="s">
        <v>666</v>
      </c>
      <c r="E11" t="s">
        <v>667</v>
      </c>
      <c r="F11" t="s">
        <v>645</v>
      </c>
      <c r="H11">
        <v>45117.694328703707</v>
      </c>
      <c r="I11" t="s">
        <v>647</v>
      </c>
      <c r="K11">
        <v>206</v>
      </c>
      <c r="L11">
        <f t="shared" si="0"/>
        <v>0</v>
      </c>
    </row>
    <row r="12" spans="1:12" x14ac:dyDescent="0.25">
      <c r="A12">
        <v>219</v>
      </c>
      <c r="B12">
        <v>11</v>
      </c>
      <c r="C12">
        <v>219</v>
      </c>
      <c r="D12" t="s">
        <v>668</v>
      </c>
      <c r="E12" t="s">
        <v>663</v>
      </c>
      <c r="F12" t="s">
        <v>651</v>
      </c>
      <c r="G12" t="s">
        <v>661</v>
      </c>
      <c r="H12">
        <v>45117.694328703707</v>
      </c>
      <c r="I12" t="s">
        <v>647</v>
      </c>
      <c r="K12">
        <v>203</v>
      </c>
      <c r="L12">
        <f t="shared" si="0"/>
        <v>0</v>
      </c>
    </row>
    <row r="13" spans="1:12" x14ac:dyDescent="0.25">
      <c r="A13">
        <v>235</v>
      </c>
      <c r="B13">
        <v>12</v>
      </c>
      <c r="C13">
        <v>235</v>
      </c>
      <c r="D13" t="s">
        <v>669</v>
      </c>
      <c r="E13" t="s">
        <v>663</v>
      </c>
      <c r="F13" t="s">
        <v>651</v>
      </c>
      <c r="G13" t="s">
        <v>661</v>
      </c>
      <c r="H13">
        <v>45117.694328703707</v>
      </c>
      <c r="I13" t="s">
        <v>647</v>
      </c>
      <c r="K13">
        <v>204</v>
      </c>
      <c r="L13">
        <f t="shared" si="0"/>
        <v>0</v>
      </c>
    </row>
    <row r="14" spans="1:12" x14ac:dyDescent="0.25">
      <c r="A14">
        <v>240</v>
      </c>
      <c r="B14">
        <v>13</v>
      </c>
      <c r="C14">
        <v>240</v>
      </c>
      <c r="D14" t="s">
        <v>670</v>
      </c>
      <c r="E14" t="s">
        <v>644</v>
      </c>
      <c r="F14" t="s">
        <v>651</v>
      </c>
      <c r="G14" t="s">
        <v>661</v>
      </c>
      <c r="H14">
        <v>45117.694328703707</v>
      </c>
      <c r="I14" t="s">
        <v>647</v>
      </c>
      <c r="K14">
        <v>203</v>
      </c>
      <c r="L14">
        <f t="shared" si="0"/>
        <v>0</v>
      </c>
    </row>
    <row r="15" spans="1:12" x14ac:dyDescent="0.25">
      <c r="A15">
        <v>244</v>
      </c>
      <c r="B15">
        <v>14</v>
      </c>
      <c r="C15">
        <v>244</v>
      </c>
      <c r="D15" t="s">
        <v>671</v>
      </c>
      <c r="E15" t="s">
        <v>672</v>
      </c>
      <c r="F15" t="s">
        <v>645</v>
      </c>
      <c r="G15" t="s">
        <v>661</v>
      </c>
      <c r="H15">
        <v>45117.694328703707</v>
      </c>
      <c r="I15" t="s">
        <v>647</v>
      </c>
      <c r="K15">
        <v>201</v>
      </c>
      <c r="L15">
        <f t="shared" si="0"/>
        <v>0</v>
      </c>
    </row>
    <row r="16" spans="1:12" x14ac:dyDescent="0.25">
      <c r="A16">
        <v>247</v>
      </c>
      <c r="B16">
        <v>15</v>
      </c>
      <c r="C16">
        <v>247</v>
      </c>
      <c r="D16" t="s">
        <v>673</v>
      </c>
      <c r="E16" t="s">
        <v>644</v>
      </c>
      <c r="F16" t="s">
        <v>645</v>
      </c>
      <c r="G16" t="s">
        <v>661</v>
      </c>
      <c r="H16">
        <v>45117.694328703707</v>
      </c>
      <c r="I16" t="s">
        <v>647</v>
      </c>
      <c r="K16">
        <v>210</v>
      </c>
      <c r="L16">
        <f t="shared" si="0"/>
        <v>0</v>
      </c>
    </row>
    <row r="17" spans="1:12" x14ac:dyDescent="0.25">
      <c r="A17">
        <v>254</v>
      </c>
      <c r="B17">
        <v>16</v>
      </c>
      <c r="C17">
        <v>254</v>
      </c>
      <c r="D17" t="s">
        <v>674</v>
      </c>
      <c r="E17" t="s">
        <v>644</v>
      </c>
      <c r="F17" t="s">
        <v>651</v>
      </c>
      <c r="G17" t="s">
        <v>661</v>
      </c>
      <c r="H17">
        <v>45117.694328703707</v>
      </c>
      <c r="I17" t="s">
        <v>647</v>
      </c>
      <c r="K17">
        <v>242</v>
      </c>
      <c r="L17">
        <f t="shared" si="0"/>
        <v>0</v>
      </c>
    </row>
    <row r="18" spans="1:12" x14ac:dyDescent="0.25">
      <c r="A18">
        <v>255</v>
      </c>
      <c r="B18">
        <v>17</v>
      </c>
      <c r="C18">
        <v>255</v>
      </c>
      <c r="D18" t="s">
        <v>675</v>
      </c>
      <c r="E18" t="s">
        <v>676</v>
      </c>
      <c r="F18" t="s">
        <v>651</v>
      </c>
      <c r="G18" t="s">
        <v>677</v>
      </c>
      <c r="H18">
        <v>45117.694328703707</v>
      </c>
      <c r="I18" t="s">
        <v>647</v>
      </c>
      <c r="K18">
        <v>200</v>
      </c>
      <c r="L18">
        <f t="shared" si="0"/>
        <v>0</v>
      </c>
    </row>
    <row r="19" spans="1:12" x14ac:dyDescent="0.25">
      <c r="A19">
        <v>261</v>
      </c>
      <c r="B19">
        <v>18</v>
      </c>
      <c r="C19">
        <v>261</v>
      </c>
      <c r="D19" t="s">
        <v>678</v>
      </c>
      <c r="E19" t="s">
        <v>644</v>
      </c>
      <c r="F19" t="s">
        <v>651</v>
      </c>
      <c r="G19" t="s">
        <v>677</v>
      </c>
      <c r="H19">
        <v>45117.694328703707</v>
      </c>
      <c r="I19" t="s">
        <v>647</v>
      </c>
      <c r="K19">
        <v>203</v>
      </c>
      <c r="L19">
        <f t="shared" si="0"/>
        <v>0</v>
      </c>
    </row>
    <row r="20" spans="1:12" x14ac:dyDescent="0.25">
      <c r="A20">
        <v>262</v>
      </c>
      <c r="B20">
        <v>19</v>
      </c>
      <c r="C20">
        <v>262</v>
      </c>
      <c r="D20" t="s">
        <v>679</v>
      </c>
      <c r="E20" t="s">
        <v>663</v>
      </c>
      <c r="F20" t="s">
        <v>651</v>
      </c>
      <c r="G20" t="s">
        <v>661</v>
      </c>
      <c r="H20">
        <v>45117.694328703707</v>
      </c>
      <c r="I20" t="s">
        <v>647</v>
      </c>
      <c r="K20">
        <v>201</v>
      </c>
      <c r="L20">
        <f t="shared" si="0"/>
        <v>0</v>
      </c>
    </row>
    <row r="21" spans="1:12" x14ac:dyDescent="0.25">
      <c r="A21">
        <v>265</v>
      </c>
      <c r="B21">
        <v>20</v>
      </c>
      <c r="C21">
        <v>265</v>
      </c>
      <c r="D21" t="s">
        <v>680</v>
      </c>
      <c r="E21" t="s">
        <v>644</v>
      </c>
      <c r="F21" t="s">
        <v>651</v>
      </c>
      <c r="G21" t="s">
        <v>661</v>
      </c>
      <c r="H21">
        <v>45117.694328703707</v>
      </c>
      <c r="I21" t="s">
        <v>647</v>
      </c>
      <c r="K21">
        <v>204</v>
      </c>
      <c r="L21">
        <f t="shared" si="0"/>
        <v>0</v>
      </c>
    </row>
    <row r="22" spans="1:12" x14ac:dyDescent="0.25">
      <c r="A22">
        <v>269</v>
      </c>
      <c r="B22">
        <v>21</v>
      </c>
      <c r="C22">
        <v>269</v>
      </c>
      <c r="D22" t="s">
        <v>681</v>
      </c>
      <c r="E22" t="s">
        <v>644</v>
      </c>
      <c r="F22" t="s">
        <v>651</v>
      </c>
      <c r="G22" t="s">
        <v>661</v>
      </c>
      <c r="H22">
        <v>45117.694328703707</v>
      </c>
      <c r="I22" t="s">
        <v>647</v>
      </c>
      <c r="K22">
        <v>201</v>
      </c>
      <c r="L22">
        <f t="shared" si="0"/>
        <v>0</v>
      </c>
    </row>
    <row r="23" spans="1:12" x14ac:dyDescent="0.25">
      <c r="A23">
        <v>270</v>
      </c>
      <c r="B23">
        <v>22</v>
      </c>
      <c r="C23">
        <v>270</v>
      </c>
      <c r="D23" t="s">
        <v>682</v>
      </c>
      <c r="E23" t="s">
        <v>667</v>
      </c>
      <c r="F23" t="s">
        <v>645</v>
      </c>
      <c r="G23" t="s">
        <v>661</v>
      </c>
      <c r="H23">
        <v>45117.694328703707</v>
      </c>
      <c r="I23" t="s">
        <v>647</v>
      </c>
      <c r="K23">
        <v>146</v>
      </c>
      <c r="L23">
        <f t="shared" si="0"/>
        <v>0</v>
      </c>
    </row>
    <row r="24" spans="1:12" x14ac:dyDescent="0.25">
      <c r="A24">
        <v>272</v>
      </c>
      <c r="B24">
        <v>23</v>
      </c>
      <c r="C24">
        <v>272</v>
      </c>
      <c r="D24" t="s">
        <v>683</v>
      </c>
      <c r="E24" t="s">
        <v>684</v>
      </c>
      <c r="F24" t="s">
        <v>651</v>
      </c>
      <c r="G24" t="s">
        <v>661</v>
      </c>
      <c r="H24">
        <v>45117.694328703707</v>
      </c>
      <c r="I24" t="s">
        <v>647</v>
      </c>
      <c r="K24">
        <v>202</v>
      </c>
      <c r="L24">
        <f t="shared" si="0"/>
        <v>0</v>
      </c>
    </row>
    <row r="25" spans="1:12" x14ac:dyDescent="0.25">
      <c r="A25">
        <v>273</v>
      </c>
      <c r="B25">
        <v>24</v>
      </c>
      <c r="C25">
        <v>273</v>
      </c>
      <c r="D25" t="s">
        <v>685</v>
      </c>
      <c r="E25" t="s">
        <v>644</v>
      </c>
      <c r="F25" t="s">
        <v>645</v>
      </c>
      <c r="G25" t="s">
        <v>661</v>
      </c>
      <c r="H25">
        <v>45117.694328703707</v>
      </c>
      <c r="I25" t="s">
        <v>647</v>
      </c>
      <c r="K25">
        <v>204</v>
      </c>
      <c r="L25">
        <f t="shared" si="0"/>
        <v>0</v>
      </c>
    </row>
    <row r="26" spans="1:12" x14ac:dyDescent="0.25">
      <c r="A26">
        <v>275</v>
      </c>
      <c r="B26">
        <v>25</v>
      </c>
      <c r="C26">
        <v>275</v>
      </c>
      <c r="D26" t="s">
        <v>686</v>
      </c>
      <c r="E26" t="s">
        <v>687</v>
      </c>
      <c r="F26" t="s">
        <v>651</v>
      </c>
      <c r="G26" t="s">
        <v>661</v>
      </c>
      <c r="H26">
        <v>45117.694328703707</v>
      </c>
      <c r="I26" t="s">
        <v>647</v>
      </c>
      <c r="K26">
        <v>206</v>
      </c>
      <c r="L26">
        <f t="shared" si="0"/>
        <v>0</v>
      </c>
    </row>
    <row r="27" spans="1:12" x14ac:dyDescent="0.25">
      <c r="A27">
        <v>277</v>
      </c>
      <c r="B27">
        <v>26</v>
      </c>
      <c r="C27">
        <v>277</v>
      </c>
      <c r="D27" t="s">
        <v>688</v>
      </c>
      <c r="E27" t="s">
        <v>689</v>
      </c>
      <c r="F27" t="s">
        <v>651</v>
      </c>
      <c r="G27" t="s">
        <v>661</v>
      </c>
      <c r="H27">
        <v>45117.694328703707</v>
      </c>
      <c r="I27" t="s">
        <v>647</v>
      </c>
      <c r="K27">
        <v>203</v>
      </c>
      <c r="L27">
        <f t="shared" si="0"/>
        <v>0</v>
      </c>
    </row>
    <row r="28" spans="1:12" x14ac:dyDescent="0.25">
      <c r="A28">
        <v>280</v>
      </c>
      <c r="B28">
        <v>27</v>
      </c>
      <c r="C28">
        <v>280</v>
      </c>
      <c r="D28" t="s">
        <v>690</v>
      </c>
      <c r="E28" t="s">
        <v>644</v>
      </c>
      <c r="F28" t="s">
        <v>651</v>
      </c>
      <c r="G28" t="s">
        <v>677</v>
      </c>
      <c r="H28">
        <v>45117.694328703707</v>
      </c>
      <c r="I28" t="s">
        <v>647</v>
      </c>
      <c r="K28">
        <v>202</v>
      </c>
      <c r="L28">
        <f t="shared" si="0"/>
        <v>0</v>
      </c>
    </row>
    <row r="29" spans="1:12" x14ac:dyDescent="0.25">
      <c r="A29">
        <v>281</v>
      </c>
      <c r="B29">
        <v>28</v>
      </c>
      <c r="C29">
        <v>281</v>
      </c>
      <c r="D29" t="s">
        <v>691</v>
      </c>
      <c r="E29" t="s">
        <v>692</v>
      </c>
      <c r="F29" t="s">
        <v>645</v>
      </c>
      <c r="G29" t="s">
        <v>661</v>
      </c>
      <c r="H29">
        <v>45117.694328703707</v>
      </c>
      <c r="I29" t="s">
        <v>647</v>
      </c>
      <c r="K29">
        <v>201</v>
      </c>
      <c r="L29">
        <f t="shared" si="0"/>
        <v>0</v>
      </c>
    </row>
    <row r="30" spans="1:12" x14ac:dyDescent="0.25">
      <c r="A30">
        <v>282</v>
      </c>
      <c r="B30">
        <v>29</v>
      </c>
      <c r="C30">
        <v>282</v>
      </c>
      <c r="D30" t="s">
        <v>693</v>
      </c>
      <c r="E30" t="s">
        <v>650</v>
      </c>
      <c r="F30" t="s">
        <v>651</v>
      </c>
      <c r="G30" t="s">
        <v>661</v>
      </c>
      <c r="H30">
        <v>45117.694328703707</v>
      </c>
      <c r="I30" t="s">
        <v>647</v>
      </c>
      <c r="K30">
        <v>200</v>
      </c>
      <c r="L30">
        <f t="shared" si="0"/>
        <v>0</v>
      </c>
    </row>
    <row r="31" spans="1:12" x14ac:dyDescent="0.25">
      <c r="A31">
        <v>283</v>
      </c>
      <c r="B31">
        <v>30</v>
      </c>
      <c r="C31">
        <v>283</v>
      </c>
      <c r="D31" t="s">
        <v>694</v>
      </c>
      <c r="E31" t="s">
        <v>695</v>
      </c>
      <c r="F31" t="s">
        <v>651</v>
      </c>
      <c r="G31" t="s">
        <v>661</v>
      </c>
      <c r="H31">
        <v>45117.694328703707</v>
      </c>
      <c r="I31" t="s">
        <v>647</v>
      </c>
      <c r="K31">
        <v>207</v>
      </c>
      <c r="L31">
        <f t="shared" si="0"/>
        <v>0</v>
      </c>
    </row>
    <row r="32" spans="1:12" x14ac:dyDescent="0.25">
      <c r="A32">
        <v>284</v>
      </c>
      <c r="B32">
        <v>31</v>
      </c>
      <c r="C32">
        <v>284</v>
      </c>
      <c r="D32" t="s">
        <v>696</v>
      </c>
      <c r="E32" t="s">
        <v>667</v>
      </c>
      <c r="F32" t="s">
        <v>645</v>
      </c>
      <c r="G32" t="s">
        <v>661</v>
      </c>
      <c r="H32">
        <v>45117.694328703707</v>
      </c>
      <c r="I32" t="s">
        <v>647</v>
      </c>
      <c r="K32">
        <v>242</v>
      </c>
      <c r="L32">
        <f t="shared" si="0"/>
        <v>0</v>
      </c>
    </row>
    <row r="33" spans="1:12" x14ac:dyDescent="0.25">
      <c r="A33">
        <v>285</v>
      </c>
      <c r="B33">
        <v>32</v>
      </c>
      <c r="C33">
        <v>285</v>
      </c>
      <c r="D33" t="s">
        <v>697</v>
      </c>
      <c r="E33" t="s">
        <v>644</v>
      </c>
      <c r="F33" t="s">
        <v>651</v>
      </c>
      <c r="G33" t="s">
        <v>661</v>
      </c>
      <c r="H33">
        <v>45117.694328703707</v>
      </c>
      <c r="I33" t="s">
        <v>647</v>
      </c>
      <c r="K33">
        <v>204</v>
      </c>
      <c r="L33">
        <f t="shared" si="0"/>
        <v>0</v>
      </c>
    </row>
    <row r="34" spans="1:12" x14ac:dyDescent="0.25">
      <c r="A34">
        <v>286</v>
      </c>
      <c r="B34">
        <v>33</v>
      </c>
      <c r="C34">
        <v>286</v>
      </c>
      <c r="D34" t="s">
        <v>698</v>
      </c>
      <c r="E34" t="s">
        <v>699</v>
      </c>
      <c r="F34" t="s">
        <v>645</v>
      </c>
      <c r="G34" t="s">
        <v>661</v>
      </c>
      <c r="H34">
        <v>45117.694328703707</v>
      </c>
      <c r="I34" t="s">
        <v>647</v>
      </c>
      <c r="K34" t="s">
        <v>4092</v>
      </c>
      <c r="L34">
        <f t="shared" si="0"/>
        <v>0</v>
      </c>
    </row>
    <row r="35" spans="1:12" x14ac:dyDescent="0.25">
      <c r="A35">
        <v>288</v>
      </c>
      <c r="B35">
        <v>34</v>
      </c>
      <c r="C35">
        <v>288</v>
      </c>
      <c r="D35" t="s">
        <v>700</v>
      </c>
      <c r="E35" t="s">
        <v>667</v>
      </c>
      <c r="F35" t="s">
        <v>645</v>
      </c>
      <c r="G35" t="s">
        <v>661</v>
      </c>
      <c r="H35">
        <v>45117.694328703707</v>
      </c>
      <c r="I35" t="s">
        <v>647</v>
      </c>
      <c r="K35">
        <v>204</v>
      </c>
      <c r="L35">
        <f t="shared" si="0"/>
        <v>0</v>
      </c>
    </row>
    <row r="36" spans="1:12" x14ac:dyDescent="0.25">
      <c r="A36">
        <v>289</v>
      </c>
      <c r="B36">
        <v>35</v>
      </c>
      <c r="C36">
        <v>289</v>
      </c>
      <c r="D36" t="s">
        <v>701</v>
      </c>
      <c r="E36" t="s">
        <v>663</v>
      </c>
      <c r="F36" t="s">
        <v>645</v>
      </c>
      <c r="G36" t="s">
        <v>661</v>
      </c>
      <c r="H36">
        <v>45117.694328703707</v>
      </c>
      <c r="I36" t="s">
        <v>647</v>
      </c>
      <c r="K36">
        <v>201</v>
      </c>
      <c r="L36">
        <f t="shared" si="0"/>
        <v>0</v>
      </c>
    </row>
    <row r="37" spans="1:12" x14ac:dyDescent="0.25">
      <c r="A37">
        <v>290</v>
      </c>
      <c r="B37">
        <v>36</v>
      </c>
      <c r="C37">
        <v>290</v>
      </c>
      <c r="D37" t="s">
        <v>702</v>
      </c>
      <c r="E37" t="s">
        <v>703</v>
      </c>
      <c r="F37" t="s">
        <v>645</v>
      </c>
      <c r="G37" t="s">
        <v>661</v>
      </c>
      <c r="H37">
        <v>45117.694328703707</v>
      </c>
      <c r="I37" t="s">
        <v>647</v>
      </c>
      <c r="K37" t="s">
        <v>733</v>
      </c>
      <c r="L37">
        <f t="shared" si="0"/>
        <v>1</v>
      </c>
    </row>
    <row r="38" spans="1:12" x14ac:dyDescent="0.25">
      <c r="A38">
        <v>291</v>
      </c>
      <c r="B38">
        <v>37</v>
      </c>
      <c r="C38">
        <v>291</v>
      </c>
      <c r="D38" t="s">
        <v>704</v>
      </c>
      <c r="E38" t="s">
        <v>705</v>
      </c>
      <c r="F38" t="s">
        <v>645</v>
      </c>
      <c r="G38" t="s">
        <v>706</v>
      </c>
      <c r="H38">
        <v>45117.694328703707</v>
      </c>
      <c r="I38" t="s">
        <v>647</v>
      </c>
      <c r="K38">
        <v>204</v>
      </c>
      <c r="L38">
        <f t="shared" si="0"/>
        <v>0</v>
      </c>
    </row>
    <row r="39" spans="1:12" x14ac:dyDescent="0.25">
      <c r="A39">
        <v>292</v>
      </c>
      <c r="B39">
        <v>38</v>
      </c>
      <c r="C39">
        <v>292</v>
      </c>
      <c r="D39" t="s">
        <v>707</v>
      </c>
      <c r="E39" t="s">
        <v>644</v>
      </c>
      <c r="F39" t="s">
        <v>645</v>
      </c>
      <c r="G39" t="s">
        <v>708</v>
      </c>
      <c r="H39">
        <v>45117.694328703707</v>
      </c>
      <c r="I39" t="s">
        <v>647</v>
      </c>
      <c r="K39">
        <v>204</v>
      </c>
      <c r="L39">
        <f t="shared" si="0"/>
        <v>0</v>
      </c>
    </row>
    <row r="40" spans="1:12" x14ac:dyDescent="0.25">
      <c r="A40">
        <v>293</v>
      </c>
      <c r="B40">
        <v>39</v>
      </c>
      <c r="C40">
        <v>293</v>
      </c>
      <c r="D40" t="s">
        <v>709</v>
      </c>
      <c r="E40" t="s">
        <v>663</v>
      </c>
      <c r="F40" t="s">
        <v>645</v>
      </c>
      <c r="G40" t="s">
        <v>661</v>
      </c>
      <c r="H40">
        <v>45117.694328703707</v>
      </c>
      <c r="I40" t="s">
        <v>647</v>
      </c>
      <c r="K40">
        <v>204</v>
      </c>
      <c r="L40">
        <f t="shared" si="0"/>
        <v>0</v>
      </c>
    </row>
    <row r="41" spans="1:12" x14ac:dyDescent="0.25">
      <c r="A41">
        <v>294</v>
      </c>
      <c r="B41">
        <v>40</v>
      </c>
      <c r="C41">
        <v>294</v>
      </c>
      <c r="D41" t="s">
        <v>710</v>
      </c>
      <c r="E41" t="s">
        <v>644</v>
      </c>
      <c r="F41" t="s">
        <v>651</v>
      </c>
      <c r="G41" t="s">
        <v>661</v>
      </c>
      <c r="H41">
        <v>45117.694328703707</v>
      </c>
      <c r="I41" t="s">
        <v>647</v>
      </c>
      <c r="K41">
        <v>281</v>
      </c>
      <c r="L41">
        <f t="shared" si="0"/>
        <v>1</v>
      </c>
    </row>
    <row r="42" spans="1:12" x14ac:dyDescent="0.25">
      <c r="A42" t="s">
        <v>711</v>
      </c>
      <c r="B42">
        <v>41</v>
      </c>
      <c r="C42" t="s">
        <v>711</v>
      </c>
      <c r="D42" t="s">
        <v>712</v>
      </c>
      <c r="E42" t="s">
        <v>713</v>
      </c>
      <c r="F42" t="s">
        <v>651</v>
      </c>
      <c r="G42" t="s">
        <v>714</v>
      </c>
      <c r="H42">
        <v>45117.694328703707</v>
      </c>
      <c r="I42" t="s">
        <v>647</v>
      </c>
      <c r="K42">
        <v>204</v>
      </c>
      <c r="L42">
        <f t="shared" si="0"/>
        <v>0</v>
      </c>
    </row>
    <row r="43" spans="1:12" x14ac:dyDescent="0.25">
      <c r="A43">
        <v>296</v>
      </c>
      <c r="B43">
        <v>42</v>
      </c>
      <c r="C43">
        <v>296</v>
      </c>
      <c r="D43" t="s">
        <v>715</v>
      </c>
      <c r="E43" t="s">
        <v>644</v>
      </c>
      <c r="F43" t="s">
        <v>651</v>
      </c>
      <c r="G43" t="s">
        <v>661</v>
      </c>
      <c r="H43">
        <v>45117.694328703707</v>
      </c>
      <c r="I43" t="s">
        <v>647</v>
      </c>
      <c r="K43">
        <v>204</v>
      </c>
      <c r="L43">
        <f t="shared" si="0"/>
        <v>0</v>
      </c>
    </row>
    <row r="44" spans="1:12" x14ac:dyDescent="0.25">
      <c r="A44">
        <v>297</v>
      </c>
      <c r="B44">
        <v>43</v>
      </c>
      <c r="C44">
        <v>297</v>
      </c>
      <c r="D44" t="s">
        <v>716</v>
      </c>
      <c r="E44" t="s">
        <v>703</v>
      </c>
      <c r="F44" t="s">
        <v>651</v>
      </c>
      <c r="G44" t="s">
        <v>661</v>
      </c>
      <c r="H44">
        <v>45117.694328703707</v>
      </c>
      <c r="I44" t="s">
        <v>647</v>
      </c>
      <c r="K44">
        <v>242</v>
      </c>
      <c r="L44">
        <f t="shared" si="0"/>
        <v>0</v>
      </c>
    </row>
    <row r="45" spans="1:12" x14ac:dyDescent="0.25">
      <c r="A45">
        <v>298</v>
      </c>
      <c r="B45">
        <v>44</v>
      </c>
      <c r="C45">
        <v>298</v>
      </c>
      <c r="D45" t="s">
        <v>717</v>
      </c>
      <c r="E45" t="s">
        <v>718</v>
      </c>
      <c r="F45" t="s">
        <v>651</v>
      </c>
      <c r="G45" t="s">
        <v>719</v>
      </c>
      <c r="H45">
        <v>45117.694328703707</v>
      </c>
      <c r="I45" t="s">
        <v>647</v>
      </c>
      <c r="K45">
        <v>204</v>
      </c>
      <c r="L45">
        <f t="shared" si="0"/>
        <v>0</v>
      </c>
    </row>
    <row r="46" spans="1:12" x14ac:dyDescent="0.25">
      <c r="A46">
        <v>299</v>
      </c>
      <c r="B46">
        <v>45</v>
      </c>
      <c r="C46">
        <v>299</v>
      </c>
      <c r="D46" t="s">
        <v>720</v>
      </c>
      <c r="E46" t="s">
        <v>672</v>
      </c>
      <c r="F46" t="s">
        <v>645</v>
      </c>
      <c r="G46" t="s">
        <v>721</v>
      </c>
      <c r="H46">
        <v>45117.694328703707</v>
      </c>
      <c r="I46" t="s">
        <v>647</v>
      </c>
      <c r="K46">
        <v>201</v>
      </c>
      <c r="L46">
        <f t="shared" si="0"/>
        <v>0</v>
      </c>
    </row>
    <row r="47" spans="1:12" x14ac:dyDescent="0.25">
      <c r="A47">
        <v>303</v>
      </c>
      <c r="B47">
        <v>46</v>
      </c>
      <c r="C47">
        <v>303</v>
      </c>
      <c r="D47" t="s">
        <v>722</v>
      </c>
      <c r="E47" t="s">
        <v>699</v>
      </c>
      <c r="F47" t="s">
        <v>645</v>
      </c>
      <c r="G47" t="s">
        <v>661</v>
      </c>
      <c r="H47">
        <v>45117.694328703707</v>
      </c>
      <c r="I47" t="s">
        <v>647</v>
      </c>
      <c r="K47">
        <v>210</v>
      </c>
      <c r="L47">
        <f t="shared" si="0"/>
        <v>0</v>
      </c>
    </row>
    <row r="48" spans="1:12" x14ac:dyDescent="0.25">
      <c r="A48">
        <v>305</v>
      </c>
      <c r="B48">
        <v>47</v>
      </c>
      <c r="C48">
        <v>305</v>
      </c>
      <c r="D48" t="s">
        <v>723</v>
      </c>
      <c r="E48" t="s">
        <v>718</v>
      </c>
      <c r="F48" t="s">
        <v>645</v>
      </c>
      <c r="G48" t="s">
        <v>724</v>
      </c>
      <c r="H48">
        <v>45117.694328703707</v>
      </c>
      <c r="I48" t="s">
        <v>647</v>
      </c>
      <c r="K48">
        <v>201</v>
      </c>
      <c r="L48">
        <f t="shared" si="0"/>
        <v>0</v>
      </c>
    </row>
    <row r="49" spans="1:12" x14ac:dyDescent="0.25">
      <c r="A49">
        <v>306</v>
      </c>
      <c r="B49">
        <v>48</v>
      </c>
      <c r="C49">
        <v>306</v>
      </c>
      <c r="D49" t="s">
        <v>725</v>
      </c>
      <c r="E49" t="s">
        <v>644</v>
      </c>
      <c r="F49" t="s">
        <v>645</v>
      </c>
      <c r="G49" t="s">
        <v>726</v>
      </c>
      <c r="H49">
        <v>45117.694328703707</v>
      </c>
      <c r="I49" t="s">
        <v>647</v>
      </c>
      <c r="K49">
        <v>242</v>
      </c>
      <c r="L49">
        <f t="shared" si="0"/>
        <v>0</v>
      </c>
    </row>
    <row r="50" spans="1:12" x14ac:dyDescent="0.25">
      <c r="A50">
        <v>307</v>
      </c>
      <c r="B50">
        <v>49</v>
      </c>
      <c r="C50">
        <v>307</v>
      </c>
      <c r="D50" t="s">
        <v>727</v>
      </c>
      <c r="E50" t="s">
        <v>728</v>
      </c>
      <c r="F50" t="s">
        <v>645</v>
      </c>
      <c r="G50" t="s">
        <v>661</v>
      </c>
      <c r="H50">
        <v>45117.694328703707</v>
      </c>
      <c r="I50" t="s">
        <v>647</v>
      </c>
      <c r="K50">
        <v>242</v>
      </c>
      <c r="L50">
        <f t="shared" si="0"/>
        <v>0</v>
      </c>
    </row>
    <row r="51" spans="1:12" x14ac:dyDescent="0.25">
      <c r="A51">
        <v>308</v>
      </c>
      <c r="B51">
        <v>50</v>
      </c>
      <c r="C51">
        <v>308</v>
      </c>
      <c r="D51" t="s">
        <v>729</v>
      </c>
      <c r="E51" t="s">
        <v>730</v>
      </c>
      <c r="F51" t="s">
        <v>651</v>
      </c>
      <c r="G51" t="s">
        <v>661</v>
      </c>
      <c r="H51">
        <v>45117.694328703707</v>
      </c>
      <c r="I51" t="s">
        <v>647</v>
      </c>
      <c r="K51">
        <v>201</v>
      </c>
      <c r="L51">
        <f t="shared" si="0"/>
        <v>0</v>
      </c>
    </row>
    <row r="52" spans="1:12" x14ac:dyDescent="0.25">
      <c r="A52" t="s">
        <v>731</v>
      </c>
      <c r="B52">
        <v>51</v>
      </c>
      <c r="C52" t="s">
        <v>731</v>
      </c>
      <c r="D52" t="s">
        <v>732</v>
      </c>
      <c r="E52" t="s">
        <v>713</v>
      </c>
      <c r="F52" t="s">
        <v>651</v>
      </c>
      <c r="G52" t="s">
        <v>714</v>
      </c>
      <c r="H52">
        <v>45117.694328703707</v>
      </c>
      <c r="I52" t="s">
        <v>647</v>
      </c>
      <c r="K52">
        <v>201</v>
      </c>
      <c r="L52">
        <f t="shared" si="0"/>
        <v>0</v>
      </c>
    </row>
    <row r="53" spans="1:12" x14ac:dyDescent="0.25">
      <c r="A53" t="s">
        <v>733</v>
      </c>
      <c r="B53">
        <v>52</v>
      </c>
      <c r="C53" t="s">
        <v>733</v>
      </c>
      <c r="D53" t="s">
        <v>734</v>
      </c>
      <c r="E53" t="s">
        <v>713</v>
      </c>
      <c r="F53" t="s">
        <v>645</v>
      </c>
      <c r="G53" t="s">
        <v>714</v>
      </c>
      <c r="H53">
        <v>45117.694328703707</v>
      </c>
      <c r="I53" t="s">
        <v>647</v>
      </c>
      <c r="K53">
        <v>242</v>
      </c>
      <c r="L53">
        <f t="shared" si="0"/>
        <v>0</v>
      </c>
    </row>
    <row r="54" spans="1:12" x14ac:dyDescent="0.25">
      <c r="A54" t="s">
        <v>735</v>
      </c>
      <c r="B54">
        <v>53</v>
      </c>
      <c r="C54" t="s">
        <v>735</v>
      </c>
      <c r="D54" t="s">
        <v>736</v>
      </c>
      <c r="E54" t="s">
        <v>713</v>
      </c>
      <c r="F54" t="s">
        <v>651</v>
      </c>
      <c r="G54" t="s">
        <v>714</v>
      </c>
      <c r="H54">
        <v>45117.694328703707</v>
      </c>
      <c r="I54" t="s">
        <v>647</v>
      </c>
      <c r="L54">
        <f t="shared" si="0"/>
        <v>0</v>
      </c>
    </row>
    <row r="55" spans="1:12" x14ac:dyDescent="0.25">
      <c r="A55">
        <v>309</v>
      </c>
      <c r="B55">
        <v>54</v>
      </c>
      <c r="C55">
        <v>309</v>
      </c>
      <c r="D55" t="s">
        <v>737</v>
      </c>
      <c r="E55" t="s">
        <v>718</v>
      </c>
      <c r="F55" t="s">
        <v>645</v>
      </c>
      <c r="G55" t="s">
        <v>661</v>
      </c>
      <c r="H55">
        <v>45117.694328703707</v>
      </c>
      <c r="I55" t="s">
        <v>647</v>
      </c>
      <c r="K55">
        <v>291</v>
      </c>
      <c r="L55">
        <f t="shared" si="0"/>
        <v>1</v>
      </c>
    </row>
    <row r="56" spans="1:12" x14ac:dyDescent="0.25">
      <c r="A56">
        <v>310</v>
      </c>
      <c r="B56">
        <v>55</v>
      </c>
      <c r="C56">
        <v>310</v>
      </c>
      <c r="D56" t="s">
        <v>738</v>
      </c>
      <c r="E56" t="s">
        <v>699</v>
      </c>
      <c r="F56" t="s">
        <v>645</v>
      </c>
      <c r="G56" t="s">
        <v>661</v>
      </c>
      <c r="H56">
        <v>45117.694328703707</v>
      </c>
      <c r="I56" t="s">
        <v>647</v>
      </c>
      <c r="K56">
        <v>201</v>
      </c>
      <c r="L56">
        <f t="shared" si="0"/>
        <v>0</v>
      </c>
    </row>
    <row r="57" spans="1:12" x14ac:dyDescent="0.25">
      <c r="A57">
        <v>311</v>
      </c>
      <c r="B57">
        <v>56</v>
      </c>
      <c r="C57">
        <v>311</v>
      </c>
      <c r="D57" t="s">
        <v>739</v>
      </c>
      <c r="E57" t="s">
        <v>667</v>
      </c>
      <c r="F57" t="s">
        <v>645</v>
      </c>
      <c r="G57" t="s">
        <v>661</v>
      </c>
      <c r="H57">
        <v>45117.694328703707</v>
      </c>
      <c r="I57" t="s">
        <v>647</v>
      </c>
      <c r="K57">
        <v>206</v>
      </c>
      <c r="L57">
        <f t="shared" si="0"/>
        <v>0</v>
      </c>
    </row>
    <row r="58" spans="1:12" x14ac:dyDescent="0.25">
      <c r="A58">
        <v>312</v>
      </c>
      <c r="B58">
        <v>57</v>
      </c>
      <c r="C58">
        <v>312</v>
      </c>
      <c r="D58" t="s">
        <v>740</v>
      </c>
      <c r="E58" t="s">
        <v>667</v>
      </c>
      <c r="F58" t="s">
        <v>651</v>
      </c>
      <c r="G58" t="s">
        <v>661</v>
      </c>
      <c r="H58">
        <v>45117.694328703707</v>
      </c>
      <c r="I58" t="s">
        <v>647</v>
      </c>
      <c r="K58">
        <v>201</v>
      </c>
      <c r="L58">
        <f t="shared" si="0"/>
        <v>0</v>
      </c>
    </row>
    <row r="59" spans="1:12" x14ac:dyDescent="0.25">
      <c r="A59">
        <v>313</v>
      </c>
      <c r="B59">
        <v>58</v>
      </c>
      <c r="C59">
        <v>313</v>
      </c>
      <c r="D59" t="s">
        <v>741</v>
      </c>
      <c r="E59" t="s">
        <v>742</v>
      </c>
      <c r="F59" t="s">
        <v>645</v>
      </c>
      <c r="G59" t="s">
        <v>661</v>
      </c>
      <c r="H59">
        <v>45117.694328703707</v>
      </c>
      <c r="I59" t="s">
        <v>647</v>
      </c>
      <c r="K59">
        <v>201</v>
      </c>
      <c r="L59">
        <f t="shared" si="0"/>
        <v>0</v>
      </c>
    </row>
    <row r="60" spans="1:12" x14ac:dyDescent="0.25">
      <c r="A60">
        <v>314</v>
      </c>
      <c r="B60">
        <v>59</v>
      </c>
      <c r="C60">
        <v>314</v>
      </c>
      <c r="D60" t="s">
        <v>743</v>
      </c>
      <c r="E60" t="s">
        <v>718</v>
      </c>
      <c r="F60" t="s">
        <v>651</v>
      </c>
      <c r="G60" t="s">
        <v>661</v>
      </c>
      <c r="H60">
        <v>45117.694328703707</v>
      </c>
      <c r="I60" t="s">
        <v>647</v>
      </c>
      <c r="K60">
        <v>242</v>
      </c>
      <c r="L60">
        <f t="shared" si="0"/>
        <v>0</v>
      </c>
    </row>
    <row r="61" spans="1:12" x14ac:dyDescent="0.25">
      <c r="A61">
        <v>315</v>
      </c>
      <c r="B61">
        <v>60</v>
      </c>
      <c r="C61">
        <v>315</v>
      </c>
      <c r="D61" t="s">
        <v>744</v>
      </c>
      <c r="E61" t="s">
        <v>745</v>
      </c>
      <c r="F61" t="s">
        <v>645</v>
      </c>
      <c r="G61" t="s">
        <v>677</v>
      </c>
      <c r="H61">
        <v>45117.694328703707</v>
      </c>
      <c r="I61" t="s">
        <v>647</v>
      </c>
      <c r="K61">
        <v>201</v>
      </c>
      <c r="L61">
        <f t="shared" si="0"/>
        <v>0</v>
      </c>
    </row>
    <row r="62" spans="1:12" x14ac:dyDescent="0.25">
      <c r="A62">
        <v>316</v>
      </c>
      <c r="B62">
        <v>61</v>
      </c>
      <c r="C62">
        <v>316</v>
      </c>
      <c r="D62" t="s">
        <v>746</v>
      </c>
      <c r="E62" t="s">
        <v>718</v>
      </c>
      <c r="F62" t="s">
        <v>651</v>
      </c>
      <c r="G62" t="s">
        <v>747</v>
      </c>
      <c r="H62">
        <v>45117.694328703707</v>
      </c>
      <c r="I62" t="s">
        <v>647</v>
      </c>
      <c r="K62">
        <v>206</v>
      </c>
      <c r="L62">
        <f t="shared" si="0"/>
        <v>0</v>
      </c>
    </row>
    <row r="63" spans="1:12" x14ac:dyDescent="0.25">
      <c r="A63">
        <v>317</v>
      </c>
      <c r="B63">
        <v>62</v>
      </c>
      <c r="C63">
        <v>317</v>
      </c>
      <c r="D63" t="s">
        <v>748</v>
      </c>
      <c r="E63" t="s">
        <v>692</v>
      </c>
      <c r="F63" t="s">
        <v>645</v>
      </c>
      <c r="G63" t="s">
        <v>661</v>
      </c>
      <c r="H63">
        <v>45117.694328703707</v>
      </c>
      <c r="I63" t="s">
        <v>647</v>
      </c>
      <c r="K63">
        <v>201</v>
      </c>
      <c r="L63">
        <f t="shared" si="0"/>
        <v>0</v>
      </c>
    </row>
    <row r="64" spans="1:12" x14ac:dyDescent="0.25">
      <c r="A64">
        <v>318</v>
      </c>
      <c r="B64">
        <v>63</v>
      </c>
      <c r="C64">
        <v>318</v>
      </c>
      <c r="D64" t="s">
        <v>749</v>
      </c>
      <c r="E64" t="s">
        <v>672</v>
      </c>
      <c r="F64" t="s">
        <v>645</v>
      </c>
      <c r="G64" t="s">
        <v>661</v>
      </c>
      <c r="H64">
        <v>45117.694328703707</v>
      </c>
      <c r="I64" t="s">
        <v>647</v>
      </c>
      <c r="K64">
        <v>206</v>
      </c>
      <c r="L64">
        <f t="shared" si="0"/>
        <v>0</v>
      </c>
    </row>
    <row r="65" spans="1:12" x14ac:dyDescent="0.25">
      <c r="A65">
        <v>319</v>
      </c>
      <c r="B65">
        <v>64</v>
      </c>
      <c r="C65">
        <v>319</v>
      </c>
      <c r="D65" t="s">
        <v>750</v>
      </c>
      <c r="E65" t="s">
        <v>667</v>
      </c>
      <c r="F65" t="s">
        <v>645</v>
      </c>
      <c r="G65" t="s">
        <v>661</v>
      </c>
      <c r="H65">
        <v>45117.694328703707</v>
      </c>
      <c r="I65" t="s">
        <v>647</v>
      </c>
      <c r="K65">
        <v>201</v>
      </c>
      <c r="L65">
        <f t="shared" si="0"/>
        <v>0</v>
      </c>
    </row>
    <row r="66" spans="1:12" x14ac:dyDescent="0.25">
      <c r="A66">
        <v>320</v>
      </c>
      <c r="B66">
        <v>65</v>
      </c>
      <c r="C66">
        <v>320</v>
      </c>
      <c r="D66" t="s">
        <v>751</v>
      </c>
      <c r="E66" t="s">
        <v>667</v>
      </c>
      <c r="F66" t="s">
        <v>645</v>
      </c>
      <c r="G66" t="s">
        <v>661</v>
      </c>
      <c r="H66">
        <v>45117.694328703707</v>
      </c>
      <c r="I66" t="s">
        <v>647</v>
      </c>
      <c r="L66">
        <f t="shared" si="0"/>
        <v>0</v>
      </c>
    </row>
    <row r="67" spans="1:12" x14ac:dyDescent="0.25">
      <c r="A67">
        <v>321</v>
      </c>
      <c r="B67">
        <v>66</v>
      </c>
      <c r="C67">
        <v>321</v>
      </c>
      <c r="D67" t="s">
        <v>752</v>
      </c>
      <c r="E67" t="s">
        <v>667</v>
      </c>
      <c r="F67" t="s">
        <v>645</v>
      </c>
      <c r="G67" t="s">
        <v>661</v>
      </c>
      <c r="H67">
        <v>45117.694328703707</v>
      </c>
      <c r="I67" t="s">
        <v>647</v>
      </c>
      <c r="K67">
        <v>242</v>
      </c>
      <c r="L67">
        <f t="shared" si="0"/>
        <v>0</v>
      </c>
    </row>
    <row r="68" spans="1:12" x14ac:dyDescent="0.25">
      <c r="A68">
        <v>322</v>
      </c>
      <c r="B68">
        <v>67</v>
      </c>
      <c r="C68">
        <v>322</v>
      </c>
      <c r="D68" t="s">
        <v>753</v>
      </c>
      <c r="E68" t="s">
        <v>699</v>
      </c>
      <c r="F68" t="s">
        <v>645</v>
      </c>
      <c r="G68" t="s">
        <v>661</v>
      </c>
      <c r="H68">
        <v>45117.694328703707</v>
      </c>
      <c r="I68" t="s">
        <v>647</v>
      </c>
      <c r="K68">
        <v>242</v>
      </c>
      <c r="L68">
        <f t="shared" ref="L68:L131" si="1">COUNTIF($A$2:$A$108,K68)</f>
        <v>0</v>
      </c>
    </row>
    <row r="69" spans="1:12" x14ac:dyDescent="0.25">
      <c r="A69">
        <v>323</v>
      </c>
      <c r="B69">
        <v>68</v>
      </c>
      <c r="C69">
        <v>323</v>
      </c>
      <c r="D69" t="s">
        <v>754</v>
      </c>
      <c r="E69" t="s">
        <v>718</v>
      </c>
      <c r="F69" t="s">
        <v>645</v>
      </c>
      <c r="G69" t="s">
        <v>661</v>
      </c>
      <c r="H69">
        <v>45117.694328703707</v>
      </c>
      <c r="I69" t="s">
        <v>647</v>
      </c>
      <c r="K69">
        <v>242</v>
      </c>
      <c r="L69">
        <f t="shared" si="1"/>
        <v>0</v>
      </c>
    </row>
    <row r="70" spans="1:12" x14ac:dyDescent="0.25">
      <c r="A70">
        <v>324</v>
      </c>
      <c r="B70">
        <v>69</v>
      </c>
      <c r="C70">
        <v>324</v>
      </c>
      <c r="D70" t="s">
        <v>755</v>
      </c>
      <c r="E70" t="s">
        <v>756</v>
      </c>
      <c r="F70" t="s">
        <v>645</v>
      </c>
      <c r="G70" t="s">
        <v>661</v>
      </c>
      <c r="H70">
        <v>45117.694328703707</v>
      </c>
      <c r="I70" t="s">
        <v>647</v>
      </c>
      <c r="K70">
        <v>242</v>
      </c>
      <c r="L70">
        <f t="shared" si="1"/>
        <v>0</v>
      </c>
    </row>
    <row r="71" spans="1:12" x14ac:dyDescent="0.25">
      <c r="A71">
        <v>325</v>
      </c>
      <c r="B71">
        <v>70</v>
      </c>
      <c r="C71">
        <v>325</v>
      </c>
      <c r="D71" t="s">
        <v>757</v>
      </c>
      <c r="E71" t="s">
        <v>692</v>
      </c>
      <c r="F71" t="s">
        <v>645</v>
      </c>
      <c r="G71" t="s">
        <v>661</v>
      </c>
      <c r="H71">
        <v>45117.694328703707</v>
      </c>
      <c r="I71" t="s">
        <v>647</v>
      </c>
      <c r="K71">
        <v>201</v>
      </c>
      <c r="L71">
        <f t="shared" si="1"/>
        <v>0</v>
      </c>
    </row>
    <row r="72" spans="1:12" x14ac:dyDescent="0.25">
      <c r="A72">
        <v>326</v>
      </c>
      <c r="B72">
        <v>71</v>
      </c>
      <c r="C72">
        <v>326</v>
      </c>
      <c r="D72" t="s">
        <v>758</v>
      </c>
      <c r="E72" t="s">
        <v>713</v>
      </c>
      <c r="F72" t="s">
        <v>645</v>
      </c>
      <c r="G72" t="s">
        <v>661</v>
      </c>
      <c r="H72">
        <v>45117.694328703707</v>
      </c>
      <c r="I72" t="s">
        <v>647</v>
      </c>
      <c r="K72">
        <v>242</v>
      </c>
      <c r="L72">
        <f t="shared" si="1"/>
        <v>0</v>
      </c>
    </row>
    <row r="73" spans="1:12" x14ac:dyDescent="0.25">
      <c r="A73">
        <v>327</v>
      </c>
      <c r="B73">
        <v>72</v>
      </c>
      <c r="C73">
        <v>327</v>
      </c>
      <c r="D73" t="s">
        <v>759</v>
      </c>
      <c r="E73" t="s">
        <v>713</v>
      </c>
      <c r="F73" t="s">
        <v>645</v>
      </c>
      <c r="G73" t="s">
        <v>661</v>
      </c>
      <c r="H73">
        <v>45117.694328703707</v>
      </c>
      <c r="I73" t="s">
        <v>647</v>
      </c>
      <c r="K73">
        <v>242</v>
      </c>
      <c r="L73">
        <f t="shared" si="1"/>
        <v>0</v>
      </c>
    </row>
    <row r="74" spans="1:12" x14ac:dyDescent="0.25">
      <c r="A74">
        <v>328</v>
      </c>
      <c r="B74">
        <v>73</v>
      </c>
      <c r="C74">
        <v>328</v>
      </c>
      <c r="D74" t="s">
        <v>760</v>
      </c>
      <c r="E74" t="s">
        <v>672</v>
      </c>
      <c r="F74" t="s">
        <v>645</v>
      </c>
      <c r="G74" t="s">
        <v>661</v>
      </c>
      <c r="H74">
        <v>45117.694328703707</v>
      </c>
      <c r="I74" t="s">
        <v>647</v>
      </c>
      <c r="K74">
        <v>295</v>
      </c>
      <c r="L74">
        <f t="shared" si="1"/>
        <v>0</v>
      </c>
    </row>
    <row r="75" spans="1:12" x14ac:dyDescent="0.25">
      <c r="A75">
        <v>329</v>
      </c>
      <c r="B75">
        <v>74</v>
      </c>
      <c r="C75">
        <v>329</v>
      </c>
      <c r="D75" t="s">
        <v>761</v>
      </c>
      <c r="E75" t="s">
        <v>762</v>
      </c>
      <c r="F75" t="s">
        <v>645</v>
      </c>
      <c r="G75" t="s">
        <v>661</v>
      </c>
      <c r="H75">
        <v>45117.694328703707</v>
      </c>
      <c r="I75" t="s">
        <v>647</v>
      </c>
      <c r="K75">
        <v>242</v>
      </c>
      <c r="L75">
        <f t="shared" si="1"/>
        <v>0</v>
      </c>
    </row>
    <row r="76" spans="1:12" x14ac:dyDescent="0.25">
      <c r="A76">
        <v>331</v>
      </c>
      <c r="B76">
        <v>75</v>
      </c>
      <c r="C76">
        <v>331</v>
      </c>
      <c r="D76" t="s">
        <v>763</v>
      </c>
      <c r="E76" t="s">
        <v>728</v>
      </c>
      <c r="F76" t="s">
        <v>645</v>
      </c>
      <c r="G76" t="s">
        <v>661</v>
      </c>
      <c r="H76">
        <v>45117.694328703707</v>
      </c>
      <c r="I76" t="s">
        <v>647</v>
      </c>
      <c r="K76">
        <v>201</v>
      </c>
      <c r="L76">
        <f t="shared" si="1"/>
        <v>0</v>
      </c>
    </row>
    <row r="77" spans="1:12" x14ac:dyDescent="0.25">
      <c r="A77">
        <v>332</v>
      </c>
      <c r="B77">
        <v>76</v>
      </c>
      <c r="C77">
        <v>332</v>
      </c>
      <c r="D77" t="s">
        <v>764</v>
      </c>
      <c r="E77" t="s">
        <v>765</v>
      </c>
      <c r="F77" t="s">
        <v>645</v>
      </c>
      <c r="G77" t="s">
        <v>661</v>
      </c>
      <c r="H77">
        <v>45117.694328703707</v>
      </c>
      <c r="I77" t="s">
        <v>647</v>
      </c>
      <c r="K77">
        <v>204</v>
      </c>
      <c r="L77">
        <f t="shared" si="1"/>
        <v>0</v>
      </c>
    </row>
    <row r="78" spans="1:12" x14ac:dyDescent="0.25">
      <c r="A78">
        <v>333</v>
      </c>
      <c r="B78">
        <v>77</v>
      </c>
      <c r="C78">
        <v>333</v>
      </c>
      <c r="D78" t="s">
        <v>766</v>
      </c>
      <c r="E78" t="s">
        <v>667</v>
      </c>
      <c r="F78" t="s">
        <v>645</v>
      </c>
      <c r="G78" t="s">
        <v>661</v>
      </c>
      <c r="H78">
        <v>45117.694328703707</v>
      </c>
      <c r="I78" t="s">
        <v>647</v>
      </c>
      <c r="K78">
        <v>242</v>
      </c>
      <c r="L78">
        <f t="shared" si="1"/>
        <v>0</v>
      </c>
    </row>
    <row r="79" spans="1:12" x14ac:dyDescent="0.25">
      <c r="A79">
        <v>334</v>
      </c>
      <c r="B79">
        <v>78</v>
      </c>
      <c r="C79">
        <v>334</v>
      </c>
      <c r="D79" t="s">
        <v>767</v>
      </c>
      <c r="E79" t="s">
        <v>667</v>
      </c>
      <c r="F79" t="s">
        <v>645</v>
      </c>
      <c r="G79" t="s">
        <v>661</v>
      </c>
      <c r="H79">
        <v>45117.694328703707</v>
      </c>
      <c r="I79" t="s">
        <v>647</v>
      </c>
      <c r="K79">
        <v>242</v>
      </c>
      <c r="L79">
        <f t="shared" si="1"/>
        <v>0</v>
      </c>
    </row>
    <row r="80" spans="1:12" x14ac:dyDescent="0.25">
      <c r="A80">
        <v>335</v>
      </c>
      <c r="B80">
        <v>79</v>
      </c>
      <c r="C80">
        <v>335</v>
      </c>
      <c r="D80" t="s">
        <v>768</v>
      </c>
      <c r="E80" t="s">
        <v>672</v>
      </c>
      <c r="F80" t="s">
        <v>645</v>
      </c>
      <c r="G80" t="s">
        <v>661</v>
      </c>
      <c r="H80">
        <v>45117.694328703707</v>
      </c>
      <c r="I80" t="s">
        <v>647</v>
      </c>
      <c r="K80">
        <v>297</v>
      </c>
      <c r="L80">
        <f t="shared" si="1"/>
        <v>1</v>
      </c>
    </row>
    <row r="81" spans="1:12" x14ac:dyDescent="0.25">
      <c r="A81" t="s">
        <v>769</v>
      </c>
      <c r="B81">
        <v>80</v>
      </c>
      <c r="C81" t="s">
        <v>769</v>
      </c>
      <c r="D81" t="s">
        <v>770</v>
      </c>
      <c r="E81" t="s">
        <v>713</v>
      </c>
      <c r="F81" t="s">
        <v>645</v>
      </c>
      <c r="G81" t="s">
        <v>661</v>
      </c>
      <c r="H81">
        <v>45117.694328703707</v>
      </c>
      <c r="I81" t="s">
        <v>647</v>
      </c>
      <c r="K81">
        <v>202</v>
      </c>
      <c r="L81">
        <f t="shared" si="1"/>
        <v>0</v>
      </c>
    </row>
    <row r="82" spans="1:12" x14ac:dyDescent="0.25">
      <c r="A82">
        <v>7</v>
      </c>
      <c r="B82">
        <v>81</v>
      </c>
      <c r="C82">
        <v>7</v>
      </c>
      <c r="D82" t="s">
        <v>771</v>
      </c>
      <c r="E82" t="s">
        <v>718</v>
      </c>
      <c r="F82" t="s">
        <v>651</v>
      </c>
      <c r="G82" t="s">
        <v>646</v>
      </c>
      <c r="H82">
        <v>45117.694328703707</v>
      </c>
      <c r="I82" t="s">
        <v>647</v>
      </c>
      <c r="K82">
        <v>242</v>
      </c>
      <c r="L82">
        <f t="shared" si="1"/>
        <v>0</v>
      </c>
    </row>
    <row r="83" spans="1:12" x14ac:dyDescent="0.25">
      <c r="A83">
        <v>337</v>
      </c>
      <c r="B83">
        <v>82</v>
      </c>
      <c r="C83">
        <v>337</v>
      </c>
      <c r="D83" t="s">
        <v>772</v>
      </c>
      <c r="E83" t="s">
        <v>762</v>
      </c>
      <c r="F83" t="s">
        <v>651</v>
      </c>
      <c r="G83" t="s">
        <v>661</v>
      </c>
      <c r="H83">
        <v>45117.694328703707</v>
      </c>
      <c r="I83" t="s">
        <v>647</v>
      </c>
      <c r="K83">
        <v>242</v>
      </c>
      <c r="L83">
        <f t="shared" si="1"/>
        <v>0</v>
      </c>
    </row>
    <row r="84" spans="1:12" x14ac:dyDescent="0.25">
      <c r="A84">
        <v>338</v>
      </c>
      <c r="B84">
        <v>83</v>
      </c>
      <c r="C84">
        <v>338</v>
      </c>
      <c r="D84" t="s">
        <v>773</v>
      </c>
      <c r="E84" t="s">
        <v>644</v>
      </c>
      <c r="F84" t="s">
        <v>651</v>
      </c>
      <c r="G84" t="s">
        <v>661</v>
      </c>
      <c r="H84">
        <v>45117.694328703707</v>
      </c>
      <c r="I84" t="s">
        <v>647</v>
      </c>
      <c r="K84">
        <v>204</v>
      </c>
      <c r="L84">
        <f t="shared" si="1"/>
        <v>0</v>
      </c>
    </row>
    <row r="85" spans="1:12" x14ac:dyDescent="0.25">
      <c r="A85">
        <v>336</v>
      </c>
      <c r="B85">
        <v>84</v>
      </c>
      <c r="C85">
        <v>336</v>
      </c>
      <c r="D85" t="s">
        <v>774</v>
      </c>
      <c r="E85" t="s">
        <v>692</v>
      </c>
      <c r="F85" t="s">
        <v>645</v>
      </c>
      <c r="G85" t="s">
        <v>661</v>
      </c>
      <c r="H85">
        <v>45117.694328703707</v>
      </c>
      <c r="I85" t="s">
        <v>647</v>
      </c>
      <c r="K85">
        <v>242</v>
      </c>
      <c r="L85">
        <f t="shared" si="1"/>
        <v>0</v>
      </c>
    </row>
    <row r="86" spans="1:12" x14ac:dyDescent="0.25">
      <c r="A86">
        <v>339</v>
      </c>
      <c r="B86">
        <v>85</v>
      </c>
      <c r="C86">
        <v>339</v>
      </c>
      <c r="D86" t="s">
        <v>775</v>
      </c>
      <c r="E86" t="s">
        <v>776</v>
      </c>
      <c r="F86" t="s">
        <v>645</v>
      </c>
      <c r="G86" t="s">
        <v>661</v>
      </c>
      <c r="H86">
        <v>45117.694328703707</v>
      </c>
      <c r="I86" t="s">
        <v>647</v>
      </c>
      <c r="K86">
        <v>242</v>
      </c>
      <c r="L86">
        <f t="shared" si="1"/>
        <v>0</v>
      </c>
    </row>
    <row r="87" spans="1:12" x14ac:dyDescent="0.25">
      <c r="A87">
        <v>8</v>
      </c>
      <c r="B87">
        <v>86</v>
      </c>
      <c r="C87">
        <v>8</v>
      </c>
      <c r="D87" t="s">
        <v>777</v>
      </c>
      <c r="E87" t="s">
        <v>713</v>
      </c>
      <c r="F87" t="s">
        <v>645</v>
      </c>
      <c r="G87" t="s">
        <v>646</v>
      </c>
      <c r="H87">
        <v>45117.694328703707</v>
      </c>
      <c r="I87" t="s">
        <v>647</v>
      </c>
      <c r="K87">
        <v>242</v>
      </c>
      <c r="L87">
        <f t="shared" si="1"/>
        <v>0</v>
      </c>
    </row>
    <row r="88" spans="1:12" x14ac:dyDescent="0.25">
      <c r="A88">
        <v>340</v>
      </c>
      <c r="B88">
        <v>87</v>
      </c>
      <c r="C88">
        <v>340</v>
      </c>
      <c r="D88" t="s">
        <v>778</v>
      </c>
      <c r="E88" t="s">
        <v>779</v>
      </c>
      <c r="F88" t="s">
        <v>651</v>
      </c>
      <c r="H88">
        <v>45117.694328703707</v>
      </c>
      <c r="I88" t="s">
        <v>647</v>
      </c>
      <c r="K88">
        <v>242</v>
      </c>
      <c r="L88">
        <f t="shared" si="1"/>
        <v>0</v>
      </c>
    </row>
    <row r="89" spans="1:12" x14ac:dyDescent="0.25">
      <c r="A89">
        <v>341</v>
      </c>
      <c r="B89">
        <v>88</v>
      </c>
      <c r="C89">
        <v>341</v>
      </c>
      <c r="D89" t="s">
        <v>780</v>
      </c>
      <c r="E89" t="s">
        <v>644</v>
      </c>
      <c r="F89" t="s">
        <v>645</v>
      </c>
      <c r="G89" t="s">
        <v>661</v>
      </c>
      <c r="H89">
        <v>45117.694328703707</v>
      </c>
      <c r="I89" t="s">
        <v>647</v>
      </c>
      <c r="K89">
        <v>293</v>
      </c>
      <c r="L89">
        <f t="shared" si="1"/>
        <v>1</v>
      </c>
    </row>
    <row r="90" spans="1:12" x14ac:dyDescent="0.25">
      <c r="A90">
        <v>342</v>
      </c>
      <c r="B90">
        <v>89</v>
      </c>
      <c r="C90">
        <v>342</v>
      </c>
      <c r="D90" t="s">
        <v>781</v>
      </c>
      <c r="E90" t="s">
        <v>756</v>
      </c>
      <c r="F90" t="s">
        <v>645</v>
      </c>
      <c r="G90" t="s">
        <v>661</v>
      </c>
      <c r="H90">
        <v>45117.694328703707</v>
      </c>
      <c r="I90" t="s">
        <v>647</v>
      </c>
      <c r="K90">
        <v>204</v>
      </c>
      <c r="L90">
        <f t="shared" si="1"/>
        <v>0</v>
      </c>
    </row>
    <row r="91" spans="1:12" x14ac:dyDescent="0.25">
      <c r="A91">
        <v>343</v>
      </c>
      <c r="B91">
        <v>90</v>
      </c>
      <c r="C91">
        <v>343</v>
      </c>
      <c r="D91" t="s">
        <v>782</v>
      </c>
      <c r="E91" t="s">
        <v>783</v>
      </c>
      <c r="F91" t="s">
        <v>645</v>
      </c>
      <c r="G91" t="s">
        <v>661</v>
      </c>
      <c r="H91">
        <v>45117.694328703707</v>
      </c>
      <c r="I91" t="s">
        <v>647</v>
      </c>
      <c r="K91">
        <v>242</v>
      </c>
      <c r="L91">
        <f t="shared" si="1"/>
        <v>0</v>
      </c>
    </row>
    <row r="92" spans="1:12" x14ac:dyDescent="0.25">
      <c r="A92">
        <v>345</v>
      </c>
      <c r="B92">
        <v>91</v>
      </c>
      <c r="C92">
        <v>345</v>
      </c>
      <c r="D92" t="s">
        <v>784</v>
      </c>
      <c r="E92" t="s">
        <v>692</v>
      </c>
      <c r="F92" t="s">
        <v>645</v>
      </c>
      <c r="G92" t="s">
        <v>661</v>
      </c>
      <c r="H92">
        <v>45117.694328703707</v>
      </c>
      <c r="I92" t="s">
        <v>647</v>
      </c>
      <c r="K92">
        <v>204</v>
      </c>
      <c r="L92">
        <f t="shared" si="1"/>
        <v>0</v>
      </c>
    </row>
    <row r="93" spans="1:12" x14ac:dyDescent="0.25">
      <c r="A93">
        <v>348</v>
      </c>
      <c r="B93">
        <v>92</v>
      </c>
      <c r="C93">
        <v>348</v>
      </c>
      <c r="D93" t="s">
        <v>785</v>
      </c>
      <c r="E93" t="s">
        <v>786</v>
      </c>
      <c r="F93" t="s">
        <v>645</v>
      </c>
      <c r="G93" t="s">
        <v>661</v>
      </c>
      <c r="H93">
        <v>45117.694328703707</v>
      </c>
      <c r="I93" t="s">
        <v>647</v>
      </c>
      <c r="K93">
        <v>242</v>
      </c>
      <c r="L93">
        <f t="shared" si="1"/>
        <v>0</v>
      </c>
    </row>
    <row r="94" spans="1:12" x14ac:dyDescent="0.25">
      <c r="A94">
        <v>349</v>
      </c>
      <c r="B94">
        <v>93</v>
      </c>
      <c r="C94">
        <v>349</v>
      </c>
      <c r="D94" t="s">
        <v>787</v>
      </c>
      <c r="E94" t="s">
        <v>672</v>
      </c>
      <c r="F94" t="s">
        <v>645</v>
      </c>
      <c r="G94" t="s">
        <v>661</v>
      </c>
      <c r="H94">
        <v>45117.694328703707</v>
      </c>
      <c r="I94" t="s">
        <v>647</v>
      </c>
      <c r="K94">
        <v>204</v>
      </c>
      <c r="L94">
        <f t="shared" si="1"/>
        <v>0</v>
      </c>
    </row>
    <row r="95" spans="1:12" x14ac:dyDescent="0.25">
      <c r="A95">
        <v>350</v>
      </c>
      <c r="B95">
        <v>94</v>
      </c>
      <c r="C95">
        <v>350</v>
      </c>
      <c r="D95" t="s">
        <v>788</v>
      </c>
      <c r="E95" t="s">
        <v>699</v>
      </c>
      <c r="F95" t="s">
        <v>645</v>
      </c>
      <c r="G95" t="s">
        <v>661</v>
      </c>
      <c r="H95">
        <v>45117.694328703707</v>
      </c>
      <c r="I95" t="s">
        <v>647</v>
      </c>
      <c r="K95">
        <v>280</v>
      </c>
      <c r="L95">
        <f t="shared" si="1"/>
        <v>1</v>
      </c>
    </row>
    <row r="96" spans="1:12" x14ac:dyDescent="0.25">
      <c r="A96">
        <v>353</v>
      </c>
      <c r="B96">
        <v>95</v>
      </c>
      <c r="C96">
        <v>353</v>
      </c>
      <c r="D96" t="s">
        <v>789</v>
      </c>
      <c r="E96" t="s">
        <v>692</v>
      </c>
      <c r="F96" t="s">
        <v>645</v>
      </c>
      <c r="G96" t="s">
        <v>661</v>
      </c>
      <c r="H96">
        <v>45117.694328703707</v>
      </c>
      <c r="I96" t="s">
        <v>647</v>
      </c>
      <c r="K96">
        <v>291</v>
      </c>
      <c r="L96">
        <f t="shared" si="1"/>
        <v>1</v>
      </c>
    </row>
    <row r="97" spans="1:12" x14ac:dyDescent="0.25">
      <c r="A97">
        <v>4</v>
      </c>
      <c r="B97">
        <v>96</v>
      </c>
      <c r="C97">
        <v>4</v>
      </c>
      <c r="D97" t="s">
        <v>790</v>
      </c>
      <c r="E97" t="s">
        <v>676</v>
      </c>
      <c r="F97" t="s">
        <v>645</v>
      </c>
      <c r="G97" t="s">
        <v>652</v>
      </c>
      <c r="H97">
        <v>45117.694328703707</v>
      </c>
      <c r="I97" t="s">
        <v>647</v>
      </c>
      <c r="K97">
        <v>291</v>
      </c>
      <c r="L97">
        <f t="shared" si="1"/>
        <v>1</v>
      </c>
    </row>
    <row r="98" spans="1:12" x14ac:dyDescent="0.25">
      <c r="A98">
        <v>5</v>
      </c>
      <c r="B98">
        <v>97</v>
      </c>
      <c r="C98">
        <v>5</v>
      </c>
      <c r="D98" t="s">
        <v>791</v>
      </c>
      <c r="E98" t="s">
        <v>676</v>
      </c>
      <c r="F98" t="s">
        <v>645</v>
      </c>
      <c r="G98" t="s">
        <v>652</v>
      </c>
      <c r="H98">
        <v>45117.694328703707</v>
      </c>
      <c r="I98" t="s">
        <v>647</v>
      </c>
      <c r="K98">
        <v>242</v>
      </c>
      <c r="L98">
        <f t="shared" si="1"/>
        <v>0</v>
      </c>
    </row>
    <row r="99" spans="1:12" x14ac:dyDescent="0.25">
      <c r="A99">
        <v>355</v>
      </c>
      <c r="B99">
        <v>98</v>
      </c>
      <c r="C99">
        <v>355</v>
      </c>
      <c r="D99" t="s">
        <v>792</v>
      </c>
      <c r="E99" t="s">
        <v>793</v>
      </c>
      <c r="F99" t="s">
        <v>645</v>
      </c>
      <c r="G99" t="s">
        <v>661</v>
      </c>
      <c r="H99">
        <v>45117.694328703707</v>
      </c>
      <c r="I99" t="s">
        <v>647</v>
      </c>
      <c r="K99">
        <v>204</v>
      </c>
      <c r="L99">
        <f t="shared" si="1"/>
        <v>0</v>
      </c>
    </row>
    <row r="100" spans="1:12" x14ac:dyDescent="0.25">
      <c r="A100">
        <v>6</v>
      </c>
      <c r="B100">
        <v>99</v>
      </c>
      <c r="C100">
        <v>6</v>
      </c>
      <c r="D100" t="s">
        <v>794</v>
      </c>
      <c r="E100" t="s">
        <v>745</v>
      </c>
      <c r="F100" t="s">
        <v>645</v>
      </c>
      <c r="G100" t="s">
        <v>652</v>
      </c>
      <c r="H100">
        <v>45117.694328703707</v>
      </c>
      <c r="I100" t="s">
        <v>647</v>
      </c>
      <c r="K100">
        <v>315</v>
      </c>
      <c r="L100">
        <f t="shared" si="1"/>
        <v>1</v>
      </c>
    </row>
    <row r="101" spans="1:12" x14ac:dyDescent="0.25">
      <c r="A101">
        <v>1</v>
      </c>
      <c r="B101">
        <v>100</v>
      </c>
      <c r="C101">
        <v>1</v>
      </c>
      <c r="D101" t="s">
        <v>795</v>
      </c>
      <c r="E101" t="s">
        <v>796</v>
      </c>
      <c r="F101" t="s">
        <v>645</v>
      </c>
      <c r="G101" t="s">
        <v>714</v>
      </c>
      <c r="H101">
        <v>45117.694328703707</v>
      </c>
      <c r="I101" t="s">
        <v>647</v>
      </c>
      <c r="K101">
        <v>302</v>
      </c>
      <c r="L101">
        <f t="shared" si="1"/>
        <v>0</v>
      </c>
    </row>
    <row r="102" spans="1:12" x14ac:dyDescent="0.25">
      <c r="A102">
        <v>356</v>
      </c>
      <c r="B102">
        <v>101</v>
      </c>
      <c r="C102">
        <v>356</v>
      </c>
      <c r="D102" t="s">
        <v>797</v>
      </c>
      <c r="E102" t="s">
        <v>692</v>
      </c>
      <c r="F102" t="s">
        <v>645</v>
      </c>
      <c r="G102" t="s">
        <v>661</v>
      </c>
      <c r="H102">
        <v>45117.694328703707</v>
      </c>
      <c r="I102" t="s">
        <v>647</v>
      </c>
      <c r="K102">
        <v>291</v>
      </c>
      <c r="L102">
        <f t="shared" si="1"/>
        <v>1</v>
      </c>
    </row>
    <row r="103" spans="1:12" x14ac:dyDescent="0.25">
      <c r="A103">
        <v>357</v>
      </c>
      <c r="B103">
        <v>102</v>
      </c>
      <c r="C103">
        <v>357</v>
      </c>
      <c r="D103" t="s">
        <v>798</v>
      </c>
      <c r="E103" t="s">
        <v>799</v>
      </c>
      <c r="F103" t="s">
        <v>645</v>
      </c>
      <c r="G103" t="s">
        <v>661</v>
      </c>
      <c r="H103">
        <v>45117.694328703707</v>
      </c>
      <c r="I103" t="s">
        <v>647</v>
      </c>
      <c r="K103">
        <v>204</v>
      </c>
      <c r="L103">
        <f t="shared" si="1"/>
        <v>0</v>
      </c>
    </row>
    <row r="104" spans="1:12" x14ac:dyDescent="0.25">
      <c r="A104">
        <v>358</v>
      </c>
      <c r="B104">
        <v>103</v>
      </c>
      <c r="C104">
        <v>358</v>
      </c>
      <c r="D104" t="s">
        <v>800</v>
      </c>
      <c r="E104" t="s">
        <v>667</v>
      </c>
      <c r="F104" t="s">
        <v>645</v>
      </c>
      <c r="G104" t="s">
        <v>661</v>
      </c>
      <c r="H104">
        <v>45117.694328703707</v>
      </c>
      <c r="I104" t="s">
        <v>647</v>
      </c>
      <c r="K104">
        <v>302</v>
      </c>
      <c r="L104">
        <f t="shared" si="1"/>
        <v>0</v>
      </c>
    </row>
    <row r="105" spans="1:12" x14ac:dyDescent="0.25">
      <c r="A105">
        <v>359</v>
      </c>
      <c r="B105">
        <v>104</v>
      </c>
      <c r="C105">
        <v>359</v>
      </c>
      <c r="D105" t="s">
        <v>801</v>
      </c>
      <c r="E105" t="s">
        <v>802</v>
      </c>
      <c r="F105" t="s">
        <v>645</v>
      </c>
      <c r="G105" t="s">
        <v>747</v>
      </c>
      <c r="H105">
        <v>45117.694328703707</v>
      </c>
      <c r="I105" t="s">
        <v>647</v>
      </c>
      <c r="K105">
        <v>297</v>
      </c>
      <c r="L105">
        <f t="shared" si="1"/>
        <v>1</v>
      </c>
    </row>
    <row r="106" spans="1:12" x14ac:dyDescent="0.25">
      <c r="A106">
        <v>360</v>
      </c>
      <c r="B106">
        <v>105</v>
      </c>
      <c r="C106">
        <v>360</v>
      </c>
      <c r="D106" t="s">
        <v>803</v>
      </c>
      <c r="E106" t="s">
        <v>667</v>
      </c>
      <c r="F106" t="s">
        <v>645</v>
      </c>
      <c r="G106" t="s">
        <v>661</v>
      </c>
      <c r="H106">
        <v>45117.694328703707</v>
      </c>
      <c r="I106" t="s">
        <v>647</v>
      </c>
      <c r="K106">
        <v>298</v>
      </c>
      <c r="L106">
        <f t="shared" si="1"/>
        <v>1</v>
      </c>
    </row>
    <row r="107" spans="1:12" x14ac:dyDescent="0.25">
      <c r="A107">
        <v>9</v>
      </c>
      <c r="B107">
        <v>106</v>
      </c>
      <c r="C107">
        <v>9</v>
      </c>
      <c r="D107" t="s">
        <v>4908</v>
      </c>
      <c r="E107" t="s">
        <v>804</v>
      </c>
      <c r="F107" t="s">
        <v>645</v>
      </c>
      <c r="G107" t="s">
        <v>646</v>
      </c>
      <c r="H107">
        <v>45117.694328703707</v>
      </c>
      <c r="I107" t="s">
        <v>647</v>
      </c>
      <c r="K107">
        <v>291</v>
      </c>
      <c r="L107">
        <f t="shared" si="1"/>
        <v>1</v>
      </c>
    </row>
    <row r="108" spans="1:12" x14ac:dyDescent="0.25">
      <c r="A108" t="s">
        <v>805</v>
      </c>
      <c r="B108">
        <v>107</v>
      </c>
      <c r="C108" t="s">
        <v>805</v>
      </c>
      <c r="D108" t="s">
        <v>805</v>
      </c>
      <c r="E108" t="s">
        <v>805</v>
      </c>
      <c r="F108" t="s">
        <v>805</v>
      </c>
      <c r="G108" t="s">
        <v>805</v>
      </c>
      <c r="H108">
        <v>45117.694328703707</v>
      </c>
      <c r="I108" t="s">
        <v>647</v>
      </c>
      <c r="K108">
        <v>200</v>
      </c>
      <c r="L108">
        <f t="shared" si="1"/>
        <v>0</v>
      </c>
    </row>
    <row r="109" spans="1:12" x14ac:dyDescent="0.25">
      <c r="K109">
        <v>291</v>
      </c>
      <c r="L109">
        <f t="shared" si="1"/>
        <v>1</v>
      </c>
    </row>
    <row r="110" spans="1:12" x14ac:dyDescent="0.25">
      <c r="K110">
        <v>291</v>
      </c>
      <c r="L110">
        <f t="shared" si="1"/>
        <v>1</v>
      </c>
    </row>
    <row r="111" spans="1:12" x14ac:dyDescent="0.25">
      <c r="K111">
        <v>209</v>
      </c>
      <c r="L111">
        <f t="shared" si="1"/>
        <v>0</v>
      </c>
    </row>
    <row r="112" spans="1:12" x14ac:dyDescent="0.25">
      <c r="K112">
        <v>204</v>
      </c>
      <c r="L112">
        <f t="shared" si="1"/>
        <v>0</v>
      </c>
    </row>
    <row r="113" spans="11:12" x14ac:dyDescent="0.25">
      <c r="K113">
        <v>291</v>
      </c>
      <c r="L113">
        <f t="shared" si="1"/>
        <v>1</v>
      </c>
    </row>
    <row r="114" spans="11:12" x14ac:dyDescent="0.25">
      <c r="K114">
        <v>200</v>
      </c>
      <c r="L114">
        <f t="shared" si="1"/>
        <v>0</v>
      </c>
    </row>
    <row r="115" spans="11:12" x14ac:dyDescent="0.25">
      <c r="K115">
        <v>295</v>
      </c>
      <c r="L115">
        <f t="shared" si="1"/>
        <v>0</v>
      </c>
    </row>
    <row r="116" spans="11:12" x14ac:dyDescent="0.25">
      <c r="K116">
        <v>298</v>
      </c>
      <c r="L116">
        <f t="shared" si="1"/>
        <v>1</v>
      </c>
    </row>
    <row r="117" spans="11:12" x14ac:dyDescent="0.25">
      <c r="K117">
        <v>286</v>
      </c>
      <c r="L117">
        <f t="shared" si="1"/>
        <v>1</v>
      </c>
    </row>
    <row r="118" spans="11:12" x14ac:dyDescent="0.25">
      <c r="K118">
        <v>204</v>
      </c>
      <c r="L118">
        <f t="shared" si="1"/>
        <v>0</v>
      </c>
    </row>
    <row r="119" spans="11:12" x14ac:dyDescent="0.25">
      <c r="K119">
        <v>291</v>
      </c>
      <c r="L119">
        <f t="shared" si="1"/>
        <v>1</v>
      </c>
    </row>
    <row r="120" spans="11:12" x14ac:dyDescent="0.25">
      <c r="K120">
        <v>209</v>
      </c>
      <c r="L120">
        <f t="shared" si="1"/>
        <v>0</v>
      </c>
    </row>
    <row r="121" spans="11:12" x14ac:dyDescent="0.25">
      <c r="K121">
        <v>308</v>
      </c>
      <c r="L121">
        <f t="shared" si="1"/>
        <v>1</v>
      </c>
    </row>
    <row r="122" spans="11:12" x14ac:dyDescent="0.25">
      <c r="K122">
        <v>308</v>
      </c>
      <c r="L122">
        <f t="shared" si="1"/>
        <v>1</v>
      </c>
    </row>
    <row r="123" spans="11:12" x14ac:dyDescent="0.25">
      <c r="K123">
        <v>316</v>
      </c>
      <c r="L123">
        <f t="shared" si="1"/>
        <v>1</v>
      </c>
    </row>
    <row r="124" spans="11:12" x14ac:dyDescent="0.25">
      <c r="K124">
        <v>316</v>
      </c>
      <c r="L124">
        <f t="shared" si="1"/>
        <v>1</v>
      </c>
    </row>
    <row r="125" spans="11:12" x14ac:dyDescent="0.25">
      <c r="K125">
        <v>291</v>
      </c>
      <c r="L125">
        <f t="shared" si="1"/>
        <v>1</v>
      </c>
    </row>
    <row r="126" spans="11:12" x14ac:dyDescent="0.25">
      <c r="K126">
        <v>291</v>
      </c>
      <c r="L126">
        <f t="shared" si="1"/>
        <v>1</v>
      </c>
    </row>
    <row r="127" spans="11:12" x14ac:dyDescent="0.25">
      <c r="K127">
        <v>291</v>
      </c>
      <c r="L127">
        <f t="shared" si="1"/>
        <v>1</v>
      </c>
    </row>
    <row r="128" spans="11:12" x14ac:dyDescent="0.25">
      <c r="K128">
        <v>291</v>
      </c>
      <c r="L128">
        <f t="shared" si="1"/>
        <v>1</v>
      </c>
    </row>
    <row r="129" spans="11:12" x14ac:dyDescent="0.25">
      <c r="K129" t="s">
        <v>184</v>
      </c>
      <c r="L129">
        <f t="shared" si="1"/>
        <v>0</v>
      </c>
    </row>
    <row r="130" spans="11:12" x14ac:dyDescent="0.25">
      <c r="K130">
        <v>204</v>
      </c>
      <c r="L130">
        <f t="shared" si="1"/>
        <v>0</v>
      </c>
    </row>
    <row r="131" spans="11:12" x14ac:dyDescent="0.25">
      <c r="K131">
        <v>210</v>
      </c>
      <c r="L131">
        <f t="shared" si="1"/>
        <v>0</v>
      </c>
    </row>
    <row r="132" spans="11:12" x14ac:dyDescent="0.25">
      <c r="K132">
        <v>299</v>
      </c>
      <c r="L132">
        <f t="shared" ref="L132:L195" si="2">COUNTIF($A$2:$A$108,K132)</f>
        <v>1</v>
      </c>
    </row>
    <row r="133" spans="11:12" x14ac:dyDescent="0.25">
      <c r="K133">
        <v>318</v>
      </c>
      <c r="L133">
        <f t="shared" si="2"/>
        <v>1</v>
      </c>
    </row>
    <row r="134" spans="11:12" x14ac:dyDescent="0.25">
      <c r="K134">
        <v>242</v>
      </c>
      <c r="L134">
        <f t="shared" si="2"/>
        <v>0</v>
      </c>
    </row>
    <row r="135" spans="11:12" x14ac:dyDescent="0.25">
      <c r="K135">
        <v>315</v>
      </c>
      <c r="L135">
        <f t="shared" si="2"/>
        <v>1</v>
      </c>
    </row>
    <row r="136" spans="11:12" x14ac:dyDescent="0.25">
      <c r="K136">
        <v>201</v>
      </c>
      <c r="L136">
        <f t="shared" si="2"/>
        <v>0</v>
      </c>
    </row>
    <row r="137" spans="11:12" x14ac:dyDescent="0.25">
      <c r="K137">
        <v>315</v>
      </c>
      <c r="L137">
        <f t="shared" si="2"/>
        <v>1</v>
      </c>
    </row>
    <row r="138" spans="11:12" x14ac:dyDescent="0.25">
      <c r="K138">
        <v>315</v>
      </c>
      <c r="L138">
        <f t="shared" si="2"/>
        <v>1</v>
      </c>
    </row>
    <row r="139" spans="11:12" x14ac:dyDescent="0.25">
      <c r="K139">
        <v>302</v>
      </c>
      <c r="L139">
        <f t="shared" si="2"/>
        <v>0</v>
      </c>
    </row>
    <row r="140" spans="11:12" x14ac:dyDescent="0.25">
      <c r="K140">
        <v>203</v>
      </c>
      <c r="L140">
        <f t="shared" si="2"/>
        <v>0</v>
      </c>
    </row>
    <row r="141" spans="11:12" x14ac:dyDescent="0.25">
      <c r="K141">
        <v>204</v>
      </c>
      <c r="L141">
        <f t="shared" si="2"/>
        <v>0</v>
      </c>
    </row>
    <row r="142" spans="11:12" x14ac:dyDescent="0.25">
      <c r="K142">
        <v>295</v>
      </c>
      <c r="L142">
        <f t="shared" si="2"/>
        <v>0</v>
      </c>
    </row>
    <row r="143" spans="11:12" x14ac:dyDescent="0.25">
      <c r="K143">
        <v>315</v>
      </c>
      <c r="L143">
        <f t="shared" si="2"/>
        <v>1</v>
      </c>
    </row>
    <row r="144" spans="11:12" x14ac:dyDescent="0.25">
      <c r="K144">
        <v>291</v>
      </c>
      <c r="L144">
        <f t="shared" si="2"/>
        <v>1</v>
      </c>
    </row>
    <row r="145" spans="11:12" x14ac:dyDescent="0.25">
      <c r="K145">
        <v>321</v>
      </c>
      <c r="L145">
        <f t="shared" si="2"/>
        <v>1</v>
      </c>
    </row>
    <row r="146" spans="11:12" x14ac:dyDescent="0.25">
      <c r="K146">
        <v>318</v>
      </c>
      <c r="L146">
        <f t="shared" si="2"/>
        <v>1</v>
      </c>
    </row>
    <row r="147" spans="11:12" x14ac:dyDescent="0.25">
      <c r="K147" t="s">
        <v>245</v>
      </c>
      <c r="L147">
        <f t="shared" si="2"/>
        <v>0</v>
      </c>
    </row>
    <row r="148" spans="11:12" x14ac:dyDescent="0.25">
      <c r="K148">
        <v>242</v>
      </c>
      <c r="L148">
        <f t="shared" si="2"/>
        <v>0</v>
      </c>
    </row>
    <row r="149" spans="11:12" x14ac:dyDescent="0.25">
      <c r="K149">
        <v>242</v>
      </c>
      <c r="L149">
        <f t="shared" si="2"/>
        <v>0</v>
      </c>
    </row>
    <row r="150" spans="11:12" x14ac:dyDescent="0.25">
      <c r="K150">
        <v>204</v>
      </c>
      <c r="L150">
        <f t="shared" si="2"/>
        <v>0</v>
      </c>
    </row>
    <row r="151" spans="11:12" x14ac:dyDescent="0.25">
      <c r="K151">
        <v>210</v>
      </c>
      <c r="L151">
        <f t="shared" si="2"/>
        <v>0</v>
      </c>
    </row>
    <row r="152" spans="11:12" x14ac:dyDescent="0.25">
      <c r="K152">
        <v>318</v>
      </c>
      <c r="L152">
        <f t="shared" si="2"/>
        <v>1</v>
      </c>
    </row>
    <row r="153" spans="11:12" x14ac:dyDescent="0.25">
      <c r="K153">
        <v>200</v>
      </c>
      <c r="L153">
        <f t="shared" si="2"/>
        <v>0</v>
      </c>
    </row>
    <row r="154" spans="11:12" x14ac:dyDescent="0.25">
      <c r="K154">
        <v>291</v>
      </c>
      <c r="L154">
        <f t="shared" si="2"/>
        <v>1</v>
      </c>
    </row>
    <row r="155" spans="11:12" x14ac:dyDescent="0.25">
      <c r="K155">
        <v>291</v>
      </c>
      <c r="L155">
        <f t="shared" si="2"/>
        <v>1</v>
      </c>
    </row>
    <row r="156" spans="11:12" x14ac:dyDescent="0.25">
      <c r="K156">
        <v>295</v>
      </c>
      <c r="L156">
        <f t="shared" si="2"/>
        <v>0</v>
      </c>
    </row>
    <row r="157" spans="11:12" x14ac:dyDescent="0.25">
      <c r="K157">
        <v>324</v>
      </c>
      <c r="L157">
        <f t="shared" si="2"/>
        <v>1</v>
      </c>
    </row>
    <row r="158" spans="11:12" x14ac:dyDescent="0.25">
      <c r="K158">
        <v>291</v>
      </c>
      <c r="L158">
        <f t="shared" si="2"/>
        <v>1</v>
      </c>
    </row>
    <row r="159" spans="11:12" x14ac:dyDescent="0.25">
      <c r="K159">
        <v>203</v>
      </c>
      <c r="L159">
        <f t="shared" si="2"/>
        <v>0</v>
      </c>
    </row>
    <row r="160" spans="11:12" x14ac:dyDescent="0.25">
      <c r="K160">
        <v>295</v>
      </c>
      <c r="L160">
        <f t="shared" si="2"/>
        <v>0</v>
      </c>
    </row>
    <row r="161" spans="11:12" x14ac:dyDescent="0.25">
      <c r="K161">
        <v>326</v>
      </c>
      <c r="L161">
        <f t="shared" si="2"/>
        <v>1</v>
      </c>
    </row>
    <row r="162" spans="11:12" x14ac:dyDescent="0.25">
      <c r="K162">
        <v>326</v>
      </c>
      <c r="L162">
        <f t="shared" si="2"/>
        <v>1</v>
      </c>
    </row>
    <row r="163" spans="11:12" x14ac:dyDescent="0.25">
      <c r="K163">
        <v>321</v>
      </c>
      <c r="L163">
        <f t="shared" si="2"/>
        <v>1</v>
      </c>
    </row>
    <row r="164" spans="11:12" x14ac:dyDescent="0.25">
      <c r="K164">
        <v>321</v>
      </c>
      <c r="L164">
        <f t="shared" si="2"/>
        <v>1</v>
      </c>
    </row>
    <row r="165" spans="11:12" x14ac:dyDescent="0.25">
      <c r="K165">
        <v>203</v>
      </c>
      <c r="L165">
        <f t="shared" si="2"/>
        <v>0</v>
      </c>
    </row>
    <row r="166" spans="11:12" x14ac:dyDescent="0.25">
      <c r="K166">
        <v>318</v>
      </c>
      <c r="L166">
        <f t="shared" si="2"/>
        <v>1</v>
      </c>
    </row>
    <row r="167" spans="11:12" x14ac:dyDescent="0.25">
      <c r="K167">
        <v>318</v>
      </c>
      <c r="L167">
        <f t="shared" si="2"/>
        <v>1</v>
      </c>
    </row>
    <row r="168" spans="11:12" x14ac:dyDescent="0.25">
      <c r="K168">
        <v>291</v>
      </c>
      <c r="L168">
        <f t="shared" si="2"/>
        <v>1</v>
      </c>
    </row>
    <row r="169" spans="11:12" x14ac:dyDescent="0.25">
      <c r="K169">
        <v>318</v>
      </c>
      <c r="L169">
        <f t="shared" si="2"/>
        <v>1</v>
      </c>
    </row>
    <row r="170" spans="11:12" x14ac:dyDescent="0.25">
      <c r="K170">
        <v>326</v>
      </c>
      <c r="L170">
        <f t="shared" si="2"/>
        <v>1</v>
      </c>
    </row>
    <row r="171" spans="11:12" x14ac:dyDescent="0.25">
      <c r="K171">
        <v>324</v>
      </c>
      <c r="L171">
        <f t="shared" si="2"/>
        <v>1</v>
      </c>
    </row>
    <row r="172" spans="11:12" x14ac:dyDescent="0.25">
      <c r="K172">
        <v>321</v>
      </c>
      <c r="L172">
        <f t="shared" si="2"/>
        <v>1</v>
      </c>
    </row>
    <row r="173" spans="11:12" x14ac:dyDescent="0.25">
      <c r="K173">
        <v>326</v>
      </c>
      <c r="L173">
        <f t="shared" si="2"/>
        <v>1</v>
      </c>
    </row>
    <row r="174" spans="11:12" x14ac:dyDescent="0.25">
      <c r="K174">
        <v>202</v>
      </c>
      <c r="L174">
        <f t="shared" si="2"/>
        <v>0</v>
      </c>
    </row>
    <row r="175" spans="11:12" x14ac:dyDescent="0.25">
      <c r="K175">
        <v>315</v>
      </c>
      <c r="L175">
        <f t="shared" si="2"/>
        <v>1</v>
      </c>
    </row>
    <row r="176" spans="11:12" x14ac:dyDescent="0.25">
      <c r="K176">
        <v>321</v>
      </c>
      <c r="L176">
        <f t="shared" si="2"/>
        <v>1</v>
      </c>
    </row>
    <row r="177" spans="11:12" x14ac:dyDescent="0.25">
      <c r="K177">
        <v>326</v>
      </c>
      <c r="L177">
        <f t="shared" si="2"/>
        <v>1</v>
      </c>
    </row>
    <row r="178" spans="11:12" x14ac:dyDescent="0.25">
      <c r="K178" t="s">
        <v>769</v>
      </c>
      <c r="L178">
        <f t="shared" si="2"/>
        <v>1</v>
      </c>
    </row>
    <row r="179" spans="11:12" x14ac:dyDescent="0.25">
      <c r="K179">
        <v>203</v>
      </c>
      <c r="L179">
        <f t="shared" si="2"/>
        <v>0</v>
      </c>
    </row>
    <row r="180" spans="11:12" x14ac:dyDescent="0.25">
      <c r="K180">
        <v>210</v>
      </c>
      <c r="L180">
        <f t="shared" si="2"/>
        <v>0</v>
      </c>
    </row>
    <row r="181" spans="11:12" x14ac:dyDescent="0.25">
      <c r="K181">
        <v>326</v>
      </c>
      <c r="L181">
        <f t="shared" si="2"/>
        <v>1</v>
      </c>
    </row>
    <row r="182" spans="11:12" x14ac:dyDescent="0.25">
      <c r="K182">
        <v>204</v>
      </c>
      <c r="L182">
        <f t="shared" si="2"/>
        <v>0</v>
      </c>
    </row>
    <row r="183" spans="11:12" x14ac:dyDescent="0.25">
      <c r="K183">
        <v>242</v>
      </c>
      <c r="L183">
        <f t="shared" si="2"/>
        <v>0</v>
      </c>
    </row>
    <row r="184" spans="11:12" x14ac:dyDescent="0.25">
      <c r="K184">
        <v>318</v>
      </c>
      <c r="L184">
        <f t="shared" si="2"/>
        <v>1</v>
      </c>
    </row>
    <row r="185" spans="11:12" x14ac:dyDescent="0.25">
      <c r="K185">
        <v>291</v>
      </c>
      <c r="L185">
        <f t="shared" si="2"/>
        <v>1</v>
      </c>
    </row>
    <row r="186" spans="11:12" x14ac:dyDescent="0.25">
      <c r="K186">
        <v>291</v>
      </c>
      <c r="L186">
        <f t="shared" si="2"/>
        <v>1</v>
      </c>
    </row>
    <row r="187" spans="11:12" x14ac:dyDescent="0.25">
      <c r="K187">
        <v>291</v>
      </c>
      <c r="L187">
        <f t="shared" si="2"/>
        <v>1</v>
      </c>
    </row>
    <row r="188" spans="11:12" x14ac:dyDescent="0.25">
      <c r="K188">
        <v>291</v>
      </c>
      <c r="L188">
        <f t="shared" si="2"/>
        <v>1</v>
      </c>
    </row>
    <row r="189" spans="11:12" x14ac:dyDescent="0.25">
      <c r="K189">
        <v>211</v>
      </c>
      <c r="L189">
        <f t="shared" si="2"/>
        <v>0</v>
      </c>
    </row>
    <row r="190" spans="11:12" x14ac:dyDescent="0.25">
      <c r="K190">
        <v>399</v>
      </c>
      <c r="L190">
        <f t="shared" si="2"/>
        <v>0</v>
      </c>
    </row>
    <row r="191" spans="11:12" x14ac:dyDescent="0.25">
      <c r="K191">
        <v>346</v>
      </c>
      <c r="L191">
        <f t="shared" si="2"/>
        <v>0</v>
      </c>
    </row>
    <row r="192" spans="11:12" x14ac:dyDescent="0.25">
      <c r="K192">
        <v>291</v>
      </c>
      <c r="L192">
        <f t="shared" si="2"/>
        <v>1</v>
      </c>
    </row>
    <row r="193" spans="11:12" x14ac:dyDescent="0.25">
      <c r="K193">
        <v>303</v>
      </c>
      <c r="L193">
        <f t="shared" si="2"/>
        <v>1</v>
      </c>
    </row>
    <row r="194" spans="11:12" x14ac:dyDescent="0.25">
      <c r="K194">
        <v>318</v>
      </c>
      <c r="L194">
        <f t="shared" si="2"/>
        <v>1</v>
      </c>
    </row>
    <row r="195" spans="11:12" x14ac:dyDescent="0.25">
      <c r="K195">
        <v>318</v>
      </c>
      <c r="L195">
        <f t="shared" si="2"/>
        <v>1</v>
      </c>
    </row>
    <row r="196" spans="11:12" x14ac:dyDescent="0.25">
      <c r="K196">
        <v>202</v>
      </c>
      <c r="L196">
        <f t="shared" ref="L196:L259" si="3">COUNTIF($A$2:$A$108,K196)</f>
        <v>0</v>
      </c>
    </row>
    <row r="197" spans="11:12" x14ac:dyDescent="0.25">
      <c r="K197">
        <v>329</v>
      </c>
      <c r="L197">
        <f t="shared" si="3"/>
        <v>1</v>
      </c>
    </row>
    <row r="198" spans="11:12" x14ac:dyDescent="0.25">
      <c r="K198" t="s">
        <v>769</v>
      </c>
      <c r="L198">
        <f t="shared" si="3"/>
        <v>1</v>
      </c>
    </row>
    <row r="199" spans="11:12" x14ac:dyDescent="0.25">
      <c r="K199" t="s">
        <v>769</v>
      </c>
      <c r="L199">
        <f t="shared" si="3"/>
        <v>1</v>
      </c>
    </row>
    <row r="200" spans="11:12" x14ac:dyDescent="0.25">
      <c r="K200">
        <v>318</v>
      </c>
      <c r="L200">
        <f t="shared" si="3"/>
        <v>1</v>
      </c>
    </row>
    <row r="201" spans="11:12" x14ac:dyDescent="0.25">
      <c r="K201">
        <v>318</v>
      </c>
      <c r="L201">
        <f t="shared" si="3"/>
        <v>1</v>
      </c>
    </row>
    <row r="202" spans="11:12" x14ac:dyDescent="0.25">
      <c r="K202">
        <v>291</v>
      </c>
      <c r="L202">
        <f t="shared" si="3"/>
        <v>1</v>
      </c>
    </row>
    <row r="203" spans="11:12" x14ac:dyDescent="0.25">
      <c r="K203">
        <v>303</v>
      </c>
      <c r="L203">
        <f t="shared" si="3"/>
        <v>1</v>
      </c>
    </row>
    <row r="204" spans="11:12" x14ac:dyDescent="0.25">
      <c r="K204">
        <v>291</v>
      </c>
      <c r="L204">
        <f t="shared" si="3"/>
        <v>1</v>
      </c>
    </row>
    <row r="205" spans="11:12" x14ac:dyDescent="0.25">
      <c r="K205">
        <v>242</v>
      </c>
      <c r="L205">
        <f t="shared" si="3"/>
        <v>0</v>
      </c>
    </row>
    <row r="206" spans="11:12" x14ac:dyDescent="0.25">
      <c r="K206">
        <v>329</v>
      </c>
      <c r="L206">
        <f t="shared" si="3"/>
        <v>1</v>
      </c>
    </row>
    <row r="207" spans="11:12" x14ac:dyDescent="0.25">
      <c r="K207">
        <v>336</v>
      </c>
      <c r="L207">
        <f t="shared" si="3"/>
        <v>1</v>
      </c>
    </row>
    <row r="208" spans="11:12" x14ac:dyDescent="0.25">
      <c r="K208">
        <v>201</v>
      </c>
      <c r="L208">
        <f t="shared" si="3"/>
        <v>0</v>
      </c>
    </row>
    <row r="209" spans="11:12" x14ac:dyDescent="0.25">
      <c r="K209">
        <v>203</v>
      </c>
      <c r="L209">
        <f t="shared" si="3"/>
        <v>0</v>
      </c>
    </row>
    <row r="210" spans="11:12" x14ac:dyDescent="0.25">
      <c r="K210">
        <v>342</v>
      </c>
      <c r="L210">
        <f t="shared" si="3"/>
        <v>1</v>
      </c>
    </row>
    <row r="211" spans="11:12" x14ac:dyDescent="0.25">
      <c r="K211">
        <v>242</v>
      </c>
      <c r="L211">
        <f t="shared" si="3"/>
        <v>0</v>
      </c>
    </row>
    <row r="212" spans="11:12" x14ac:dyDescent="0.25">
      <c r="K212">
        <v>335</v>
      </c>
      <c r="L212">
        <f t="shared" si="3"/>
        <v>1</v>
      </c>
    </row>
    <row r="213" spans="11:12" x14ac:dyDescent="0.25">
      <c r="K213">
        <v>200</v>
      </c>
      <c r="L213">
        <f t="shared" si="3"/>
        <v>0</v>
      </c>
    </row>
    <row r="214" spans="11:12" x14ac:dyDescent="0.25">
      <c r="K214">
        <v>302</v>
      </c>
      <c r="L214">
        <f t="shared" si="3"/>
        <v>0</v>
      </c>
    </row>
    <row r="215" spans="11:12" x14ac:dyDescent="0.25">
      <c r="K215">
        <v>303</v>
      </c>
      <c r="L215">
        <f t="shared" si="3"/>
        <v>1</v>
      </c>
    </row>
    <row r="216" spans="11:12" x14ac:dyDescent="0.25">
      <c r="K216">
        <v>291</v>
      </c>
      <c r="L216">
        <f t="shared" si="3"/>
        <v>1</v>
      </c>
    </row>
    <row r="217" spans="11:12" x14ac:dyDescent="0.25">
      <c r="K217">
        <v>291</v>
      </c>
      <c r="L217">
        <f t="shared" si="3"/>
        <v>1</v>
      </c>
    </row>
    <row r="218" spans="11:12" x14ac:dyDescent="0.25">
      <c r="K218">
        <v>342</v>
      </c>
      <c r="L218">
        <f t="shared" si="3"/>
        <v>1</v>
      </c>
    </row>
    <row r="219" spans="11:12" x14ac:dyDescent="0.25">
      <c r="K219">
        <v>339</v>
      </c>
      <c r="L219">
        <f t="shared" si="3"/>
        <v>1</v>
      </c>
    </row>
    <row r="220" spans="11:12" x14ac:dyDescent="0.25">
      <c r="K220">
        <v>335</v>
      </c>
      <c r="L220">
        <f t="shared" si="3"/>
        <v>1</v>
      </c>
    </row>
    <row r="221" spans="11:12" x14ac:dyDescent="0.25">
      <c r="K221">
        <v>326</v>
      </c>
      <c r="L221">
        <f t="shared" si="3"/>
        <v>1</v>
      </c>
    </row>
    <row r="222" spans="11:12" x14ac:dyDescent="0.25">
      <c r="K222">
        <v>318</v>
      </c>
      <c r="L222">
        <f t="shared" si="3"/>
        <v>1</v>
      </c>
    </row>
    <row r="223" spans="11:12" x14ac:dyDescent="0.25">
      <c r="K223">
        <v>342</v>
      </c>
      <c r="L223">
        <f t="shared" si="3"/>
        <v>1</v>
      </c>
    </row>
    <row r="224" spans="11:12" x14ac:dyDescent="0.25">
      <c r="K224" t="s">
        <v>2995</v>
      </c>
      <c r="L224">
        <f t="shared" si="3"/>
        <v>0</v>
      </c>
    </row>
    <row r="225" spans="11:12" x14ac:dyDescent="0.25">
      <c r="K225">
        <v>291</v>
      </c>
      <c r="L225">
        <f t="shared" si="3"/>
        <v>1</v>
      </c>
    </row>
    <row r="226" spans="11:12" x14ac:dyDescent="0.25">
      <c r="K226">
        <v>206</v>
      </c>
      <c r="L226">
        <f t="shared" si="3"/>
        <v>0</v>
      </c>
    </row>
    <row r="227" spans="11:12" x14ac:dyDescent="0.25">
      <c r="K227">
        <v>339</v>
      </c>
      <c r="L227">
        <f t="shared" si="3"/>
        <v>1</v>
      </c>
    </row>
    <row r="228" spans="11:12" x14ac:dyDescent="0.25">
      <c r="K228">
        <v>342</v>
      </c>
      <c r="L228">
        <f t="shared" si="3"/>
        <v>1</v>
      </c>
    </row>
    <row r="229" spans="11:12" x14ac:dyDescent="0.25">
      <c r="K229">
        <v>342</v>
      </c>
      <c r="L229">
        <f t="shared" si="3"/>
        <v>1</v>
      </c>
    </row>
    <row r="230" spans="11:12" x14ac:dyDescent="0.25">
      <c r="K230">
        <v>291</v>
      </c>
      <c r="L230">
        <f t="shared" si="3"/>
        <v>1</v>
      </c>
    </row>
    <row r="231" spans="11:12" x14ac:dyDescent="0.25">
      <c r="K231">
        <v>291</v>
      </c>
      <c r="L231">
        <f t="shared" si="3"/>
        <v>1</v>
      </c>
    </row>
    <row r="232" spans="11:12" x14ac:dyDescent="0.25">
      <c r="K232">
        <v>342</v>
      </c>
      <c r="L232">
        <f t="shared" si="3"/>
        <v>1</v>
      </c>
    </row>
    <row r="233" spans="11:12" x14ac:dyDescent="0.25">
      <c r="K233">
        <v>339</v>
      </c>
      <c r="L233">
        <f t="shared" si="3"/>
        <v>1</v>
      </c>
    </row>
    <row r="234" spans="11:12" x14ac:dyDescent="0.25">
      <c r="K234">
        <v>242</v>
      </c>
      <c r="L234">
        <f t="shared" si="3"/>
        <v>0</v>
      </c>
    </row>
    <row r="235" spans="11:12" x14ac:dyDescent="0.25">
      <c r="K235">
        <v>339</v>
      </c>
      <c r="L235">
        <f t="shared" si="3"/>
        <v>1</v>
      </c>
    </row>
    <row r="236" spans="11:12" x14ac:dyDescent="0.25">
      <c r="K236">
        <v>201</v>
      </c>
      <c r="L236">
        <f t="shared" si="3"/>
        <v>0</v>
      </c>
    </row>
    <row r="237" spans="11:12" x14ac:dyDescent="0.25">
      <c r="K237">
        <v>8</v>
      </c>
      <c r="L237">
        <f t="shared" si="3"/>
        <v>1</v>
      </c>
    </row>
    <row r="238" spans="11:12" x14ac:dyDescent="0.25">
      <c r="K238">
        <v>297</v>
      </c>
      <c r="L238">
        <f t="shared" si="3"/>
        <v>1</v>
      </c>
    </row>
    <row r="239" spans="11:12" x14ac:dyDescent="0.25">
      <c r="K239">
        <v>291</v>
      </c>
      <c r="L239">
        <f t="shared" si="3"/>
        <v>1</v>
      </c>
    </row>
    <row r="240" spans="11:12" x14ac:dyDescent="0.25">
      <c r="K240">
        <v>291</v>
      </c>
      <c r="L240">
        <f t="shared" si="3"/>
        <v>1</v>
      </c>
    </row>
    <row r="241" spans="11:12" x14ac:dyDescent="0.25">
      <c r="K241">
        <v>307</v>
      </c>
      <c r="L241">
        <f t="shared" si="3"/>
        <v>1</v>
      </c>
    </row>
    <row r="242" spans="11:12" x14ac:dyDescent="0.25">
      <c r="K242">
        <v>342</v>
      </c>
      <c r="L242">
        <f t="shared" si="3"/>
        <v>1</v>
      </c>
    </row>
    <row r="243" spans="11:12" x14ac:dyDescent="0.25">
      <c r="K243">
        <v>349</v>
      </c>
      <c r="L243">
        <f t="shared" si="3"/>
        <v>1</v>
      </c>
    </row>
    <row r="244" spans="11:12" x14ac:dyDescent="0.25">
      <c r="K244">
        <v>297</v>
      </c>
      <c r="L244">
        <f t="shared" si="3"/>
        <v>1</v>
      </c>
    </row>
    <row r="245" spans="11:12" x14ac:dyDescent="0.25">
      <c r="K245">
        <v>291</v>
      </c>
      <c r="L245">
        <f t="shared" si="3"/>
        <v>1</v>
      </c>
    </row>
    <row r="246" spans="11:12" x14ac:dyDescent="0.25">
      <c r="K246">
        <v>203</v>
      </c>
      <c r="L246">
        <f t="shared" si="3"/>
        <v>0</v>
      </c>
    </row>
    <row r="247" spans="11:12" x14ac:dyDescent="0.25">
      <c r="K247">
        <v>348</v>
      </c>
      <c r="L247">
        <f t="shared" si="3"/>
        <v>1</v>
      </c>
    </row>
    <row r="248" spans="11:12" x14ac:dyDescent="0.25">
      <c r="K248">
        <v>302</v>
      </c>
      <c r="L248">
        <f t="shared" si="3"/>
        <v>0</v>
      </c>
    </row>
    <row r="249" spans="11:12" x14ac:dyDescent="0.25">
      <c r="K249">
        <v>204</v>
      </c>
      <c r="L249">
        <f t="shared" si="3"/>
        <v>0</v>
      </c>
    </row>
    <row r="250" spans="11:12" x14ac:dyDescent="0.25">
      <c r="K250">
        <v>291</v>
      </c>
      <c r="L250">
        <f t="shared" si="3"/>
        <v>1</v>
      </c>
    </row>
    <row r="251" spans="11:12" x14ac:dyDescent="0.25">
      <c r="K251">
        <v>242</v>
      </c>
      <c r="L251">
        <f t="shared" si="3"/>
        <v>0</v>
      </c>
    </row>
    <row r="252" spans="11:12" x14ac:dyDescent="0.25">
      <c r="K252">
        <v>302</v>
      </c>
      <c r="L252">
        <f t="shared" si="3"/>
        <v>0</v>
      </c>
    </row>
    <row r="253" spans="11:12" x14ac:dyDescent="0.25">
      <c r="K253">
        <v>335</v>
      </c>
      <c r="L253">
        <f t="shared" si="3"/>
        <v>1</v>
      </c>
    </row>
    <row r="254" spans="11:12" x14ac:dyDescent="0.25">
      <c r="K254">
        <v>339</v>
      </c>
      <c r="L254">
        <f t="shared" si="3"/>
        <v>1</v>
      </c>
    </row>
    <row r="255" spans="11:12" x14ac:dyDescent="0.25">
      <c r="K255">
        <v>206</v>
      </c>
      <c r="L255">
        <f t="shared" si="3"/>
        <v>0</v>
      </c>
    </row>
    <row r="256" spans="11:12" x14ac:dyDescent="0.25">
      <c r="K256">
        <v>210</v>
      </c>
      <c r="L256">
        <f t="shared" si="3"/>
        <v>0</v>
      </c>
    </row>
    <row r="257" spans="11:12" x14ac:dyDescent="0.25">
      <c r="K257">
        <v>210</v>
      </c>
      <c r="L257">
        <f t="shared" si="3"/>
        <v>0</v>
      </c>
    </row>
    <row r="258" spans="11:12" x14ac:dyDescent="0.25">
      <c r="K258">
        <v>332</v>
      </c>
      <c r="L258">
        <f t="shared" si="3"/>
        <v>1</v>
      </c>
    </row>
    <row r="259" spans="11:12" x14ac:dyDescent="0.25">
      <c r="K259">
        <v>345</v>
      </c>
      <c r="L259">
        <f t="shared" si="3"/>
        <v>1</v>
      </c>
    </row>
    <row r="260" spans="11:12" x14ac:dyDescent="0.25">
      <c r="K260">
        <v>291</v>
      </c>
      <c r="L260">
        <f t="shared" ref="L260:L323" si="4">COUNTIF($A$2:$A$108,K260)</f>
        <v>1</v>
      </c>
    </row>
    <row r="261" spans="11:12" x14ac:dyDescent="0.25">
      <c r="K261">
        <v>345</v>
      </c>
      <c r="L261">
        <f t="shared" si="4"/>
        <v>1</v>
      </c>
    </row>
    <row r="262" spans="11:12" x14ac:dyDescent="0.25">
      <c r="K262">
        <v>348</v>
      </c>
      <c r="L262">
        <f t="shared" si="4"/>
        <v>1</v>
      </c>
    </row>
    <row r="263" spans="11:12" x14ac:dyDescent="0.25">
      <c r="K263">
        <v>242</v>
      </c>
      <c r="L263">
        <f t="shared" si="4"/>
        <v>0</v>
      </c>
    </row>
    <row r="264" spans="11:12" x14ac:dyDescent="0.25">
      <c r="K264">
        <v>344</v>
      </c>
      <c r="L264">
        <f t="shared" si="4"/>
        <v>0</v>
      </c>
    </row>
    <row r="265" spans="11:12" x14ac:dyDescent="0.25">
      <c r="K265">
        <v>291</v>
      </c>
      <c r="L265">
        <f t="shared" si="4"/>
        <v>1</v>
      </c>
    </row>
    <row r="266" spans="11:12" x14ac:dyDescent="0.25">
      <c r="K266">
        <v>291</v>
      </c>
      <c r="L266">
        <f t="shared" si="4"/>
        <v>1</v>
      </c>
    </row>
    <row r="267" spans="11:12" x14ac:dyDescent="0.25">
      <c r="K267">
        <v>291</v>
      </c>
      <c r="L267">
        <f t="shared" si="4"/>
        <v>1</v>
      </c>
    </row>
    <row r="268" spans="11:12" x14ac:dyDescent="0.25">
      <c r="K268">
        <v>315</v>
      </c>
      <c r="L268">
        <f t="shared" si="4"/>
        <v>1</v>
      </c>
    </row>
    <row r="269" spans="11:12" x14ac:dyDescent="0.25">
      <c r="K269">
        <v>335</v>
      </c>
      <c r="L269">
        <f t="shared" si="4"/>
        <v>1</v>
      </c>
    </row>
    <row r="270" spans="11:12" x14ac:dyDescent="0.25">
      <c r="K270">
        <v>329</v>
      </c>
      <c r="L270">
        <f t="shared" si="4"/>
        <v>1</v>
      </c>
    </row>
    <row r="271" spans="11:12" x14ac:dyDescent="0.25">
      <c r="K271">
        <v>299</v>
      </c>
      <c r="L271">
        <f t="shared" si="4"/>
        <v>1</v>
      </c>
    </row>
    <row r="272" spans="11:12" x14ac:dyDescent="0.25">
      <c r="K272">
        <v>335</v>
      </c>
      <c r="L272">
        <f t="shared" si="4"/>
        <v>1</v>
      </c>
    </row>
    <row r="273" spans="11:12" x14ac:dyDescent="0.25">
      <c r="K273">
        <v>354</v>
      </c>
      <c r="L273">
        <f t="shared" si="4"/>
        <v>0</v>
      </c>
    </row>
    <row r="274" spans="11:12" x14ac:dyDescent="0.25">
      <c r="K274">
        <v>335</v>
      </c>
      <c r="L274">
        <f t="shared" si="4"/>
        <v>1</v>
      </c>
    </row>
    <row r="275" spans="11:12" x14ac:dyDescent="0.25">
      <c r="K275">
        <v>348</v>
      </c>
      <c r="L275">
        <f t="shared" si="4"/>
        <v>1</v>
      </c>
    </row>
    <row r="276" spans="11:12" x14ac:dyDescent="0.25">
      <c r="K276">
        <v>291</v>
      </c>
      <c r="L276">
        <f t="shared" si="4"/>
        <v>1</v>
      </c>
    </row>
    <row r="277" spans="11:12" x14ac:dyDescent="0.25">
      <c r="K277">
        <v>335</v>
      </c>
      <c r="L277">
        <f t="shared" si="4"/>
        <v>1</v>
      </c>
    </row>
    <row r="278" spans="11:12" x14ac:dyDescent="0.25">
      <c r="K278">
        <v>346</v>
      </c>
      <c r="L278">
        <f t="shared" si="4"/>
        <v>0</v>
      </c>
    </row>
    <row r="279" spans="11:12" x14ac:dyDescent="0.25">
      <c r="K279" t="s">
        <v>3225</v>
      </c>
      <c r="L279">
        <f t="shared" si="4"/>
        <v>0</v>
      </c>
    </row>
    <row r="280" spans="11:12" x14ac:dyDescent="0.25">
      <c r="K280">
        <v>291</v>
      </c>
      <c r="L280">
        <f t="shared" si="4"/>
        <v>1</v>
      </c>
    </row>
    <row r="281" spans="11:12" x14ac:dyDescent="0.25">
      <c r="K281">
        <v>335</v>
      </c>
      <c r="L281">
        <f t="shared" si="4"/>
        <v>1</v>
      </c>
    </row>
    <row r="282" spans="11:12" x14ac:dyDescent="0.25">
      <c r="K282">
        <v>354</v>
      </c>
      <c r="L282">
        <f t="shared" si="4"/>
        <v>0</v>
      </c>
    </row>
    <row r="283" spans="11:12" x14ac:dyDescent="0.25">
      <c r="K283">
        <v>348</v>
      </c>
      <c r="L283">
        <f t="shared" si="4"/>
        <v>1</v>
      </c>
    </row>
    <row r="284" spans="11:12" x14ac:dyDescent="0.25">
      <c r="K284">
        <v>201</v>
      </c>
      <c r="L284">
        <f t="shared" si="4"/>
        <v>0</v>
      </c>
    </row>
    <row r="285" spans="11:12" x14ac:dyDescent="0.25">
      <c r="K285">
        <v>200</v>
      </c>
      <c r="L285">
        <f t="shared" si="4"/>
        <v>0</v>
      </c>
    </row>
    <row r="286" spans="11:12" x14ac:dyDescent="0.25">
      <c r="K286">
        <v>210</v>
      </c>
      <c r="L286">
        <f t="shared" si="4"/>
        <v>0</v>
      </c>
    </row>
    <row r="287" spans="11:12" x14ac:dyDescent="0.25">
      <c r="K287">
        <v>200</v>
      </c>
      <c r="L287">
        <f t="shared" si="4"/>
        <v>0</v>
      </c>
    </row>
    <row r="288" spans="11:12" x14ac:dyDescent="0.25">
      <c r="K288">
        <v>200</v>
      </c>
      <c r="L288">
        <f t="shared" si="4"/>
        <v>0</v>
      </c>
    </row>
    <row r="289" spans="11:12" x14ac:dyDescent="0.25">
      <c r="K289">
        <v>5</v>
      </c>
      <c r="L289">
        <f t="shared" si="4"/>
        <v>1</v>
      </c>
    </row>
    <row r="290" spans="11:12" x14ac:dyDescent="0.25">
      <c r="K290">
        <v>8</v>
      </c>
      <c r="L290">
        <f t="shared" si="4"/>
        <v>1</v>
      </c>
    </row>
    <row r="291" spans="11:12" x14ac:dyDescent="0.25">
      <c r="K291">
        <v>343</v>
      </c>
      <c r="L291">
        <f t="shared" si="4"/>
        <v>1</v>
      </c>
    </row>
    <row r="292" spans="11:12" x14ac:dyDescent="0.25">
      <c r="K292">
        <v>354</v>
      </c>
      <c r="L292">
        <f t="shared" si="4"/>
        <v>0</v>
      </c>
    </row>
    <row r="293" spans="11:12" x14ac:dyDescent="0.25">
      <c r="K293">
        <v>201</v>
      </c>
      <c r="L293">
        <f t="shared" si="4"/>
        <v>0</v>
      </c>
    </row>
    <row r="294" spans="11:12" x14ac:dyDescent="0.25">
      <c r="K294">
        <v>206</v>
      </c>
      <c r="L294">
        <f t="shared" si="4"/>
        <v>0</v>
      </c>
    </row>
    <row r="295" spans="11:12" x14ac:dyDescent="0.25">
      <c r="K295">
        <v>335</v>
      </c>
      <c r="L295">
        <f t="shared" si="4"/>
        <v>1</v>
      </c>
    </row>
    <row r="296" spans="11:12" x14ac:dyDescent="0.25">
      <c r="K296">
        <v>335</v>
      </c>
      <c r="L296">
        <f t="shared" si="4"/>
        <v>1</v>
      </c>
    </row>
    <row r="297" spans="11:12" x14ac:dyDescent="0.25">
      <c r="K297">
        <v>339</v>
      </c>
      <c r="L297">
        <f t="shared" si="4"/>
        <v>1</v>
      </c>
    </row>
    <row r="298" spans="11:12" x14ac:dyDescent="0.25">
      <c r="K298">
        <v>339</v>
      </c>
      <c r="L298">
        <f t="shared" si="4"/>
        <v>1</v>
      </c>
    </row>
    <row r="299" spans="11:12" x14ac:dyDescent="0.25">
      <c r="K299">
        <v>349</v>
      </c>
      <c r="L299">
        <f t="shared" si="4"/>
        <v>1</v>
      </c>
    </row>
    <row r="300" spans="11:12" x14ac:dyDescent="0.25">
      <c r="K300">
        <v>349</v>
      </c>
      <c r="L300">
        <f t="shared" si="4"/>
        <v>1</v>
      </c>
    </row>
    <row r="301" spans="11:12" x14ac:dyDescent="0.25">
      <c r="K301">
        <v>202</v>
      </c>
      <c r="L301">
        <f t="shared" si="4"/>
        <v>0</v>
      </c>
    </row>
    <row r="302" spans="11:12" x14ac:dyDescent="0.25">
      <c r="K302">
        <v>339</v>
      </c>
      <c r="L302">
        <f t="shared" si="4"/>
        <v>1</v>
      </c>
    </row>
    <row r="303" spans="11:12" x14ac:dyDescent="0.25">
      <c r="K303">
        <v>348</v>
      </c>
      <c r="L303">
        <f t="shared" si="4"/>
        <v>1</v>
      </c>
    </row>
    <row r="304" spans="11:12" x14ac:dyDescent="0.25">
      <c r="K304">
        <v>348</v>
      </c>
      <c r="L304">
        <f t="shared" si="4"/>
        <v>1</v>
      </c>
    </row>
    <row r="305" spans="11:12" x14ac:dyDescent="0.25">
      <c r="K305">
        <v>6</v>
      </c>
      <c r="L305">
        <f t="shared" si="4"/>
        <v>1</v>
      </c>
    </row>
    <row r="306" spans="11:12" x14ac:dyDescent="0.25">
      <c r="K306">
        <v>348</v>
      </c>
      <c r="L306">
        <f t="shared" si="4"/>
        <v>1</v>
      </c>
    </row>
    <row r="307" spans="11:12" x14ac:dyDescent="0.25">
      <c r="K307">
        <v>291</v>
      </c>
      <c r="L307">
        <f t="shared" si="4"/>
        <v>1</v>
      </c>
    </row>
    <row r="308" spans="11:12" x14ac:dyDescent="0.25">
      <c r="K308">
        <v>346</v>
      </c>
      <c r="L308">
        <f t="shared" si="4"/>
        <v>0</v>
      </c>
    </row>
    <row r="309" spans="11:12" x14ac:dyDescent="0.25">
      <c r="K309">
        <v>291</v>
      </c>
      <c r="L309">
        <f t="shared" si="4"/>
        <v>1</v>
      </c>
    </row>
    <row r="310" spans="11:12" x14ac:dyDescent="0.25">
      <c r="K310">
        <v>202</v>
      </c>
      <c r="L310">
        <f t="shared" si="4"/>
        <v>0</v>
      </c>
    </row>
    <row r="311" spans="11:12" x14ac:dyDescent="0.25">
      <c r="K311">
        <v>326</v>
      </c>
      <c r="L311">
        <f t="shared" si="4"/>
        <v>1</v>
      </c>
    </row>
    <row r="312" spans="11:12" x14ac:dyDescent="0.25">
      <c r="K312">
        <v>339</v>
      </c>
      <c r="L312">
        <f t="shared" si="4"/>
        <v>1</v>
      </c>
    </row>
    <row r="313" spans="11:12" x14ac:dyDescent="0.25">
      <c r="K313">
        <v>348</v>
      </c>
      <c r="L313">
        <f t="shared" si="4"/>
        <v>1</v>
      </c>
    </row>
    <row r="314" spans="11:12" x14ac:dyDescent="0.25">
      <c r="K314">
        <v>349</v>
      </c>
      <c r="L314">
        <f t="shared" si="4"/>
        <v>1</v>
      </c>
    </row>
    <row r="315" spans="11:12" x14ac:dyDescent="0.25">
      <c r="K315">
        <v>355</v>
      </c>
      <c r="L315">
        <f t="shared" si="4"/>
        <v>1</v>
      </c>
    </row>
    <row r="316" spans="11:12" x14ac:dyDescent="0.25">
      <c r="K316">
        <v>211</v>
      </c>
      <c r="L316">
        <f t="shared" si="4"/>
        <v>0</v>
      </c>
    </row>
    <row r="317" spans="11:12" x14ac:dyDescent="0.25">
      <c r="K317">
        <v>6</v>
      </c>
      <c r="L317">
        <f t="shared" si="4"/>
        <v>1</v>
      </c>
    </row>
    <row r="318" spans="11:12" x14ac:dyDescent="0.25">
      <c r="K318">
        <v>1</v>
      </c>
      <c r="L318">
        <f t="shared" si="4"/>
        <v>1</v>
      </c>
    </row>
    <row r="319" spans="11:12" x14ac:dyDescent="0.25">
      <c r="K319">
        <v>355</v>
      </c>
      <c r="L319">
        <f t="shared" si="4"/>
        <v>1</v>
      </c>
    </row>
    <row r="320" spans="11:12" x14ac:dyDescent="0.25">
      <c r="K320">
        <v>1</v>
      </c>
      <c r="L320">
        <f t="shared" si="4"/>
        <v>1</v>
      </c>
    </row>
    <row r="321" spans="11:12" x14ac:dyDescent="0.25">
      <c r="K321">
        <v>6</v>
      </c>
      <c r="L321">
        <f t="shared" si="4"/>
        <v>1</v>
      </c>
    </row>
    <row r="322" spans="11:12" x14ac:dyDescent="0.25">
      <c r="K322">
        <v>355</v>
      </c>
      <c r="L322">
        <f t="shared" si="4"/>
        <v>1</v>
      </c>
    </row>
    <row r="323" spans="11:12" x14ac:dyDescent="0.25">
      <c r="K323">
        <v>348</v>
      </c>
      <c r="L323">
        <f t="shared" si="4"/>
        <v>1</v>
      </c>
    </row>
    <row r="324" spans="11:12" x14ac:dyDescent="0.25">
      <c r="K324">
        <v>335</v>
      </c>
      <c r="L324">
        <f t="shared" ref="L324:L387" si="5">COUNTIF($A$2:$A$108,K324)</f>
        <v>1</v>
      </c>
    </row>
    <row r="325" spans="11:12" x14ac:dyDescent="0.25">
      <c r="K325">
        <v>349</v>
      </c>
      <c r="L325">
        <f t="shared" si="5"/>
        <v>1</v>
      </c>
    </row>
    <row r="326" spans="11:12" x14ac:dyDescent="0.25">
      <c r="K326">
        <v>299</v>
      </c>
      <c r="L326">
        <f t="shared" si="5"/>
        <v>1</v>
      </c>
    </row>
    <row r="327" spans="11:12" x14ac:dyDescent="0.25">
      <c r="K327">
        <v>5</v>
      </c>
      <c r="L327">
        <f t="shared" si="5"/>
        <v>1</v>
      </c>
    </row>
    <row r="328" spans="11:12" x14ac:dyDescent="0.25">
      <c r="K328">
        <v>339</v>
      </c>
      <c r="L328">
        <f t="shared" si="5"/>
        <v>1</v>
      </c>
    </row>
    <row r="329" spans="11:12" x14ac:dyDescent="0.25">
      <c r="K329">
        <v>6</v>
      </c>
      <c r="L329">
        <f t="shared" si="5"/>
        <v>1</v>
      </c>
    </row>
    <row r="330" spans="11:12" x14ac:dyDescent="0.25">
      <c r="K330">
        <v>6</v>
      </c>
      <c r="L330">
        <f t="shared" si="5"/>
        <v>1</v>
      </c>
    </row>
    <row r="331" spans="11:12" x14ac:dyDescent="0.25">
      <c r="K331">
        <v>200</v>
      </c>
      <c r="L331">
        <f t="shared" si="5"/>
        <v>0</v>
      </c>
    </row>
    <row r="332" spans="11:12" x14ac:dyDescent="0.25">
      <c r="K332">
        <v>299</v>
      </c>
      <c r="L332">
        <f t="shared" si="5"/>
        <v>1</v>
      </c>
    </row>
    <row r="333" spans="11:12" x14ac:dyDescent="0.25">
      <c r="K333">
        <v>9</v>
      </c>
      <c r="L333">
        <f t="shared" si="5"/>
        <v>1</v>
      </c>
    </row>
    <row r="334" spans="11:12" x14ac:dyDescent="0.25">
      <c r="K334">
        <v>299</v>
      </c>
      <c r="L334">
        <f t="shared" si="5"/>
        <v>1</v>
      </c>
    </row>
    <row r="335" spans="11:12" x14ac:dyDescent="0.25">
      <c r="K335">
        <v>355</v>
      </c>
      <c r="L335">
        <f t="shared" si="5"/>
        <v>1</v>
      </c>
    </row>
    <row r="336" spans="11:12" x14ac:dyDescent="0.25">
      <c r="K336">
        <v>339</v>
      </c>
      <c r="L336">
        <f t="shared" si="5"/>
        <v>1</v>
      </c>
    </row>
    <row r="337" spans="11:12" x14ac:dyDescent="0.25">
      <c r="K337">
        <v>6</v>
      </c>
      <c r="L337">
        <f t="shared" si="5"/>
        <v>1</v>
      </c>
    </row>
    <row r="338" spans="11:12" x14ac:dyDescent="0.25">
      <c r="K338">
        <v>346</v>
      </c>
      <c r="L338">
        <f t="shared" si="5"/>
        <v>0</v>
      </c>
    </row>
    <row r="339" spans="11:12" x14ac:dyDescent="0.25">
      <c r="K339">
        <v>355</v>
      </c>
      <c r="L339">
        <f t="shared" si="5"/>
        <v>1</v>
      </c>
    </row>
    <row r="340" spans="11:12" x14ac:dyDescent="0.25">
      <c r="K340">
        <v>339</v>
      </c>
      <c r="L340">
        <f t="shared" si="5"/>
        <v>1</v>
      </c>
    </row>
    <row r="341" spans="11:12" x14ac:dyDescent="0.25">
      <c r="K341">
        <v>355</v>
      </c>
      <c r="L341">
        <f t="shared" si="5"/>
        <v>1</v>
      </c>
    </row>
    <row r="342" spans="11:12" x14ac:dyDescent="0.25">
      <c r="K342">
        <v>242</v>
      </c>
      <c r="L342">
        <f t="shared" si="5"/>
        <v>0</v>
      </c>
    </row>
    <row r="343" spans="11:12" x14ac:dyDescent="0.25">
      <c r="K343">
        <v>5</v>
      </c>
      <c r="L343">
        <f t="shared" si="5"/>
        <v>1</v>
      </c>
    </row>
    <row r="344" spans="11:12" x14ac:dyDescent="0.25">
      <c r="K344">
        <v>5</v>
      </c>
      <c r="L344">
        <f t="shared" si="5"/>
        <v>1</v>
      </c>
    </row>
    <row r="345" spans="11:12" x14ac:dyDescent="0.25">
      <c r="K345">
        <v>339</v>
      </c>
      <c r="L345">
        <f t="shared" si="5"/>
        <v>1</v>
      </c>
    </row>
    <row r="346" spans="11:12" x14ac:dyDescent="0.25">
      <c r="K346">
        <v>200</v>
      </c>
      <c r="L346">
        <f t="shared" si="5"/>
        <v>0</v>
      </c>
    </row>
    <row r="347" spans="11:12" x14ac:dyDescent="0.25">
      <c r="K347">
        <v>291</v>
      </c>
      <c r="L347">
        <f t="shared" si="5"/>
        <v>1</v>
      </c>
    </row>
    <row r="348" spans="11:12" x14ac:dyDescent="0.25">
      <c r="K348">
        <v>200</v>
      </c>
      <c r="L348">
        <f t="shared" si="5"/>
        <v>0</v>
      </c>
    </row>
    <row r="349" spans="11:12" x14ac:dyDescent="0.25">
      <c r="K349">
        <v>291</v>
      </c>
      <c r="L349">
        <f t="shared" si="5"/>
        <v>1</v>
      </c>
    </row>
    <row r="350" spans="11:12" x14ac:dyDescent="0.25">
      <c r="K350">
        <v>4</v>
      </c>
      <c r="L350">
        <f t="shared" si="5"/>
        <v>1</v>
      </c>
    </row>
    <row r="351" spans="11:12" x14ac:dyDescent="0.25">
      <c r="K351">
        <v>299</v>
      </c>
      <c r="L351">
        <f t="shared" si="5"/>
        <v>1</v>
      </c>
    </row>
    <row r="352" spans="11:12" x14ac:dyDescent="0.25">
      <c r="K352">
        <v>1</v>
      </c>
      <c r="L352">
        <f t="shared" si="5"/>
        <v>1</v>
      </c>
    </row>
    <row r="353" spans="11:12" x14ac:dyDescent="0.25">
      <c r="K353">
        <v>291</v>
      </c>
      <c r="L353">
        <f t="shared" si="5"/>
        <v>1</v>
      </c>
    </row>
    <row r="354" spans="11:12" x14ac:dyDescent="0.25">
      <c r="K354">
        <v>200</v>
      </c>
      <c r="L354">
        <f t="shared" si="5"/>
        <v>0</v>
      </c>
    </row>
    <row r="355" spans="11:12" x14ac:dyDescent="0.25">
      <c r="K355">
        <v>291</v>
      </c>
      <c r="L355">
        <f t="shared" si="5"/>
        <v>1</v>
      </c>
    </row>
    <row r="356" spans="11:12" x14ac:dyDescent="0.25">
      <c r="K356">
        <v>291</v>
      </c>
      <c r="L356">
        <f t="shared" si="5"/>
        <v>1</v>
      </c>
    </row>
    <row r="357" spans="11:12" x14ac:dyDescent="0.25">
      <c r="K357">
        <v>291</v>
      </c>
      <c r="L357">
        <f t="shared" si="5"/>
        <v>1</v>
      </c>
    </row>
    <row r="358" spans="11:12" x14ac:dyDescent="0.25">
      <c r="K358">
        <v>354</v>
      </c>
      <c r="L358">
        <f t="shared" si="5"/>
        <v>0</v>
      </c>
    </row>
    <row r="359" spans="11:12" x14ac:dyDescent="0.25">
      <c r="K359">
        <v>291</v>
      </c>
      <c r="L359">
        <f t="shared" si="5"/>
        <v>1</v>
      </c>
    </row>
    <row r="360" spans="11:12" x14ac:dyDescent="0.25">
      <c r="K360">
        <v>291</v>
      </c>
      <c r="L360">
        <f t="shared" si="5"/>
        <v>1</v>
      </c>
    </row>
    <row r="361" spans="11:12" x14ac:dyDescent="0.25">
      <c r="K361">
        <v>291</v>
      </c>
      <c r="L361">
        <f t="shared" si="5"/>
        <v>1</v>
      </c>
    </row>
    <row r="362" spans="11:12" x14ac:dyDescent="0.25">
      <c r="K362">
        <v>1</v>
      </c>
      <c r="L362">
        <f t="shared" si="5"/>
        <v>1</v>
      </c>
    </row>
    <row r="363" spans="11:12" x14ac:dyDescent="0.25">
      <c r="K363">
        <v>9</v>
      </c>
      <c r="L363">
        <f t="shared" si="5"/>
        <v>1</v>
      </c>
    </row>
    <row r="364" spans="11:12" x14ac:dyDescent="0.25">
      <c r="K364">
        <v>340</v>
      </c>
      <c r="L364">
        <f t="shared" si="5"/>
        <v>1</v>
      </c>
    </row>
    <row r="365" spans="11:12" x14ac:dyDescent="0.25">
      <c r="K365">
        <v>9</v>
      </c>
      <c r="L365">
        <f t="shared" si="5"/>
        <v>1</v>
      </c>
    </row>
    <row r="366" spans="11:12" x14ac:dyDescent="0.25">
      <c r="K366">
        <v>291</v>
      </c>
      <c r="L366">
        <f t="shared" si="5"/>
        <v>1</v>
      </c>
    </row>
    <row r="367" spans="11:12" x14ac:dyDescent="0.25">
      <c r="K367">
        <v>355</v>
      </c>
      <c r="L367">
        <f t="shared" si="5"/>
        <v>1</v>
      </c>
    </row>
    <row r="368" spans="11:12" x14ac:dyDescent="0.25">
      <c r="K368">
        <v>340</v>
      </c>
      <c r="L368">
        <f t="shared" si="5"/>
        <v>1</v>
      </c>
    </row>
    <row r="369" spans="11:12" x14ac:dyDescent="0.25">
      <c r="K369">
        <v>335</v>
      </c>
      <c r="L369">
        <f t="shared" si="5"/>
        <v>1</v>
      </c>
    </row>
    <row r="370" spans="11:12" x14ac:dyDescent="0.25">
      <c r="K370">
        <v>326</v>
      </c>
      <c r="L370">
        <f t="shared" si="5"/>
        <v>1</v>
      </c>
    </row>
    <row r="371" spans="11:12" x14ac:dyDescent="0.25">
      <c r="K371">
        <v>1</v>
      </c>
      <c r="L371">
        <f t="shared" si="5"/>
        <v>1</v>
      </c>
    </row>
    <row r="372" spans="11:12" x14ac:dyDescent="0.25">
      <c r="K372">
        <v>1</v>
      </c>
      <c r="L372">
        <f t="shared" si="5"/>
        <v>1</v>
      </c>
    </row>
    <row r="373" spans="11:12" x14ac:dyDescent="0.25">
      <c r="K373">
        <v>344</v>
      </c>
      <c r="L373">
        <f t="shared" si="5"/>
        <v>0</v>
      </c>
    </row>
    <row r="374" spans="11:12" x14ac:dyDescent="0.25">
      <c r="K374">
        <v>348</v>
      </c>
      <c r="L374">
        <f t="shared" si="5"/>
        <v>1</v>
      </c>
    </row>
    <row r="375" spans="11:12" x14ac:dyDescent="0.25">
      <c r="K375">
        <v>355</v>
      </c>
      <c r="L375">
        <f t="shared" si="5"/>
        <v>1</v>
      </c>
    </row>
    <row r="376" spans="11:12" x14ac:dyDescent="0.25">
      <c r="K376">
        <v>1</v>
      </c>
      <c r="L376">
        <f t="shared" si="5"/>
        <v>1</v>
      </c>
    </row>
    <row r="377" spans="11:12" x14ac:dyDescent="0.25">
      <c r="K377">
        <v>203</v>
      </c>
      <c r="L377">
        <f t="shared" si="5"/>
        <v>0</v>
      </c>
    </row>
    <row r="378" spans="11:12" x14ac:dyDescent="0.25">
      <c r="K378">
        <v>365</v>
      </c>
      <c r="L378">
        <f t="shared" si="5"/>
        <v>0</v>
      </c>
    </row>
    <row r="379" spans="11:12" x14ac:dyDescent="0.25">
      <c r="K379">
        <v>348</v>
      </c>
      <c r="L379">
        <f t="shared" si="5"/>
        <v>1</v>
      </c>
    </row>
    <row r="380" spans="11:12" x14ac:dyDescent="0.25">
      <c r="K380">
        <v>1</v>
      </c>
      <c r="L380">
        <f t="shared" si="5"/>
        <v>1</v>
      </c>
    </row>
    <row r="381" spans="11:12" x14ac:dyDescent="0.25">
      <c r="K381">
        <v>302</v>
      </c>
      <c r="L381">
        <f t="shared" si="5"/>
        <v>0</v>
      </c>
    </row>
    <row r="382" spans="11:12" x14ac:dyDescent="0.25">
      <c r="K382">
        <v>207</v>
      </c>
      <c r="L382">
        <f t="shared" si="5"/>
        <v>0</v>
      </c>
    </row>
    <row r="383" spans="11:12" x14ac:dyDescent="0.25">
      <c r="K383">
        <v>204</v>
      </c>
      <c r="L383">
        <f t="shared" si="5"/>
        <v>0</v>
      </c>
    </row>
    <row r="384" spans="11:12" x14ac:dyDescent="0.25">
      <c r="K384">
        <v>204</v>
      </c>
      <c r="L384">
        <f t="shared" si="5"/>
        <v>0</v>
      </c>
    </row>
    <row r="385" spans="11:12" x14ac:dyDescent="0.25">
      <c r="K385">
        <v>204</v>
      </c>
      <c r="L385">
        <f t="shared" si="5"/>
        <v>0</v>
      </c>
    </row>
    <row r="386" spans="11:12" x14ac:dyDescent="0.25">
      <c r="K386">
        <v>204</v>
      </c>
      <c r="L386">
        <f t="shared" si="5"/>
        <v>0</v>
      </c>
    </row>
    <row r="387" spans="11:12" x14ac:dyDescent="0.25">
      <c r="K387">
        <v>204</v>
      </c>
      <c r="L387">
        <f t="shared" si="5"/>
        <v>0</v>
      </c>
    </row>
    <row r="388" spans="11:12" x14ac:dyDescent="0.25">
      <c r="K388">
        <v>206</v>
      </c>
      <c r="L388">
        <f t="shared" ref="L388:L451" si="6">COUNTIF($A$2:$A$108,K388)</f>
        <v>0</v>
      </c>
    </row>
    <row r="389" spans="11:12" x14ac:dyDescent="0.25">
      <c r="K389">
        <v>354</v>
      </c>
      <c r="L389">
        <f t="shared" si="6"/>
        <v>0</v>
      </c>
    </row>
    <row r="390" spans="11:12" x14ac:dyDescent="0.25">
      <c r="K390">
        <v>359</v>
      </c>
      <c r="L390">
        <f t="shared" si="6"/>
        <v>1</v>
      </c>
    </row>
    <row r="391" spans="11:12" x14ac:dyDescent="0.25">
      <c r="K391">
        <v>291</v>
      </c>
      <c r="L391">
        <f t="shared" si="6"/>
        <v>1</v>
      </c>
    </row>
    <row r="392" spans="11:12" x14ac:dyDescent="0.25">
      <c r="K392">
        <v>203</v>
      </c>
      <c r="L392">
        <f t="shared" si="6"/>
        <v>0</v>
      </c>
    </row>
    <row r="393" spans="11:12" x14ac:dyDescent="0.25">
      <c r="K393">
        <v>299</v>
      </c>
      <c r="L393">
        <f t="shared" si="6"/>
        <v>1</v>
      </c>
    </row>
    <row r="394" spans="11:12" x14ac:dyDescent="0.25">
      <c r="K394">
        <v>1</v>
      </c>
      <c r="L394">
        <f t="shared" si="6"/>
        <v>1</v>
      </c>
    </row>
    <row r="395" spans="11:12" x14ac:dyDescent="0.25">
      <c r="K395">
        <v>1</v>
      </c>
      <c r="L395">
        <f t="shared" si="6"/>
        <v>1</v>
      </c>
    </row>
    <row r="396" spans="11:12" x14ac:dyDescent="0.25">
      <c r="K396">
        <v>6</v>
      </c>
      <c r="L396">
        <f t="shared" si="6"/>
        <v>1</v>
      </c>
    </row>
    <row r="397" spans="11:12" x14ac:dyDescent="0.25">
      <c r="K397">
        <v>206</v>
      </c>
      <c r="L397">
        <f t="shared" si="6"/>
        <v>0</v>
      </c>
    </row>
    <row r="398" spans="11:12" x14ac:dyDescent="0.25">
      <c r="K398">
        <v>1</v>
      </c>
      <c r="L398">
        <f t="shared" si="6"/>
        <v>1</v>
      </c>
    </row>
    <row r="399" spans="11:12" x14ac:dyDescent="0.25">
      <c r="K399">
        <v>299</v>
      </c>
      <c r="L399">
        <f t="shared" si="6"/>
        <v>1</v>
      </c>
    </row>
    <row r="400" spans="11:12" x14ac:dyDescent="0.25">
      <c r="K400">
        <v>299</v>
      </c>
      <c r="L400">
        <f t="shared" si="6"/>
        <v>1</v>
      </c>
    </row>
    <row r="401" spans="11:12" x14ac:dyDescent="0.25">
      <c r="K401">
        <v>291</v>
      </c>
      <c r="L401">
        <f t="shared" si="6"/>
        <v>1</v>
      </c>
    </row>
    <row r="402" spans="11:12" x14ac:dyDescent="0.25">
      <c r="K402">
        <v>348</v>
      </c>
      <c r="L402">
        <f t="shared" si="6"/>
        <v>1</v>
      </c>
    </row>
    <row r="403" spans="11:12" x14ac:dyDescent="0.25">
      <c r="K403">
        <v>299</v>
      </c>
      <c r="L403">
        <f t="shared" si="6"/>
        <v>1</v>
      </c>
    </row>
    <row r="404" spans="11:12" x14ac:dyDescent="0.25">
      <c r="K404">
        <v>291</v>
      </c>
      <c r="L404">
        <f t="shared" si="6"/>
        <v>1</v>
      </c>
    </row>
    <row r="405" spans="11:12" x14ac:dyDescent="0.25">
      <c r="K405">
        <v>291</v>
      </c>
      <c r="L405">
        <f t="shared" si="6"/>
        <v>1</v>
      </c>
    </row>
    <row r="406" spans="11:12" x14ac:dyDescent="0.25">
      <c r="K406">
        <v>359</v>
      </c>
      <c r="L406">
        <f t="shared" si="6"/>
        <v>1</v>
      </c>
    </row>
    <row r="407" spans="11:12" x14ac:dyDescent="0.25">
      <c r="K407">
        <v>354</v>
      </c>
      <c r="L407">
        <f t="shared" si="6"/>
        <v>0</v>
      </c>
    </row>
    <row r="408" spans="11:12" x14ac:dyDescent="0.25">
      <c r="K408">
        <v>4</v>
      </c>
      <c r="L408">
        <f t="shared" si="6"/>
        <v>1</v>
      </c>
    </row>
    <row r="409" spans="11:12" x14ac:dyDescent="0.25">
      <c r="K409">
        <v>354</v>
      </c>
      <c r="L409">
        <f t="shared" si="6"/>
        <v>0</v>
      </c>
    </row>
    <row r="410" spans="11:12" x14ac:dyDescent="0.25">
      <c r="K410">
        <v>211</v>
      </c>
      <c r="L410">
        <f t="shared" si="6"/>
        <v>0</v>
      </c>
    </row>
    <row r="411" spans="11:12" x14ac:dyDescent="0.25">
      <c r="K411">
        <v>4</v>
      </c>
      <c r="L411">
        <f t="shared" si="6"/>
        <v>1</v>
      </c>
    </row>
    <row r="412" spans="11:12" x14ac:dyDescent="0.25">
      <c r="K412" t="s">
        <v>805</v>
      </c>
      <c r="L412">
        <f t="shared" si="6"/>
        <v>1</v>
      </c>
    </row>
    <row r="413" spans="11:12" x14ac:dyDescent="0.25">
      <c r="K413">
        <v>348</v>
      </c>
      <c r="L413">
        <f t="shared" si="6"/>
        <v>1</v>
      </c>
    </row>
    <row r="414" spans="11:12" x14ac:dyDescent="0.25">
      <c r="K414">
        <v>200</v>
      </c>
      <c r="L414">
        <f t="shared" si="6"/>
        <v>0</v>
      </c>
    </row>
    <row r="415" spans="11:12" x14ac:dyDescent="0.25">
      <c r="K415">
        <v>354</v>
      </c>
      <c r="L415">
        <f t="shared" si="6"/>
        <v>0</v>
      </c>
    </row>
    <row r="416" spans="11:12" x14ac:dyDescent="0.25">
      <c r="K416">
        <v>9</v>
      </c>
      <c r="L416">
        <f t="shared" si="6"/>
        <v>1</v>
      </c>
    </row>
    <row r="417" spans="11:12" x14ac:dyDescent="0.25">
      <c r="K417">
        <v>349</v>
      </c>
      <c r="L417">
        <f t="shared" si="6"/>
        <v>1</v>
      </c>
    </row>
    <row r="418" spans="11:12" x14ac:dyDescent="0.25">
      <c r="K418">
        <v>354</v>
      </c>
      <c r="L418">
        <f t="shared" si="6"/>
        <v>0</v>
      </c>
    </row>
    <row r="419" spans="11:12" x14ac:dyDescent="0.25">
      <c r="K419">
        <v>349</v>
      </c>
      <c r="L419">
        <f t="shared" si="6"/>
        <v>1</v>
      </c>
    </row>
    <row r="420" spans="11:12" x14ac:dyDescent="0.25">
      <c r="K420">
        <v>5</v>
      </c>
      <c r="L420">
        <f t="shared" si="6"/>
        <v>1</v>
      </c>
    </row>
    <row r="421" spans="11:12" x14ac:dyDescent="0.25">
      <c r="K421">
        <v>335</v>
      </c>
      <c r="L421">
        <f t="shared" si="6"/>
        <v>1</v>
      </c>
    </row>
    <row r="422" spans="11:12" x14ac:dyDescent="0.25">
      <c r="K422">
        <v>336</v>
      </c>
      <c r="L422">
        <f t="shared" si="6"/>
        <v>1</v>
      </c>
    </row>
    <row r="423" spans="11:12" x14ac:dyDescent="0.25">
      <c r="K423">
        <v>291</v>
      </c>
      <c r="L423">
        <f t="shared" si="6"/>
        <v>1</v>
      </c>
    </row>
    <row r="424" spans="11:12" x14ac:dyDescent="0.25">
      <c r="K424">
        <v>359</v>
      </c>
      <c r="L424">
        <f t="shared" si="6"/>
        <v>1</v>
      </c>
    </row>
    <row r="425" spans="11:12" x14ac:dyDescent="0.25">
      <c r="K425">
        <v>291</v>
      </c>
      <c r="L425">
        <f t="shared" si="6"/>
        <v>1</v>
      </c>
    </row>
    <row r="426" spans="11:12" x14ac:dyDescent="0.25">
      <c r="K426">
        <v>348</v>
      </c>
      <c r="L426">
        <f t="shared" si="6"/>
        <v>1</v>
      </c>
    </row>
    <row r="427" spans="11:12" x14ac:dyDescent="0.25">
      <c r="K427">
        <v>359</v>
      </c>
      <c r="L427">
        <f t="shared" si="6"/>
        <v>1</v>
      </c>
    </row>
    <row r="428" spans="11:12" x14ac:dyDescent="0.25">
      <c r="K428">
        <v>363</v>
      </c>
      <c r="L428">
        <f t="shared" si="6"/>
        <v>0</v>
      </c>
    </row>
    <row r="429" spans="11:12" x14ac:dyDescent="0.25">
      <c r="K429">
        <v>299</v>
      </c>
      <c r="L429">
        <f t="shared" si="6"/>
        <v>1</v>
      </c>
    </row>
    <row r="430" spans="11:12" x14ac:dyDescent="0.25">
      <c r="K430">
        <v>1</v>
      </c>
      <c r="L430">
        <f t="shared" si="6"/>
        <v>1</v>
      </c>
    </row>
    <row r="431" spans="11:12" x14ac:dyDescent="0.25">
      <c r="K431">
        <v>205</v>
      </c>
      <c r="L431">
        <f t="shared" si="6"/>
        <v>0</v>
      </c>
    </row>
    <row r="432" spans="11:12" x14ac:dyDescent="0.25">
      <c r="K432">
        <v>1</v>
      </c>
      <c r="L432">
        <f t="shared" si="6"/>
        <v>1</v>
      </c>
    </row>
    <row r="433" spans="11:12" x14ac:dyDescent="0.25">
      <c r="K433">
        <v>1</v>
      </c>
      <c r="L433">
        <f t="shared" si="6"/>
        <v>1</v>
      </c>
    </row>
    <row r="434" spans="11:12" x14ac:dyDescent="0.25">
      <c r="K434">
        <v>6</v>
      </c>
      <c r="L434">
        <f t="shared" si="6"/>
        <v>1</v>
      </c>
    </row>
    <row r="435" spans="11:12" x14ac:dyDescent="0.25">
      <c r="K435">
        <v>349</v>
      </c>
      <c r="L435">
        <f t="shared" si="6"/>
        <v>1</v>
      </c>
    </row>
    <row r="436" spans="11:12" x14ac:dyDescent="0.25">
      <c r="K436">
        <v>339</v>
      </c>
      <c r="L436">
        <f t="shared" si="6"/>
        <v>1</v>
      </c>
    </row>
    <row r="437" spans="11:12" x14ac:dyDescent="0.25">
      <c r="K437">
        <v>339</v>
      </c>
      <c r="L437">
        <f t="shared" si="6"/>
        <v>1</v>
      </c>
    </row>
    <row r="438" spans="11:12" x14ac:dyDescent="0.25">
      <c r="K438">
        <v>354</v>
      </c>
      <c r="L438">
        <f t="shared" si="6"/>
        <v>0</v>
      </c>
    </row>
    <row r="439" spans="11:12" x14ac:dyDescent="0.25">
      <c r="K439">
        <v>359</v>
      </c>
      <c r="L439">
        <f t="shared" si="6"/>
        <v>1</v>
      </c>
    </row>
    <row r="440" spans="11:12" x14ac:dyDescent="0.25">
      <c r="K440">
        <v>354</v>
      </c>
      <c r="L440">
        <f t="shared" si="6"/>
        <v>0</v>
      </c>
    </row>
    <row r="441" spans="11:12" x14ac:dyDescent="0.25">
      <c r="K441">
        <v>355</v>
      </c>
      <c r="L441">
        <f t="shared" si="6"/>
        <v>1</v>
      </c>
    </row>
    <row r="442" spans="11:12" x14ac:dyDescent="0.25">
      <c r="K442">
        <v>9</v>
      </c>
      <c r="L442">
        <f t="shared" si="6"/>
        <v>1</v>
      </c>
    </row>
    <row r="443" spans="11:12" x14ac:dyDescent="0.25">
      <c r="K443">
        <v>6</v>
      </c>
      <c r="L443">
        <f t="shared" si="6"/>
        <v>1</v>
      </c>
    </row>
    <row r="444" spans="11:12" x14ac:dyDescent="0.25">
      <c r="K444">
        <v>348</v>
      </c>
      <c r="L444">
        <f t="shared" si="6"/>
        <v>1</v>
      </c>
    </row>
    <row r="445" spans="11:12" x14ac:dyDescent="0.25">
      <c r="K445">
        <v>6</v>
      </c>
      <c r="L445">
        <f t="shared" si="6"/>
        <v>1</v>
      </c>
    </row>
    <row r="446" spans="11:12" x14ac:dyDescent="0.25">
      <c r="K446">
        <v>291</v>
      </c>
      <c r="L446">
        <f t="shared" si="6"/>
        <v>1</v>
      </c>
    </row>
    <row r="447" spans="11:12" x14ac:dyDescent="0.25">
      <c r="K447">
        <v>291</v>
      </c>
      <c r="L447">
        <f t="shared" si="6"/>
        <v>1</v>
      </c>
    </row>
    <row r="448" spans="11:12" x14ac:dyDescent="0.25">
      <c r="K448">
        <v>291</v>
      </c>
      <c r="L448">
        <f t="shared" si="6"/>
        <v>1</v>
      </c>
    </row>
    <row r="449" spans="11:12" x14ac:dyDescent="0.25">
      <c r="K449">
        <v>291</v>
      </c>
      <c r="L449">
        <f t="shared" si="6"/>
        <v>1</v>
      </c>
    </row>
    <row r="450" spans="11:12" x14ac:dyDescent="0.25">
      <c r="K450">
        <v>339</v>
      </c>
      <c r="L450">
        <f t="shared" si="6"/>
        <v>1</v>
      </c>
    </row>
    <row r="451" spans="11:12" x14ac:dyDescent="0.25">
      <c r="K451">
        <v>1</v>
      </c>
      <c r="L451">
        <f t="shared" si="6"/>
        <v>1</v>
      </c>
    </row>
    <row r="452" spans="11:12" x14ac:dyDescent="0.25">
      <c r="K452">
        <v>1</v>
      </c>
      <c r="L452">
        <f t="shared" ref="L452:L471" si="7">COUNTIF($A$2:$A$108,K452)</f>
        <v>1</v>
      </c>
    </row>
    <row r="453" spans="11:12" x14ac:dyDescent="0.25">
      <c r="K453">
        <v>1</v>
      </c>
      <c r="L453">
        <f t="shared" si="7"/>
        <v>1</v>
      </c>
    </row>
    <row r="454" spans="11:12" x14ac:dyDescent="0.25">
      <c r="K454">
        <v>299</v>
      </c>
      <c r="L454">
        <f t="shared" si="7"/>
        <v>1</v>
      </c>
    </row>
    <row r="455" spans="11:12" x14ac:dyDescent="0.25">
      <c r="K455">
        <v>335</v>
      </c>
      <c r="L455">
        <f t="shared" si="7"/>
        <v>1</v>
      </c>
    </row>
    <row r="456" spans="11:12" x14ac:dyDescent="0.25">
      <c r="K456">
        <v>299</v>
      </c>
      <c r="L456">
        <f t="shared" si="7"/>
        <v>1</v>
      </c>
    </row>
    <row r="457" spans="11:12" x14ac:dyDescent="0.25">
      <c r="K457">
        <v>5</v>
      </c>
      <c r="L457">
        <f t="shared" si="7"/>
        <v>1</v>
      </c>
    </row>
    <row r="458" spans="11:12" x14ac:dyDescent="0.25">
      <c r="K458">
        <v>335</v>
      </c>
      <c r="L458">
        <f t="shared" si="7"/>
        <v>1</v>
      </c>
    </row>
    <row r="459" spans="11:12" x14ac:dyDescent="0.25">
      <c r="K459">
        <v>339</v>
      </c>
      <c r="L459">
        <f t="shared" si="7"/>
        <v>1</v>
      </c>
    </row>
    <row r="460" spans="11:12" x14ac:dyDescent="0.25">
      <c r="K460">
        <v>5</v>
      </c>
      <c r="L460">
        <f t="shared" si="7"/>
        <v>1</v>
      </c>
    </row>
    <row r="461" spans="11:12" x14ac:dyDescent="0.25">
      <c r="K461">
        <v>299</v>
      </c>
      <c r="L461">
        <f t="shared" si="7"/>
        <v>1</v>
      </c>
    </row>
    <row r="462" spans="11:12" x14ac:dyDescent="0.25">
      <c r="K462">
        <v>5</v>
      </c>
      <c r="L462">
        <f t="shared" si="7"/>
        <v>1</v>
      </c>
    </row>
    <row r="463" spans="11:12" x14ac:dyDescent="0.25">
      <c r="K463">
        <v>348</v>
      </c>
      <c r="L463">
        <f t="shared" si="7"/>
        <v>1</v>
      </c>
    </row>
    <row r="464" spans="11:12" x14ac:dyDescent="0.25">
      <c r="K464">
        <v>335</v>
      </c>
      <c r="L464">
        <f t="shared" si="7"/>
        <v>1</v>
      </c>
    </row>
    <row r="465" spans="11:12" x14ac:dyDescent="0.25">
      <c r="K465">
        <v>348</v>
      </c>
      <c r="L465">
        <f t="shared" si="7"/>
        <v>1</v>
      </c>
    </row>
    <row r="466" spans="11:12" x14ac:dyDescent="0.25">
      <c r="K466">
        <v>336</v>
      </c>
      <c r="L466">
        <f t="shared" si="7"/>
        <v>1</v>
      </c>
    </row>
    <row r="467" spans="11:12" x14ac:dyDescent="0.25">
      <c r="K467">
        <v>299</v>
      </c>
      <c r="L467">
        <f t="shared" si="7"/>
        <v>1</v>
      </c>
    </row>
    <row r="468" spans="11:12" x14ac:dyDescent="0.25">
      <c r="K468">
        <v>299</v>
      </c>
      <c r="L468">
        <f t="shared" si="7"/>
        <v>1</v>
      </c>
    </row>
    <row r="469" spans="11:12" x14ac:dyDescent="0.25">
      <c r="K469">
        <v>9</v>
      </c>
      <c r="L469">
        <f t="shared" si="7"/>
        <v>1</v>
      </c>
    </row>
    <row r="470" spans="11:12" x14ac:dyDescent="0.25">
      <c r="K470">
        <v>354</v>
      </c>
      <c r="L470">
        <f t="shared" si="7"/>
        <v>0</v>
      </c>
    </row>
    <row r="471" spans="11:12" x14ac:dyDescent="0.25">
      <c r="K471">
        <v>329</v>
      </c>
      <c r="L471">
        <f t="shared" si="7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35E4-E8DC-4378-BBA6-F801BED27307}">
  <dimension ref="A1:C34"/>
  <sheetViews>
    <sheetView workbookViewId="0">
      <selection activeCell="C1" sqref="C1:C34"/>
    </sheetView>
  </sheetViews>
  <sheetFormatPr baseColWidth="10" defaultRowHeight="15" x14ac:dyDescent="0.25"/>
  <cols>
    <col min="1" max="1" width="43.42578125" bestFit="1" customWidth="1"/>
  </cols>
  <sheetData>
    <row r="1" spans="1:3" x14ac:dyDescent="0.25">
      <c r="A1" t="s">
        <v>186</v>
      </c>
      <c r="B1">
        <v>1</v>
      </c>
      <c r="C1" t="str">
        <f>"['responsable' =&gt; '"&amp;A1&amp;"'],"</f>
        <v>['responsable' =&gt; 'Andres Amaya'],</v>
      </c>
    </row>
    <row r="2" spans="1:3" x14ac:dyDescent="0.25">
      <c r="A2" t="s">
        <v>619</v>
      </c>
      <c r="B2">
        <v>2</v>
      </c>
      <c r="C2" t="str">
        <f t="shared" ref="C2:C34" si="0">"['responsable' =&gt; '"&amp;A2&amp;"'],"</f>
        <v>['responsable' =&gt; 'Andres Felipe Rincon Valencia'],</v>
      </c>
    </row>
    <row r="3" spans="1:3" x14ac:dyDescent="0.25">
      <c r="A3" t="s">
        <v>180</v>
      </c>
      <c r="B3">
        <v>3</v>
      </c>
      <c r="C3" t="str">
        <f t="shared" si="0"/>
        <v>['responsable' =&gt; 'Camila Niño'],</v>
      </c>
    </row>
    <row r="4" spans="1:3" x14ac:dyDescent="0.25">
      <c r="A4" t="s">
        <v>105</v>
      </c>
      <c r="B4">
        <v>4</v>
      </c>
      <c r="C4" t="str">
        <f t="shared" si="0"/>
        <v>['responsable' =&gt; 'Claudia Aldana'],</v>
      </c>
    </row>
    <row r="5" spans="1:3" x14ac:dyDescent="0.25">
      <c r="A5" t="s">
        <v>321</v>
      </c>
      <c r="B5">
        <v>5</v>
      </c>
      <c r="C5" t="str">
        <f t="shared" si="0"/>
        <v>['responsable' =&gt; 'Deizith Diaz'],</v>
      </c>
    </row>
    <row r="6" spans="1:3" x14ac:dyDescent="0.25">
      <c r="A6" t="s">
        <v>373</v>
      </c>
      <c r="B6">
        <v>6</v>
      </c>
      <c r="C6" t="str">
        <f t="shared" si="0"/>
        <v>['responsable' =&gt; 'Diana Bermudez'],</v>
      </c>
    </row>
    <row r="7" spans="1:3" x14ac:dyDescent="0.25">
      <c r="A7" t="s">
        <v>589</v>
      </c>
      <c r="B7">
        <v>7</v>
      </c>
      <c r="C7" t="str">
        <f t="shared" si="0"/>
        <v>['responsable' =&gt; 'Diana Cardozo - Diana Bermudez'],</v>
      </c>
    </row>
    <row r="8" spans="1:3" x14ac:dyDescent="0.25">
      <c r="A8" t="s">
        <v>381</v>
      </c>
      <c r="B8">
        <v>8</v>
      </c>
      <c r="C8" t="str">
        <f t="shared" si="0"/>
        <v>['responsable' =&gt; 'Diego Fernando Urbano Chaves'],</v>
      </c>
    </row>
    <row r="9" spans="1:3" x14ac:dyDescent="0.25">
      <c r="A9" t="s">
        <v>318</v>
      </c>
      <c r="B9">
        <v>9</v>
      </c>
      <c r="C9" t="str">
        <f t="shared" si="0"/>
        <v>['responsable' =&gt; 'Diego Urbano / Mauricio Salazar'],</v>
      </c>
    </row>
    <row r="10" spans="1:3" x14ac:dyDescent="0.25">
      <c r="A10" t="s">
        <v>202</v>
      </c>
      <c r="B10">
        <v>10</v>
      </c>
      <c r="C10" t="str">
        <f t="shared" si="0"/>
        <v>['responsable' =&gt; 'Fabian Echeverria'],</v>
      </c>
    </row>
    <row r="11" spans="1:3" x14ac:dyDescent="0.25">
      <c r="A11" t="s">
        <v>247</v>
      </c>
      <c r="B11">
        <v>11</v>
      </c>
      <c r="C11" t="str">
        <f t="shared" si="0"/>
        <v>['responsable' =&gt; 'Fernan Ocampo'],</v>
      </c>
    </row>
    <row r="12" spans="1:3" x14ac:dyDescent="0.25">
      <c r="A12" t="s">
        <v>314</v>
      </c>
      <c r="B12">
        <v>12</v>
      </c>
      <c r="C12" t="str">
        <f t="shared" si="0"/>
        <v>['responsable' =&gt; 'Henry Chica'],</v>
      </c>
    </row>
    <row r="13" spans="1:3" x14ac:dyDescent="0.25">
      <c r="A13" t="s">
        <v>177</v>
      </c>
      <c r="B13">
        <v>13</v>
      </c>
      <c r="C13" t="str">
        <f t="shared" si="0"/>
        <v>['responsable' =&gt; 'Herney Ortega'],</v>
      </c>
    </row>
    <row r="14" spans="1:3" x14ac:dyDescent="0.25">
      <c r="A14" t="s">
        <v>67</v>
      </c>
      <c r="B14">
        <v>14</v>
      </c>
      <c r="C14" t="str">
        <f t="shared" si="0"/>
        <v>['responsable' =&gt; 'John Calderon'],</v>
      </c>
    </row>
    <row r="15" spans="1:3" x14ac:dyDescent="0.25">
      <c r="A15" t="s">
        <v>209</v>
      </c>
      <c r="B15">
        <v>15</v>
      </c>
      <c r="C15" t="str">
        <f t="shared" si="0"/>
        <v>['responsable' =&gt; 'Khaterine Daza'],</v>
      </c>
    </row>
    <row r="16" spans="1:3" x14ac:dyDescent="0.25">
      <c r="A16" t="s">
        <v>129</v>
      </c>
      <c r="B16">
        <v>16</v>
      </c>
      <c r="C16" t="str">
        <f t="shared" si="0"/>
        <v>['responsable' =&gt; 'Laura Moreno'],</v>
      </c>
    </row>
    <row r="17" spans="1:3" x14ac:dyDescent="0.25">
      <c r="A17" t="s">
        <v>131</v>
      </c>
      <c r="B17">
        <v>17</v>
      </c>
      <c r="C17" t="str">
        <f t="shared" si="0"/>
        <v>['responsable' =&gt; 'Marcela Beltran'],</v>
      </c>
    </row>
    <row r="18" spans="1:3" x14ac:dyDescent="0.25">
      <c r="A18" t="s">
        <v>84</v>
      </c>
      <c r="B18">
        <v>18</v>
      </c>
      <c r="C18" t="str">
        <f t="shared" si="0"/>
        <v>['responsable' =&gt; 'Miguel Gomez'],</v>
      </c>
    </row>
    <row r="19" spans="1:3" x14ac:dyDescent="0.25">
      <c r="A19" t="s">
        <v>331</v>
      </c>
      <c r="B19">
        <v>19</v>
      </c>
      <c r="C19" t="str">
        <f t="shared" si="0"/>
        <v>['responsable' =&gt; 'Monica Lorena Mendez'],</v>
      </c>
    </row>
    <row r="20" spans="1:3" x14ac:dyDescent="0.25">
      <c r="A20" t="s">
        <v>230</v>
      </c>
      <c r="B20">
        <v>20</v>
      </c>
      <c r="C20" t="str">
        <f t="shared" si="0"/>
        <v>['responsable' =&gt; 'Monica Rey'],</v>
      </c>
    </row>
    <row r="21" spans="1:3" x14ac:dyDescent="0.25">
      <c r="A21" t="s">
        <v>311</v>
      </c>
      <c r="B21">
        <v>21</v>
      </c>
      <c r="C21" t="str">
        <f t="shared" si="0"/>
        <v>['responsable' =&gt; 'Natalia Fajardo'],</v>
      </c>
    </row>
    <row r="22" spans="1:3" x14ac:dyDescent="0.25">
      <c r="A22" t="s">
        <v>404</v>
      </c>
      <c r="B22">
        <v>22</v>
      </c>
      <c r="C22" t="str">
        <f t="shared" si="0"/>
        <v>['responsable' =&gt; 'Nicolas Arias'],</v>
      </c>
    </row>
    <row r="23" spans="1:3" x14ac:dyDescent="0.25">
      <c r="A23" t="s">
        <v>806</v>
      </c>
      <c r="B23">
        <v>23</v>
      </c>
      <c r="C23" t="str">
        <f t="shared" si="0"/>
        <v>['responsable' =&gt; 'Nicolas Arias - Diana Bermudez'],</v>
      </c>
    </row>
    <row r="24" spans="1:3" x14ac:dyDescent="0.25">
      <c r="A24" t="s">
        <v>35</v>
      </c>
      <c r="B24">
        <v>24</v>
      </c>
      <c r="C24" t="str">
        <f t="shared" si="0"/>
        <v>['responsable' =&gt; 'Nicolas Ceron'],</v>
      </c>
    </row>
    <row r="25" spans="1:3" x14ac:dyDescent="0.25">
      <c r="A25" t="s">
        <v>147</v>
      </c>
      <c r="B25">
        <v>25</v>
      </c>
      <c r="C25" t="str">
        <f t="shared" si="0"/>
        <v>['responsable' =&gt; 'Norma Perez'],</v>
      </c>
    </row>
    <row r="26" spans="1:3" x14ac:dyDescent="0.25">
      <c r="A26" t="s">
        <v>116</v>
      </c>
      <c r="B26">
        <v>26</v>
      </c>
      <c r="C26" t="str">
        <f t="shared" si="0"/>
        <v>['responsable' =&gt; 'Oscar Infante'],</v>
      </c>
    </row>
    <row r="27" spans="1:3" x14ac:dyDescent="0.25">
      <c r="A27" t="s">
        <v>615</v>
      </c>
      <c r="B27">
        <v>27</v>
      </c>
      <c r="C27" t="str">
        <f t="shared" si="0"/>
        <v>['responsable' =&gt; 'Oscar Mauricio Salazar Pulido'],</v>
      </c>
    </row>
    <row r="28" spans="1:3" x14ac:dyDescent="0.25">
      <c r="A28" t="s">
        <v>807</v>
      </c>
      <c r="B28">
        <v>28</v>
      </c>
      <c r="C28" t="str">
        <f t="shared" si="0"/>
        <v>['responsable' =&gt; 'Oscar Salazar - Diana Cardozo'],</v>
      </c>
    </row>
    <row r="29" spans="1:3" x14ac:dyDescent="0.25">
      <c r="A29" t="s">
        <v>808</v>
      </c>
      <c r="B29">
        <v>29</v>
      </c>
      <c r="C29" t="str">
        <f t="shared" si="0"/>
        <v>['responsable' =&gt; 'Oscar Salazar - Diana Cardozo - Diana Bermudez'],</v>
      </c>
    </row>
    <row r="30" spans="1:3" x14ac:dyDescent="0.25">
      <c r="A30" t="s">
        <v>76</v>
      </c>
      <c r="B30">
        <v>30</v>
      </c>
      <c r="C30" t="str">
        <f t="shared" si="0"/>
        <v>['responsable' =&gt; 'Sandra Muñoz'],</v>
      </c>
    </row>
    <row r="31" spans="1:3" x14ac:dyDescent="0.25">
      <c r="A31" t="s">
        <v>324</v>
      </c>
      <c r="B31">
        <v>31</v>
      </c>
      <c r="C31" t="str">
        <f t="shared" si="0"/>
        <v>['responsable' =&gt; 'Sandra Paez'],</v>
      </c>
    </row>
    <row r="32" spans="1:3" x14ac:dyDescent="0.25">
      <c r="A32" t="s">
        <v>809</v>
      </c>
      <c r="B32">
        <v>32</v>
      </c>
      <c r="C32" t="str">
        <f t="shared" si="0"/>
        <v>['responsable' =&gt; 'Santiago Suarez'],</v>
      </c>
    </row>
    <row r="33" spans="1:3" x14ac:dyDescent="0.25">
      <c r="A33" t="s">
        <v>293</v>
      </c>
      <c r="B33">
        <v>33</v>
      </c>
      <c r="C33" t="str">
        <f t="shared" si="0"/>
        <v>['responsable' =&gt; 'Vende en linea'],</v>
      </c>
    </row>
    <row r="34" spans="1:3" x14ac:dyDescent="0.25">
      <c r="A34" t="s">
        <v>61</v>
      </c>
      <c r="B34">
        <v>34</v>
      </c>
      <c r="C34" t="str">
        <f t="shared" si="0"/>
        <v>['responsable' =&gt; 'Victor Quintero'],</v>
      </c>
    </row>
  </sheetData>
  <sortState xmlns:xlrd2="http://schemas.microsoft.com/office/spreadsheetml/2017/richdata2" ref="A1:A317">
    <sortCondition ref="A1:A3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9631-8C81-435F-B25B-C6E2C145748D}">
  <dimension ref="A1:B5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17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810</v>
      </c>
      <c r="B3">
        <v>3</v>
      </c>
    </row>
    <row r="4" spans="1:2" x14ac:dyDescent="0.25">
      <c r="A4" t="s">
        <v>811</v>
      </c>
      <c r="B4">
        <v>4</v>
      </c>
    </row>
    <row r="5" spans="1:2" x14ac:dyDescent="0.25">
      <c r="A5" t="s">
        <v>812</v>
      </c>
      <c r="B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ECB8-980E-4F12-96D0-B99E210CFD2F}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364</v>
      </c>
      <c r="B1">
        <v>1</v>
      </c>
    </row>
    <row r="2" spans="1:2" x14ac:dyDescent="0.25">
      <c r="A2" t="s">
        <v>16</v>
      </c>
      <c r="B2">
        <v>2</v>
      </c>
    </row>
    <row r="3" spans="1:2" x14ac:dyDescent="0.25">
      <c r="A3" t="s">
        <v>817</v>
      </c>
      <c r="B3">
        <v>3</v>
      </c>
    </row>
    <row r="4" spans="1:2" x14ac:dyDescent="0.25">
      <c r="A4" t="s">
        <v>65</v>
      </c>
      <c r="B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E2AC-7C4C-45E1-8D02-AC804141DDC0}">
  <dimension ref="A1:C149"/>
  <sheetViews>
    <sheetView topLeftCell="A121" workbookViewId="0">
      <selection activeCell="I13" sqref="I13"/>
    </sheetView>
  </sheetViews>
  <sheetFormatPr baseColWidth="10" defaultRowHeight="15" x14ac:dyDescent="0.25"/>
  <cols>
    <col min="1" max="1" width="42.140625" bestFit="1" customWidth="1"/>
  </cols>
  <sheetData>
    <row r="1" spans="1:3" x14ac:dyDescent="0.25">
      <c r="A1" t="s">
        <v>95</v>
      </c>
      <c r="B1">
        <v>1</v>
      </c>
      <c r="C1" t="str">
        <f>"['asignado' =&gt; '"&amp;A1&amp;"'],"</f>
        <v>['asignado' =&gt; 'Adel Mahomud'],</v>
      </c>
    </row>
    <row r="2" spans="1:3" x14ac:dyDescent="0.25">
      <c r="A2" t="s">
        <v>820</v>
      </c>
      <c r="B2">
        <v>2</v>
      </c>
      <c r="C2" t="str">
        <f t="shared" ref="C2:C65" si="0">"['asignado' =&gt; '"&amp;A2&amp;"'],"</f>
        <v>['asignado' =&gt; 'Alejandra Bances'],</v>
      </c>
    </row>
    <row r="3" spans="1:3" x14ac:dyDescent="0.25">
      <c r="A3" t="s">
        <v>818</v>
      </c>
      <c r="B3">
        <v>3</v>
      </c>
      <c r="C3" t="str">
        <f t="shared" si="0"/>
        <v>['asignado' =&gt; 'Alejandra Carranza'],</v>
      </c>
    </row>
    <row r="4" spans="1:3" x14ac:dyDescent="0.25">
      <c r="A4" t="s">
        <v>821</v>
      </c>
      <c r="B4">
        <v>4</v>
      </c>
      <c r="C4" t="str">
        <f t="shared" si="0"/>
        <v>['asignado' =&gt; 'Alejandra Guzman'],</v>
      </c>
    </row>
    <row r="5" spans="1:3" x14ac:dyDescent="0.25">
      <c r="A5" t="s">
        <v>822</v>
      </c>
      <c r="B5">
        <v>5</v>
      </c>
      <c r="C5" t="str">
        <f t="shared" si="0"/>
        <v>['asignado' =&gt; 'Alejandra Jimenez'],</v>
      </c>
    </row>
    <row r="6" spans="1:3" x14ac:dyDescent="0.25">
      <c r="A6" t="s">
        <v>135</v>
      </c>
      <c r="B6">
        <v>6</v>
      </c>
      <c r="C6" t="str">
        <f t="shared" si="0"/>
        <v>['asignado' =&gt; 'Alejandra Saenz'],</v>
      </c>
    </row>
    <row r="7" spans="1:3" x14ac:dyDescent="0.25">
      <c r="A7" t="s">
        <v>294</v>
      </c>
      <c r="B7">
        <v>7</v>
      </c>
      <c r="C7" t="str">
        <f t="shared" si="0"/>
        <v>['asignado' =&gt; 'Alejandra Trujillo'],</v>
      </c>
    </row>
    <row r="8" spans="1:3" x14ac:dyDescent="0.25">
      <c r="A8" t="s">
        <v>399</v>
      </c>
      <c r="B8">
        <v>8</v>
      </c>
      <c r="C8" t="str">
        <f t="shared" si="0"/>
        <v>['asignado' =&gt; 'Alexander Gonzalez'],</v>
      </c>
    </row>
    <row r="9" spans="1:3" x14ac:dyDescent="0.25">
      <c r="A9" t="s">
        <v>240</v>
      </c>
      <c r="B9">
        <v>9</v>
      </c>
      <c r="C9" t="str">
        <f t="shared" si="0"/>
        <v>['asignado' =&gt; 'Ana guerra'],</v>
      </c>
    </row>
    <row r="10" spans="1:3" x14ac:dyDescent="0.25">
      <c r="A10" t="s">
        <v>391</v>
      </c>
      <c r="B10">
        <v>10</v>
      </c>
      <c r="C10" t="str">
        <f t="shared" si="0"/>
        <v>['asignado' =&gt; 'Ana María Triana Acosta'],</v>
      </c>
    </row>
    <row r="11" spans="1:3" x14ac:dyDescent="0.25">
      <c r="A11" t="s">
        <v>78</v>
      </c>
      <c r="B11">
        <v>11</v>
      </c>
      <c r="C11" t="str">
        <f t="shared" si="0"/>
        <v>['asignado' =&gt; 'Andrea Bejarano'],</v>
      </c>
    </row>
    <row r="12" spans="1:3" x14ac:dyDescent="0.25">
      <c r="A12" t="s">
        <v>164</v>
      </c>
      <c r="B12">
        <v>12</v>
      </c>
      <c r="C12" t="str">
        <f t="shared" si="0"/>
        <v>['asignado' =&gt; 'Andres Buitrago'],</v>
      </c>
    </row>
    <row r="13" spans="1:3" x14ac:dyDescent="0.25">
      <c r="A13" t="s">
        <v>72</v>
      </c>
      <c r="B13">
        <v>13</v>
      </c>
      <c r="C13" t="str">
        <f t="shared" si="0"/>
        <v>['asignado' =&gt; 'Andres Melo'],</v>
      </c>
    </row>
    <row r="14" spans="1:3" x14ac:dyDescent="0.25">
      <c r="A14" t="s">
        <v>297</v>
      </c>
      <c r="B14">
        <v>14</v>
      </c>
      <c r="C14" t="str">
        <f t="shared" si="0"/>
        <v>['asignado' =&gt; 'Andres Rubiano'],</v>
      </c>
    </row>
    <row r="15" spans="1:3" x14ac:dyDescent="0.25">
      <c r="A15" t="s">
        <v>168</v>
      </c>
      <c r="B15">
        <v>15</v>
      </c>
      <c r="C15" t="str">
        <f t="shared" si="0"/>
        <v>['asignado' =&gt; 'Andres Zarote'],</v>
      </c>
    </row>
    <row r="16" spans="1:3" x14ac:dyDescent="0.25">
      <c r="A16" t="s">
        <v>64</v>
      </c>
      <c r="B16">
        <v>16</v>
      </c>
      <c r="C16" t="str">
        <f t="shared" si="0"/>
        <v>['asignado' =&gt; 'Angel Medina'],</v>
      </c>
    </row>
    <row r="17" spans="1:3" x14ac:dyDescent="0.25">
      <c r="A17" t="s">
        <v>175</v>
      </c>
      <c r="B17">
        <v>17</v>
      </c>
      <c r="C17" t="str">
        <f t="shared" si="0"/>
        <v>['asignado' =&gt; 'Angela Hernandez'],</v>
      </c>
    </row>
    <row r="18" spans="1:3" x14ac:dyDescent="0.25">
      <c r="A18" t="s">
        <v>125</v>
      </c>
      <c r="B18">
        <v>18</v>
      </c>
      <c r="C18" t="str">
        <f t="shared" si="0"/>
        <v>['asignado' =&gt; 'Angelica Herran'],</v>
      </c>
    </row>
    <row r="19" spans="1:3" x14ac:dyDescent="0.25">
      <c r="A19" t="s">
        <v>312</v>
      </c>
      <c r="B19">
        <v>19</v>
      </c>
      <c r="C19" t="str">
        <f t="shared" si="0"/>
        <v>['asignado' =&gt; 'Angelica Tello'],</v>
      </c>
    </row>
    <row r="20" spans="1:3" x14ac:dyDescent="0.25">
      <c r="A20" t="s">
        <v>823</v>
      </c>
      <c r="B20">
        <v>20</v>
      </c>
      <c r="C20" t="str">
        <f t="shared" si="0"/>
        <v>['asignado' =&gt; 'Angie Cruz'],</v>
      </c>
    </row>
    <row r="21" spans="1:3" x14ac:dyDescent="0.25">
      <c r="A21" t="s">
        <v>100</v>
      </c>
      <c r="B21">
        <v>21</v>
      </c>
      <c r="C21" t="str">
        <f t="shared" si="0"/>
        <v>['asignado' =&gt; 'Astrid Rodriguez'],</v>
      </c>
    </row>
    <row r="22" spans="1:3" x14ac:dyDescent="0.25">
      <c r="A22" t="s">
        <v>162</v>
      </c>
      <c r="B22">
        <v>22</v>
      </c>
      <c r="C22" t="str">
        <f t="shared" si="0"/>
        <v>['asignado' =&gt; 'Brandon Lara'],</v>
      </c>
    </row>
    <row r="23" spans="1:3" x14ac:dyDescent="0.25">
      <c r="A23" t="s">
        <v>68</v>
      </c>
      <c r="B23">
        <v>23</v>
      </c>
      <c r="C23" t="str">
        <f t="shared" si="0"/>
        <v>['asignado' =&gt; 'Brayan Salazar'],</v>
      </c>
    </row>
    <row r="24" spans="1:3" x14ac:dyDescent="0.25">
      <c r="A24" t="s">
        <v>210</v>
      </c>
      <c r="B24">
        <v>24</v>
      </c>
      <c r="C24" t="str">
        <f t="shared" si="0"/>
        <v>['asignado' =&gt; 'Camilo Berdugo'],</v>
      </c>
    </row>
    <row r="25" spans="1:3" x14ac:dyDescent="0.25">
      <c r="A25" t="s">
        <v>153</v>
      </c>
      <c r="B25">
        <v>25</v>
      </c>
      <c r="C25" t="str">
        <f t="shared" si="0"/>
        <v>['asignado' =&gt; 'Camilo Bornachera'],</v>
      </c>
    </row>
    <row r="26" spans="1:3" x14ac:dyDescent="0.25">
      <c r="A26" t="s">
        <v>224</v>
      </c>
      <c r="B26">
        <v>26</v>
      </c>
      <c r="C26" t="str">
        <f t="shared" si="0"/>
        <v>['asignado' =&gt; 'Carlos Rojas'],</v>
      </c>
    </row>
    <row r="27" spans="1:3" x14ac:dyDescent="0.25">
      <c r="A27" t="s">
        <v>137</v>
      </c>
      <c r="B27">
        <v>27</v>
      </c>
      <c r="C27" t="str">
        <f t="shared" si="0"/>
        <v>['asignado' =&gt; 'Carlos Serna'],</v>
      </c>
    </row>
    <row r="28" spans="1:3" x14ac:dyDescent="0.25">
      <c r="A28" t="s">
        <v>197</v>
      </c>
      <c r="B28">
        <v>28</v>
      </c>
      <c r="C28" t="str">
        <f t="shared" si="0"/>
        <v>['asignado' =&gt; 'Carlos Turriago'],</v>
      </c>
    </row>
    <row r="29" spans="1:3" x14ac:dyDescent="0.25">
      <c r="A29" t="s">
        <v>74</v>
      </c>
      <c r="B29">
        <v>29</v>
      </c>
      <c r="C29" t="str">
        <f t="shared" si="0"/>
        <v>['asignado' =&gt; 'Caterin Velasquez'],</v>
      </c>
    </row>
    <row r="30" spans="1:3" x14ac:dyDescent="0.25">
      <c r="A30" t="s">
        <v>824</v>
      </c>
      <c r="B30">
        <v>30</v>
      </c>
      <c r="C30" t="str">
        <f t="shared" si="0"/>
        <v>['asignado' =&gt; 'Cristian Martinez'],</v>
      </c>
    </row>
    <row r="31" spans="1:3" x14ac:dyDescent="0.25">
      <c r="A31" t="s">
        <v>82</v>
      </c>
      <c r="B31">
        <v>31</v>
      </c>
      <c r="C31" t="str">
        <f t="shared" si="0"/>
        <v>['asignado' =&gt; 'Cristina Martinez'],</v>
      </c>
    </row>
    <row r="32" spans="1:3" x14ac:dyDescent="0.25">
      <c r="A32" t="s">
        <v>248</v>
      </c>
      <c r="B32">
        <v>32</v>
      </c>
      <c r="C32" t="str">
        <f t="shared" si="0"/>
        <v>['asignado' =&gt; 'Daniel Alexis Fernández Becerra'],</v>
      </c>
    </row>
    <row r="33" spans="1:3" x14ac:dyDescent="0.25">
      <c r="A33" t="s">
        <v>596</v>
      </c>
      <c r="B33">
        <v>33</v>
      </c>
      <c r="C33" t="str">
        <f t="shared" si="0"/>
        <v>['asignado' =&gt; 'Daniel Fernando Hernandez Suarez'],</v>
      </c>
    </row>
    <row r="34" spans="1:3" x14ac:dyDescent="0.25">
      <c r="A34" t="s">
        <v>228</v>
      </c>
      <c r="B34">
        <v>34</v>
      </c>
      <c r="C34" t="str">
        <f t="shared" si="0"/>
        <v>['asignado' =&gt; 'Daniela Jimenez'],</v>
      </c>
    </row>
    <row r="35" spans="1:3" x14ac:dyDescent="0.25">
      <c r="A35" t="s">
        <v>173</v>
      </c>
      <c r="B35">
        <v>35</v>
      </c>
      <c r="C35" t="str">
        <f t="shared" si="0"/>
        <v>['asignado' =&gt; 'Daniela Mejia'],</v>
      </c>
    </row>
    <row r="36" spans="1:3" x14ac:dyDescent="0.25">
      <c r="A36" t="s">
        <v>231</v>
      </c>
      <c r="B36">
        <v>36</v>
      </c>
      <c r="C36" t="str">
        <f t="shared" si="0"/>
        <v>['asignado' =&gt; 'Dasuly Giraldo'],</v>
      </c>
    </row>
    <row r="37" spans="1:3" x14ac:dyDescent="0.25">
      <c r="A37" t="s">
        <v>606</v>
      </c>
      <c r="B37">
        <v>37</v>
      </c>
      <c r="C37" t="str">
        <f t="shared" si="0"/>
        <v>['asignado' =&gt; 'David Cubides Deantonio'],</v>
      </c>
    </row>
    <row r="38" spans="1:3" x14ac:dyDescent="0.25">
      <c r="A38" t="s">
        <v>301</v>
      </c>
      <c r="B38">
        <v>38</v>
      </c>
      <c r="C38" t="str">
        <f t="shared" si="0"/>
        <v>['asignado' =&gt; 'Diana Cardozo'],</v>
      </c>
    </row>
    <row r="39" spans="1:3" x14ac:dyDescent="0.25">
      <c r="A39" t="s">
        <v>550</v>
      </c>
      <c r="B39">
        <v>39</v>
      </c>
      <c r="C39" t="str">
        <f t="shared" si="0"/>
        <v>['asignado' =&gt; 'Didier Castillo'],</v>
      </c>
    </row>
    <row r="40" spans="1:3" x14ac:dyDescent="0.25">
      <c r="A40" t="s">
        <v>148</v>
      </c>
      <c r="B40">
        <v>40</v>
      </c>
      <c r="C40" t="str">
        <f t="shared" si="0"/>
        <v>['asignado' =&gt; 'Diego Caro'],</v>
      </c>
    </row>
    <row r="41" spans="1:3" x14ac:dyDescent="0.25">
      <c r="A41" t="s">
        <v>599</v>
      </c>
      <c r="B41">
        <v>41</v>
      </c>
      <c r="C41" t="str">
        <f t="shared" si="0"/>
        <v>['asignado' =&gt; 'Edgar Vargas'],</v>
      </c>
    </row>
    <row r="42" spans="1:3" x14ac:dyDescent="0.25">
      <c r="A42" t="s">
        <v>226</v>
      </c>
      <c r="B42">
        <v>42</v>
      </c>
      <c r="C42" t="str">
        <f t="shared" si="0"/>
        <v>['asignado' =&gt; 'Edna Alarcon'],</v>
      </c>
    </row>
    <row r="43" spans="1:3" x14ac:dyDescent="0.25">
      <c r="A43" t="s">
        <v>620</v>
      </c>
      <c r="B43">
        <v>43</v>
      </c>
      <c r="C43" t="str">
        <f t="shared" si="0"/>
        <v>['asignado' =&gt; 'Edward Fabian Tapiero Gomez'],</v>
      </c>
    </row>
    <row r="44" spans="1:3" x14ac:dyDescent="0.25">
      <c r="A44" t="s">
        <v>332</v>
      </c>
      <c r="B44">
        <v>44</v>
      </c>
      <c r="C44" t="str">
        <f t="shared" si="0"/>
        <v>['asignado' =&gt; 'Eliana Robayo'],</v>
      </c>
    </row>
    <row r="45" spans="1:3" x14ac:dyDescent="0.25">
      <c r="A45" t="s">
        <v>303</v>
      </c>
      <c r="B45">
        <v>45</v>
      </c>
      <c r="C45" t="str">
        <f t="shared" si="0"/>
        <v>['asignado' =&gt; 'Erick Vacca'],</v>
      </c>
    </row>
    <row r="46" spans="1:3" x14ac:dyDescent="0.25">
      <c r="A46" t="s">
        <v>363</v>
      </c>
      <c r="B46">
        <v>46</v>
      </c>
      <c r="C46" t="str">
        <f t="shared" si="0"/>
        <v>['asignado' =&gt; 'Eryk Vacca'],</v>
      </c>
    </row>
    <row r="47" spans="1:3" x14ac:dyDescent="0.25">
      <c r="A47" t="s">
        <v>165</v>
      </c>
      <c r="B47">
        <v>47</v>
      </c>
      <c r="C47" t="str">
        <f t="shared" si="0"/>
        <v>['asignado' =&gt; 'Estefani Canelones'],</v>
      </c>
    </row>
    <row r="48" spans="1:3" x14ac:dyDescent="0.25">
      <c r="A48" t="s">
        <v>524</v>
      </c>
      <c r="B48">
        <v>48</v>
      </c>
      <c r="C48" t="str">
        <f t="shared" si="0"/>
        <v>['asignado' =&gt; 'Estefania López González'],</v>
      </c>
    </row>
    <row r="49" spans="1:3" x14ac:dyDescent="0.25">
      <c r="A49" t="s">
        <v>114</v>
      </c>
      <c r="B49">
        <v>49</v>
      </c>
      <c r="C49" t="str">
        <f t="shared" si="0"/>
        <v>['asignado' =&gt; 'Fernanda Martinez'],</v>
      </c>
    </row>
    <row r="50" spans="1:3" x14ac:dyDescent="0.25">
      <c r="A50" t="s">
        <v>242</v>
      </c>
      <c r="B50">
        <v>50</v>
      </c>
      <c r="C50" t="str">
        <f t="shared" si="0"/>
        <v>['asignado' =&gt; 'Fernando Trujillo'],</v>
      </c>
    </row>
    <row r="51" spans="1:3" x14ac:dyDescent="0.25">
      <c r="A51" t="s">
        <v>36</v>
      </c>
      <c r="B51">
        <v>51</v>
      </c>
      <c r="C51" t="str">
        <f t="shared" si="0"/>
        <v>['asignado' =&gt; 'FONPAZ'],</v>
      </c>
    </row>
    <row r="52" spans="1:3" x14ac:dyDescent="0.25">
      <c r="A52" t="s">
        <v>181</v>
      </c>
      <c r="B52">
        <v>52</v>
      </c>
      <c r="C52" t="str">
        <f t="shared" si="0"/>
        <v>['asignado' =&gt; 'Gabriel Romero'],</v>
      </c>
    </row>
    <row r="53" spans="1:3" x14ac:dyDescent="0.25">
      <c r="A53" t="s">
        <v>102</v>
      </c>
      <c r="B53">
        <v>53</v>
      </c>
      <c r="C53" t="str">
        <f t="shared" si="0"/>
        <v>['asignado' =&gt; 'Geraldine Martinez'],</v>
      </c>
    </row>
    <row r="54" spans="1:3" x14ac:dyDescent="0.25">
      <c r="A54" t="s">
        <v>590</v>
      </c>
      <c r="B54">
        <v>54</v>
      </c>
      <c r="C54" t="str">
        <f t="shared" si="0"/>
        <v>['asignado' =&gt; 'Gerardo Augusto Arce Arias'],</v>
      </c>
    </row>
    <row r="55" spans="1:3" x14ac:dyDescent="0.25">
      <c r="A55" t="s">
        <v>132</v>
      </c>
      <c r="B55">
        <v>55</v>
      </c>
      <c r="C55" t="str">
        <f t="shared" si="0"/>
        <v>['asignado' =&gt; 'Gina Pedraza'],</v>
      </c>
    </row>
    <row r="56" spans="1:3" x14ac:dyDescent="0.25">
      <c r="A56" t="s">
        <v>593</v>
      </c>
      <c r="B56">
        <v>56</v>
      </c>
      <c r="C56" t="str">
        <f t="shared" si="0"/>
        <v>['asignado' =&gt; 'Graciela Monroy Calvo'],</v>
      </c>
    </row>
    <row r="57" spans="1:3" x14ac:dyDescent="0.25">
      <c r="A57" t="s">
        <v>825</v>
      </c>
      <c r="B57">
        <v>57</v>
      </c>
      <c r="C57" t="str">
        <f t="shared" si="0"/>
        <v>['asignado' =&gt; 'Hailyn Rodriguez'],</v>
      </c>
    </row>
    <row r="58" spans="1:3" x14ac:dyDescent="0.25">
      <c r="A58" t="s">
        <v>385</v>
      </c>
      <c r="B58">
        <v>58</v>
      </c>
      <c r="C58" t="str">
        <f t="shared" si="0"/>
        <v>['asignado' =&gt; 'Harold Yepes'],</v>
      </c>
    </row>
    <row r="59" spans="1:3" x14ac:dyDescent="0.25">
      <c r="A59" t="s">
        <v>578</v>
      </c>
      <c r="B59">
        <v>59</v>
      </c>
      <c r="C59" t="str">
        <f t="shared" si="0"/>
        <v>['asignado' =&gt; 'Hernan Mauricio Marquez'],</v>
      </c>
    </row>
    <row r="60" spans="1:3" x14ac:dyDescent="0.25">
      <c r="A60" t="s">
        <v>534</v>
      </c>
      <c r="B60">
        <v>60</v>
      </c>
      <c r="C60" t="str">
        <f t="shared" si="0"/>
        <v>['asignado' =&gt; 'Hernando Rios'],</v>
      </c>
    </row>
    <row r="61" spans="1:3" x14ac:dyDescent="0.25">
      <c r="A61" t="s">
        <v>214</v>
      </c>
      <c r="B61">
        <v>61</v>
      </c>
      <c r="C61" t="str">
        <f t="shared" si="0"/>
        <v>['asignado' =&gt; 'Indira Sauliz'],</v>
      </c>
    </row>
    <row r="62" spans="1:3" x14ac:dyDescent="0.25">
      <c r="A62" t="s">
        <v>238</v>
      </c>
      <c r="B62">
        <v>62</v>
      </c>
      <c r="C62" t="str">
        <f t="shared" si="0"/>
        <v>['asignado' =&gt; 'Ivan Jerez'],</v>
      </c>
    </row>
    <row r="63" spans="1:3" x14ac:dyDescent="0.25">
      <c r="A63" t="s">
        <v>322</v>
      </c>
      <c r="B63">
        <v>63</v>
      </c>
      <c r="C63" t="str">
        <f t="shared" si="0"/>
        <v>['asignado' =&gt; 'Ivan Murcia'],</v>
      </c>
    </row>
    <row r="64" spans="1:3" x14ac:dyDescent="0.25">
      <c r="A64" t="s">
        <v>616</v>
      </c>
      <c r="B64">
        <v>64</v>
      </c>
      <c r="C64" t="str">
        <f t="shared" si="0"/>
        <v>['asignado' =&gt; 'Ivonne Alejandra Brun Basilio'],</v>
      </c>
    </row>
    <row r="65" spans="1:3" x14ac:dyDescent="0.25">
      <c r="A65" t="s">
        <v>319</v>
      </c>
      <c r="B65">
        <v>65</v>
      </c>
      <c r="C65" t="str">
        <f t="shared" si="0"/>
        <v>['asignado' =&gt; 'Jaime Andres Guevara Garavito'],</v>
      </c>
    </row>
    <row r="66" spans="1:3" x14ac:dyDescent="0.25">
      <c r="A66" t="s">
        <v>141</v>
      </c>
      <c r="B66">
        <v>66</v>
      </c>
      <c r="C66" t="str">
        <f t="shared" ref="C66:C129" si="1">"['asignado' =&gt; '"&amp;A66&amp;"'],"</f>
        <v>['asignado' =&gt; 'Jairo Rodriguez'],</v>
      </c>
    </row>
    <row r="67" spans="1:3" x14ac:dyDescent="0.25">
      <c r="A67" t="s">
        <v>222</v>
      </c>
      <c r="B67">
        <v>67</v>
      </c>
      <c r="C67" t="str">
        <f t="shared" si="1"/>
        <v>['asignado' =&gt; 'jefferson jimenez'],</v>
      </c>
    </row>
    <row r="68" spans="1:3" x14ac:dyDescent="0.25">
      <c r="A68" t="s">
        <v>826</v>
      </c>
      <c r="B68">
        <v>68</v>
      </c>
      <c r="C68" t="str">
        <f t="shared" si="1"/>
        <v>['asignado' =&gt; 'Jeison Ariza'],</v>
      </c>
    </row>
    <row r="69" spans="1:3" x14ac:dyDescent="0.25">
      <c r="A69" t="s">
        <v>235</v>
      </c>
      <c r="B69">
        <v>69</v>
      </c>
      <c r="C69" t="str">
        <f t="shared" si="1"/>
        <v>['asignado' =&gt; 'Jenny Niño'],</v>
      </c>
    </row>
    <row r="70" spans="1:3" x14ac:dyDescent="0.25">
      <c r="A70" t="s">
        <v>62</v>
      </c>
      <c r="B70">
        <v>70</v>
      </c>
      <c r="C70" t="str">
        <f t="shared" si="1"/>
        <v>['asignado' =&gt; 'Jessica Basallo'],</v>
      </c>
    </row>
    <row r="71" spans="1:3" x14ac:dyDescent="0.25">
      <c r="A71" t="s">
        <v>827</v>
      </c>
      <c r="B71">
        <v>71</v>
      </c>
      <c r="C71" t="str">
        <f t="shared" si="1"/>
        <v>['asignado' =&gt; 'Jessica Gaitan'],</v>
      </c>
    </row>
    <row r="72" spans="1:3" x14ac:dyDescent="0.25">
      <c r="A72" t="s">
        <v>401</v>
      </c>
      <c r="B72">
        <v>72</v>
      </c>
      <c r="C72" t="str">
        <f t="shared" si="1"/>
        <v>['asignado' =&gt; 'Jesus Vergara'],</v>
      </c>
    </row>
    <row r="73" spans="1:3" x14ac:dyDescent="0.25">
      <c r="A73" t="s">
        <v>178</v>
      </c>
      <c r="B73">
        <v>73</v>
      </c>
      <c r="C73" t="str">
        <f t="shared" si="1"/>
        <v>['asignado' =&gt; 'Jhoan Montealegre'],</v>
      </c>
    </row>
    <row r="74" spans="1:3" x14ac:dyDescent="0.25">
      <c r="A74" t="s">
        <v>207</v>
      </c>
      <c r="B74">
        <v>74</v>
      </c>
      <c r="C74" t="str">
        <f t="shared" si="1"/>
        <v>['asignado' =&gt; 'Jhonatan Martinez'],</v>
      </c>
    </row>
    <row r="75" spans="1:3" x14ac:dyDescent="0.25">
      <c r="A75" t="s">
        <v>199</v>
      </c>
      <c r="B75">
        <v>75</v>
      </c>
      <c r="C75" t="str">
        <f t="shared" si="1"/>
        <v>['asignado' =&gt; 'Johanna Moreno'],</v>
      </c>
    </row>
    <row r="76" spans="1:3" x14ac:dyDescent="0.25">
      <c r="A76" t="s">
        <v>119</v>
      </c>
      <c r="B76">
        <v>76</v>
      </c>
      <c r="C76" t="str">
        <f t="shared" si="1"/>
        <v>['asignado' =&gt; 'Johanna Russi'],</v>
      </c>
    </row>
    <row r="77" spans="1:3" x14ac:dyDescent="0.25">
      <c r="A77" t="s">
        <v>67</v>
      </c>
      <c r="B77">
        <v>77</v>
      </c>
      <c r="C77" t="str">
        <f t="shared" si="1"/>
        <v>['asignado' =&gt; 'John Calderon'],</v>
      </c>
    </row>
    <row r="78" spans="1:3" x14ac:dyDescent="0.25">
      <c r="A78" t="s">
        <v>325</v>
      </c>
      <c r="B78">
        <v>78</v>
      </c>
      <c r="C78" t="str">
        <f t="shared" si="1"/>
        <v>['asignado' =&gt; 'John Rueda'],</v>
      </c>
    </row>
    <row r="79" spans="1:3" x14ac:dyDescent="0.25">
      <c r="A79" t="s">
        <v>308</v>
      </c>
      <c r="B79">
        <v>79</v>
      </c>
      <c r="C79" t="str">
        <f t="shared" si="1"/>
        <v>['asignado' =&gt; 'jorge mogollon'],</v>
      </c>
    </row>
    <row r="80" spans="1:3" x14ac:dyDescent="0.25">
      <c r="A80" t="s">
        <v>299</v>
      </c>
      <c r="B80">
        <v>80</v>
      </c>
      <c r="C80" t="str">
        <f t="shared" si="1"/>
        <v>['asignado' =&gt; 'jose alexander vargas'],</v>
      </c>
    </row>
    <row r="81" spans="1:3" x14ac:dyDescent="0.25">
      <c r="A81" t="s">
        <v>585</v>
      </c>
      <c r="B81">
        <v>81</v>
      </c>
      <c r="C81" t="str">
        <f t="shared" si="1"/>
        <v>['asignado' =&gt; 'Jose Carlo Echeverri Gil'],</v>
      </c>
    </row>
    <row r="82" spans="1:3" x14ac:dyDescent="0.25">
      <c r="A82" t="s">
        <v>59</v>
      </c>
      <c r="B82">
        <v>82</v>
      </c>
      <c r="C82" t="str">
        <f t="shared" si="1"/>
        <v>['asignado' =&gt; 'Jose Garcia-diadema pc com'],</v>
      </c>
    </row>
    <row r="83" spans="1:3" x14ac:dyDescent="0.25">
      <c r="A83" t="s">
        <v>343</v>
      </c>
      <c r="B83">
        <v>83</v>
      </c>
      <c r="C83" t="str">
        <f t="shared" si="1"/>
        <v>['asignado' =&gt; 'Jose Lopez'],</v>
      </c>
    </row>
    <row r="84" spans="1:3" x14ac:dyDescent="0.25">
      <c r="A84" t="s">
        <v>353</v>
      </c>
      <c r="B84">
        <v>84</v>
      </c>
      <c r="C84" t="str">
        <f t="shared" si="1"/>
        <v>['asignado' =&gt; 'Jose Mario Mier Rivera'],</v>
      </c>
    </row>
    <row r="85" spans="1:3" x14ac:dyDescent="0.25">
      <c r="A85" t="s">
        <v>819</v>
      </c>
      <c r="B85">
        <v>85</v>
      </c>
      <c r="C85" t="str">
        <f t="shared" si="1"/>
        <v>['asignado' =&gt; 'Juan Carlos Alvarez'],</v>
      </c>
    </row>
    <row r="86" spans="1:3" x14ac:dyDescent="0.25">
      <c r="A86" t="s">
        <v>530</v>
      </c>
      <c r="B86">
        <v>86</v>
      </c>
      <c r="C86" t="str">
        <f t="shared" si="1"/>
        <v>['asignado' =&gt; 'Juan David Chavarro Plazas'],</v>
      </c>
    </row>
    <row r="87" spans="1:3" x14ac:dyDescent="0.25">
      <c r="A87" t="s">
        <v>205</v>
      </c>
      <c r="B87">
        <v>87</v>
      </c>
      <c r="C87" t="str">
        <f t="shared" si="1"/>
        <v>['asignado' =&gt; 'July Gordillo'],</v>
      </c>
    </row>
    <row r="88" spans="1:3" x14ac:dyDescent="0.25">
      <c r="A88" t="s">
        <v>370</v>
      </c>
      <c r="B88">
        <v>88</v>
      </c>
      <c r="C88" t="str">
        <f t="shared" si="1"/>
        <v>['asignado' =&gt; 'Justine Pulido'],</v>
      </c>
    </row>
    <row r="89" spans="1:3" x14ac:dyDescent="0.25">
      <c r="A89" t="s">
        <v>98</v>
      </c>
      <c r="B89">
        <v>89</v>
      </c>
      <c r="C89" t="str">
        <f t="shared" si="1"/>
        <v>['asignado' =&gt; 'Karen Ardila'],</v>
      </c>
    </row>
    <row r="90" spans="1:3" x14ac:dyDescent="0.25">
      <c r="A90" t="s">
        <v>93</v>
      </c>
      <c r="B90">
        <v>90</v>
      </c>
      <c r="C90" t="str">
        <f t="shared" si="1"/>
        <v>['asignado' =&gt; 'Karin Fuenmayor-diadema pc com'],</v>
      </c>
    </row>
    <row r="91" spans="1:3" x14ac:dyDescent="0.25">
      <c r="A91" t="s">
        <v>346</v>
      </c>
      <c r="B91">
        <v>91</v>
      </c>
      <c r="C91" t="str">
        <f t="shared" si="1"/>
        <v>['asignado' =&gt; 'Katherine Amanda Medina Araujo'],</v>
      </c>
    </row>
    <row r="92" spans="1:3" x14ac:dyDescent="0.25">
      <c r="A92" t="s">
        <v>57</v>
      </c>
      <c r="B92">
        <v>92</v>
      </c>
      <c r="C92" t="str">
        <f t="shared" si="1"/>
        <v>['asignado' =&gt; 'Katherine Medina'],</v>
      </c>
    </row>
    <row r="93" spans="1:3" x14ac:dyDescent="0.25">
      <c r="A93" t="s">
        <v>220</v>
      </c>
      <c r="B93">
        <v>93</v>
      </c>
      <c r="C93" t="str">
        <f t="shared" si="1"/>
        <v>['asignado' =&gt; 'Kevin Guerrero'],</v>
      </c>
    </row>
    <row r="94" spans="1:3" x14ac:dyDescent="0.25">
      <c r="A94" t="s">
        <v>377</v>
      </c>
      <c r="B94">
        <v>94</v>
      </c>
      <c r="C94" t="str">
        <f t="shared" si="1"/>
        <v>['asignado' =&gt; 'Kevin Marquez'],</v>
      </c>
    </row>
    <row r="95" spans="1:3" x14ac:dyDescent="0.25">
      <c r="A95" t="s">
        <v>828</v>
      </c>
      <c r="B95">
        <v>95</v>
      </c>
      <c r="C95" t="str">
        <f t="shared" si="1"/>
        <v>['asignado' =&gt; 'Kimberly Zambrano'],</v>
      </c>
    </row>
    <row r="96" spans="1:3" x14ac:dyDescent="0.25">
      <c r="A96" t="s">
        <v>603</v>
      </c>
      <c r="B96">
        <v>96</v>
      </c>
      <c r="C96" t="str">
        <f t="shared" si="1"/>
        <v>['asignado' =&gt; 'Laura Daniela Cardona Saldarriaga'],</v>
      </c>
    </row>
    <row r="97" spans="1:3" x14ac:dyDescent="0.25">
      <c r="A97" t="s">
        <v>91</v>
      </c>
      <c r="B97">
        <v>97</v>
      </c>
      <c r="C97" t="str">
        <f t="shared" si="1"/>
        <v>['asignado' =&gt; 'Laura Izquierdo'],</v>
      </c>
    </row>
    <row r="98" spans="1:3" x14ac:dyDescent="0.25">
      <c r="A98" t="s">
        <v>570</v>
      </c>
      <c r="B98">
        <v>98</v>
      </c>
      <c r="C98" t="str">
        <f t="shared" si="1"/>
        <v>['asignado' =&gt; 'Laura Juliana Galvis Vargas'],</v>
      </c>
    </row>
    <row r="99" spans="1:3" x14ac:dyDescent="0.25">
      <c r="A99" t="s">
        <v>129</v>
      </c>
      <c r="B99">
        <v>99</v>
      </c>
      <c r="C99" t="str">
        <f t="shared" si="1"/>
        <v>['asignado' =&gt; 'Laura Moreno'],</v>
      </c>
    </row>
    <row r="100" spans="1:3" x14ac:dyDescent="0.25">
      <c r="A100" t="s">
        <v>829</v>
      </c>
      <c r="B100">
        <v>100</v>
      </c>
      <c r="C100" t="str">
        <f t="shared" si="1"/>
        <v>['asignado' =&gt; 'Laura Taborda'],</v>
      </c>
    </row>
    <row r="101" spans="1:3" x14ac:dyDescent="0.25">
      <c r="A101" t="s">
        <v>379</v>
      </c>
      <c r="B101">
        <v>101</v>
      </c>
      <c r="C101" t="str">
        <f t="shared" si="1"/>
        <v>['asignado' =&gt; 'Leder Andres Martinez Castellon'],</v>
      </c>
    </row>
    <row r="102" spans="1:3" x14ac:dyDescent="0.25">
      <c r="A102" t="s">
        <v>366</v>
      </c>
      <c r="B102">
        <v>102</v>
      </c>
      <c r="C102" t="str">
        <f t="shared" si="1"/>
        <v>['asignado' =&gt; 'Leidy Bolivar'],</v>
      </c>
    </row>
    <row r="103" spans="1:3" x14ac:dyDescent="0.25">
      <c r="A103" t="s">
        <v>830</v>
      </c>
      <c r="B103">
        <v>103</v>
      </c>
      <c r="C103" t="str">
        <f t="shared" si="1"/>
        <v>['asignado' =&gt; 'Leidy Leon'],</v>
      </c>
    </row>
    <row r="104" spans="1:3" x14ac:dyDescent="0.25">
      <c r="A104" t="s">
        <v>106</v>
      </c>
      <c r="B104">
        <v>104</v>
      </c>
      <c r="C104" t="str">
        <f t="shared" si="1"/>
        <v>['asignado' =&gt; 'Los equipos se le entregaron a Claudia Aldana'],</v>
      </c>
    </row>
    <row r="105" spans="1:3" x14ac:dyDescent="0.25">
      <c r="A105" t="s">
        <v>139</v>
      </c>
      <c r="B105">
        <v>105</v>
      </c>
      <c r="C105" t="str">
        <f t="shared" si="1"/>
        <v>['asignado' =&gt; 'Luis Bejarano'],</v>
      </c>
    </row>
    <row r="106" spans="1:3" x14ac:dyDescent="0.25">
      <c r="A106" t="s">
        <v>527</v>
      </c>
      <c r="B106">
        <v>106</v>
      </c>
      <c r="C106" t="str">
        <f t="shared" si="1"/>
        <v>['asignado' =&gt; 'Luis Hernandez'],</v>
      </c>
    </row>
    <row r="107" spans="1:3" x14ac:dyDescent="0.25">
      <c r="A107" t="s">
        <v>359</v>
      </c>
      <c r="B107">
        <v>107</v>
      </c>
      <c r="C107" t="str">
        <f t="shared" si="1"/>
        <v>['asignado' =&gt; 'Luis Pacheco'],</v>
      </c>
    </row>
    <row r="108" spans="1:3" x14ac:dyDescent="0.25">
      <c r="A108" t="s">
        <v>151</v>
      </c>
      <c r="B108">
        <v>108</v>
      </c>
      <c r="C108" t="str">
        <f t="shared" si="1"/>
        <v>['asignado' =&gt; 'Luis Samaca'],</v>
      </c>
    </row>
    <row r="109" spans="1:3" x14ac:dyDescent="0.25">
      <c r="A109" t="s">
        <v>374</v>
      </c>
      <c r="B109">
        <v>109</v>
      </c>
      <c r="C109" t="str">
        <f t="shared" si="1"/>
        <v>['asignado' =&gt; 'Luis Venegas'],</v>
      </c>
    </row>
    <row r="110" spans="1:3" x14ac:dyDescent="0.25">
      <c r="A110" t="s">
        <v>349</v>
      </c>
      <c r="B110">
        <v>110</v>
      </c>
      <c r="C110" t="str">
        <f t="shared" si="1"/>
        <v>['asignado' =&gt; 'Luisa Fernanda Ramirez'],</v>
      </c>
    </row>
    <row r="111" spans="1:3" x14ac:dyDescent="0.25">
      <c r="A111" t="s">
        <v>233</v>
      </c>
      <c r="B111">
        <v>111</v>
      </c>
      <c r="C111" t="str">
        <f t="shared" si="1"/>
        <v>['asignado' =&gt; 'Luz Hernandez'],</v>
      </c>
    </row>
    <row r="112" spans="1:3" x14ac:dyDescent="0.25">
      <c r="A112" t="s">
        <v>131</v>
      </c>
      <c r="B112">
        <v>112</v>
      </c>
      <c r="C112" t="str">
        <f t="shared" si="1"/>
        <v>['asignado' =&gt; 'Marcela Beltran'],</v>
      </c>
    </row>
    <row r="113" spans="1:3" x14ac:dyDescent="0.25">
      <c r="A113" t="s">
        <v>612</v>
      </c>
      <c r="B113">
        <v>113</v>
      </c>
      <c r="C113" t="str">
        <f t="shared" si="1"/>
        <v>['asignado' =&gt; 'María Alejandra Ramírez Zambrano'],</v>
      </c>
    </row>
    <row r="114" spans="1:3" x14ac:dyDescent="0.25">
      <c r="A114" t="s">
        <v>156</v>
      </c>
      <c r="B114">
        <v>114</v>
      </c>
      <c r="C114" t="str">
        <f t="shared" si="1"/>
        <v>['asignado' =&gt; 'Maria Bargallo'],</v>
      </c>
    </row>
    <row r="115" spans="1:3" x14ac:dyDescent="0.25">
      <c r="A115" t="s">
        <v>189</v>
      </c>
      <c r="B115">
        <v>115</v>
      </c>
      <c r="C115" t="str">
        <f t="shared" si="1"/>
        <v>['asignado' =&gt; 'Maria Velez'],</v>
      </c>
    </row>
    <row r="116" spans="1:3" x14ac:dyDescent="0.25">
      <c r="A116" t="s">
        <v>609</v>
      </c>
      <c r="B116">
        <v>116</v>
      </c>
      <c r="C116" t="str">
        <f t="shared" si="1"/>
        <v>['asignado' =&gt; 'Mariana Londoño Bolivar'],</v>
      </c>
    </row>
    <row r="117" spans="1:3" x14ac:dyDescent="0.25">
      <c r="A117" t="s">
        <v>85</v>
      </c>
      <c r="B117">
        <v>117</v>
      </c>
      <c r="C117" t="str">
        <f t="shared" si="1"/>
        <v>['asignado' =&gt; 'Michael Santa'],</v>
      </c>
    </row>
    <row r="118" spans="1:3" x14ac:dyDescent="0.25">
      <c r="A118" t="s">
        <v>203</v>
      </c>
      <c r="B118">
        <v>118</v>
      </c>
      <c r="C118" t="str">
        <f t="shared" si="1"/>
        <v>['asignado' =&gt; 'Monica Parra'],</v>
      </c>
    </row>
    <row r="119" spans="1:3" x14ac:dyDescent="0.25">
      <c r="A119" t="s">
        <v>171</v>
      </c>
      <c r="B119">
        <v>119</v>
      </c>
      <c r="C119" t="str">
        <f t="shared" si="1"/>
        <v>['asignado' =&gt; 'Nanlel Gonzalez'],</v>
      </c>
    </row>
    <row r="120" spans="1:3" x14ac:dyDescent="0.25">
      <c r="A120" t="s">
        <v>218</v>
      </c>
      <c r="B120">
        <v>120</v>
      </c>
      <c r="C120" t="str">
        <f t="shared" si="1"/>
        <v>['asignado' =&gt; 'nathalia montenegro'],</v>
      </c>
    </row>
    <row r="121" spans="1:3" x14ac:dyDescent="0.25">
      <c r="A121" t="s">
        <v>121</v>
      </c>
      <c r="B121">
        <v>121</v>
      </c>
      <c r="C121" t="str">
        <f t="shared" si="1"/>
        <v>['asignado' =&gt; 'Nestor Cambindo'],</v>
      </c>
    </row>
    <row r="122" spans="1:3" x14ac:dyDescent="0.25">
      <c r="A122" t="s">
        <v>112</v>
      </c>
      <c r="B122">
        <v>122</v>
      </c>
      <c r="C122" t="str">
        <f t="shared" si="1"/>
        <v>['asignado' =&gt; 'Nicol Franco'],</v>
      </c>
    </row>
    <row r="123" spans="1:3" x14ac:dyDescent="0.25">
      <c r="A123" t="s">
        <v>116</v>
      </c>
      <c r="B123">
        <v>123</v>
      </c>
      <c r="C123" t="str">
        <f t="shared" si="1"/>
        <v>['asignado' =&gt; 'Oscar Infante'],</v>
      </c>
    </row>
    <row r="124" spans="1:3" x14ac:dyDescent="0.25">
      <c r="A124" t="s">
        <v>187</v>
      </c>
      <c r="B124">
        <v>124</v>
      </c>
      <c r="C124" t="str">
        <f t="shared" si="1"/>
        <v>['asignado' =&gt; 'Oscar Sosa'],</v>
      </c>
    </row>
    <row r="125" spans="1:3" x14ac:dyDescent="0.25">
      <c r="A125" t="s">
        <v>150</v>
      </c>
      <c r="B125">
        <v>125</v>
      </c>
      <c r="C125" t="str">
        <f t="shared" si="1"/>
        <v>['asignado' =&gt; 'Oscar Velazquez'],</v>
      </c>
    </row>
    <row r="126" spans="1:3" x14ac:dyDescent="0.25">
      <c r="A126" t="s">
        <v>160</v>
      </c>
      <c r="B126">
        <v>126</v>
      </c>
      <c r="C126" t="str">
        <f t="shared" si="1"/>
        <v>['asignado' =&gt; 'Oswaldo Paez'],</v>
      </c>
    </row>
    <row r="127" spans="1:3" x14ac:dyDescent="0.25">
      <c r="A127" t="s">
        <v>394</v>
      </c>
      <c r="B127">
        <v>127</v>
      </c>
      <c r="C127" t="str">
        <f t="shared" si="1"/>
        <v>['asignado' =&gt; 'Paola Arrubla Sanchez'],</v>
      </c>
    </row>
    <row r="128" spans="1:3" x14ac:dyDescent="0.25">
      <c r="A128" t="s">
        <v>123</v>
      </c>
      <c r="B128">
        <v>128</v>
      </c>
      <c r="C128" t="str">
        <f t="shared" si="1"/>
        <v>['asignado' =&gt; 'Paola Barbosa'],</v>
      </c>
    </row>
    <row r="129" spans="1:3" x14ac:dyDescent="0.25">
      <c r="A129" t="s">
        <v>80</v>
      </c>
      <c r="B129">
        <v>129</v>
      </c>
      <c r="C129" t="str">
        <f t="shared" si="1"/>
        <v>['asignado' =&gt; 'Paula Garzon '],</v>
      </c>
    </row>
    <row r="130" spans="1:3" x14ac:dyDescent="0.25">
      <c r="A130" t="s">
        <v>387</v>
      </c>
      <c r="B130">
        <v>130</v>
      </c>
      <c r="C130" t="str">
        <f t="shared" ref="C130:C149" si="2">"['asignado' =&gt; '"&amp;A130&amp;"'],"</f>
        <v>['asignado' =&gt; 'Paula Rendon'],</v>
      </c>
    </row>
    <row r="131" spans="1:3" x14ac:dyDescent="0.25">
      <c r="A131" t="s">
        <v>831</v>
      </c>
      <c r="B131">
        <v>131</v>
      </c>
      <c r="C131" t="str">
        <f t="shared" si="2"/>
        <v>['asignado' =&gt; 'Rama Judicial'],</v>
      </c>
    </row>
    <row r="132" spans="1:3" x14ac:dyDescent="0.25">
      <c r="A132" t="s">
        <v>536</v>
      </c>
      <c r="B132">
        <v>132</v>
      </c>
      <c r="C132" t="str">
        <f t="shared" si="2"/>
        <v>['asignado' =&gt; 'Richard Valderrama'],</v>
      </c>
    </row>
    <row r="133" spans="1:3" x14ac:dyDescent="0.25">
      <c r="A133" t="s">
        <v>315</v>
      </c>
      <c r="B133">
        <v>133</v>
      </c>
      <c r="C133" t="str">
        <f t="shared" si="2"/>
        <v>['asignado' =&gt; 'Sandra Molano'],</v>
      </c>
    </row>
    <row r="134" spans="1:3" x14ac:dyDescent="0.25">
      <c r="A134" t="s">
        <v>158</v>
      </c>
      <c r="B134">
        <v>134</v>
      </c>
      <c r="C134" t="str">
        <f t="shared" si="2"/>
        <v>['asignado' =&gt; 'Sandra Quiñonez'],</v>
      </c>
    </row>
    <row r="135" spans="1:3" x14ac:dyDescent="0.25">
      <c r="A135" t="s">
        <v>575</v>
      </c>
      <c r="B135">
        <v>135</v>
      </c>
      <c r="C135" t="str">
        <f t="shared" si="2"/>
        <v>['asignado' =&gt; 'Santiago Gonzalez Ruge'],</v>
      </c>
    </row>
    <row r="136" spans="1:3" x14ac:dyDescent="0.25">
      <c r="A136" t="s">
        <v>832</v>
      </c>
      <c r="B136">
        <v>136</v>
      </c>
      <c r="C136" t="str">
        <f t="shared" si="2"/>
        <v>['asignado' =&gt; 'Sneider Cortes'],</v>
      </c>
    </row>
    <row r="137" spans="1:3" x14ac:dyDescent="0.25">
      <c r="A137" t="s">
        <v>582</v>
      </c>
      <c r="B137">
        <v>137</v>
      </c>
      <c r="C137" t="str">
        <f t="shared" si="2"/>
        <v>['asignado' =&gt; 'Sofia Ortega Martinez'],</v>
      </c>
    </row>
    <row r="138" spans="1:3" x14ac:dyDescent="0.25">
      <c r="A138" t="s">
        <v>397</v>
      </c>
      <c r="B138">
        <v>138</v>
      </c>
      <c r="C138" t="str">
        <f t="shared" si="2"/>
        <v>['asignado' =&gt; 'Stefania Piedrahita'],</v>
      </c>
    </row>
    <row r="139" spans="1:3" x14ac:dyDescent="0.25">
      <c r="A139" t="s">
        <v>357</v>
      </c>
      <c r="B139">
        <v>139</v>
      </c>
      <c r="C139" t="str">
        <f t="shared" si="2"/>
        <v>['asignado' =&gt; 'Steven Robledo'],</v>
      </c>
    </row>
    <row r="140" spans="1:3" x14ac:dyDescent="0.25">
      <c r="A140" t="s">
        <v>87</v>
      </c>
      <c r="B140">
        <v>140</v>
      </c>
      <c r="C140" t="str">
        <f t="shared" si="2"/>
        <v>['asignado' =&gt; 'Tatiana Oyola'],</v>
      </c>
    </row>
    <row r="141" spans="1:3" x14ac:dyDescent="0.25">
      <c r="A141" t="s">
        <v>368</v>
      </c>
      <c r="B141">
        <v>141</v>
      </c>
      <c r="C141" t="str">
        <f t="shared" si="2"/>
        <v>['asignado' =&gt; 'Tatiana Rodriguez'],</v>
      </c>
    </row>
    <row r="142" spans="1:3" x14ac:dyDescent="0.25">
      <c r="A142" t="s">
        <v>833</v>
      </c>
      <c r="B142">
        <v>142</v>
      </c>
      <c r="C142" t="str">
        <f t="shared" si="2"/>
        <v>['asignado' =&gt; 'Valeria Garcia'],</v>
      </c>
    </row>
    <row r="143" spans="1:3" x14ac:dyDescent="0.25">
      <c r="A143" t="s">
        <v>191</v>
      </c>
      <c r="B143">
        <v>143</v>
      </c>
      <c r="C143" t="str">
        <f t="shared" si="2"/>
        <v>['asignado' =&gt; 'Vilmary Lopez'],</v>
      </c>
    </row>
    <row r="144" spans="1:3" x14ac:dyDescent="0.25">
      <c r="A144" t="s">
        <v>144</v>
      </c>
      <c r="B144">
        <v>144</v>
      </c>
      <c r="C144" t="str">
        <f t="shared" si="2"/>
        <v>['asignado' =&gt; 'Viviana Vanegas'],</v>
      </c>
    </row>
    <row r="145" spans="1:3" x14ac:dyDescent="0.25">
      <c r="A145" t="s">
        <v>389</v>
      </c>
      <c r="B145">
        <v>145</v>
      </c>
      <c r="C145" t="str">
        <f t="shared" si="2"/>
        <v>['asignado' =&gt; 'Vladimir Alexander Silva Frias'],</v>
      </c>
    </row>
    <row r="146" spans="1:3" x14ac:dyDescent="0.25">
      <c r="A146" t="s">
        <v>834</v>
      </c>
      <c r="B146">
        <v>146</v>
      </c>
      <c r="C146" t="str">
        <f t="shared" si="2"/>
        <v>['asignado' =&gt; 'Wilfer Beltran'],</v>
      </c>
    </row>
    <row r="147" spans="1:3" x14ac:dyDescent="0.25">
      <c r="A147" t="s">
        <v>382</v>
      </c>
      <c r="B147">
        <v>147</v>
      </c>
      <c r="C147" t="str">
        <f t="shared" si="2"/>
        <v>['asignado' =&gt; 'Yiced Baracaldo Casas'],</v>
      </c>
    </row>
    <row r="148" spans="1:3" x14ac:dyDescent="0.25">
      <c r="A148" t="s">
        <v>71</v>
      </c>
      <c r="B148">
        <v>148</v>
      </c>
      <c r="C148" t="str">
        <f t="shared" si="2"/>
        <v>['asignado' =&gt; 'Yina Ruiz'],</v>
      </c>
    </row>
    <row r="149" spans="1:3" x14ac:dyDescent="0.25">
      <c r="A149" t="s">
        <v>341</v>
      </c>
      <c r="B149">
        <v>149</v>
      </c>
      <c r="C149" t="str">
        <f t="shared" si="2"/>
        <v>['asignado' =&gt; 'Yulieth Parra'],</v>
      </c>
    </row>
  </sheetData>
  <sortState xmlns:xlrd2="http://schemas.microsoft.com/office/spreadsheetml/2017/richdata2" ref="A1:A323">
    <sortCondition ref="A1:A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PC Rentados</vt:lpstr>
      <vt:lpstr>Rentados_sql</vt:lpstr>
      <vt:lpstr>proveedor_rentado_id</vt:lpstr>
      <vt:lpstr>centro_costo_id</vt:lpstr>
      <vt:lpstr>centro_costo_id_2</vt:lpstr>
      <vt:lpstr>rentado_responsable_id</vt:lpstr>
      <vt:lpstr>rentado_tipo_id</vt:lpstr>
      <vt:lpstr>rentado_estado_id</vt:lpstr>
      <vt:lpstr>rentado_asignado_id</vt:lpstr>
      <vt:lpstr>asignacion_rentados</vt:lpstr>
      <vt:lpstr>dominio_correos</vt:lpstr>
      <vt:lpstr>correos</vt:lpstr>
      <vt:lpstr>Hoja13</vt:lpstr>
      <vt:lpstr>empleados</vt:lpstr>
      <vt:lpstr>gestiona</vt:lpstr>
      <vt:lpstr>contratos_id</vt:lpstr>
      <vt:lpstr>empleados_tabla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2023-07-11T04:52:28Z</dcterms:created>
  <dcterms:modified xsi:type="dcterms:W3CDTF">2023-07-12T00:33:15Z</dcterms:modified>
</cp:coreProperties>
</file>