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iles\DENGUE\PQAVS\PQA-VS-2017\"/>
    </mc:Choice>
  </mc:AlternateContent>
  <bookViews>
    <workbookView xWindow="0" yWindow="0" windowWidth="17280" windowHeight="7245"/>
  </bookViews>
  <sheets>
    <sheet name="Indicador 52" sheetId="2" r:id="rId1"/>
    <sheet name="Indicador 52 - por URS" sheetId="4" r:id="rId2"/>
  </sheets>
  <definedNames>
    <definedName name="_xlnm._FilterDatabase" localSheetId="0" hidden="1">'Indicador 52'!$A$10:$S$227</definedName>
    <definedName name="_xlnm._FilterDatabase" localSheetId="1" hidden="1">'Indicador 52 - por URS'!$A$10:$U$227</definedName>
    <definedName name="_xlnm.Print_Titles" localSheetId="0">'Indicador 52'!$9:$10</definedName>
  </definedNames>
  <calcPr calcId="152511"/>
  <fileRecoveryPr autoRecover="0"/>
</workbook>
</file>

<file path=xl/calcChain.xml><?xml version="1.0" encoding="utf-8"?>
<calcChain xmlns="http://schemas.openxmlformats.org/spreadsheetml/2006/main">
  <c r="J11" i="2" l="1"/>
  <c r="P45" i="2"/>
  <c r="P51" i="2"/>
  <c r="P68" i="2"/>
  <c r="P103" i="2"/>
  <c r="P187" i="2"/>
  <c r="P199" i="2"/>
  <c r="P224" i="2"/>
  <c r="P16" i="2"/>
  <c r="P30" i="2"/>
  <c r="P46" i="2"/>
  <c r="P48" i="2"/>
  <c r="P72" i="2"/>
  <c r="P112" i="2"/>
  <c r="P121" i="2"/>
  <c r="P138" i="2"/>
  <c r="P147" i="2"/>
  <c r="P197" i="2"/>
  <c r="P226" i="2"/>
  <c r="P19" i="2"/>
  <c r="P34" i="2"/>
  <c r="P60" i="2"/>
  <c r="P80" i="2"/>
  <c r="P82" i="2"/>
  <c r="P83" i="2"/>
  <c r="P117" i="2"/>
  <c r="P135" i="2"/>
  <c r="P167" i="2"/>
  <c r="P170" i="2"/>
  <c r="P186" i="2"/>
  <c r="P200" i="2"/>
  <c r="P201" i="2"/>
  <c r="P212" i="2"/>
  <c r="P27" i="2"/>
  <c r="P36" i="2"/>
  <c r="P81" i="2"/>
  <c r="P94" i="2"/>
  <c r="P101" i="2"/>
  <c r="P105" i="2"/>
  <c r="P12" i="2"/>
  <c r="P15" i="2"/>
  <c r="P49" i="2"/>
  <c r="P62" i="2"/>
  <c r="P70" i="2"/>
  <c r="P77" i="2"/>
  <c r="P192" i="2"/>
  <c r="P13" i="2"/>
  <c r="P23" i="2"/>
  <c r="P26" i="2"/>
  <c r="P47" i="2"/>
  <c r="P67" i="2"/>
  <c r="P119" i="2"/>
  <c r="P123" i="2"/>
  <c r="P127" i="2"/>
  <c r="P146" i="2"/>
  <c r="P176" i="2"/>
  <c r="P178" i="2"/>
  <c r="P183" i="2"/>
  <c r="P220" i="2"/>
  <c r="P17" i="2"/>
  <c r="P69" i="2"/>
  <c r="P73" i="2"/>
  <c r="P152" i="2"/>
  <c r="P198" i="2"/>
  <c r="P213" i="2"/>
  <c r="P21" i="2"/>
  <c r="P52" i="2"/>
  <c r="P56" i="2"/>
  <c r="P75" i="2"/>
  <c r="P79" i="2"/>
  <c r="P88" i="2"/>
  <c r="P100" i="2"/>
  <c r="P106" i="2"/>
  <c r="P115" i="2"/>
  <c r="P132" i="2"/>
  <c r="P158" i="2"/>
  <c r="P168" i="2"/>
  <c r="P191" i="2"/>
  <c r="P207" i="2"/>
  <c r="P209" i="2"/>
  <c r="P22" i="2"/>
  <c r="P28" i="2"/>
  <c r="P39" i="2"/>
  <c r="P58" i="2"/>
  <c r="P102" i="2"/>
  <c r="P126" i="2"/>
  <c r="P129" i="2"/>
  <c r="P134" i="2"/>
  <c r="P156" i="2"/>
  <c r="P164" i="2"/>
  <c r="P181" i="2"/>
  <c r="P221" i="2"/>
  <c r="P222" i="2"/>
  <c r="P225" i="2"/>
  <c r="P42" i="2"/>
  <c r="P78" i="2"/>
  <c r="P99" i="2"/>
  <c r="P109" i="2"/>
  <c r="P110" i="2"/>
  <c r="P111" i="2"/>
  <c r="P114" i="2"/>
  <c r="P116" i="2"/>
  <c r="P148" i="2"/>
  <c r="P157" i="2"/>
  <c r="P202" i="2"/>
  <c r="P203" i="2"/>
  <c r="P215" i="2"/>
  <c r="P24" i="2"/>
  <c r="P32" i="2"/>
  <c r="P41" i="2"/>
  <c r="P63" i="2"/>
  <c r="P64" i="2"/>
  <c r="P74" i="2"/>
  <c r="P95" i="2"/>
  <c r="P130" i="2"/>
  <c r="P149" i="2"/>
  <c r="P151" i="2"/>
  <c r="P154" i="2"/>
  <c r="P159" i="2"/>
  <c r="P163" i="2"/>
  <c r="P172" i="2"/>
  <c r="P208" i="2"/>
  <c r="P218" i="2"/>
  <c r="P219" i="2"/>
  <c r="P59" i="2"/>
  <c r="P76" i="2"/>
  <c r="P84" i="2"/>
  <c r="P86" i="2"/>
  <c r="P87" i="2"/>
  <c r="P89" i="2"/>
  <c r="P90" i="2"/>
  <c r="P93" i="2"/>
  <c r="P107" i="2"/>
  <c r="P160" i="2"/>
  <c r="P171" i="2"/>
  <c r="P180" i="2"/>
  <c r="P185" i="2"/>
  <c r="P195" i="2"/>
  <c r="P206" i="2"/>
  <c r="P217" i="2"/>
  <c r="P29" i="2"/>
  <c r="P31" i="2"/>
  <c r="P37" i="2"/>
  <c r="P53" i="2"/>
  <c r="P96" i="2"/>
  <c r="P97" i="2"/>
  <c r="P133" i="2"/>
  <c r="P161" i="2"/>
  <c r="P165" i="2"/>
  <c r="P169" i="2"/>
  <c r="P177" i="2"/>
  <c r="P179" i="2"/>
  <c r="P18" i="2"/>
  <c r="P38" i="2"/>
  <c r="P44" i="2"/>
  <c r="P91" i="2"/>
  <c r="P98" i="2"/>
  <c r="P131" i="2"/>
  <c r="P153" i="2"/>
  <c r="P155" i="2"/>
  <c r="P173" i="2"/>
  <c r="P174" i="2"/>
  <c r="P190" i="2"/>
  <c r="P205" i="2"/>
  <c r="P216" i="2"/>
  <c r="P35" i="2"/>
  <c r="P40" i="2"/>
  <c r="P50" i="2"/>
  <c r="P71" i="2"/>
  <c r="P104" i="2"/>
  <c r="P113" i="2"/>
  <c r="P128" i="2"/>
  <c r="P136" i="2"/>
  <c r="P142" i="2"/>
  <c r="P144" i="2"/>
  <c r="P145" i="2"/>
  <c r="P184" i="2"/>
  <c r="P193" i="2"/>
  <c r="P210" i="2"/>
  <c r="P211" i="2"/>
  <c r="P14" i="2"/>
  <c r="P140" i="2"/>
  <c r="P166" i="2"/>
  <c r="P194" i="2"/>
  <c r="P196" i="2"/>
  <c r="P125" i="2"/>
  <c r="P143" i="2"/>
  <c r="P188" i="2"/>
  <c r="P214" i="2"/>
  <c r="P33" i="2"/>
  <c r="P54" i="2"/>
  <c r="P55" i="2"/>
  <c r="P124" i="2"/>
  <c r="P139" i="2"/>
  <c r="P141" i="2"/>
  <c r="P150" i="2"/>
  <c r="P182" i="2"/>
  <c r="P189" i="2"/>
  <c r="P204" i="2"/>
  <c r="P223" i="2"/>
  <c r="P20" i="2"/>
  <c r="P25" i="2"/>
  <c r="P43" i="2"/>
  <c r="P57" i="2"/>
  <c r="P61" i="2"/>
  <c r="P65" i="2"/>
  <c r="P66" i="2"/>
  <c r="P85" i="2"/>
  <c r="P92" i="2"/>
  <c r="P108" i="2"/>
  <c r="P118" i="2"/>
  <c r="P120" i="2"/>
  <c r="P122" i="2"/>
  <c r="P137" i="2"/>
  <c r="P162" i="2"/>
  <c r="P175" i="2"/>
  <c r="P227" i="2"/>
  <c r="P11" i="2"/>
  <c r="N45" i="2"/>
  <c r="N51" i="2"/>
  <c r="N68" i="2"/>
  <c r="N103" i="2"/>
  <c r="N187" i="2"/>
  <c r="N199" i="2"/>
  <c r="N224" i="2"/>
  <c r="N16" i="2"/>
  <c r="N30" i="2"/>
  <c r="N46" i="2"/>
  <c r="N48" i="2"/>
  <c r="N72" i="2"/>
  <c r="N112" i="2"/>
  <c r="N121" i="2"/>
  <c r="N138" i="2"/>
  <c r="N147" i="2"/>
  <c r="N197" i="2"/>
  <c r="N226" i="2"/>
  <c r="N19" i="2"/>
  <c r="N34" i="2"/>
  <c r="N60" i="2"/>
  <c r="N80" i="2"/>
  <c r="N82" i="2"/>
  <c r="N83" i="2"/>
  <c r="N117" i="2"/>
  <c r="N135" i="2"/>
  <c r="N167" i="2"/>
  <c r="N170" i="2"/>
  <c r="N186" i="2"/>
  <c r="N200" i="2"/>
  <c r="N201" i="2"/>
  <c r="N212" i="2"/>
  <c r="N27" i="2"/>
  <c r="N36" i="2"/>
  <c r="N81" i="2"/>
  <c r="N94" i="2"/>
  <c r="N101" i="2"/>
  <c r="N105" i="2"/>
  <c r="N12" i="2"/>
  <c r="N15" i="2"/>
  <c r="N49" i="2"/>
  <c r="N62" i="2"/>
  <c r="N70" i="2"/>
  <c r="N77" i="2"/>
  <c r="N192" i="2"/>
  <c r="N13" i="2"/>
  <c r="N23" i="2"/>
  <c r="N26" i="2"/>
  <c r="N47" i="2"/>
  <c r="N67" i="2"/>
  <c r="N119" i="2"/>
  <c r="N123" i="2"/>
  <c r="N127" i="2"/>
  <c r="N146" i="2"/>
  <c r="N176" i="2"/>
  <c r="N178" i="2"/>
  <c r="N183" i="2"/>
  <c r="N220" i="2"/>
  <c r="N17" i="2"/>
  <c r="N69" i="2"/>
  <c r="N73" i="2"/>
  <c r="N152" i="2"/>
  <c r="N198" i="2"/>
  <c r="N213" i="2"/>
  <c r="N21" i="2"/>
  <c r="N52" i="2"/>
  <c r="N56" i="2"/>
  <c r="N75" i="2"/>
  <c r="N79" i="2"/>
  <c r="N88" i="2"/>
  <c r="N100" i="2"/>
  <c r="N106" i="2"/>
  <c r="N115" i="2"/>
  <c r="N132" i="2"/>
  <c r="N158" i="2"/>
  <c r="N168" i="2"/>
  <c r="N191" i="2"/>
  <c r="N207" i="2"/>
  <c r="N209" i="2"/>
  <c r="N22" i="2"/>
  <c r="N28" i="2"/>
  <c r="N39" i="2"/>
  <c r="N58" i="2"/>
  <c r="N102" i="2"/>
  <c r="N126" i="2"/>
  <c r="N129" i="2"/>
  <c r="N134" i="2"/>
  <c r="N156" i="2"/>
  <c r="N164" i="2"/>
  <c r="N181" i="2"/>
  <c r="N221" i="2"/>
  <c r="N222" i="2"/>
  <c r="N225" i="2"/>
  <c r="N42" i="2"/>
  <c r="N78" i="2"/>
  <c r="N99" i="2"/>
  <c r="N109" i="2"/>
  <c r="N110" i="2"/>
  <c r="N111" i="2"/>
  <c r="N114" i="2"/>
  <c r="N116" i="2"/>
  <c r="N148" i="2"/>
  <c r="N157" i="2"/>
  <c r="N202" i="2"/>
  <c r="N203" i="2"/>
  <c r="N215" i="2"/>
  <c r="N24" i="2"/>
  <c r="N32" i="2"/>
  <c r="N41" i="2"/>
  <c r="N63" i="2"/>
  <c r="N64" i="2"/>
  <c r="N74" i="2"/>
  <c r="N95" i="2"/>
  <c r="N130" i="2"/>
  <c r="N149" i="2"/>
  <c r="N151" i="2"/>
  <c r="N154" i="2"/>
  <c r="N159" i="2"/>
  <c r="N163" i="2"/>
  <c r="N172" i="2"/>
  <c r="N208" i="2"/>
  <c r="N218" i="2"/>
  <c r="N219" i="2"/>
  <c r="N59" i="2"/>
  <c r="N76" i="2"/>
  <c r="N84" i="2"/>
  <c r="N86" i="2"/>
  <c r="N87" i="2"/>
  <c r="N89" i="2"/>
  <c r="N90" i="2"/>
  <c r="N93" i="2"/>
  <c r="N107" i="2"/>
  <c r="N160" i="2"/>
  <c r="N171" i="2"/>
  <c r="N180" i="2"/>
  <c r="N185" i="2"/>
  <c r="N195" i="2"/>
  <c r="N206" i="2"/>
  <c r="N217" i="2"/>
  <c r="N29" i="2"/>
  <c r="N31" i="2"/>
  <c r="N37" i="2"/>
  <c r="N53" i="2"/>
  <c r="N96" i="2"/>
  <c r="N97" i="2"/>
  <c r="N133" i="2"/>
  <c r="N161" i="2"/>
  <c r="N165" i="2"/>
  <c r="N169" i="2"/>
  <c r="N177" i="2"/>
  <c r="N179" i="2"/>
  <c r="N18" i="2"/>
  <c r="N38" i="2"/>
  <c r="N44" i="2"/>
  <c r="N91" i="2"/>
  <c r="N98" i="2"/>
  <c r="N131" i="2"/>
  <c r="N153" i="2"/>
  <c r="N155" i="2"/>
  <c r="N173" i="2"/>
  <c r="N174" i="2"/>
  <c r="N190" i="2"/>
  <c r="N205" i="2"/>
  <c r="N216" i="2"/>
  <c r="N35" i="2"/>
  <c r="N40" i="2"/>
  <c r="N50" i="2"/>
  <c r="N71" i="2"/>
  <c r="N104" i="2"/>
  <c r="N113" i="2"/>
  <c r="N128" i="2"/>
  <c r="N136" i="2"/>
  <c r="N142" i="2"/>
  <c r="N144" i="2"/>
  <c r="N145" i="2"/>
  <c r="N184" i="2"/>
  <c r="N193" i="2"/>
  <c r="N210" i="2"/>
  <c r="N211" i="2"/>
  <c r="N14" i="2"/>
  <c r="N140" i="2"/>
  <c r="N166" i="2"/>
  <c r="N194" i="2"/>
  <c r="N196" i="2"/>
  <c r="N125" i="2"/>
  <c r="N143" i="2"/>
  <c r="N188" i="2"/>
  <c r="N214" i="2"/>
  <c r="N33" i="2"/>
  <c r="N54" i="2"/>
  <c r="N55" i="2"/>
  <c r="N124" i="2"/>
  <c r="N139" i="2"/>
  <c r="N141" i="2"/>
  <c r="N150" i="2"/>
  <c r="N182" i="2"/>
  <c r="N189" i="2"/>
  <c r="N204" i="2"/>
  <c r="N223" i="2"/>
  <c r="N20" i="2"/>
  <c r="N25" i="2"/>
  <c r="N43" i="2"/>
  <c r="N57" i="2"/>
  <c r="N61" i="2"/>
  <c r="N65" i="2"/>
  <c r="N66" i="2"/>
  <c r="N85" i="2"/>
  <c r="N92" i="2"/>
  <c r="N108" i="2"/>
  <c r="N118" i="2"/>
  <c r="N120" i="2"/>
  <c r="N122" i="2"/>
  <c r="N137" i="2"/>
  <c r="N162" i="2"/>
  <c r="N175" i="2"/>
  <c r="N227" i="2"/>
  <c r="N11" i="2"/>
  <c r="L45" i="2"/>
  <c r="L51" i="2"/>
  <c r="L68" i="2"/>
  <c r="L103" i="2"/>
  <c r="L187" i="2"/>
  <c r="L199" i="2"/>
  <c r="L224" i="2"/>
  <c r="L16" i="2"/>
  <c r="L30" i="2"/>
  <c r="L46" i="2"/>
  <c r="L48" i="2"/>
  <c r="L72" i="2"/>
  <c r="L112" i="2"/>
  <c r="L121" i="2"/>
  <c r="L138" i="2"/>
  <c r="L147" i="2"/>
  <c r="L197" i="2"/>
  <c r="L226" i="2"/>
  <c r="L19" i="2"/>
  <c r="L34" i="2"/>
  <c r="L60" i="2"/>
  <c r="L80" i="2"/>
  <c r="L82" i="2"/>
  <c r="L83" i="2"/>
  <c r="L117" i="2"/>
  <c r="L135" i="2"/>
  <c r="L167" i="2"/>
  <c r="L170" i="2"/>
  <c r="L186" i="2"/>
  <c r="L200" i="2"/>
  <c r="L201" i="2"/>
  <c r="L212" i="2"/>
  <c r="L27" i="2"/>
  <c r="L36" i="2"/>
  <c r="L81" i="2"/>
  <c r="L94" i="2"/>
  <c r="L101" i="2"/>
  <c r="L105" i="2"/>
  <c r="L12" i="2"/>
  <c r="L15" i="2"/>
  <c r="L49" i="2"/>
  <c r="L62" i="2"/>
  <c r="L70" i="2"/>
  <c r="L77" i="2"/>
  <c r="L192" i="2"/>
  <c r="L13" i="2"/>
  <c r="L23" i="2"/>
  <c r="L26" i="2"/>
  <c r="L47" i="2"/>
  <c r="L67" i="2"/>
  <c r="L119" i="2"/>
  <c r="L123" i="2"/>
  <c r="L127" i="2"/>
  <c r="L146" i="2"/>
  <c r="L176" i="2"/>
  <c r="L178" i="2"/>
  <c r="L183" i="2"/>
  <c r="L220" i="2"/>
  <c r="L17" i="2"/>
  <c r="L69" i="2"/>
  <c r="L73" i="2"/>
  <c r="L152" i="2"/>
  <c r="L198" i="2"/>
  <c r="L213" i="2"/>
  <c r="L21" i="2"/>
  <c r="L52" i="2"/>
  <c r="L56" i="2"/>
  <c r="L75" i="2"/>
  <c r="L79" i="2"/>
  <c r="L88" i="2"/>
  <c r="L100" i="2"/>
  <c r="L106" i="2"/>
  <c r="L115" i="2"/>
  <c r="L132" i="2"/>
  <c r="L158" i="2"/>
  <c r="L168" i="2"/>
  <c r="L191" i="2"/>
  <c r="L207" i="2"/>
  <c r="L209" i="2"/>
  <c r="L22" i="2"/>
  <c r="L28" i="2"/>
  <c r="L39" i="2"/>
  <c r="L58" i="2"/>
  <c r="L102" i="2"/>
  <c r="L126" i="2"/>
  <c r="L129" i="2"/>
  <c r="L134" i="2"/>
  <c r="L156" i="2"/>
  <c r="L164" i="2"/>
  <c r="L181" i="2"/>
  <c r="L221" i="2"/>
  <c r="L222" i="2"/>
  <c r="L225" i="2"/>
  <c r="L42" i="2"/>
  <c r="L78" i="2"/>
  <c r="L99" i="2"/>
  <c r="L109" i="2"/>
  <c r="L110" i="2"/>
  <c r="L111" i="2"/>
  <c r="L114" i="2"/>
  <c r="L116" i="2"/>
  <c r="L148" i="2"/>
  <c r="L157" i="2"/>
  <c r="L202" i="2"/>
  <c r="L203" i="2"/>
  <c r="L215" i="2"/>
  <c r="L24" i="2"/>
  <c r="L32" i="2"/>
  <c r="L41" i="2"/>
  <c r="L63" i="2"/>
  <c r="L64" i="2"/>
  <c r="L74" i="2"/>
  <c r="L95" i="2"/>
  <c r="L130" i="2"/>
  <c r="L149" i="2"/>
  <c r="L151" i="2"/>
  <c r="L154" i="2"/>
  <c r="L159" i="2"/>
  <c r="L163" i="2"/>
  <c r="L172" i="2"/>
  <c r="L208" i="2"/>
  <c r="L218" i="2"/>
  <c r="L219" i="2"/>
  <c r="L59" i="2"/>
  <c r="L76" i="2"/>
  <c r="L84" i="2"/>
  <c r="L86" i="2"/>
  <c r="L87" i="2"/>
  <c r="L89" i="2"/>
  <c r="L90" i="2"/>
  <c r="L93" i="2"/>
  <c r="L107" i="2"/>
  <c r="L160" i="2"/>
  <c r="L171" i="2"/>
  <c r="L180" i="2"/>
  <c r="L185" i="2"/>
  <c r="L195" i="2"/>
  <c r="L206" i="2"/>
  <c r="L217" i="2"/>
  <c r="L29" i="2"/>
  <c r="L31" i="2"/>
  <c r="L37" i="2"/>
  <c r="L53" i="2"/>
  <c r="L96" i="2"/>
  <c r="L97" i="2"/>
  <c r="L133" i="2"/>
  <c r="L161" i="2"/>
  <c r="L165" i="2"/>
  <c r="L169" i="2"/>
  <c r="L177" i="2"/>
  <c r="L179" i="2"/>
  <c r="L18" i="2"/>
  <c r="L38" i="2"/>
  <c r="L44" i="2"/>
  <c r="L91" i="2"/>
  <c r="L98" i="2"/>
  <c r="L131" i="2"/>
  <c r="L153" i="2"/>
  <c r="L155" i="2"/>
  <c r="L173" i="2"/>
  <c r="L174" i="2"/>
  <c r="L190" i="2"/>
  <c r="L205" i="2"/>
  <c r="L216" i="2"/>
  <c r="L35" i="2"/>
  <c r="L40" i="2"/>
  <c r="L50" i="2"/>
  <c r="L71" i="2"/>
  <c r="L104" i="2"/>
  <c r="L113" i="2"/>
  <c r="L128" i="2"/>
  <c r="L136" i="2"/>
  <c r="L142" i="2"/>
  <c r="L144" i="2"/>
  <c r="L145" i="2"/>
  <c r="L184" i="2"/>
  <c r="L193" i="2"/>
  <c r="L210" i="2"/>
  <c r="L211" i="2"/>
  <c r="L14" i="2"/>
  <c r="L140" i="2"/>
  <c r="L166" i="2"/>
  <c r="L194" i="2"/>
  <c r="L196" i="2"/>
  <c r="L125" i="2"/>
  <c r="L143" i="2"/>
  <c r="L188" i="2"/>
  <c r="L214" i="2"/>
  <c r="L33" i="2"/>
  <c r="L54" i="2"/>
  <c r="L55" i="2"/>
  <c r="L124" i="2"/>
  <c r="L139" i="2"/>
  <c r="L141" i="2"/>
  <c r="L150" i="2"/>
  <c r="L182" i="2"/>
  <c r="L189" i="2"/>
  <c r="L204" i="2"/>
  <c r="L223" i="2"/>
  <c r="L20" i="2"/>
  <c r="L25" i="2"/>
  <c r="L43" i="2"/>
  <c r="L57" i="2"/>
  <c r="L61" i="2"/>
  <c r="L65" i="2"/>
  <c r="L66" i="2"/>
  <c r="L85" i="2"/>
  <c r="L92" i="2"/>
  <c r="L108" i="2"/>
  <c r="L118" i="2"/>
  <c r="L120" i="2"/>
  <c r="L122" i="2"/>
  <c r="L137" i="2"/>
  <c r="L162" i="2"/>
  <c r="L175" i="2"/>
  <c r="L227" i="2"/>
  <c r="L11" i="2"/>
  <c r="J51" i="2"/>
  <c r="J68" i="2"/>
  <c r="J103" i="2"/>
  <c r="J187" i="2"/>
  <c r="J199" i="2"/>
  <c r="J224" i="2"/>
  <c r="J16" i="2"/>
  <c r="J30" i="2"/>
  <c r="J46" i="2"/>
  <c r="J48" i="2"/>
  <c r="J72" i="2"/>
  <c r="J112" i="2"/>
  <c r="J121" i="2"/>
  <c r="J138" i="2"/>
  <c r="J147" i="2"/>
  <c r="J197" i="2"/>
  <c r="J226" i="2"/>
  <c r="J19" i="2"/>
  <c r="J34" i="2"/>
  <c r="J60" i="2"/>
  <c r="J80" i="2"/>
  <c r="J82" i="2"/>
  <c r="J83" i="2"/>
  <c r="J117" i="2"/>
  <c r="J135" i="2"/>
  <c r="J167" i="2"/>
  <c r="J170" i="2"/>
  <c r="J186" i="2"/>
  <c r="J200" i="2"/>
  <c r="J201" i="2"/>
  <c r="J212" i="2"/>
  <c r="J27" i="2"/>
  <c r="J36" i="2"/>
  <c r="J81" i="2"/>
  <c r="J94" i="2"/>
  <c r="J101" i="2"/>
  <c r="J105" i="2"/>
  <c r="J12" i="2"/>
  <c r="J15" i="2"/>
  <c r="J49" i="2"/>
  <c r="J62" i="2"/>
  <c r="J70" i="2"/>
  <c r="J77" i="2"/>
  <c r="J192" i="2"/>
  <c r="J13" i="2"/>
  <c r="J23" i="2"/>
  <c r="J26" i="2"/>
  <c r="J47" i="2"/>
  <c r="J67" i="2"/>
  <c r="J119" i="2"/>
  <c r="J123" i="2"/>
  <c r="J127" i="2"/>
  <c r="J146" i="2"/>
  <c r="J176" i="2"/>
  <c r="J178" i="2"/>
  <c r="J183" i="2"/>
  <c r="J220" i="2"/>
  <c r="J17" i="2"/>
  <c r="J69" i="2"/>
  <c r="J73" i="2"/>
  <c r="J152" i="2"/>
  <c r="J198" i="2"/>
  <c r="J213" i="2"/>
  <c r="J21" i="2"/>
  <c r="J52" i="2"/>
  <c r="J56" i="2"/>
  <c r="J75" i="2"/>
  <c r="J79" i="2"/>
  <c r="J88" i="2"/>
  <c r="J100" i="2"/>
  <c r="J106" i="2"/>
  <c r="J115" i="2"/>
  <c r="J132" i="2"/>
  <c r="J158" i="2"/>
  <c r="J168" i="2"/>
  <c r="J191" i="2"/>
  <c r="J207" i="2"/>
  <c r="J209" i="2"/>
  <c r="J22" i="2"/>
  <c r="J28" i="2"/>
  <c r="J39" i="2"/>
  <c r="J58" i="2"/>
  <c r="J102" i="2"/>
  <c r="J126" i="2"/>
  <c r="J129" i="2"/>
  <c r="J134" i="2"/>
  <c r="J156" i="2"/>
  <c r="J164" i="2"/>
  <c r="J181" i="2"/>
  <c r="J221" i="2"/>
  <c r="J222" i="2"/>
  <c r="J225" i="2"/>
  <c r="J42" i="2"/>
  <c r="J78" i="2"/>
  <c r="J99" i="2"/>
  <c r="J109" i="2"/>
  <c r="J110" i="2"/>
  <c r="J111" i="2"/>
  <c r="J114" i="2"/>
  <c r="J116" i="2"/>
  <c r="J148" i="2"/>
  <c r="J157" i="2"/>
  <c r="J202" i="2"/>
  <c r="J203" i="2"/>
  <c r="J215" i="2"/>
  <c r="J24" i="2"/>
  <c r="J32" i="2"/>
  <c r="J41" i="2"/>
  <c r="J63" i="2"/>
  <c r="J64" i="2"/>
  <c r="J74" i="2"/>
  <c r="J95" i="2"/>
  <c r="J130" i="2"/>
  <c r="J149" i="2"/>
  <c r="J151" i="2"/>
  <c r="J154" i="2"/>
  <c r="J159" i="2"/>
  <c r="J163" i="2"/>
  <c r="J172" i="2"/>
  <c r="J208" i="2"/>
  <c r="J218" i="2"/>
  <c r="J219" i="2"/>
  <c r="J59" i="2"/>
  <c r="J76" i="2"/>
  <c r="J84" i="2"/>
  <c r="J86" i="2"/>
  <c r="J87" i="2"/>
  <c r="J89" i="2"/>
  <c r="J90" i="2"/>
  <c r="J93" i="2"/>
  <c r="J107" i="2"/>
  <c r="J160" i="2"/>
  <c r="J171" i="2"/>
  <c r="J180" i="2"/>
  <c r="J185" i="2"/>
  <c r="J195" i="2"/>
  <c r="J206" i="2"/>
  <c r="J217" i="2"/>
  <c r="J29" i="2"/>
  <c r="J31" i="2"/>
  <c r="J37" i="2"/>
  <c r="J53" i="2"/>
  <c r="J96" i="2"/>
  <c r="J97" i="2"/>
  <c r="J133" i="2"/>
  <c r="J161" i="2"/>
  <c r="J165" i="2"/>
  <c r="J169" i="2"/>
  <c r="J177" i="2"/>
  <c r="J179" i="2"/>
  <c r="J18" i="2"/>
  <c r="J38" i="2"/>
  <c r="J44" i="2"/>
  <c r="J91" i="2"/>
  <c r="J98" i="2"/>
  <c r="J131" i="2"/>
  <c r="J153" i="2"/>
  <c r="J155" i="2"/>
  <c r="J173" i="2"/>
  <c r="J174" i="2"/>
  <c r="J190" i="2"/>
  <c r="J205" i="2"/>
  <c r="J216" i="2"/>
  <c r="J35" i="2"/>
  <c r="J40" i="2"/>
  <c r="J50" i="2"/>
  <c r="J71" i="2"/>
  <c r="J104" i="2"/>
  <c r="J113" i="2"/>
  <c r="J128" i="2"/>
  <c r="J136" i="2"/>
  <c r="J142" i="2"/>
  <c r="J144" i="2"/>
  <c r="J145" i="2"/>
  <c r="J184" i="2"/>
  <c r="J193" i="2"/>
  <c r="J210" i="2"/>
  <c r="J211" i="2"/>
  <c r="J14" i="2"/>
  <c r="J140" i="2"/>
  <c r="J166" i="2"/>
  <c r="J194" i="2"/>
  <c r="J196" i="2"/>
  <c r="J125" i="2"/>
  <c r="J143" i="2"/>
  <c r="J188" i="2"/>
  <c r="J214" i="2"/>
  <c r="J33" i="2"/>
  <c r="J54" i="2"/>
  <c r="J55" i="2"/>
  <c r="J124" i="2"/>
  <c r="J139" i="2"/>
  <c r="J141" i="2"/>
  <c r="J150" i="2"/>
  <c r="J182" i="2"/>
  <c r="J189" i="2"/>
  <c r="J204" i="2"/>
  <c r="J223" i="2"/>
  <c r="J20" i="2"/>
  <c r="J25" i="2"/>
  <c r="J43" i="2"/>
  <c r="J57" i="2"/>
  <c r="J61" i="2"/>
  <c r="J65" i="2"/>
  <c r="J66" i="2"/>
  <c r="J85" i="2"/>
  <c r="J92" i="2"/>
  <c r="J108" i="2"/>
  <c r="J118" i="2"/>
  <c r="J120" i="2"/>
  <c r="J122" i="2"/>
  <c r="J137" i="2"/>
  <c r="J162" i="2"/>
  <c r="J175" i="2"/>
  <c r="J227" i="2"/>
  <c r="J45" i="2"/>
  <c r="H11" i="2"/>
  <c r="H51" i="2"/>
  <c r="H68" i="2"/>
  <c r="H103" i="2"/>
  <c r="H187" i="2"/>
  <c r="H199" i="2"/>
  <c r="H224" i="2"/>
  <c r="H16" i="2"/>
  <c r="H30" i="2"/>
  <c r="H46" i="2"/>
  <c r="H48" i="2"/>
  <c r="H72" i="2"/>
  <c r="H112" i="2"/>
  <c r="H121" i="2"/>
  <c r="H138" i="2"/>
  <c r="H147" i="2"/>
  <c r="H197" i="2"/>
  <c r="H226" i="2"/>
  <c r="H19" i="2"/>
  <c r="H34" i="2"/>
  <c r="H60" i="2"/>
  <c r="H80" i="2"/>
  <c r="H82" i="2"/>
  <c r="H83" i="2"/>
  <c r="H117" i="2"/>
  <c r="H135" i="2"/>
  <c r="H167" i="2"/>
  <c r="H170" i="2"/>
  <c r="H186" i="2"/>
  <c r="H200" i="2"/>
  <c r="H201" i="2"/>
  <c r="H212" i="2"/>
  <c r="H27" i="2"/>
  <c r="H36" i="2"/>
  <c r="H81" i="2"/>
  <c r="H94" i="2"/>
  <c r="H101" i="2"/>
  <c r="H105" i="2"/>
  <c r="H12" i="2"/>
  <c r="H15" i="2"/>
  <c r="H49" i="2"/>
  <c r="H62" i="2"/>
  <c r="H70" i="2"/>
  <c r="H77" i="2"/>
  <c r="H192" i="2"/>
  <c r="H13" i="2"/>
  <c r="H23" i="2"/>
  <c r="H26" i="2"/>
  <c r="H47" i="2"/>
  <c r="H67" i="2"/>
  <c r="H119" i="2"/>
  <c r="H123" i="2"/>
  <c r="H127" i="2"/>
  <c r="H146" i="2"/>
  <c r="H176" i="2"/>
  <c r="H178" i="2"/>
  <c r="H183" i="2"/>
  <c r="H220" i="2"/>
  <c r="H17" i="2"/>
  <c r="H69" i="2"/>
  <c r="H73" i="2"/>
  <c r="H152" i="2"/>
  <c r="H198" i="2"/>
  <c r="H213" i="2"/>
  <c r="H21" i="2"/>
  <c r="H52" i="2"/>
  <c r="H56" i="2"/>
  <c r="H75" i="2"/>
  <c r="H79" i="2"/>
  <c r="H88" i="2"/>
  <c r="H100" i="2"/>
  <c r="H106" i="2"/>
  <c r="H115" i="2"/>
  <c r="H132" i="2"/>
  <c r="H158" i="2"/>
  <c r="H168" i="2"/>
  <c r="H191" i="2"/>
  <c r="H207" i="2"/>
  <c r="H209" i="2"/>
  <c r="H22" i="2"/>
  <c r="H28" i="2"/>
  <c r="H39" i="2"/>
  <c r="H58" i="2"/>
  <c r="H102" i="2"/>
  <c r="H126" i="2"/>
  <c r="H129" i="2"/>
  <c r="H134" i="2"/>
  <c r="H156" i="2"/>
  <c r="H164" i="2"/>
  <c r="H181" i="2"/>
  <c r="H221" i="2"/>
  <c r="H222" i="2"/>
  <c r="H225" i="2"/>
  <c r="H42" i="2"/>
  <c r="H78" i="2"/>
  <c r="H99" i="2"/>
  <c r="H109" i="2"/>
  <c r="H110" i="2"/>
  <c r="H111" i="2"/>
  <c r="H114" i="2"/>
  <c r="H116" i="2"/>
  <c r="H148" i="2"/>
  <c r="H157" i="2"/>
  <c r="H202" i="2"/>
  <c r="H203" i="2"/>
  <c r="H215" i="2"/>
  <c r="H24" i="2"/>
  <c r="H32" i="2"/>
  <c r="H41" i="2"/>
  <c r="H63" i="2"/>
  <c r="H64" i="2"/>
  <c r="H74" i="2"/>
  <c r="H95" i="2"/>
  <c r="H130" i="2"/>
  <c r="H149" i="2"/>
  <c r="H151" i="2"/>
  <c r="H154" i="2"/>
  <c r="H159" i="2"/>
  <c r="H163" i="2"/>
  <c r="H172" i="2"/>
  <c r="H208" i="2"/>
  <c r="H218" i="2"/>
  <c r="H219" i="2"/>
  <c r="H59" i="2"/>
  <c r="H76" i="2"/>
  <c r="H84" i="2"/>
  <c r="H86" i="2"/>
  <c r="H87" i="2"/>
  <c r="H89" i="2"/>
  <c r="H90" i="2"/>
  <c r="H93" i="2"/>
  <c r="H107" i="2"/>
  <c r="H160" i="2"/>
  <c r="H171" i="2"/>
  <c r="H180" i="2"/>
  <c r="H185" i="2"/>
  <c r="H195" i="2"/>
  <c r="H206" i="2"/>
  <c r="H217" i="2"/>
  <c r="H29" i="2"/>
  <c r="H31" i="2"/>
  <c r="H37" i="2"/>
  <c r="H53" i="2"/>
  <c r="H96" i="2"/>
  <c r="H97" i="2"/>
  <c r="H133" i="2"/>
  <c r="H161" i="2"/>
  <c r="H165" i="2"/>
  <c r="H169" i="2"/>
  <c r="H177" i="2"/>
  <c r="H179" i="2"/>
  <c r="H18" i="2"/>
  <c r="H38" i="2"/>
  <c r="H44" i="2"/>
  <c r="H91" i="2"/>
  <c r="H98" i="2"/>
  <c r="H131" i="2"/>
  <c r="H153" i="2"/>
  <c r="H155" i="2"/>
  <c r="H173" i="2"/>
  <c r="H174" i="2"/>
  <c r="H190" i="2"/>
  <c r="H205" i="2"/>
  <c r="H216" i="2"/>
  <c r="H35" i="2"/>
  <c r="H40" i="2"/>
  <c r="H50" i="2"/>
  <c r="H71" i="2"/>
  <c r="H104" i="2"/>
  <c r="H113" i="2"/>
  <c r="H128" i="2"/>
  <c r="H136" i="2"/>
  <c r="H142" i="2"/>
  <c r="H144" i="2"/>
  <c r="H145" i="2"/>
  <c r="H184" i="2"/>
  <c r="H193" i="2"/>
  <c r="H210" i="2"/>
  <c r="H211" i="2"/>
  <c r="H14" i="2"/>
  <c r="H140" i="2"/>
  <c r="H166" i="2"/>
  <c r="H194" i="2"/>
  <c r="H196" i="2"/>
  <c r="H125" i="2"/>
  <c r="H143" i="2"/>
  <c r="H188" i="2"/>
  <c r="H214" i="2"/>
  <c r="H33" i="2"/>
  <c r="H54" i="2"/>
  <c r="H55" i="2"/>
  <c r="H124" i="2"/>
  <c r="H139" i="2"/>
  <c r="H141" i="2"/>
  <c r="H150" i="2"/>
  <c r="H182" i="2"/>
  <c r="H189" i="2"/>
  <c r="H204" i="2"/>
  <c r="H223" i="2"/>
  <c r="H20" i="2"/>
  <c r="H25" i="2"/>
  <c r="H43" i="2"/>
  <c r="H57" i="2"/>
  <c r="H61" i="2"/>
  <c r="H65" i="2"/>
  <c r="H66" i="2"/>
  <c r="H85" i="2"/>
  <c r="H92" i="2"/>
  <c r="H108" i="2"/>
  <c r="H118" i="2"/>
  <c r="H120" i="2"/>
  <c r="H122" i="2"/>
  <c r="H137" i="2"/>
  <c r="H162" i="2"/>
  <c r="H175" i="2"/>
  <c r="H227" i="2"/>
  <c r="H45" i="2"/>
  <c r="F45" i="2" l="1"/>
  <c r="F51" i="2"/>
  <c r="F68" i="2"/>
  <c r="F103" i="2"/>
  <c r="F187" i="2"/>
  <c r="F199" i="2"/>
  <c r="F224" i="2"/>
  <c r="F19" i="2"/>
  <c r="F34" i="2"/>
  <c r="F60" i="2"/>
  <c r="F80" i="2"/>
  <c r="F82" i="2"/>
  <c r="F83" i="2"/>
  <c r="F117" i="2"/>
  <c r="F135" i="2"/>
  <c r="F167" i="2"/>
  <c r="F170" i="2"/>
  <c r="F186" i="2"/>
  <c r="F200" i="2"/>
  <c r="F201" i="2"/>
  <c r="F212" i="2"/>
  <c r="F27" i="2"/>
  <c r="F36" i="2"/>
  <c r="F81" i="2"/>
  <c r="F94" i="2"/>
  <c r="F101" i="2"/>
  <c r="F105" i="2"/>
  <c r="F12" i="2"/>
  <c r="F15" i="2"/>
  <c r="F49" i="2"/>
  <c r="F62" i="2"/>
  <c r="F70" i="2"/>
  <c r="F77" i="2"/>
  <c r="F192" i="2"/>
  <c r="F13" i="2"/>
  <c r="F23" i="2"/>
  <c r="F26" i="2"/>
  <c r="F47" i="2"/>
  <c r="F67" i="2"/>
  <c r="F119" i="2"/>
  <c r="F123" i="2"/>
  <c r="F127" i="2"/>
  <c r="F146" i="2"/>
  <c r="F176" i="2"/>
  <c r="F178" i="2"/>
  <c r="F183" i="2"/>
  <c r="F220" i="2"/>
  <c r="F17" i="2"/>
  <c r="F69" i="2"/>
  <c r="F73" i="2"/>
  <c r="F152" i="2"/>
  <c r="F198" i="2"/>
  <c r="F213" i="2"/>
  <c r="F21" i="2"/>
  <c r="F52" i="2"/>
  <c r="F56" i="2"/>
  <c r="F75" i="2"/>
  <c r="F79" i="2"/>
  <c r="F88" i="2"/>
  <c r="F100" i="2"/>
  <c r="F106" i="2"/>
  <c r="F115" i="2"/>
  <c r="F132" i="2"/>
  <c r="F158" i="2"/>
  <c r="F168" i="2"/>
  <c r="F191" i="2"/>
  <c r="F207" i="2"/>
  <c r="F209" i="2"/>
  <c r="F22" i="2"/>
  <c r="F28" i="2"/>
  <c r="F39" i="2"/>
  <c r="F58" i="2"/>
  <c r="F102" i="2"/>
  <c r="F126" i="2"/>
  <c r="F129" i="2"/>
  <c r="F134" i="2"/>
  <c r="F156" i="2"/>
  <c r="F164" i="2"/>
  <c r="F181" i="2"/>
  <c r="F221" i="2"/>
  <c r="F222" i="2"/>
  <c r="F225" i="2"/>
  <c r="F42" i="2"/>
  <c r="F78" i="2"/>
  <c r="F99" i="2"/>
  <c r="F109" i="2"/>
  <c r="F110" i="2"/>
  <c r="F111" i="2"/>
  <c r="F114" i="2"/>
  <c r="F116" i="2"/>
  <c r="F148" i="2"/>
  <c r="F157" i="2"/>
  <c r="F202" i="2"/>
  <c r="F203" i="2"/>
  <c r="F215" i="2"/>
  <c r="F24" i="2"/>
  <c r="F32" i="2"/>
  <c r="F41" i="2"/>
  <c r="F63" i="2"/>
  <c r="F64" i="2"/>
  <c r="F74" i="2"/>
  <c r="F95" i="2"/>
  <c r="F130" i="2"/>
  <c r="F149" i="2"/>
  <c r="F151" i="2"/>
  <c r="F154" i="2"/>
  <c r="F159" i="2"/>
  <c r="F163" i="2"/>
  <c r="F172" i="2"/>
  <c r="F208" i="2"/>
  <c r="F218" i="2"/>
  <c r="F219" i="2"/>
  <c r="F59" i="2"/>
  <c r="F76" i="2"/>
  <c r="F84" i="2"/>
  <c r="F86" i="2"/>
  <c r="F87" i="2"/>
  <c r="F89" i="2"/>
  <c r="F90" i="2"/>
  <c r="F93" i="2"/>
  <c r="F107" i="2"/>
  <c r="F160" i="2"/>
  <c r="F171" i="2"/>
  <c r="F180" i="2"/>
  <c r="F185" i="2"/>
  <c r="F195" i="2"/>
  <c r="F206" i="2"/>
  <c r="F217" i="2"/>
  <c r="F29" i="2"/>
  <c r="F31" i="2"/>
  <c r="F37" i="2"/>
  <c r="F53" i="2"/>
  <c r="F96" i="2"/>
  <c r="F97" i="2"/>
  <c r="F133" i="2"/>
  <c r="F161" i="2"/>
  <c r="F165" i="2"/>
  <c r="F169" i="2"/>
  <c r="F177" i="2"/>
  <c r="F179" i="2"/>
  <c r="F18" i="2"/>
  <c r="F38" i="2"/>
  <c r="F44" i="2"/>
  <c r="F91" i="2"/>
  <c r="F98" i="2"/>
  <c r="F131" i="2"/>
  <c r="F153" i="2"/>
  <c r="F155" i="2"/>
  <c r="F173" i="2"/>
  <c r="F174" i="2"/>
  <c r="F190" i="2"/>
  <c r="F205" i="2"/>
  <c r="F216" i="2"/>
  <c r="F35" i="2"/>
  <c r="F40" i="2"/>
  <c r="F50" i="2"/>
  <c r="F71" i="2"/>
  <c r="F104" i="2"/>
  <c r="F113" i="2"/>
  <c r="F128" i="2"/>
  <c r="F136" i="2"/>
  <c r="F142" i="2"/>
  <c r="F144" i="2"/>
  <c r="F145" i="2"/>
  <c r="F184" i="2"/>
  <c r="F193" i="2"/>
  <c r="F210" i="2"/>
  <c r="F211" i="2"/>
  <c r="F14" i="2"/>
  <c r="F140" i="2"/>
  <c r="F166" i="2"/>
  <c r="F194" i="2"/>
  <c r="F196" i="2"/>
  <c r="F125" i="2"/>
  <c r="F143" i="2"/>
  <c r="F188" i="2"/>
  <c r="F214" i="2"/>
  <c r="F20" i="2"/>
  <c r="F25" i="2"/>
  <c r="F43" i="2"/>
  <c r="F57" i="2"/>
  <c r="F61" i="2"/>
  <c r="F65" i="2"/>
  <c r="F66" i="2"/>
  <c r="F85" i="2"/>
  <c r="F92" i="2"/>
  <c r="F108" i="2"/>
  <c r="F118" i="2"/>
  <c r="F120" i="2"/>
  <c r="F122" i="2"/>
  <c r="F137" i="2"/>
  <c r="F162" i="2"/>
  <c r="F175" i="2"/>
  <c r="F227" i="2"/>
  <c r="F11" i="2"/>
  <c r="R11" i="2" l="1"/>
  <c r="S11" i="2" s="1"/>
  <c r="R45" i="2"/>
  <c r="S45" i="2" s="1"/>
  <c r="R51" i="2"/>
  <c r="S51" i="2" s="1"/>
  <c r="R68" i="2"/>
  <c r="S68" i="2" s="1"/>
  <c r="R103" i="2"/>
  <c r="S103" i="2" s="1"/>
  <c r="R187" i="2"/>
  <c r="S187" i="2" s="1"/>
  <c r="R199" i="2"/>
  <c r="S199" i="2" s="1"/>
  <c r="R224" i="2"/>
  <c r="S224" i="2" s="1"/>
  <c r="R16" i="2"/>
  <c r="S16" i="2" s="1"/>
  <c r="R30" i="2"/>
  <c r="S30" i="2" s="1"/>
  <c r="R46" i="2"/>
  <c r="S46" i="2" s="1"/>
  <c r="R48" i="2"/>
  <c r="S48" i="2" s="1"/>
  <c r="R72" i="2"/>
  <c r="S72" i="2" s="1"/>
  <c r="R112" i="2"/>
  <c r="S112" i="2" s="1"/>
  <c r="R121" i="2"/>
  <c r="S121" i="2" s="1"/>
  <c r="R138" i="2"/>
  <c r="S138" i="2" s="1"/>
  <c r="R147" i="2"/>
  <c r="S147" i="2" s="1"/>
  <c r="R197" i="2"/>
  <c r="S197" i="2" s="1"/>
  <c r="R226" i="2"/>
  <c r="S226" i="2" s="1"/>
  <c r="R19" i="2"/>
  <c r="S19" i="2" s="1"/>
  <c r="R34" i="2"/>
  <c r="S34" i="2" s="1"/>
  <c r="R60" i="2"/>
  <c r="S60" i="2" s="1"/>
  <c r="R80" i="2"/>
  <c r="S80" i="2" s="1"/>
  <c r="R82" i="2"/>
  <c r="S82" i="2" s="1"/>
  <c r="R83" i="2"/>
  <c r="S83" i="2" s="1"/>
  <c r="R117" i="2"/>
  <c r="S117" i="2" s="1"/>
  <c r="R135" i="2"/>
  <c r="S135" i="2" s="1"/>
  <c r="R167" i="2"/>
  <c r="S167" i="2" s="1"/>
  <c r="R170" i="2"/>
  <c r="S170" i="2" s="1"/>
  <c r="R186" i="2"/>
  <c r="S186" i="2" s="1"/>
  <c r="R200" i="2"/>
  <c r="S200" i="2" s="1"/>
  <c r="R201" i="2"/>
  <c r="S201" i="2" s="1"/>
  <c r="R212" i="2"/>
  <c r="S212" i="2" s="1"/>
  <c r="R27" i="2"/>
  <c r="S27" i="2" s="1"/>
  <c r="R36" i="2"/>
  <c r="S36" i="2" s="1"/>
  <c r="R81" i="2"/>
  <c r="S81" i="2" s="1"/>
  <c r="R94" i="2"/>
  <c r="S94" i="2" s="1"/>
  <c r="R101" i="2"/>
  <c r="S101" i="2" s="1"/>
  <c r="R105" i="2"/>
  <c r="S105" i="2" s="1"/>
  <c r="R12" i="2"/>
  <c r="S12" i="2" s="1"/>
  <c r="R15" i="2"/>
  <c r="S15" i="2" s="1"/>
  <c r="R49" i="2"/>
  <c r="S49" i="2" s="1"/>
  <c r="R62" i="2"/>
  <c r="S62" i="2" s="1"/>
  <c r="R70" i="2"/>
  <c r="S70" i="2" s="1"/>
  <c r="R77" i="2"/>
  <c r="S77" i="2" s="1"/>
  <c r="R192" i="2"/>
  <c r="S192" i="2" s="1"/>
  <c r="R13" i="2"/>
  <c r="S13" i="2" s="1"/>
  <c r="R23" i="2"/>
  <c r="S23" i="2" s="1"/>
  <c r="R26" i="2"/>
  <c r="S26" i="2" s="1"/>
  <c r="R47" i="2"/>
  <c r="S47" i="2" s="1"/>
  <c r="R67" i="2"/>
  <c r="S67" i="2" s="1"/>
  <c r="R119" i="2"/>
  <c r="S119" i="2" s="1"/>
  <c r="R123" i="2"/>
  <c r="S123" i="2" s="1"/>
  <c r="R127" i="2"/>
  <c r="S127" i="2" s="1"/>
  <c r="R146" i="2"/>
  <c r="S146" i="2" s="1"/>
  <c r="R176" i="2"/>
  <c r="S176" i="2" s="1"/>
  <c r="R178" i="2"/>
  <c r="S178" i="2" s="1"/>
  <c r="R183" i="2"/>
  <c r="S183" i="2" s="1"/>
  <c r="R220" i="2"/>
  <c r="S220" i="2" s="1"/>
  <c r="R17" i="2"/>
  <c r="S17" i="2" s="1"/>
  <c r="R69" i="2"/>
  <c r="S69" i="2" s="1"/>
  <c r="R73" i="2"/>
  <c r="S73" i="2" s="1"/>
  <c r="R152" i="2"/>
  <c r="S152" i="2" s="1"/>
  <c r="R198" i="2"/>
  <c r="S198" i="2" s="1"/>
  <c r="R213" i="2"/>
  <c r="S213" i="2" s="1"/>
  <c r="R21" i="2"/>
  <c r="S21" i="2" s="1"/>
  <c r="R52" i="2"/>
  <c r="S52" i="2" s="1"/>
  <c r="R56" i="2"/>
  <c r="S56" i="2" s="1"/>
  <c r="R75" i="2"/>
  <c r="S75" i="2" s="1"/>
  <c r="R79" i="2"/>
  <c r="S79" i="2" s="1"/>
  <c r="R88" i="2"/>
  <c r="S88" i="2" s="1"/>
  <c r="R100" i="2"/>
  <c r="S100" i="2" s="1"/>
  <c r="R106" i="2"/>
  <c r="S106" i="2" s="1"/>
  <c r="R115" i="2"/>
  <c r="S115" i="2" s="1"/>
  <c r="R132" i="2"/>
  <c r="S132" i="2" s="1"/>
  <c r="R158" i="2"/>
  <c r="S158" i="2" s="1"/>
  <c r="R168" i="2"/>
  <c r="S168" i="2" s="1"/>
  <c r="R191" i="2"/>
  <c r="S191" i="2" s="1"/>
  <c r="R207" i="2"/>
  <c r="S207" i="2" s="1"/>
  <c r="R209" i="2"/>
  <c r="S209" i="2" s="1"/>
  <c r="R22" i="2"/>
  <c r="S22" i="2" s="1"/>
  <c r="R28" i="2"/>
  <c r="S28" i="2" s="1"/>
  <c r="R39" i="2"/>
  <c r="S39" i="2" s="1"/>
  <c r="R58" i="2"/>
  <c r="S58" i="2" s="1"/>
  <c r="R102" i="2"/>
  <c r="S102" i="2" s="1"/>
  <c r="R126" i="2"/>
  <c r="S126" i="2" s="1"/>
  <c r="R129" i="2"/>
  <c r="S129" i="2" s="1"/>
  <c r="R134" i="2"/>
  <c r="S134" i="2" s="1"/>
  <c r="R156" i="2"/>
  <c r="S156" i="2" s="1"/>
  <c r="R164" i="2"/>
  <c r="S164" i="2" s="1"/>
  <c r="R181" i="2"/>
  <c r="S181" i="2" s="1"/>
  <c r="R221" i="2"/>
  <c r="S221" i="2" s="1"/>
  <c r="R222" i="2"/>
  <c r="S222" i="2" s="1"/>
  <c r="R225" i="2"/>
  <c r="S225" i="2" s="1"/>
  <c r="R42" i="2"/>
  <c r="S42" i="2" s="1"/>
  <c r="R78" i="2"/>
  <c r="S78" i="2" s="1"/>
  <c r="R99" i="2"/>
  <c r="S99" i="2" s="1"/>
  <c r="R109" i="2"/>
  <c r="S109" i="2" s="1"/>
  <c r="R110" i="2"/>
  <c r="S110" i="2" s="1"/>
  <c r="R111" i="2"/>
  <c r="S111" i="2" s="1"/>
  <c r="R114" i="2"/>
  <c r="S114" i="2" s="1"/>
  <c r="R116" i="2"/>
  <c r="S116" i="2" s="1"/>
  <c r="R148" i="2"/>
  <c r="S148" i="2" s="1"/>
  <c r="R157" i="2"/>
  <c r="S157" i="2" s="1"/>
  <c r="R202" i="2"/>
  <c r="S202" i="2" s="1"/>
  <c r="R203" i="2"/>
  <c r="S203" i="2" s="1"/>
  <c r="R215" i="2"/>
  <c r="S215" i="2" s="1"/>
  <c r="R24" i="2"/>
  <c r="S24" i="2" s="1"/>
  <c r="R32" i="2"/>
  <c r="S32" i="2" s="1"/>
  <c r="R41" i="2"/>
  <c r="S41" i="2" s="1"/>
  <c r="R63" i="2"/>
  <c r="S63" i="2" s="1"/>
  <c r="R64" i="2"/>
  <c r="S64" i="2" s="1"/>
  <c r="R74" i="2"/>
  <c r="S74" i="2" s="1"/>
  <c r="R95" i="2"/>
  <c r="S95" i="2" s="1"/>
  <c r="R130" i="2"/>
  <c r="S130" i="2" s="1"/>
  <c r="R149" i="2"/>
  <c r="S149" i="2" s="1"/>
  <c r="R151" i="2"/>
  <c r="S151" i="2" s="1"/>
  <c r="R154" i="2"/>
  <c r="S154" i="2" s="1"/>
  <c r="R159" i="2"/>
  <c r="S159" i="2" s="1"/>
  <c r="R163" i="2"/>
  <c r="S163" i="2" s="1"/>
  <c r="R172" i="2"/>
  <c r="S172" i="2" s="1"/>
  <c r="R208" i="2"/>
  <c r="S208" i="2" s="1"/>
  <c r="R218" i="2"/>
  <c r="S218" i="2" s="1"/>
  <c r="R219" i="2"/>
  <c r="S219" i="2" s="1"/>
  <c r="R59" i="2"/>
  <c r="S59" i="2" s="1"/>
  <c r="R76" i="2"/>
  <c r="S76" i="2" s="1"/>
  <c r="R84" i="2"/>
  <c r="S84" i="2" s="1"/>
  <c r="R86" i="2"/>
  <c r="S86" i="2" s="1"/>
  <c r="R87" i="2"/>
  <c r="S87" i="2" s="1"/>
  <c r="R89" i="2"/>
  <c r="S89" i="2" s="1"/>
  <c r="R90" i="2"/>
  <c r="S90" i="2" s="1"/>
  <c r="R93" i="2"/>
  <c r="S93" i="2" s="1"/>
  <c r="R107" i="2"/>
  <c r="S107" i="2" s="1"/>
  <c r="R160" i="2"/>
  <c r="S160" i="2" s="1"/>
  <c r="R171" i="2"/>
  <c r="S171" i="2" s="1"/>
  <c r="R180" i="2"/>
  <c r="S180" i="2" s="1"/>
  <c r="R185" i="2"/>
  <c r="S185" i="2" s="1"/>
  <c r="R195" i="2"/>
  <c r="S195" i="2" s="1"/>
  <c r="R206" i="2"/>
  <c r="S206" i="2" s="1"/>
  <c r="R217" i="2"/>
  <c r="S217" i="2" s="1"/>
  <c r="R29" i="2"/>
  <c r="S29" i="2" s="1"/>
  <c r="R31" i="2"/>
  <c r="S31" i="2" s="1"/>
  <c r="R37" i="2"/>
  <c r="S37" i="2" s="1"/>
  <c r="R53" i="2"/>
  <c r="S53" i="2" s="1"/>
  <c r="R96" i="2"/>
  <c r="S96" i="2" s="1"/>
  <c r="R97" i="2"/>
  <c r="S97" i="2" s="1"/>
  <c r="R133" i="2"/>
  <c r="S133" i="2" s="1"/>
  <c r="R161" i="2"/>
  <c r="S161" i="2" s="1"/>
  <c r="R165" i="2"/>
  <c r="S165" i="2" s="1"/>
  <c r="R169" i="2"/>
  <c r="S169" i="2" s="1"/>
  <c r="R177" i="2"/>
  <c r="S177" i="2" s="1"/>
  <c r="R179" i="2"/>
  <c r="S179" i="2" s="1"/>
  <c r="R18" i="2"/>
  <c r="S18" i="2" s="1"/>
  <c r="R38" i="2"/>
  <c r="S38" i="2" s="1"/>
  <c r="R44" i="2"/>
  <c r="S44" i="2" s="1"/>
  <c r="R91" i="2"/>
  <c r="S91" i="2" s="1"/>
  <c r="R98" i="2"/>
  <c r="S98" i="2" s="1"/>
  <c r="R131" i="2"/>
  <c r="S131" i="2" s="1"/>
  <c r="R153" i="2"/>
  <c r="S153" i="2" s="1"/>
  <c r="R155" i="2"/>
  <c r="S155" i="2" s="1"/>
  <c r="R173" i="2"/>
  <c r="S173" i="2" s="1"/>
  <c r="R174" i="2"/>
  <c r="S174" i="2" s="1"/>
  <c r="R190" i="2"/>
  <c r="S190" i="2" s="1"/>
  <c r="R205" i="2"/>
  <c r="S205" i="2" s="1"/>
  <c r="R216" i="2"/>
  <c r="S216" i="2" s="1"/>
  <c r="R35" i="2"/>
  <c r="S35" i="2" s="1"/>
  <c r="R40" i="2"/>
  <c r="S40" i="2" s="1"/>
  <c r="R50" i="2"/>
  <c r="S50" i="2" s="1"/>
  <c r="R71" i="2"/>
  <c r="S71" i="2" s="1"/>
  <c r="R104" i="2"/>
  <c r="S104" i="2" s="1"/>
  <c r="R113" i="2"/>
  <c r="S113" i="2" s="1"/>
  <c r="R128" i="2"/>
  <c r="S128" i="2" s="1"/>
  <c r="R136" i="2"/>
  <c r="S136" i="2" s="1"/>
  <c r="R142" i="2"/>
  <c r="S142" i="2" s="1"/>
  <c r="R144" i="2"/>
  <c r="S144" i="2" s="1"/>
  <c r="R145" i="2"/>
  <c r="S145" i="2" s="1"/>
  <c r="R184" i="2"/>
  <c r="S184" i="2" s="1"/>
  <c r="R193" i="2"/>
  <c r="S193" i="2" s="1"/>
  <c r="R210" i="2"/>
  <c r="S210" i="2" s="1"/>
  <c r="R211" i="2"/>
  <c r="S211" i="2" s="1"/>
  <c r="R14" i="2"/>
  <c r="S14" i="2" s="1"/>
  <c r="R140" i="2"/>
  <c r="S140" i="2" s="1"/>
  <c r="R166" i="2"/>
  <c r="S166" i="2" s="1"/>
  <c r="R194" i="2"/>
  <c r="S194" i="2" s="1"/>
  <c r="R196" i="2"/>
  <c r="S196" i="2" s="1"/>
  <c r="R125" i="2"/>
  <c r="S125" i="2" s="1"/>
  <c r="R143" i="2"/>
  <c r="S143" i="2" s="1"/>
  <c r="R188" i="2"/>
  <c r="S188" i="2" s="1"/>
  <c r="R214" i="2"/>
  <c r="S214" i="2" s="1"/>
  <c r="R33" i="2"/>
  <c r="S33" i="2" s="1"/>
  <c r="R54" i="2"/>
  <c r="S54" i="2" s="1"/>
  <c r="R55" i="2"/>
  <c r="S55" i="2" s="1"/>
  <c r="R124" i="2"/>
  <c r="S124" i="2" s="1"/>
  <c r="R139" i="2"/>
  <c r="S139" i="2" s="1"/>
  <c r="R141" i="2"/>
  <c r="S141" i="2" s="1"/>
  <c r="R150" i="2"/>
  <c r="S150" i="2" s="1"/>
  <c r="R182" i="2"/>
  <c r="S182" i="2" s="1"/>
  <c r="R189" i="2"/>
  <c r="S189" i="2" s="1"/>
  <c r="R204" i="2"/>
  <c r="S204" i="2" s="1"/>
  <c r="R223" i="2"/>
  <c r="S223" i="2" s="1"/>
  <c r="R20" i="2"/>
  <c r="S20" i="2" s="1"/>
  <c r="R25" i="2"/>
  <c r="S25" i="2" s="1"/>
  <c r="R43" i="2"/>
  <c r="S43" i="2" s="1"/>
  <c r="R57" i="2"/>
  <c r="S57" i="2" s="1"/>
  <c r="R61" i="2"/>
  <c r="S61" i="2" s="1"/>
  <c r="R65" i="2"/>
  <c r="S65" i="2" s="1"/>
  <c r="R66" i="2"/>
  <c r="S66" i="2" s="1"/>
  <c r="R85" i="2"/>
  <c r="S85" i="2" s="1"/>
  <c r="R92" i="2"/>
  <c r="S92" i="2" s="1"/>
  <c r="R108" i="2"/>
  <c r="S108" i="2" s="1"/>
  <c r="R118" i="2"/>
  <c r="S118" i="2" s="1"/>
  <c r="R120" i="2"/>
  <c r="S120" i="2" s="1"/>
  <c r="R122" i="2"/>
  <c r="S122" i="2" s="1"/>
  <c r="R137" i="2"/>
  <c r="S137" i="2" s="1"/>
  <c r="R162" i="2"/>
  <c r="S162" i="2" s="1"/>
  <c r="R175" i="2"/>
  <c r="S175" i="2" s="1"/>
  <c r="T196" i="4" l="1"/>
  <c r="T191" i="4"/>
  <c r="T176" i="4"/>
  <c r="T163" i="4"/>
  <c r="T151" i="4"/>
  <c r="T135" i="4"/>
  <c r="T118" i="4"/>
  <c r="T105" i="4"/>
  <c r="T76" i="4"/>
  <c r="T70" i="4"/>
  <c r="T57" i="4"/>
  <c r="T50" i="4"/>
  <c r="T30" i="4" l="1"/>
  <c r="T19" i="4"/>
  <c r="T211" i="4"/>
  <c r="T11" i="4"/>
  <c r="F211" i="4"/>
  <c r="G211" i="4"/>
  <c r="H211" i="4"/>
  <c r="I211" i="4"/>
  <c r="J211" i="4"/>
  <c r="K211" i="4"/>
  <c r="F212" i="4"/>
  <c r="G212" i="4"/>
  <c r="H212" i="4"/>
  <c r="I212" i="4"/>
  <c r="J212" i="4"/>
  <c r="K212" i="4"/>
  <c r="F213" i="4"/>
  <c r="G213" i="4"/>
  <c r="H213" i="4"/>
  <c r="I213" i="4"/>
  <c r="J213" i="4"/>
  <c r="K213" i="4"/>
  <c r="F214" i="4"/>
  <c r="G214" i="4"/>
  <c r="H214" i="4"/>
  <c r="I214" i="4"/>
  <c r="J214" i="4"/>
  <c r="K214" i="4"/>
  <c r="F215" i="4"/>
  <c r="G215" i="4"/>
  <c r="H215" i="4"/>
  <c r="I215" i="4"/>
  <c r="J215" i="4"/>
  <c r="K215" i="4"/>
  <c r="F216" i="4"/>
  <c r="G216" i="4"/>
  <c r="H216" i="4"/>
  <c r="I216" i="4"/>
  <c r="J216" i="4"/>
  <c r="K216" i="4"/>
  <c r="F217" i="4"/>
  <c r="G217" i="4"/>
  <c r="H217" i="4"/>
  <c r="I217" i="4"/>
  <c r="J217" i="4"/>
  <c r="K217" i="4"/>
  <c r="F218" i="4"/>
  <c r="G218" i="4"/>
  <c r="H218" i="4"/>
  <c r="I218" i="4"/>
  <c r="J218" i="4"/>
  <c r="K218" i="4"/>
  <c r="F219" i="4"/>
  <c r="G219" i="4"/>
  <c r="H219" i="4"/>
  <c r="I219" i="4"/>
  <c r="J219" i="4"/>
  <c r="K219" i="4"/>
  <c r="F220" i="4"/>
  <c r="G220" i="4"/>
  <c r="H220" i="4"/>
  <c r="I220" i="4"/>
  <c r="J220" i="4"/>
  <c r="K220" i="4"/>
  <c r="F221" i="4"/>
  <c r="G221" i="4"/>
  <c r="H221" i="4"/>
  <c r="I221" i="4"/>
  <c r="J221" i="4"/>
  <c r="K221" i="4"/>
  <c r="F222" i="4"/>
  <c r="G222" i="4"/>
  <c r="H222" i="4"/>
  <c r="I222" i="4"/>
  <c r="J222" i="4"/>
  <c r="K222" i="4"/>
  <c r="F223" i="4"/>
  <c r="G223" i="4"/>
  <c r="H223" i="4"/>
  <c r="I223" i="4"/>
  <c r="J223" i="4"/>
  <c r="K223" i="4"/>
  <c r="F224" i="4"/>
  <c r="G224" i="4"/>
  <c r="H224" i="4"/>
  <c r="I224" i="4"/>
  <c r="J224" i="4"/>
  <c r="K224" i="4"/>
  <c r="F225" i="4"/>
  <c r="G225" i="4"/>
  <c r="H225" i="4"/>
  <c r="I225" i="4"/>
  <c r="J225" i="4"/>
  <c r="K225" i="4"/>
  <c r="F226" i="4"/>
  <c r="G226" i="4"/>
  <c r="H226" i="4"/>
  <c r="I226" i="4"/>
  <c r="J226" i="4"/>
  <c r="K226" i="4"/>
  <c r="F227" i="4"/>
  <c r="G227" i="4"/>
  <c r="H227" i="4"/>
  <c r="I227" i="4"/>
  <c r="J227" i="4"/>
  <c r="K227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F200" i="4"/>
  <c r="G200" i="4"/>
  <c r="H200" i="4"/>
  <c r="I200" i="4"/>
  <c r="J200" i="4"/>
  <c r="K200" i="4"/>
  <c r="F201" i="4"/>
  <c r="G201" i="4"/>
  <c r="H201" i="4"/>
  <c r="I201" i="4"/>
  <c r="J201" i="4"/>
  <c r="K201" i="4"/>
  <c r="F202" i="4"/>
  <c r="G202" i="4"/>
  <c r="H202" i="4"/>
  <c r="I202" i="4"/>
  <c r="J202" i="4"/>
  <c r="K202" i="4"/>
  <c r="F203" i="4"/>
  <c r="G203" i="4"/>
  <c r="H203" i="4"/>
  <c r="I203" i="4"/>
  <c r="J203" i="4"/>
  <c r="K203" i="4"/>
  <c r="F204" i="4"/>
  <c r="G204" i="4"/>
  <c r="H204" i="4"/>
  <c r="I204" i="4"/>
  <c r="J204" i="4"/>
  <c r="K204" i="4"/>
  <c r="F205" i="4"/>
  <c r="G205" i="4"/>
  <c r="H205" i="4"/>
  <c r="I205" i="4"/>
  <c r="J205" i="4"/>
  <c r="K205" i="4"/>
  <c r="F206" i="4"/>
  <c r="G206" i="4"/>
  <c r="H206" i="4"/>
  <c r="I206" i="4"/>
  <c r="J206" i="4"/>
  <c r="K206" i="4"/>
  <c r="F207" i="4"/>
  <c r="G207" i="4"/>
  <c r="H207" i="4"/>
  <c r="I207" i="4"/>
  <c r="J207" i="4"/>
  <c r="K207" i="4"/>
  <c r="F208" i="4"/>
  <c r="G208" i="4"/>
  <c r="H208" i="4"/>
  <c r="I208" i="4"/>
  <c r="J208" i="4"/>
  <c r="K208" i="4"/>
  <c r="F209" i="4"/>
  <c r="G209" i="4"/>
  <c r="H209" i="4"/>
  <c r="I209" i="4"/>
  <c r="J209" i="4"/>
  <c r="K209" i="4"/>
  <c r="F210" i="4"/>
  <c r="G210" i="4"/>
  <c r="H210" i="4"/>
  <c r="I210" i="4"/>
  <c r="J210" i="4"/>
  <c r="K210" i="4"/>
  <c r="D210" i="4"/>
  <c r="D209" i="4"/>
  <c r="D208" i="4"/>
  <c r="D207" i="4"/>
  <c r="D206" i="4"/>
  <c r="D205" i="4"/>
  <c r="D204" i="4"/>
  <c r="D203" i="4"/>
  <c r="D202" i="4"/>
  <c r="D201" i="4"/>
  <c r="D200" i="4"/>
  <c r="F196" i="4"/>
  <c r="G196" i="4"/>
  <c r="H196" i="4"/>
  <c r="I196" i="4"/>
  <c r="J196" i="4"/>
  <c r="K196" i="4"/>
  <c r="F197" i="4"/>
  <c r="G197" i="4"/>
  <c r="H197" i="4"/>
  <c r="I197" i="4"/>
  <c r="J197" i="4"/>
  <c r="K197" i="4"/>
  <c r="F198" i="4"/>
  <c r="G198" i="4"/>
  <c r="H198" i="4"/>
  <c r="I198" i="4"/>
  <c r="J198" i="4"/>
  <c r="K198" i="4"/>
  <c r="F199" i="4"/>
  <c r="G199" i="4"/>
  <c r="H199" i="4"/>
  <c r="I199" i="4"/>
  <c r="J199" i="4"/>
  <c r="K199" i="4"/>
  <c r="D199" i="4"/>
  <c r="D198" i="4"/>
  <c r="D197" i="4"/>
  <c r="D196" i="4"/>
  <c r="F191" i="4"/>
  <c r="G191" i="4"/>
  <c r="H191" i="4"/>
  <c r="I191" i="4"/>
  <c r="J191" i="4"/>
  <c r="K191" i="4"/>
  <c r="F192" i="4"/>
  <c r="G192" i="4"/>
  <c r="H192" i="4"/>
  <c r="I192" i="4"/>
  <c r="J192" i="4"/>
  <c r="K192" i="4"/>
  <c r="F193" i="4"/>
  <c r="G193" i="4"/>
  <c r="H193" i="4"/>
  <c r="I193" i="4"/>
  <c r="J193" i="4"/>
  <c r="K193" i="4"/>
  <c r="F194" i="4"/>
  <c r="G194" i="4"/>
  <c r="H194" i="4"/>
  <c r="I194" i="4"/>
  <c r="J194" i="4"/>
  <c r="K194" i="4"/>
  <c r="F195" i="4"/>
  <c r="G195" i="4"/>
  <c r="H195" i="4"/>
  <c r="I195" i="4"/>
  <c r="J195" i="4"/>
  <c r="K195" i="4"/>
  <c r="D195" i="4"/>
  <c r="D194" i="4"/>
  <c r="D193" i="4"/>
  <c r="D192" i="4"/>
  <c r="D191" i="4"/>
  <c r="F176" i="4"/>
  <c r="G176" i="4"/>
  <c r="H176" i="4"/>
  <c r="I176" i="4"/>
  <c r="J176" i="4"/>
  <c r="K176" i="4"/>
  <c r="F177" i="4"/>
  <c r="G177" i="4"/>
  <c r="H177" i="4"/>
  <c r="I177" i="4"/>
  <c r="J177" i="4"/>
  <c r="K177" i="4"/>
  <c r="F178" i="4"/>
  <c r="G178" i="4"/>
  <c r="H178" i="4"/>
  <c r="I178" i="4"/>
  <c r="J178" i="4"/>
  <c r="K178" i="4"/>
  <c r="F179" i="4"/>
  <c r="G179" i="4"/>
  <c r="H179" i="4"/>
  <c r="I179" i="4"/>
  <c r="J179" i="4"/>
  <c r="K179" i="4"/>
  <c r="F180" i="4"/>
  <c r="G180" i="4"/>
  <c r="H180" i="4"/>
  <c r="I180" i="4"/>
  <c r="J180" i="4"/>
  <c r="K180" i="4"/>
  <c r="F181" i="4"/>
  <c r="G181" i="4"/>
  <c r="H181" i="4"/>
  <c r="I181" i="4"/>
  <c r="J181" i="4"/>
  <c r="K181" i="4"/>
  <c r="F182" i="4"/>
  <c r="G182" i="4"/>
  <c r="H182" i="4"/>
  <c r="I182" i="4"/>
  <c r="J182" i="4"/>
  <c r="K182" i="4"/>
  <c r="F183" i="4"/>
  <c r="G183" i="4"/>
  <c r="H183" i="4"/>
  <c r="I183" i="4"/>
  <c r="J183" i="4"/>
  <c r="K183" i="4"/>
  <c r="F184" i="4"/>
  <c r="G184" i="4"/>
  <c r="H184" i="4"/>
  <c r="I184" i="4"/>
  <c r="J184" i="4"/>
  <c r="K184" i="4"/>
  <c r="F185" i="4"/>
  <c r="G185" i="4"/>
  <c r="H185" i="4"/>
  <c r="I185" i="4"/>
  <c r="J185" i="4"/>
  <c r="K185" i="4"/>
  <c r="F186" i="4"/>
  <c r="G186" i="4"/>
  <c r="H186" i="4"/>
  <c r="I186" i="4"/>
  <c r="J186" i="4"/>
  <c r="K186" i="4"/>
  <c r="F187" i="4"/>
  <c r="G187" i="4"/>
  <c r="H187" i="4"/>
  <c r="I187" i="4"/>
  <c r="J187" i="4"/>
  <c r="K187" i="4"/>
  <c r="F188" i="4"/>
  <c r="G188" i="4"/>
  <c r="H188" i="4"/>
  <c r="I188" i="4"/>
  <c r="J188" i="4"/>
  <c r="K188" i="4"/>
  <c r="F189" i="4"/>
  <c r="G189" i="4"/>
  <c r="H189" i="4"/>
  <c r="I189" i="4"/>
  <c r="J189" i="4"/>
  <c r="K189" i="4"/>
  <c r="F190" i="4"/>
  <c r="G190" i="4"/>
  <c r="H190" i="4"/>
  <c r="I190" i="4"/>
  <c r="J190" i="4"/>
  <c r="K190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F163" i="4"/>
  <c r="G163" i="4"/>
  <c r="H163" i="4"/>
  <c r="I163" i="4"/>
  <c r="J163" i="4"/>
  <c r="K163" i="4"/>
  <c r="F164" i="4"/>
  <c r="G164" i="4"/>
  <c r="H164" i="4"/>
  <c r="I164" i="4"/>
  <c r="J164" i="4"/>
  <c r="K164" i="4"/>
  <c r="F165" i="4"/>
  <c r="G165" i="4"/>
  <c r="H165" i="4"/>
  <c r="I165" i="4"/>
  <c r="J165" i="4"/>
  <c r="K165" i="4"/>
  <c r="F166" i="4"/>
  <c r="G166" i="4"/>
  <c r="H166" i="4"/>
  <c r="I166" i="4"/>
  <c r="J166" i="4"/>
  <c r="K166" i="4"/>
  <c r="F167" i="4"/>
  <c r="G167" i="4"/>
  <c r="H167" i="4"/>
  <c r="I167" i="4"/>
  <c r="J167" i="4"/>
  <c r="K167" i="4"/>
  <c r="F168" i="4"/>
  <c r="G168" i="4"/>
  <c r="H168" i="4"/>
  <c r="I168" i="4"/>
  <c r="J168" i="4"/>
  <c r="K168" i="4"/>
  <c r="F169" i="4"/>
  <c r="G169" i="4"/>
  <c r="H169" i="4"/>
  <c r="I169" i="4"/>
  <c r="J169" i="4"/>
  <c r="K169" i="4"/>
  <c r="F170" i="4"/>
  <c r="G170" i="4"/>
  <c r="H170" i="4"/>
  <c r="I170" i="4"/>
  <c r="J170" i="4"/>
  <c r="K170" i="4"/>
  <c r="F171" i="4"/>
  <c r="G171" i="4"/>
  <c r="H171" i="4"/>
  <c r="I171" i="4"/>
  <c r="J171" i="4"/>
  <c r="K171" i="4"/>
  <c r="F172" i="4"/>
  <c r="G172" i="4"/>
  <c r="H172" i="4"/>
  <c r="I172" i="4"/>
  <c r="J172" i="4"/>
  <c r="K172" i="4"/>
  <c r="F173" i="4"/>
  <c r="G173" i="4"/>
  <c r="H173" i="4"/>
  <c r="I173" i="4"/>
  <c r="J173" i="4"/>
  <c r="K173" i="4"/>
  <c r="F174" i="4"/>
  <c r="G174" i="4"/>
  <c r="H174" i="4"/>
  <c r="I174" i="4"/>
  <c r="J174" i="4"/>
  <c r="K174" i="4"/>
  <c r="F175" i="4"/>
  <c r="G175" i="4"/>
  <c r="H175" i="4"/>
  <c r="I175" i="4"/>
  <c r="J175" i="4"/>
  <c r="K175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F151" i="4"/>
  <c r="G151" i="4"/>
  <c r="H151" i="4"/>
  <c r="I151" i="4"/>
  <c r="J151" i="4"/>
  <c r="K151" i="4"/>
  <c r="F152" i="4"/>
  <c r="G152" i="4"/>
  <c r="H152" i="4"/>
  <c r="I152" i="4"/>
  <c r="J152" i="4"/>
  <c r="K152" i="4"/>
  <c r="F153" i="4"/>
  <c r="G153" i="4"/>
  <c r="H153" i="4"/>
  <c r="I153" i="4"/>
  <c r="J153" i="4"/>
  <c r="K153" i="4"/>
  <c r="F154" i="4"/>
  <c r="G154" i="4"/>
  <c r="H154" i="4"/>
  <c r="I154" i="4"/>
  <c r="J154" i="4"/>
  <c r="K154" i="4"/>
  <c r="F155" i="4"/>
  <c r="G155" i="4"/>
  <c r="H155" i="4"/>
  <c r="I155" i="4"/>
  <c r="J155" i="4"/>
  <c r="K155" i="4"/>
  <c r="F156" i="4"/>
  <c r="G156" i="4"/>
  <c r="H156" i="4"/>
  <c r="I156" i="4"/>
  <c r="J156" i="4"/>
  <c r="K156" i="4"/>
  <c r="F157" i="4"/>
  <c r="G157" i="4"/>
  <c r="H157" i="4"/>
  <c r="I157" i="4"/>
  <c r="J157" i="4"/>
  <c r="K157" i="4"/>
  <c r="F158" i="4"/>
  <c r="G158" i="4"/>
  <c r="H158" i="4"/>
  <c r="I158" i="4"/>
  <c r="J158" i="4"/>
  <c r="K158" i="4"/>
  <c r="F159" i="4"/>
  <c r="G159" i="4"/>
  <c r="H159" i="4"/>
  <c r="I159" i="4"/>
  <c r="J159" i="4"/>
  <c r="K159" i="4"/>
  <c r="F160" i="4"/>
  <c r="G160" i="4"/>
  <c r="H160" i="4"/>
  <c r="I160" i="4"/>
  <c r="J160" i="4"/>
  <c r="K160" i="4"/>
  <c r="F161" i="4"/>
  <c r="G161" i="4"/>
  <c r="H161" i="4"/>
  <c r="I161" i="4"/>
  <c r="J161" i="4"/>
  <c r="K161" i="4"/>
  <c r="F162" i="4"/>
  <c r="G162" i="4"/>
  <c r="H162" i="4"/>
  <c r="I162" i="4"/>
  <c r="J162" i="4"/>
  <c r="K16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F135" i="4"/>
  <c r="G135" i="4"/>
  <c r="H135" i="4"/>
  <c r="I135" i="4"/>
  <c r="J135" i="4"/>
  <c r="K135" i="4"/>
  <c r="F136" i="4"/>
  <c r="G136" i="4"/>
  <c r="H136" i="4"/>
  <c r="I136" i="4"/>
  <c r="J136" i="4"/>
  <c r="K136" i="4"/>
  <c r="F137" i="4"/>
  <c r="G137" i="4"/>
  <c r="H137" i="4"/>
  <c r="I137" i="4"/>
  <c r="J137" i="4"/>
  <c r="K137" i="4"/>
  <c r="F138" i="4"/>
  <c r="G138" i="4"/>
  <c r="H138" i="4"/>
  <c r="I138" i="4"/>
  <c r="J138" i="4"/>
  <c r="K138" i="4"/>
  <c r="F139" i="4"/>
  <c r="G139" i="4"/>
  <c r="H139" i="4"/>
  <c r="I139" i="4"/>
  <c r="J139" i="4"/>
  <c r="K139" i="4"/>
  <c r="F140" i="4"/>
  <c r="G140" i="4"/>
  <c r="H140" i="4"/>
  <c r="I140" i="4"/>
  <c r="J140" i="4"/>
  <c r="K140" i="4"/>
  <c r="F141" i="4"/>
  <c r="G141" i="4"/>
  <c r="H141" i="4"/>
  <c r="I141" i="4"/>
  <c r="J141" i="4"/>
  <c r="K141" i="4"/>
  <c r="F142" i="4"/>
  <c r="G142" i="4"/>
  <c r="H142" i="4"/>
  <c r="I142" i="4"/>
  <c r="J142" i="4"/>
  <c r="K142" i="4"/>
  <c r="F143" i="4"/>
  <c r="G143" i="4"/>
  <c r="H143" i="4"/>
  <c r="I143" i="4"/>
  <c r="J143" i="4"/>
  <c r="K143" i="4"/>
  <c r="F144" i="4"/>
  <c r="G144" i="4"/>
  <c r="H144" i="4"/>
  <c r="I144" i="4"/>
  <c r="J144" i="4"/>
  <c r="K144" i="4"/>
  <c r="F145" i="4"/>
  <c r="G145" i="4"/>
  <c r="H145" i="4"/>
  <c r="I145" i="4"/>
  <c r="J145" i="4"/>
  <c r="K145" i="4"/>
  <c r="F146" i="4"/>
  <c r="G146" i="4"/>
  <c r="H146" i="4"/>
  <c r="I146" i="4"/>
  <c r="J146" i="4"/>
  <c r="K146" i="4"/>
  <c r="F147" i="4"/>
  <c r="G147" i="4"/>
  <c r="H147" i="4"/>
  <c r="I147" i="4"/>
  <c r="J147" i="4"/>
  <c r="K147" i="4"/>
  <c r="F148" i="4"/>
  <c r="G148" i="4"/>
  <c r="H148" i="4"/>
  <c r="I148" i="4"/>
  <c r="J148" i="4"/>
  <c r="K148" i="4"/>
  <c r="F149" i="4"/>
  <c r="G149" i="4"/>
  <c r="H149" i="4"/>
  <c r="I149" i="4"/>
  <c r="J149" i="4"/>
  <c r="K149" i="4"/>
  <c r="F150" i="4"/>
  <c r="G150" i="4"/>
  <c r="H150" i="4"/>
  <c r="I150" i="4"/>
  <c r="J150" i="4"/>
  <c r="K150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F118" i="4"/>
  <c r="G118" i="4"/>
  <c r="H118" i="4"/>
  <c r="I118" i="4"/>
  <c r="J118" i="4"/>
  <c r="K118" i="4"/>
  <c r="F119" i="4"/>
  <c r="G119" i="4"/>
  <c r="H119" i="4"/>
  <c r="I119" i="4"/>
  <c r="J119" i="4"/>
  <c r="K119" i="4"/>
  <c r="F120" i="4"/>
  <c r="G120" i="4"/>
  <c r="H120" i="4"/>
  <c r="I120" i="4"/>
  <c r="J120" i="4"/>
  <c r="K120" i="4"/>
  <c r="F121" i="4"/>
  <c r="G121" i="4"/>
  <c r="H121" i="4"/>
  <c r="I121" i="4"/>
  <c r="J121" i="4"/>
  <c r="K121" i="4"/>
  <c r="F122" i="4"/>
  <c r="G122" i="4"/>
  <c r="H122" i="4"/>
  <c r="I122" i="4"/>
  <c r="J122" i="4"/>
  <c r="K122" i="4"/>
  <c r="F123" i="4"/>
  <c r="G123" i="4"/>
  <c r="H123" i="4"/>
  <c r="I123" i="4"/>
  <c r="J123" i="4"/>
  <c r="K123" i="4"/>
  <c r="F124" i="4"/>
  <c r="G124" i="4"/>
  <c r="H124" i="4"/>
  <c r="I124" i="4"/>
  <c r="J124" i="4"/>
  <c r="K124" i="4"/>
  <c r="F125" i="4"/>
  <c r="G125" i="4"/>
  <c r="H125" i="4"/>
  <c r="I125" i="4"/>
  <c r="J125" i="4"/>
  <c r="K125" i="4"/>
  <c r="F126" i="4"/>
  <c r="G126" i="4"/>
  <c r="H126" i="4"/>
  <c r="I126" i="4"/>
  <c r="J126" i="4"/>
  <c r="K126" i="4"/>
  <c r="F127" i="4"/>
  <c r="G127" i="4"/>
  <c r="H127" i="4"/>
  <c r="I127" i="4"/>
  <c r="J127" i="4"/>
  <c r="K127" i="4"/>
  <c r="F128" i="4"/>
  <c r="G128" i="4"/>
  <c r="H128" i="4"/>
  <c r="I128" i="4"/>
  <c r="J128" i="4"/>
  <c r="K128" i="4"/>
  <c r="F129" i="4"/>
  <c r="G129" i="4"/>
  <c r="H129" i="4"/>
  <c r="I129" i="4"/>
  <c r="J129" i="4"/>
  <c r="K129" i="4"/>
  <c r="F130" i="4"/>
  <c r="G130" i="4"/>
  <c r="H130" i="4"/>
  <c r="I130" i="4"/>
  <c r="J130" i="4"/>
  <c r="K130" i="4"/>
  <c r="F131" i="4"/>
  <c r="G131" i="4"/>
  <c r="H131" i="4"/>
  <c r="I131" i="4"/>
  <c r="J131" i="4"/>
  <c r="K131" i="4"/>
  <c r="F132" i="4"/>
  <c r="G132" i="4"/>
  <c r="H132" i="4"/>
  <c r="I132" i="4"/>
  <c r="J132" i="4"/>
  <c r="K132" i="4"/>
  <c r="F133" i="4"/>
  <c r="G133" i="4"/>
  <c r="H133" i="4"/>
  <c r="I133" i="4"/>
  <c r="J133" i="4"/>
  <c r="K133" i="4"/>
  <c r="F134" i="4"/>
  <c r="G134" i="4"/>
  <c r="H134" i="4"/>
  <c r="I134" i="4"/>
  <c r="J134" i="4"/>
  <c r="K134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F105" i="4"/>
  <c r="G105" i="4"/>
  <c r="H105" i="4"/>
  <c r="I105" i="4"/>
  <c r="J105" i="4"/>
  <c r="K105" i="4"/>
  <c r="F106" i="4"/>
  <c r="G106" i="4"/>
  <c r="H106" i="4"/>
  <c r="I106" i="4"/>
  <c r="J106" i="4"/>
  <c r="K106" i="4"/>
  <c r="F107" i="4"/>
  <c r="G107" i="4"/>
  <c r="H107" i="4"/>
  <c r="I107" i="4"/>
  <c r="J107" i="4"/>
  <c r="K107" i="4"/>
  <c r="F108" i="4"/>
  <c r="G108" i="4"/>
  <c r="H108" i="4"/>
  <c r="I108" i="4"/>
  <c r="J108" i="4"/>
  <c r="K108" i="4"/>
  <c r="F109" i="4"/>
  <c r="G109" i="4"/>
  <c r="H109" i="4"/>
  <c r="I109" i="4"/>
  <c r="J109" i="4"/>
  <c r="K109" i="4"/>
  <c r="F110" i="4"/>
  <c r="G110" i="4"/>
  <c r="H110" i="4"/>
  <c r="I110" i="4"/>
  <c r="J110" i="4"/>
  <c r="K110" i="4"/>
  <c r="F111" i="4"/>
  <c r="G111" i="4"/>
  <c r="H111" i="4"/>
  <c r="I111" i="4"/>
  <c r="J111" i="4"/>
  <c r="K111" i="4"/>
  <c r="F112" i="4"/>
  <c r="G112" i="4"/>
  <c r="H112" i="4"/>
  <c r="I112" i="4"/>
  <c r="J112" i="4"/>
  <c r="K112" i="4"/>
  <c r="F113" i="4"/>
  <c r="G113" i="4"/>
  <c r="H113" i="4"/>
  <c r="I113" i="4"/>
  <c r="J113" i="4"/>
  <c r="K113" i="4"/>
  <c r="F114" i="4"/>
  <c r="G114" i="4"/>
  <c r="H114" i="4"/>
  <c r="I114" i="4"/>
  <c r="J114" i="4"/>
  <c r="K114" i="4"/>
  <c r="F115" i="4"/>
  <c r="G115" i="4"/>
  <c r="H115" i="4"/>
  <c r="I115" i="4"/>
  <c r="J115" i="4"/>
  <c r="K115" i="4"/>
  <c r="F116" i="4"/>
  <c r="G116" i="4"/>
  <c r="H116" i="4"/>
  <c r="I116" i="4"/>
  <c r="J116" i="4"/>
  <c r="K116" i="4"/>
  <c r="F117" i="4"/>
  <c r="G117" i="4"/>
  <c r="H117" i="4"/>
  <c r="I117" i="4"/>
  <c r="J117" i="4"/>
  <c r="K117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F91" i="4"/>
  <c r="G91" i="4"/>
  <c r="H91" i="4"/>
  <c r="I91" i="4"/>
  <c r="J91" i="4"/>
  <c r="K91" i="4"/>
  <c r="F92" i="4"/>
  <c r="G92" i="4"/>
  <c r="H92" i="4"/>
  <c r="I92" i="4"/>
  <c r="J92" i="4"/>
  <c r="K92" i="4"/>
  <c r="F93" i="4"/>
  <c r="G93" i="4"/>
  <c r="H93" i="4"/>
  <c r="I93" i="4"/>
  <c r="J93" i="4"/>
  <c r="K93" i="4"/>
  <c r="F94" i="4"/>
  <c r="G94" i="4"/>
  <c r="H94" i="4"/>
  <c r="I94" i="4"/>
  <c r="J94" i="4"/>
  <c r="K94" i="4"/>
  <c r="F95" i="4"/>
  <c r="G95" i="4"/>
  <c r="H95" i="4"/>
  <c r="I95" i="4"/>
  <c r="J95" i="4"/>
  <c r="K95" i="4"/>
  <c r="F96" i="4"/>
  <c r="G96" i="4"/>
  <c r="H96" i="4"/>
  <c r="I96" i="4"/>
  <c r="J96" i="4"/>
  <c r="K96" i="4"/>
  <c r="F97" i="4"/>
  <c r="G97" i="4"/>
  <c r="H97" i="4"/>
  <c r="I97" i="4"/>
  <c r="J97" i="4"/>
  <c r="K97" i="4"/>
  <c r="F98" i="4"/>
  <c r="G98" i="4"/>
  <c r="H98" i="4"/>
  <c r="I98" i="4"/>
  <c r="J98" i="4"/>
  <c r="K98" i="4"/>
  <c r="F99" i="4"/>
  <c r="G99" i="4"/>
  <c r="H99" i="4"/>
  <c r="I99" i="4"/>
  <c r="J99" i="4"/>
  <c r="K99" i="4"/>
  <c r="F100" i="4"/>
  <c r="G100" i="4"/>
  <c r="H100" i="4"/>
  <c r="I100" i="4"/>
  <c r="J100" i="4"/>
  <c r="K100" i="4"/>
  <c r="F101" i="4"/>
  <c r="G101" i="4"/>
  <c r="H101" i="4"/>
  <c r="I101" i="4"/>
  <c r="J101" i="4"/>
  <c r="K101" i="4"/>
  <c r="F102" i="4"/>
  <c r="G102" i="4"/>
  <c r="H102" i="4"/>
  <c r="I102" i="4"/>
  <c r="J102" i="4"/>
  <c r="K102" i="4"/>
  <c r="F103" i="4"/>
  <c r="G103" i="4"/>
  <c r="H103" i="4"/>
  <c r="I103" i="4"/>
  <c r="J103" i="4"/>
  <c r="K103" i="4"/>
  <c r="F104" i="4"/>
  <c r="G104" i="4"/>
  <c r="H104" i="4"/>
  <c r="I104" i="4"/>
  <c r="J104" i="4"/>
  <c r="K104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F76" i="4"/>
  <c r="G76" i="4"/>
  <c r="H76" i="4"/>
  <c r="I76" i="4"/>
  <c r="J76" i="4"/>
  <c r="K76" i="4"/>
  <c r="F77" i="4"/>
  <c r="G77" i="4"/>
  <c r="H77" i="4"/>
  <c r="I77" i="4"/>
  <c r="J77" i="4"/>
  <c r="K77" i="4"/>
  <c r="F78" i="4"/>
  <c r="G78" i="4"/>
  <c r="H78" i="4"/>
  <c r="I78" i="4"/>
  <c r="J78" i="4"/>
  <c r="K78" i="4"/>
  <c r="F79" i="4"/>
  <c r="G79" i="4"/>
  <c r="H79" i="4"/>
  <c r="I79" i="4"/>
  <c r="J79" i="4"/>
  <c r="K79" i="4"/>
  <c r="F80" i="4"/>
  <c r="G80" i="4"/>
  <c r="H80" i="4"/>
  <c r="I80" i="4"/>
  <c r="J80" i="4"/>
  <c r="K80" i="4"/>
  <c r="F81" i="4"/>
  <c r="G81" i="4"/>
  <c r="H81" i="4"/>
  <c r="I81" i="4"/>
  <c r="J81" i="4"/>
  <c r="K81" i="4"/>
  <c r="F82" i="4"/>
  <c r="G82" i="4"/>
  <c r="H82" i="4"/>
  <c r="I82" i="4"/>
  <c r="J82" i="4"/>
  <c r="K82" i="4"/>
  <c r="F83" i="4"/>
  <c r="G83" i="4"/>
  <c r="H83" i="4"/>
  <c r="I83" i="4"/>
  <c r="J83" i="4"/>
  <c r="K83" i="4"/>
  <c r="F84" i="4"/>
  <c r="G84" i="4"/>
  <c r="H84" i="4"/>
  <c r="I84" i="4"/>
  <c r="J84" i="4"/>
  <c r="K84" i="4"/>
  <c r="F85" i="4"/>
  <c r="G85" i="4"/>
  <c r="H85" i="4"/>
  <c r="I85" i="4"/>
  <c r="J85" i="4"/>
  <c r="K85" i="4"/>
  <c r="F86" i="4"/>
  <c r="G86" i="4"/>
  <c r="H86" i="4"/>
  <c r="I86" i="4"/>
  <c r="J86" i="4"/>
  <c r="K86" i="4"/>
  <c r="F87" i="4"/>
  <c r="G87" i="4"/>
  <c r="H87" i="4"/>
  <c r="I87" i="4"/>
  <c r="J87" i="4"/>
  <c r="K87" i="4"/>
  <c r="F88" i="4"/>
  <c r="G88" i="4"/>
  <c r="H88" i="4"/>
  <c r="I88" i="4"/>
  <c r="J88" i="4"/>
  <c r="K88" i="4"/>
  <c r="F89" i="4"/>
  <c r="G89" i="4"/>
  <c r="H89" i="4"/>
  <c r="I89" i="4"/>
  <c r="J89" i="4"/>
  <c r="K89" i="4"/>
  <c r="F90" i="4"/>
  <c r="G90" i="4"/>
  <c r="H90" i="4"/>
  <c r="I90" i="4"/>
  <c r="J90" i="4"/>
  <c r="K90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F70" i="4"/>
  <c r="G70" i="4"/>
  <c r="H70" i="4"/>
  <c r="I70" i="4"/>
  <c r="J70" i="4"/>
  <c r="K70" i="4"/>
  <c r="F71" i="4"/>
  <c r="G71" i="4"/>
  <c r="H71" i="4"/>
  <c r="I71" i="4"/>
  <c r="J71" i="4"/>
  <c r="K71" i="4"/>
  <c r="F72" i="4"/>
  <c r="G72" i="4"/>
  <c r="H72" i="4"/>
  <c r="I72" i="4"/>
  <c r="J72" i="4"/>
  <c r="K72" i="4"/>
  <c r="F73" i="4"/>
  <c r="G73" i="4"/>
  <c r="H73" i="4"/>
  <c r="I73" i="4"/>
  <c r="J73" i="4"/>
  <c r="K73" i="4"/>
  <c r="F74" i="4"/>
  <c r="G74" i="4"/>
  <c r="H74" i="4"/>
  <c r="I74" i="4"/>
  <c r="J74" i="4"/>
  <c r="K74" i="4"/>
  <c r="F75" i="4"/>
  <c r="G75" i="4"/>
  <c r="H75" i="4"/>
  <c r="I75" i="4"/>
  <c r="J75" i="4"/>
  <c r="K75" i="4"/>
  <c r="D75" i="4"/>
  <c r="D74" i="4"/>
  <c r="D73" i="4"/>
  <c r="D72" i="4"/>
  <c r="D71" i="4"/>
  <c r="D70" i="4"/>
  <c r="F57" i="4"/>
  <c r="G57" i="4"/>
  <c r="H57" i="4"/>
  <c r="I57" i="4"/>
  <c r="J57" i="4"/>
  <c r="K57" i="4"/>
  <c r="F58" i="4"/>
  <c r="G58" i="4"/>
  <c r="H58" i="4"/>
  <c r="I58" i="4"/>
  <c r="J58" i="4"/>
  <c r="K58" i="4"/>
  <c r="F59" i="4"/>
  <c r="G59" i="4"/>
  <c r="H59" i="4"/>
  <c r="I59" i="4"/>
  <c r="J59" i="4"/>
  <c r="K59" i="4"/>
  <c r="F60" i="4"/>
  <c r="G60" i="4"/>
  <c r="H60" i="4"/>
  <c r="I60" i="4"/>
  <c r="J60" i="4"/>
  <c r="K60" i="4"/>
  <c r="F61" i="4"/>
  <c r="G61" i="4"/>
  <c r="H61" i="4"/>
  <c r="I61" i="4"/>
  <c r="J61" i="4"/>
  <c r="K61" i="4"/>
  <c r="F62" i="4"/>
  <c r="G62" i="4"/>
  <c r="H62" i="4"/>
  <c r="I62" i="4"/>
  <c r="J62" i="4"/>
  <c r="K62" i="4"/>
  <c r="F63" i="4"/>
  <c r="G63" i="4"/>
  <c r="H63" i="4"/>
  <c r="I63" i="4"/>
  <c r="J63" i="4"/>
  <c r="K63" i="4"/>
  <c r="F64" i="4"/>
  <c r="G64" i="4"/>
  <c r="H64" i="4"/>
  <c r="I64" i="4"/>
  <c r="J64" i="4"/>
  <c r="K64" i="4"/>
  <c r="F65" i="4"/>
  <c r="G65" i="4"/>
  <c r="H65" i="4"/>
  <c r="I65" i="4"/>
  <c r="J65" i="4"/>
  <c r="K65" i="4"/>
  <c r="F66" i="4"/>
  <c r="G66" i="4"/>
  <c r="H66" i="4"/>
  <c r="I66" i="4"/>
  <c r="J66" i="4"/>
  <c r="K66" i="4"/>
  <c r="F67" i="4"/>
  <c r="G67" i="4"/>
  <c r="H67" i="4"/>
  <c r="I67" i="4"/>
  <c r="J67" i="4"/>
  <c r="K67" i="4"/>
  <c r="F68" i="4"/>
  <c r="G68" i="4"/>
  <c r="H68" i="4"/>
  <c r="I68" i="4"/>
  <c r="J68" i="4"/>
  <c r="K68" i="4"/>
  <c r="F69" i="4"/>
  <c r="G69" i="4"/>
  <c r="H69" i="4"/>
  <c r="I69" i="4"/>
  <c r="J69" i="4"/>
  <c r="K69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F50" i="4"/>
  <c r="G50" i="4"/>
  <c r="H50" i="4"/>
  <c r="I50" i="4"/>
  <c r="J50" i="4"/>
  <c r="K50" i="4"/>
  <c r="F51" i="4"/>
  <c r="G51" i="4"/>
  <c r="H51" i="4"/>
  <c r="I51" i="4"/>
  <c r="J51" i="4"/>
  <c r="K51" i="4"/>
  <c r="F52" i="4"/>
  <c r="G52" i="4"/>
  <c r="H52" i="4"/>
  <c r="I52" i="4"/>
  <c r="J52" i="4"/>
  <c r="K52" i="4"/>
  <c r="F53" i="4"/>
  <c r="G53" i="4"/>
  <c r="H53" i="4"/>
  <c r="I53" i="4"/>
  <c r="J53" i="4"/>
  <c r="K53" i="4"/>
  <c r="F54" i="4"/>
  <c r="G54" i="4"/>
  <c r="H54" i="4"/>
  <c r="I54" i="4"/>
  <c r="J54" i="4"/>
  <c r="K54" i="4"/>
  <c r="F55" i="4"/>
  <c r="G55" i="4"/>
  <c r="H55" i="4"/>
  <c r="I55" i="4"/>
  <c r="J55" i="4"/>
  <c r="K55" i="4"/>
  <c r="F56" i="4"/>
  <c r="G56" i="4"/>
  <c r="H56" i="4"/>
  <c r="I56" i="4"/>
  <c r="J56" i="4"/>
  <c r="K56" i="4"/>
  <c r="D56" i="4"/>
  <c r="D55" i="4"/>
  <c r="D54" i="4"/>
  <c r="D53" i="4"/>
  <c r="D52" i="4"/>
  <c r="D51" i="4"/>
  <c r="D50" i="4"/>
  <c r="F44" i="4"/>
  <c r="G44" i="4"/>
  <c r="H44" i="4"/>
  <c r="I44" i="4"/>
  <c r="J44" i="4"/>
  <c r="K44" i="4"/>
  <c r="F45" i="4"/>
  <c r="G45" i="4"/>
  <c r="H45" i="4"/>
  <c r="I45" i="4"/>
  <c r="J45" i="4"/>
  <c r="K45" i="4"/>
  <c r="F46" i="4"/>
  <c r="G46" i="4"/>
  <c r="H46" i="4"/>
  <c r="I46" i="4"/>
  <c r="J46" i="4"/>
  <c r="K46" i="4"/>
  <c r="F47" i="4"/>
  <c r="G47" i="4"/>
  <c r="H47" i="4"/>
  <c r="I47" i="4"/>
  <c r="J47" i="4"/>
  <c r="K47" i="4"/>
  <c r="F48" i="4"/>
  <c r="G48" i="4"/>
  <c r="H48" i="4"/>
  <c r="I48" i="4"/>
  <c r="J48" i="4"/>
  <c r="K48" i="4"/>
  <c r="F49" i="4"/>
  <c r="G49" i="4"/>
  <c r="H49" i="4"/>
  <c r="I49" i="4"/>
  <c r="J49" i="4"/>
  <c r="K49" i="4"/>
  <c r="D49" i="4"/>
  <c r="D48" i="4"/>
  <c r="D47" i="4"/>
  <c r="D46" i="4"/>
  <c r="D45" i="4"/>
  <c r="D44" i="4"/>
  <c r="F30" i="4"/>
  <c r="G30" i="4"/>
  <c r="H30" i="4"/>
  <c r="I30" i="4"/>
  <c r="J30" i="4"/>
  <c r="K30" i="4"/>
  <c r="F31" i="4"/>
  <c r="G31" i="4"/>
  <c r="H31" i="4"/>
  <c r="I31" i="4"/>
  <c r="J31" i="4"/>
  <c r="K31" i="4"/>
  <c r="F32" i="4"/>
  <c r="G32" i="4"/>
  <c r="H32" i="4"/>
  <c r="I32" i="4"/>
  <c r="J32" i="4"/>
  <c r="K32" i="4"/>
  <c r="F33" i="4"/>
  <c r="G33" i="4"/>
  <c r="H33" i="4"/>
  <c r="I33" i="4"/>
  <c r="J33" i="4"/>
  <c r="K33" i="4"/>
  <c r="F34" i="4"/>
  <c r="G34" i="4"/>
  <c r="H34" i="4"/>
  <c r="I34" i="4"/>
  <c r="J34" i="4"/>
  <c r="K34" i="4"/>
  <c r="F35" i="4"/>
  <c r="G35" i="4"/>
  <c r="H35" i="4"/>
  <c r="I35" i="4"/>
  <c r="J35" i="4"/>
  <c r="K35" i="4"/>
  <c r="F36" i="4"/>
  <c r="G36" i="4"/>
  <c r="H36" i="4"/>
  <c r="I36" i="4"/>
  <c r="J36" i="4"/>
  <c r="K36" i="4"/>
  <c r="F37" i="4"/>
  <c r="G37" i="4"/>
  <c r="H37" i="4"/>
  <c r="I37" i="4"/>
  <c r="J37" i="4"/>
  <c r="K37" i="4"/>
  <c r="F38" i="4"/>
  <c r="G38" i="4"/>
  <c r="H38" i="4"/>
  <c r="I38" i="4"/>
  <c r="J38" i="4"/>
  <c r="K38" i="4"/>
  <c r="F39" i="4"/>
  <c r="G39" i="4"/>
  <c r="H39" i="4"/>
  <c r="I39" i="4"/>
  <c r="J39" i="4"/>
  <c r="K39" i="4"/>
  <c r="F40" i="4"/>
  <c r="G40" i="4"/>
  <c r="H40" i="4"/>
  <c r="I40" i="4"/>
  <c r="J40" i="4"/>
  <c r="K40" i="4"/>
  <c r="F41" i="4"/>
  <c r="G41" i="4"/>
  <c r="H41" i="4"/>
  <c r="I41" i="4"/>
  <c r="J41" i="4"/>
  <c r="K41" i="4"/>
  <c r="F42" i="4"/>
  <c r="G42" i="4"/>
  <c r="H42" i="4"/>
  <c r="I42" i="4"/>
  <c r="J42" i="4"/>
  <c r="K42" i="4"/>
  <c r="F43" i="4"/>
  <c r="G43" i="4"/>
  <c r="H43" i="4"/>
  <c r="I43" i="4"/>
  <c r="J43" i="4"/>
  <c r="K43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F19" i="4"/>
  <c r="G19" i="4"/>
  <c r="H19" i="4"/>
  <c r="I19" i="4"/>
  <c r="J19" i="4"/>
  <c r="K19" i="4"/>
  <c r="F20" i="4"/>
  <c r="G20" i="4"/>
  <c r="H20" i="4"/>
  <c r="I20" i="4"/>
  <c r="J20" i="4"/>
  <c r="K20" i="4"/>
  <c r="F21" i="4"/>
  <c r="G21" i="4"/>
  <c r="H21" i="4"/>
  <c r="I21" i="4"/>
  <c r="J21" i="4"/>
  <c r="K21" i="4"/>
  <c r="F22" i="4"/>
  <c r="G22" i="4"/>
  <c r="H22" i="4"/>
  <c r="I22" i="4"/>
  <c r="J22" i="4"/>
  <c r="K22" i="4"/>
  <c r="F23" i="4"/>
  <c r="G23" i="4"/>
  <c r="H23" i="4"/>
  <c r="I23" i="4"/>
  <c r="J23" i="4"/>
  <c r="K23" i="4"/>
  <c r="F24" i="4"/>
  <c r="G24" i="4"/>
  <c r="H24" i="4"/>
  <c r="I24" i="4"/>
  <c r="J24" i="4"/>
  <c r="K24" i="4"/>
  <c r="F25" i="4"/>
  <c r="G25" i="4"/>
  <c r="H25" i="4"/>
  <c r="I25" i="4"/>
  <c r="J25" i="4"/>
  <c r="K25" i="4"/>
  <c r="F26" i="4"/>
  <c r="G26" i="4"/>
  <c r="H26" i="4"/>
  <c r="I26" i="4"/>
  <c r="J26" i="4"/>
  <c r="K26" i="4"/>
  <c r="F27" i="4"/>
  <c r="G27" i="4"/>
  <c r="H27" i="4"/>
  <c r="I27" i="4"/>
  <c r="J27" i="4"/>
  <c r="K27" i="4"/>
  <c r="F28" i="4"/>
  <c r="G28" i="4"/>
  <c r="H28" i="4"/>
  <c r="I28" i="4"/>
  <c r="J28" i="4"/>
  <c r="K28" i="4"/>
  <c r="F29" i="4"/>
  <c r="G29" i="4"/>
  <c r="H29" i="4"/>
  <c r="I29" i="4"/>
  <c r="J29" i="4"/>
  <c r="K29" i="4"/>
  <c r="D29" i="4"/>
  <c r="D28" i="4"/>
  <c r="D27" i="4"/>
  <c r="D26" i="4"/>
  <c r="D25" i="4"/>
  <c r="D24" i="4"/>
  <c r="D23" i="4"/>
  <c r="D22" i="4"/>
  <c r="D21" i="4"/>
  <c r="D20" i="4"/>
  <c r="D19" i="4"/>
  <c r="F12" i="4"/>
  <c r="G12" i="4"/>
  <c r="H12" i="4"/>
  <c r="I12" i="4"/>
  <c r="J12" i="4"/>
  <c r="K12" i="4"/>
  <c r="F13" i="4"/>
  <c r="G13" i="4"/>
  <c r="H13" i="4"/>
  <c r="I13" i="4"/>
  <c r="J13" i="4"/>
  <c r="K13" i="4"/>
  <c r="F14" i="4"/>
  <c r="G14" i="4"/>
  <c r="H14" i="4"/>
  <c r="I14" i="4"/>
  <c r="J14" i="4"/>
  <c r="K14" i="4"/>
  <c r="F15" i="4"/>
  <c r="G15" i="4"/>
  <c r="H15" i="4"/>
  <c r="I15" i="4"/>
  <c r="J15" i="4"/>
  <c r="K15" i="4"/>
  <c r="F16" i="4"/>
  <c r="G16" i="4"/>
  <c r="H16" i="4"/>
  <c r="I16" i="4"/>
  <c r="J16" i="4"/>
  <c r="K16" i="4"/>
  <c r="F17" i="4"/>
  <c r="G17" i="4"/>
  <c r="H17" i="4"/>
  <c r="I17" i="4"/>
  <c r="J17" i="4"/>
  <c r="K17" i="4"/>
  <c r="F18" i="4"/>
  <c r="G18" i="4"/>
  <c r="H18" i="4"/>
  <c r="I18" i="4"/>
  <c r="J18" i="4"/>
  <c r="K18" i="4"/>
  <c r="D18" i="4"/>
  <c r="D17" i="4"/>
  <c r="D16" i="4"/>
  <c r="D15" i="4"/>
  <c r="D14" i="4"/>
  <c r="D13" i="4"/>
  <c r="D12" i="4"/>
  <c r="F11" i="4"/>
  <c r="G11" i="4"/>
  <c r="H11" i="4"/>
  <c r="I11" i="4"/>
  <c r="J11" i="4"/>
  <c r="K11" i="4"/>
  <c r="D11" i="4"/>
  <c r="D228" i="4" l="1"/>
  <c r="P30" i="4" l="1"/>
  <c r="Q30" i="4"/>
  <c r="Q128" i="4"/>
  <c r="Q159" i="4"/>
  <c r="Q87" i="4"/>
  <c r="Q162" i="4"/>
  <c r="Q101" i="4"/>
  <c r="P188" i="4"/>
  <c r="P148" i="4"/>
  <c r="Q74" i="4"/>
  <c r="Q115" i="4"/>
  <c r="Q149" i="4"/>
  <c r="P133" i="4"/>
  <c r="Q134" i="4"/>
  <c r="Q102" i="4"/>
  <c r="Q210" i="4"/>
  <c r="Q104" i="4"/>
  <c r="P227" i="4"/>
  <c r="R227" i="2"/>
  <c r="S227" i="2" s="1"/>
  <c r="Q11" i="4"/>
  <c r="P11" i="4"/>
  <c r="E50" i="4"/>
  <c r="E57" i="4"/>
  <c r="E191" i="4"/>
  <c r="E51" i="4"/>
  <c r="E19" i="4"/>
  <c r="E70" i="4"/>
  <c r="E163" i="4"/>
  <c r="E30" i="4"/>
  <c r="E211" i="4"/>
  <c r="E76" i="4"/>
  <c r="E91" i="4"/>
  <c r="E58" i="4"/>
  <c r="E118" i="4"/>
  <c r="E212" i="4"/>
  <c r="E59" i="4"/>
  <c r="E44" i="4"/>
  <c r="E92" i="4"/>
  <c r="E151" i="4"/>
  <c r="E20" i="4"/>
  <c r="E152" i="4"/>
  <c r="E119" i="4"/>
  <c r="E200" i="4"/>
  <c r="E31" i="4"/>
  <c r="E176" i="4"/>
  <c r="E45" i="4"/>
  <c r="E153" i="4"/>
  <c r="E164" i="4"/>
  <c r="E93" i="4"/>
  <c r="E177" i="4"/>
  <c r="E120" i="4"/>
  <c r="E105" i="4"/>
  <c r="E213" i="4"/>
  <c r="E165" i="4"/>
  <c r="E12" i="4"/>
  <c r="E21" i="4"/>
  <c r="E60" i="4"/>
  <c r="E22" i="4"/>
  <c r="E52" i="4"/>
  <c r="E178" i="4"/>
  <c r="E13" i="4"/>
  <c r="E77" i="4"/>
  <c r="E154" i="4"/>
  <c r="E201" i="4"/>
  <c r="E202" i="4"/>
  <c r="E78" i="4"/>
  <c r="E214" i="4"/>
  <c r="E94" i="4"/>
  <c r="E135" i="4"/>
  <c r="E32" i="4"/>
  <c r="E215" i="4"/>
  <c r="E53" i="4"/>
  <c r="E121" i="4"/>
  <c r="E122" i="4"/>
  <c r="E216" i="4"/>
  <c r="E217" i="4"/>
  <c r="E61" i="4"/>
  <c r="E14" i="4"/>
  <c r="E71" i="4"/>
  <c r="E54" i="4"/>
  <c r="E179" i="4"/>
  <c r="E23" i="4"/>
  <c r="E72" i="4"/>
  <c r="E123" i="4"/>
  <c r="E79" i="4"/>
  <c r="E136" i="4"/>
  <c r="E55" i="4"/>
  <c r="E106" i="4"/>
  <c r="E80" i="4"/>
  <c r="E33" i="4"/>
  <c r="E46" i="4"/>
  <c r="E34" i="4"/>
  <c r="E35" i="4"/>
  <c r="E137" i="4"/>
  <c r="E218" i="4"/>
  <c r="E138" i="4"/>
  <c r="E139" i="4"/>
  <c r="E81" i="4"/>
  <c r="E140" i="4"/>
  <c r="E141" i="4"/>
  <c r="E166" i="4"/>
  <c r="E219" i="4"/>
  <c r="E142" i="4"/>
  <c r="E47" i="4"/>
  <c r="E124" i="4"/>
  <c r="E155" i="4"/>
  <c r="E156" i="4"/>
  <c r="E167" i="4"/>
  <c r="E107" i="4"/>
  <c r="E82" i="4"/>
  <c r="E48" i="4"/>
  <c r="E95" i="4"/>
  <c r="E15" i="4"/>
  <c r="E180" i="4"/>
  <c r="E49" i="4"/>
  <c r="E83" i="4"/>
  <c r="E143" i="4"/>
  <c r="E220" i="4"/>
  <c r="E108" i="4"/>
  <c r="E109" i="4"/>
  <c r="E110" i="4"/>
  <c r="E24" i="4"/>
  <c r="E181" i="4"/>
  <c r="E111" i="4"/>
  <c r="E84" i="4"/>
  <c r="E112" i="4"/>
  <c r="E36" i="4"/>
  <c r="E221" i="4"/>
  <c r="E62" i="4"/>
  <c r="E222" i="4"/>
  <c r="E25" i="4"/>
  <c r="E223" i="4"/>
  <c r="E63" i="4"/>
  <c r="E203" i="4"/>
  <c r="E196" i="4"/>
  <c r="E96" i="4"/>
  <c r="E64" i="4"/>
  <c r="E182" i="4"/>
  <c r="E97" i="4"/>
  <c r="E125" i="4"/>
  <c r="E168" i="4"/>
  <c r="E85" i="4"/>
  <c r="E157" i="4"/>
  <c r="E98" i="4"/>
  <c r="E37" i="4"/>
  <c r="E183" i="4"/>
  <c r="E224" i="4"/>
  <c r="E26" i="4"/>
  <c r="E204" i="4"/>
  <c r="E192" i="4"/>
  <c r="E205" i="4"/>
  <c r="E184" i="4"/>
  <c r="E197" i="4"/>
  <c r="E185" i="4"/>
  <c r="E186" i="4"/>
  <c r="E65" i="4"/>
  <c r="E27" i="4"/>
  <c r="E113" i="4"/>
  <c r="E126" i="4"/>
  <c r="E206" i="4"/>
  <c r="E127" i="4"/>
  <c r="E73" i="4"/>
  <c r="E169" i="4"/>
  <c r="E128" i="4"/>
  <c r="E170" i="4"/>
  <c r="E99" i="4"/>
  <c r="E114" i="4"/>
  <c r="E86" i="4"/>
  <c r="E129" i="4"/>
  <c r="E144" i="4"/>
  <c r="E158" i="4"/>
  <c r="E225" i="4"/>
  <c r="E130" i="4"/>
  <c r="E100" i="4"/>
  <c r="E159" i="4"/>
  <c r="E193" i="4"/>
  <c r="E38" i="4"/>
  <c r="E87" i="4"/>
  <c r="E160" i="4"/>
  <c r="E39" i="4"/>
  <c r="E145" i="4"/>
  <c r="E131" i="4"/>
  <c r="E171" i="4"/>
  <c r="E172" i="4"/>
  <c r="E226" i="4"/>
  <c r="E66" i="4"/>
  <c r="E161" i="4"/>
  <c r="E67" i="4"/>
  <c r="E162" i="4"/>
  <c r="E146" i="4"/>
  <c r="E101" i="4"/>
  <c r="E207" i="4"/>
  <c r="E68" i="4"/>
  <c r="E187" i="4"/>
  <c r="E147" i="4"/>
  <c r="E40" i="4"/>
  <c r="E16" i="4"/>
  <c r="E198" i="4"/>
  <c r="E208" i="4"/>
  <c r="E173" i="4"/>
  <c r="E88" i="4"/>
  <c r="E56" i="4"/>
  <c r="E188" i="4"/>
  <c r="E194" i="4"/>
  <c r="E148" i="4"/>
  <c r="E195" i="4"/>
  <c r="E28" i="4"/>
  <c r="E74" i="4"/>
  <c r="E17" i="4"/>
  <c r="E41" i="4"/>
  <c r="E42" i="4"/>
  <c r="E115" i="4"/>
  <c r="E116" i="4"/>
  <c r="E209" i="4"/>
  <c r="E174" i="4"/>
  <c r="E149" i="4"/>
  <c r="E89" i="4"/>
  <c r="E132" i="4"/>
  <c r="E90" i="4"/>
  <c r="E189" i="4"/>
  <c r="E190" i="4"/>
  <c r="E43" i="4"/>
  <c r="E75" i="4"/>
  <c r="E199" i="4"/>
  <c r="E117" i="4"/>
  <c r="E175" i="4"/>
  <c r="E150" i="4"/>
  <c r="E133" i="4"/>
  <c r="E134" i="4"/>
  <c r="E69" i="4"/>
  <c r="E102" i="4"/>
  <c r="E103" i="4"/>
  <c r="E210" i="4"/>
  <c r="E18" i="4"/>
  <c r="E104" i="4"/>
  <c r="E29" i="4"/>
  <c r="E227" i="4"/>
  <c r="E11" i="4"/>
  <c r="P187" i="4" l="1"/>
  <c r="Q147" i="4"/>
  <c r="P194" i="4"/>
  <c r="Q89" i="4"/>
  <c r="Q150" i="4"/>
  <c r="P128" i="4"/>
  <c r="P117" i="4"/>
  <c r="Q222" i="4"/>
  <c r="Q117" i="4"/>
  <c r="Q148" i="4"/>
  <c r="P210" i="4"/>
  <c r="Q103" i="4"/>
  <c r="Q227" i="4"/>
  <c r="Q195" i="4"/>
  <c r="Q90" i="4"/>
  <c r="Q18" i="4"/>
  <c r="P150" i="4"/>
  <c r="P195" i="4"/>
  <c r="P89" i="4"/>
  <c r="P34" i="4"/>
  <c r="P215" i="4"/>
  <c r="P154" i="4"/>
  <c r="P60" i="4"/>
  <c r="P152" i="4"/>
  <c r="Q175" i="4"/>
  <c r="P90" i="4"/>
  <c r="P18" i="4"/>
  <c r="Q133" i="4"/>
  <c r="P175" i="4"/>
  <c r="Q41" i="4"/>
  <c r="P134" i="4"/>
  <c r="P74" i="4"/>
  <c r="P38" i="4"/>
  <c r="Q17" i="4"/>
  <c r="Q187" i="4"/>
  <c r="P222" i="4"/>
  <c r="P29" i="4"/>
  <c r="P149" i="4"/>
  <c r="P162" i="4"/>
  <c r="P55" i="4"/>
  <c r="Q29" i="4"/>
  <c r="P103" i="4"/>
  <c r="Q55" i="4"/>
  <c r="Q215" i="4"/>
  <c r="Q154" i="4"/>
  <c r="Q152" i="4"/>
  <c r="P69" i="4"/>
  <c r="P101" i="4"/>
  <c r="P102" i="4"/>
  <c r="P115" i="4"/>
  <c r="P87" i="4"/>
  <c r="Q186" i="4"/>
  <c r="P174" i="4"/>
  <c r="P67" i="4"/>
  <c r="P147" i="4"/>
  <c r="P186" i="4"/>
  <c r="Q67" i="4"/>
  <c r="Q174" i="4"/>
  <c r="Q194" i="4"/>
  <c r="P202" i="4"/>
  <c r="Q125" i="4"/>
  <c r="P125" i="4"/>
  <c r="Q173" i="4"/>
  <c r="P41" i="4"/>
  <c r="P173" i="4"/>
  <c r="Q34" i="4"/>
  <c r="Q56" i="4"/>
  <c r="Q161" i="4"/>
  <c r="Q226" i="4"/>
  <c r="Q130" i="4"/>
  <c r="Q127" i="4"/>
  <c r="Q126" i="4"/>
  <c r="Q27" i="4"/>
  <c r="Q85" i="4"/>
  <c r="Q182" i="4"/>
  <c r="Q221" i="4"/>
  <c r="Q112" i="4"/>
  <c r="Q111" i="4"/>
  <c r="Q95" i="4"/>
  <c r="Q82" i="4"/>
  <c r="Q167" i="4"/>
  <c r="Q81" i="4"/>
  <c r="Q138" i="4"/>
  <c r="Q137" i="4"/>
  <c r="Q79" i="4"/>
  <c r="Q216" i="4"/>
  <c r="Q121" i="4"/>
  <c r="Q202" i="4"/>
  <c r="Q52" i="4"/>
  <c r="P56" i="4"/>
  <c r="P161" i="4"/>
  <c r="P226" i="4"/>
  <c r="P130" i="4"/>
  <c r="P127" i="4"/>
  <c r="P126" i="4"/>
  <c r="P27" i="4"/>
  <c r="P85" i="4"/>
  <c r="P182" i="4"/>
  <c r="P221" i="4"/>
  <c r="P111" i="4"/>
  <c r="P95" i="4"/>
  <c r="P82" i="4"/>
  <c r="P167" i="4"/>
  <c r="P81" i="4"/>
  <c r="P138" i="4"/>
  <c r="P137" i="4"/>
  <c r="P79" i="4"/>
  <c r="P216" i="4"/>
  <c r="P121" i="4"/>
  <c r="P52" i="4"/>
  <c r="Q43" i="4"/>
  <c r="Q88" i="4"/>
  <c r="Q208" i="4"/>
  <c r="Q66" i="4"/>
  <c r="Q225" i="4"/>
  <c r="Q206" i="4"/>
  <c r="Q97" i="4"/>
  <c r="Q64" i="4"/>
  <c r="Q62" i="4"/>
  <c r="Q36" i="4"/>
  <c r="Q84" i="4"/>
  <c r="Q181" i="4"/>
  <c r="Q48" i="4"/>
  <c r="Q107" i="4"/>
  <c r="Q218" i="4"/>
  <c r="Q211" i="4"/>
  <c r="P43" i="4"/>
  <c r="P88" i="4"/>
  <c r="P208" i="4"/>
  <c r="P66" i="4"/>
  <c r="P225" i="4"/>
  <c r="P206" i="4"/>
  <c r="P97" i="4"/>
  <c r="P64" i="4"/>
  <c r="P62" i="4"/>
  <c r="P36" i="4"/>
  <c r="P84" i="4"/>
  <c r="P181" i="4"/>
  <c r="P48" i="4"/>
  <c r="P107" i="4"/>
  <c r="P218" i="4"/>
  <c r="P211" i="4"/>
  <c r="P104" i="4"/>
  <c r="Q136" i="4"/>
  <c r="Q122" i="4"/>
  <c r="Q53" i="4"/>
  <c r="Q201" i="4"/>
  <c r="Q21" i="4"/>
  <c r="P136" i="4"/>
  <c r="P122" i="4"/>
  <c r="P53" i="4"/>
  <c r="P201" i="4"/>
  <c r="P21" i="4"/>
  <c r="P112" i="4"/>
  <c r="Q157" i="4"/>
  <c r="P157" i="4"/>
  <c r="Q132" i="4"/>
  <c r="P132" i="4"/>
  <c r="P159" i="4"/>
  <c r="Q98" i="4"/>
  <c r="P98" i="4"/>
  <c r="P100" i="4"/>
  <c r="Q160" i="4"/>
  <c r="P160" i="4"/>
  <c r="Q145" i="4"/>
  <c r="P145" i="4"/>
  <c r="P193" i="4"/>
  <c r="Q60" i="4"/>
  <c r="Q38" i="4"/>
  <c r="Q69" i="4"/>
  <c r="Q199" i="4"/>
  <c r="Q42" i="4"/>
  <c r="Q28" i="4"/>
  <c r="Q188" i="4"/>
  <c r="Q68" i="4"/>
  <c r="Q146" i="4"/>
  <c r="Q39" i="4"/>
  <c r="Q193" i="4"/>
  <c r="Q100" i="4"/>
  <c r="Q73" i="4"/>
  <c r="Q113" i="4"/>
  <c r="Q65" i="4"/>
  <c r="Q168" i="4"/>
  <c r="Q25" i="4"/>
  <c r="Q15" i="4"/>
  <c r="Q139" i="4"/>
  <c r="Q35" i="4"/>
  <c r="Q78" i="4"/>
  <c r="Q22" i="4"/>
  <c r="Q119" i="4"/>
  <c r="P199" i="4"/>
  <c r="P42" i="4"/>
  <c r="P28" i="4"/>
  <c r="P68" i="4"/>
  <c r="P146" i="4"/>
  <c r="P39" i="4"/>
  <c r="P73" i="4"/>
  <c r="P113" i="4"/>
  <c r="P65" i="4"/>
  <c r="P168" i="4"/>
  <c r="P25" i="4"/>
  <c r="P15" i="4"/>
  <c r="P139" i="4"/>
  <c r="P35" i="4"/>
  <c r="P106" i="4"/>
  <c r="P78" i="4"/>
  <c r="P22" i="4"/>
  <c r="P119" i="4"/>
  <c r="Q189" i="4"/>
  <c r="P189" i="4"/>
  <c r="Q106" i="4"/>
  <c r="Q75" i="4"/>
  <c r="Q46" i="4"/>
  <c r="Q190" i="4"/>
  <c r="Q209" i="4"/>
  <c r="Q116" i="4"/>
  <c r="Q198" i="4"/>
  <c r="Q16" i="4"/>
  <c r="Q40" i="4"/>
  <c r="Q172" i="4"/>
  <c r="Q171" i="4"/>
  <c r="Q131" i="4"/>
  <c r="Q205" i="4"/>
  <c r="Q158" i="4"/>
  <c r="Q144" i="4"/>
  <c r="Q129" i="4"/>
  <c r="Q86" i="4"/>
  <c r="Q114" i="4"/>
  <c r="Q99" i="4"/>
  <c r="Q170" i="4"/>
  <c r="Q169" i="4"/>
  <c r="Q207" i="4"/>
  <c r="Q185" i="4"/>
  <c r="Q197" i="4"/>
  <c r="Q184" i="4"/>
  <c r="Q192" i="4"/>
  <c r="Q204" i="4"/>
  <c r="Q26" i="4"/>
  <c r="Q224" i="4"/>
  <c r="Q183" i="4"/>
  <c r="Q37" i="4"/>
  <c r="Q93" i="4"/>
  <c r="Q96" i="4"/>
  <c r="Q196" i="4"/>
  <c r="Q203" i="4"/>
  <c r="Q63" i="4"/>
  <c r="Q223" i="4"/>
  <c r="Q24" i="4"/>
  <c r="Q110" i="4"/>
  <c r="Q109" i="4"/>
  <c r="Q108" i="4"/>
  <c r="Q220" i="4"/>
  <c r="Q143" i="4"/>
  <c r="Q83" i="4"/>
  <c r="Q49" i="4"/>
  <c r="Q180" i="4"/>
  <c r="Q156" i="4"/>
  <c r="Q155" i="4"/>
  <c r="Q124" i="4"/>
  <c r="Q47" i="4"/>
  <c r="Q142" i="4"/>
  <c r="Q219" i="4"/>
  <c r="Q166" i="4"/>
  <c r="Q141" i="4"/>
  <c r="Q140" i="4"/>
  <c r="Q80" i="4"/>
  <c r="Q123" i="4"/>
  <c r="Q72" i="4"/>
  <c r="Q23" i="4"/>
  <c r="Q179" i="4"/>
  <c r="Q54" i="4"/>
  <c r="Q71" i="4"/>
  <c r="Q14" i="4"/>
  <c r="Q61" i="4"/>
  <c r="Q217" i="4"/>
  <c r="Q32" i="4"/>
  <c r="Q135" i="4"/>
  <c r="Q94" i="4"/>
  <c r="Q214" i="4"/>
  <c r="Q77" i="4"/>
  <c r="Q13" i="4"/>
  <c r="Q178" i="4"/>
  <c r="Q12" i="4"/>
  <c r="Q165" i="4"/>
  <c r="Q213" i="4"/>
  <c r="Q105" i="4"/>
  <c r="Q120" i="4"/>
  <c r="Q177" i="4"/>
  <c r="Q164" i="4"/>
  <c r="Q153" i="4"/>
  <c r="Q45" i="4"/>
  <c r="Q176" i="4"/>
  <c r="Q31" i="4"/>
  <c r="Q200" i="4"/>
  <c r="Q20" i="4"/>
  <c r="Q151" i="4"/>
  <c r="Q92" i="4"/>
  <c r="Q44" i="4"/>
  <c r="Q59" i="4"/>
  <c r="Q212" i="4"/>
  <c r="Q118" i="4"/>
  <c r="Q58" i="4"/>
  <c r="Q91" i="4"/>
  <c r="Q76" i="4"/>
  <c r="Q163" i="4"/>
  <c r="Q70" i="4"/>
  <c r="Q51" i="4"/>
  <c r="Q57" i="4"/>
  <c r="P75" i="4"/>
  <c r="P46" i="4"/>
  <c r="P190" i="4"/>
  <c r="P209" i="4"/>
  <c r="P116" i="4"/>
  <c r="P17" i="4"/>
  <c r="P70" i="4"/>
  <c r="P198" i="4"/>
  <c r="P16" i="4"/>
  <c r="P19" i="4"/>
  <c r="P40" i="4"/>
  <c r="P172" i="4"/>
  <c r="Q19" i="4"/>
  <c r="Q191" i="4"/>
  <c r="Q50" i="4"/>
  <c r="P171" i="4"/>
  <c r="P131" i="4"/>
  <c r="P205" i="4"/>
  <c r="P158" i="4"/>
  <c r="P144" i="4"/>
  <c r="P129" i="4"/>
  <c r="P86" i="4"/>
  <c r="P114" i="4"/>
  <c r="P99" i="4"/>
  <c r="P170" i="4"/>
  <c r="P169" i="4"/>
  <c r="P207" i="4"/>
  <c r="P185" i="4"/>
  <c r="P197" i="4"/>
  <c r="P184" i="4"/>
  <c r="P192" i="4"/>
  <c r="P204" i="4"/>
  <c r="P26" i="4"/>
  <c r="P224" i="4"/>
  <c r="P183" i="4"/>
  <c r="P37" i="4"/>
  <c r="P93" i="4"/>
  <c r="P96" i="4"/>
  <c r="P196" i="4"/>
  <c r="P203" i="4"/>
  <c r="P63" i="4"/>
  <c r="P223" i="4"/>
  <c r="P24" i="4"/>
  <c r="P110" i="4"/>
  <c r="P109" i="4"/>
  <c r="P108" i="4"/>
  <c r="P220" i="4"/>
  <c r="P143" i="4"/>
  <c r="P83" i="4"/>
  <c r="P49" i="4"/>
  <c r="P180" i="4"/>
  <c r="P156" i="4"/>
  <c r="P155" i="4"/>
  <c r="P124" i="4"/>
  <c r="P47" i="4"/>
  <c r="P142" i="4"/>
  <c r="P219" i="4"/>
  <c r="P166" i="4"/>
  <c r="P141" i="4"/>
  <c r="P140" i="4"/>
  <c r="P80" i="4"/>
  <c r="P123" i="4"/>
  <c r="P72" i="4"/>
  <c r="P23" i="4"/>
  <c r="P179" i="4"/>
  <c r="P54" i="4"/>
  <c r="P71" i="4"/>
  <c r="P14" i="4"/>
  <c r="P61" i="4"/>
  <c r="P217" i="4"/>
  <c r="P32" i="4"/>
  <c r="P135" i="4"/>
  <c r="P94" i="4"/>
  <c r="P214" i="4"/>
  <c r="P77" i="4"/>
  <c r="P13" i="4"/>
  <c r="P178" i="4"/>
  <c r="P12" i="4"/>
  <c r="P165" i="4"/>
  <c r="P213" i="4"/>
  <c r="P105" i="4"/>
  <c r="P120" i="4"/>
  <c r="P177" i="4"/>
  <c r="P164" i="4"/>
  <c r="P153" i="4"/>
  <c r="P45" i="4"/>
  <c r="P176" i="4"/>
  <c r="P31" i="4"/>
  <c r="P200" i="4"/>
  <c r="P20" i="4"/>
  <c r="P151" i="4"/>
  <c r="P92" i="4"/>
  <c r="P44" i="4"/>
  <c r="P59" i="4"/>
  <c r="P212" i="4"/>
  <c r="P118" i="4"/>
  <c r="P58" i="4"/>
  <c r="P91" i="4"/>
  <c r="P76" i="4"/>
  <c r="P163" i="4"/>
  <c r="P51" i="4"/>
  <c r="P191" i="4"/>
  <c r="P57" i="4"/>
  <c r="P50" i="4"/>
  <c r="F228" i="4"/>
  <c r="G228" i="4"/>
  <c r="H228" i="4"/>
  <c r="I228" i="4"/>
  <c r="J228" i="4"/>
  <c r="K228" i="4"/>
  <c r="E228" i="4" l="1"/>
  <c r="M30" i="4"/>
  <c r="N30" i="4"/>
  <c r="O30" i="4"/>
  <c r="M50" i="4"/>
  <c r="O50" i="4"/>
  <c r="O191" i="4"/>
  <c r="N51" i="4"/>
  <c r="N162" i="4"/>
  <c r="O187" i="4"/>
  <c r="M19" i="4"/>
  <c r="N149" i="4"/>
  <c r="O149" i="4"/>
  <c r="O11" i="4"/>
  <c r="N11" i="4"/>
  <c r="M11" i="4"/>
  <c r="L30" i="4"/>
  <c r="L50" i="4"/>
  <c r="L57" i="4"/>
  <c r="L11" i="4"/>
  <c r="O146" i="4" l="1"/>
  <c r="O38" i="4"/>
  <c r="N128" i="4"/>
  <c r="M222" i="4"/>
  <c r="L188" i="4"/>
  <c r="M187" i="4"/>
  <c r="L154" i="4"/>
  <c r="L52" i="4"/>
  <c r="N67" i="4"/>
  <c r="M186" i="4"/>
  <c r="L89" i="4"/>
  <c r="M132" i="4"/>
  <c r="O188" i="4"/>
  <c r="L208" i="4"/>
  <c r="M67" i="4"/>
  <c r="M39" i="4"/>
  <c r="M193" i="4"/>
  <c r="M25" i="4"/>
  <c r="L161" i="4"/>
  <c r="M227" i="4"/>
  <c r="N18" i="4"/>
  <c r="N175" i="4"/>
  <c r="O90" i="4"/>
  <c r="N132" i="4"/>
  <c r="M89" i="4"/>
  <c r="N17" i="4"/>
  <c r="M194" i="4"/>
  <c r="O145" i="4"/>
  <c r="M148" i="4"/>
  <c r="O150" i="4"/>
  <c r="M181" i="4"/>
  <c r="L107" i="4"/>
  <c r="M149" i="4"/>
  <c r="N148" i="4"/>
  <c r="N88" i="4"/>
  <c r="L186" i="4"/>
  <c r="O41" i="4"/>
  <c r="O195" i="4"/>
  <c r="O208" i="4"/>
  <c r="O226" i="4"/>
  <c r="L64" i="4"/>
  <c r="M134" i="4"/>
  <c r="L134" i="4"/>
  <c r="M35" i="4"/>
  <c r="L227" i="4"/>
  <c r="O28" i="4"/>
  <c r="O64" i="4"/>
  <c r="L194" i="4"/>
  <c r="L29" i="4"/>
  <c r="L103" i="4"/>
  <c r="L133" i="4"/>
  <c r="L149" i="4"/>
  <c r="L28" i="4"/>
  <c r="L147" i="4"/>
  <c r="L66" i="4"/>
  <c r="L87" i="4"/>
  <c r="L35" i="4"/>
  <c r="O35" i="4"/>
  <c r="M211" i="4"/>
  <c r="L139" i="4"/>
  <c r="N43" i="4"/>
  <c r="M161" i="4"/>
  <c r="N225" i="4"/>
  <c r="N206" i="4"/>
  <c r="M126" i="4"/>
  <c r="N157" i="4"/>
  <c r="O125" i="4"/>
  <c r="N97" i="4"/>
  <c r="O221" i="4"/>
  <c r="N36" i="4"/>
  <c r="L113" i="4"/>
  <c r="L62" i="4"/>
  <c r="N56" i="4"/>
  <c r="M88" i="4"/>
  <c r="N226" i="4"/>
  <c r="M225" i="4"/>
  <c r="O73" i="4"/>
  <c r="N127" i="4"/>
  <c r="O113" i="4"/>
  <c r="N27" i="4"/>
  <c r="M65" i="4"/>
  <c r="N98" i="4"/>
  <c r="N125" i="4"/>
  <c r="O62" i="4"/>
  <c r="N221" i="4"/>
  <c r="M36" i="4"/>
  <c r="O84" i="4"/>
  <c r="N111" i="4"/>
  <c r="N95" i="4"/>
  <c r="M48" i="4"/>
  <c r="N167" i="4"/>
  <c r="M218" i="4"/>
  <c r="O211" i="4"/>
  <c r="L84" i="4"/>
  <c r="N211" i="4"/>
  <c r="O139" i="4"/>
  <c r="N34" i="4"/>
  <c r="N55" i="4"/>
  <c r="M136" i="4"/>
  <c r="M122" i="4"/>
  <c r="O53" i="4"/>
  <c r="N215" i="4"/>
  <c r="M78" i="4"/>
  <c r="O201" i="4"/>
  <c r="N154" i="4"/>
  <c r="N52" i="4"/>
  <c r="O21" i="4"/>
  <c r="N84" i="4"/>
  <c r="N107" i="4"/>
  <c r="M167" i="4"/>
  <c r="O81" i="4"/>
  <c r="M138" i="4"/>
  <c r="M152" i="4"/>
  <c r="L81" i="4"/>
  <c r="N227" i="4"/>
  <c r="M29" i="4"/>
  <c r="O18" i="4"/>
  <c r="M103" i="4"/>
  <c r="O69" i="4"/>
  <c r="N134" i="4"/>
  <c r="M133" i="4"/>
  <c r="O175" i="4"/>
  <c r="O43" i="4"/>
  <c r="N89" i="4"/>
  <c r="L53" i="4"/>
  <c r="L201" i="4"/>
  <c r="L21" i="4"/>
  <c r="O174" i="4"/>
  <c r="N152" i="4"/>
  <c r="M174" i="4"/>
  <c r="M34" i="4"/>
  <c r="M55" i="4"/>
  <c r="O79" i="4"/>
  <c r="M216" i="4"/>
  <c r="O121" i="4"/>
  <c r="N53" i="4"/>
  <c r="M215" i="4"/>
  <c r="O202" i="4"/>
  <c r="N201" i="4"/>
  <c r="M154" i="4"/>
  <c r="M52" i="4"/>
  <c r="N21" i="4"/>
  <c r="L150" i="4"/>
  <c r="L174" i="4"/>
  <c r="L41" i="4"/>
  <c r="L195" i="4"/>
  <c r="L226" i="4"/>
  <c r="L125" i="4"/>
  <c r="L221" i="4"/>
  <c r="L167" i="4"/>
  <c r="L138" i="4"/>
  <c r="L34" i="4"/>
  <c r="L55" i="4"/>
  <c r="L216" i="4"/>
  <c r="L215" i="4"/>
  <c r="L152" i="4"/>
  <c r="O29" i="4"/>
  <c r="M18" i="4"/>
  <c r="O103" i="4"/>
  <c r="M69" i="4"/>
  <c r="O133" i="4"/>
  <c r="N150" i="4"/>
  <c r="M175" i="4"/>
  <c r="M43" i="4"/>
  <c r="N174" i="4"/>
  <c r="M68" i="4"/>
  <c r="O228" i="4"/>
  <c r="L18" i="4"/>
  <c r="L175" i="4"/>
  <c r="L43" i="4"/>
  <c r="L132" i="4"/>
  <c r="L148" i="4"/>
  <c r="L88" i="4"/>
  <c r="L67" i="4"/>
  <c r="L39" i="4"/>
  <c r="L225" i="4"/>
  <c r="L65" i="4"/>
  <c r="L25" i="4"/>
  <c r="L36" i="4"/>
  <c r="L181" i="4"/>
  <c r="L48" i="4"/>
  <c r="L218" i="4"/>
  <c r="L136" i="4"/>
  <c r="L122" i="4"/>
  <c r="O227" i="4"/>
  <c r="N29" i="4"/>
  <c r="N103" i="4"/>
  <c r="O134" i="4"/>
  <c r="N133" i="4"/>
  <c r="M150" i="4"/>
  <c r="O89" i="4"/>
  <c r="M41" i="4"/>
  <c r="M195" i="4"/>
  <c r="O194" i="4"/>
  <c r="N208" i="4"/>
  <c r="N147" i="4"/>
  <c r="O161" i="4"/>
  <c r="N66" i="4"/>
  <c r="M226" i="4"/>
  <c r="M130" i="4"/>
  <c r="O126" i="4"/>
  <c r="O186" i="4"/>
  <c r="M125" i="4"/>
  <c r="N64" i="4"/>
  <c r="O222" i="4"/>
  <c r="N62" i="4"/>
  <c r="M221" i="4"/>
  <c r="N228" i="4"/>
  <c r="M228" i="4"/>
  <c r="L79" i="4"/>
  <c r="L202" i="4"/>
  <c r="N74" i="4"/>
  <c r="M28" i="4"/>
  <c r="O148" i="4"/>
  <c r="N194" i="4"/>
  <c r="M188" i="4"/>
  <c r="O88" i="4"/>
  <c r="N173" i="4"/>
  <c r="M208" i="4"/>
  <c r="O68" i="4"/>
  <c r="N101" i="4"/>
  <c r="M146" i="4"/>
  <c r="O67" i="4"/>
  <c r="N161" i="4"/>
  <c r="O39" i="4"/>
  <c r="N160" i="4"/>
  <c r="O193" i="4"/>
  <c r="N159" i="4"/>
  <c r="M100" i="4"/>
  <c r="O225" i="4"/>
  <c r="M73" i="4"/>
  <c r="M113" i="4"/>
  <c r="O65" i="4"/>
  <c r="N186" i="4"/>
  <c r="N85" i="4"/>
  <c r="M64" i="4"/>
  <c r="O25" i="4"/>
  <c r="M62" i="4"/>
  <c r="O36" i="4"/>
  <c r="N112" i="4"/>
  <c r="M84" i="4"/>
  <c r="O181" i="4"/>
  <c r="O48" i="4"/>
  <c r="N82" i="4"/>
  <c r="N81" i="4"/>
  <c r="M139" i="4"/>
  <c r="O218" i="4"/>
  <c r="N137" i="4"/>
  <c r="O136" i="4"/>
  <c r="N79" i="4"/>
  <c r="O122" i="4"/>
  <c r="M53" i="4"/>
  <c r="O78" i="4"/>
  <c r="N202" i="4"/>
  <c r="M201" i="4"/>
  <c r="M21" i="4"/>
  <c r="P228" i="4"/>
  <c r="P33" i="4"/>
  <c r="N181" i="4"/>
  <c r="N48" i="4"/>
  <c r="O167" i="4"/>
  <c r="M81" i="4"/>
  <c r="O138" i="4"/>
  <c r="N218" i="4"/>
  <c r="O34" i="4"/>
  <c r="O55" i="4"/>
  <c r="N136" i="4"/>
  <c r="M79" i="4"/>
  <c r="O216" i="4"/>
  <c r="N122" i="4"/>
  <c r="M121" i="4"/>
  <c r="O215" i="4"/>
  <c r="M202" i="4"/>
  <c r="O154" i="4"/>
  <c r="O52" i="4"/>
  <c r="M60" i="4"/>
  <c r="O152" i="4"/>
  <c r="L228" i="4"/>
  <c r="Q228" i="4"/>
  <c r="Q33" i="4"/>
  <c r="L68" i="4"/>
  <c r="O101" i="4"/>
  <c r="N146" i="4"/>
  <c r="L126" i="4"/>
  <c r="L222" i="4"/>
  <c r="L121" i="4"/>
  <c r="M147" i="4"/>
  <c r="M66" i="4"/>
  <c r="M87" i="4"/>
  <c r="M99" i="4"/>
  <c r="O128" i="4"/>
  <c r="O206" i="4"/>
  <c r="N126" i="4"/>
  <c r="M204" i="4"/>
  <c r="O224" i="4"/>
  <c r="O157" i="4"/>
  <c r="O97" i="4"/>
  <c r="N222" i="4"/>
  <c r="N121" i="4"/>
  <c r="N13" i="4"/>
  <c r="N76" i="4"/>
  <c r="L42" i="4"/>
  <c r="L146" i="4"/>
  <c r="L100" i="4"/>
  <c r="L99" i="4"/>
  <c r="L73" i="4"/>
  <c r="L204" i="4"/>
  <c r="L63" i="4"/>
  <c r="L15" i="4"/>
  <c r="N68" i="4"/>
  <c r="M178" i="4"/>
  <c r="L178" i="4"/>
  <c r="N170" i="4"/>
  <c r="M107" i="4"/>
  <c r="N220" i="4"/>
  <c r="L185" i="4"/>
  <c r="O177" i="4"/>
  <c r="N164" i="4"/>
  <c r="L105" i="4"/>
  <c r="M119" i="4"/>
  <c r="L119" i="4"/>
  <c r="O119" i="4"/>
  <c r="O132" i="4"/>
  <c r="N182" i="4"/>
  <c r="O168" i="4"/>
  <c r="L78" i="4"/>
  <c r="O100" i="4"/>
  <c r="L187" i="4"/>
  <c r="O172" i="4"/>
  <c r="L172" i="4"/>
  <c r="L145" i="4"/>
  <c r="M145" i="4"/>
  <c r="N87" i="4"/>
  <c r="L193" i="4"/>
  <c r="O130" i="4"/>
  <c r="L130" i="4"/>
  <c r="N60" i="4"/>
  <c r="L60" i="4"/>
  <c r="O60" i="4"/>
  <c r="M168" i="4"/>
  <c r="L168" i="4"/>
  <c r="M38" i="4"/>
  <c r="L38" i="4"/>
  <c r="O22" i="4"/>
  <c r="L22" i="4"/>
  <c r="M22" i="4"/>
  <c r="N69" i="4"/>
  <c r="O198" i="4"/>
  <c r="M101" i="4"/>
  <c r="L17" i="4"/>
  <c r="L16" i="4"/>
  <c r="L128" i="4"/>
  <c r="L206" i="4"/>
  <c r="L224" i="4"/>
  <c r="L157" i="4"/>
  <c r="L97" i="4"/>
  <c r="L108" i="4"/>
  <c r="L32" i="4"/>
  <c r="L177" i="4"/>
  <c r="N41" i="4"/>
  <c r="N195" i="4"/>
  <c r="O147" i="4"/>
  <c r="N187" i="4"/>
  <c r="O66" i="4"/>
  <c r="M172" i="4"/>
  <c r="N145" i="4"/>
  <c r="O87" i="4"/>
  <c r="N38" i="4"/>
  <c r="N130" i="4"/>
  <c r="O99" i="4"/>
  <c r="M128" i="4"/>
  <c r="M206" i="4"/>
  <c r="O204" i="4"/>
  <c r="N26" i="4"/>
  <c r="M224" i="4"/>
  <c r="M157" i="4"/>
  <c r="M97" i="4"/>
  <c r="O63" i="4"/>
  <c r="N223" i="4"/>
  <c r="O107" i="4"/>
  <c r="N138" i="4"/>
  <c r="N216" i="4"/>
  <c r="N214" i="4"/>
  <c r="O178" i="4"/>
  <c r="N120" i="4"/>
  <c r="M177" i="4"/>
  <c r="O92" i="4"/>
  <c r="N58" i="4"/>
  <c r="N57" i="4"/>
  <c r="M198" i="4"/>
  <c r="N90" i="4"/>
  <c r="M90" i="4"/>
  <c r="L90" i="4"/>
  <c r="N189" i="4"/>
  <c r="L189" i="4"/>
  <c r="O106" i="4"/>
  <c r="M106" i="4"/>
  <c r="L106" i="4"/>
  <c r="N80" i="4"/>
  <c r="L33" i="4"/>
  <c r="O104" i="4"/>
  <c r="O210" i="4"/>
  <c r="O102" i="4"/>
  <c r="N210" i="4"/>
  <c r="N102" i="4"/>
  <c r="M104" i="4"/>
  <c r="M210" i="4"/>
  <c r="M102" i="4"/>
  <c r="L69" i="4"/>
  <c r="O115" i="4"/>
  <c r="M115" i="4"/>
  <c r="N42" i="4"/>
  <c r="O74" i="4"/>
  <c r="M74" i="4"/>
  <c r="N28" i="4"/>
  <c r="N188" i="4"/>
  <c r="O56" i="4"/>
  <c r="M56" i="4"/>
  <c r="O173" i="4"/>
  <c r="M173" i="4"/>
  <c r="M92" i="4"/>
  <c r="L199" i="4"/>
  <c r="O117" i="4"/>
  <c r="M117" i="4"/>
  <c r="N199" i="4"/>
  <c r="L217" i="4"/>
  <c r="N179" i="4"/>
  <c r="N71" i="4"/>
  <c r="N61" i="4"/>
  <c r="O217" i="4"/>
  <c r="M217" i="4"/>
  <c r="M63" i="4"/>
  <c r="L156" i="4"/>
  <c r="L140" i="4"/>
  <c r="N47" i="4"/>
  <c r="O140" i="4"/>
  <c r="M140" i="4"/>
  <c r="L116" i="4"/>
  <c r="L131" i="4"/>
  <c r="L205" i="4"/>
  <c r="L144" i="4"/>
  <c r="L86" i="4"/>
  <c r="L184" i="4"/>
  <c r="L37" i="4"/>
  <c r="L93" i="4"/>
  <c r="L196" i="4"/>
  <c r="L110" i="4"/>
  <c r="L143" i="4"/>
  <c r="L49" i="4"/>
  <c r="L124" i="4"/>
  <c r="L142" i="4"/>
  <c r="L166" i="4"/>
  <c r="L123" i="4"/>
  <c r="L23" i="4"/>
  <c r="L54" i="4"/>
  <c r="L14" i="4"/>
  <c r="L94" i="4"/>
  <c r="L77" i="4"/>
  <c r="L165" i="4"/>
  <c r="L153" i="4"/>
  <c r="L176" i="4"/>
  <c r="L20" i="4"/>
  <c r="L59" i="4"/>
  <c r="L91" i="4"/>
  <c r="L163" i="4"/>
  <c r="L51" i="4"/>
  <c r="O75" i="4"/>
  <c r="O46" i="4"/>
  <c r="M75" i="4"/>
  <c r="M46" i="4"/>
  <c r="O190" i="4"/>
  <c r="O209" i="4"/>
  <c r="M190" i="4"/>
  <c r="M209" i="4"/>
  <c r="N116" i="4"/>
  <c r="N16" i="4"/>
  <c r="N19" i="4"/>
  <c r="O40" i="4"/>
  <c r="M40" i="4"/>
  <c r="N70" i="4"/>
  <c r="L104" i="4"/>
  <c r="L210" i="4"/>
  <c r="L102" i="4"/>
  <c r="L117" i="4"/>
  <c r="L75" i="4"/>
  <c r="L46" i="4"/>
  <c r="L190" i="4"/>
  <c r="L209" i="4"/>
  <c r="L115" i="4"/>
  <c r="L74" i="4"/>
  <c r="L56" i="4"/>
  <c r="L173" i="4"/>
  <c r="L198" i="4"/>
  <c r="L40" i="4"/>
  <c r="L101" i="4"/>
  <c r="L162" i="4"/>
  <c r="L171" i="4"/>
  <c r="L160" i="4"/>
  <c r="L159" i="4"/>
  <c r="L158" i="4"/>
  <c r="L129" i="4"/>
  <c r="L114" i="4"/>
  <c r="L170" i="4"/>
  <c r="L169" i="4"/>
  <c r="L207" i="4"/>
  <c r="L127" i="4"/>
  <c r="L27" i="4"/>
  <c r="L197" i="4"/>
  <c r="L192" i="4"/>
  <c r="L26" i="4"/>
  <c r="L183" i="4"/>
  <c r="L98" i="4"/>
  <c r="L85" i="4"/>
  <c r="L182" i="4"/>
  <c r="L96" i="4"/>
  <c r="L203" i="4"/>
  <c r="L223" i="4"/>
  <c r="L112" i="4"/>
  <c r="L111" i="4"/>
  <c r="L24" i="4"/>
  <c r="L109" i="4"/>
  <c r="L220" i="4"/>
  <c r="L83" i="4"/>
  <c r="L180" i="4"/>
  <c r="L95" i="4"/>
  <c r="L82" i="4"/>
  <c r="L155" i="4"/>
  <c r="L47" i="4"/>
  <c r="L219" i="4"/>
  <c r="L141" i="4"/>
  <c r="L137" i="4"/>
  <c r="L80" i="4"/>
  <c r="L72" i="4"/>
  <c r="L179" i="4"/>
  <c r="L71" i="4"/>
  <c r="L61" i="4"/>
  <c r="L135" i="4"/>
  <c r="L214" i="4"/>
  <c r="L13" i="4"/>
  <c r="L12" i="4"/>
  <c r="L213" i="4"/>
  <c r="L120" i="4"/>
  <c r="L164" i="4"/>
  <c r="L45" i="4"/>
  <c r="L31" i="4"/>
  <c r="L200" i="4"/>
  <c r="L151" i="4"/>
  <c r="L44" i="4"/>
  <c r="L212" i="4"/>
  <c r="L58" i="4"/>
  <c r="L76" i="4"/>
  <c r="L70" i="4"/>
  <c r="L191" i="4"/>
  <c r="N104" i="4"/>
  <c r="N117" i="4"/>
  <c r="O199" i="4"/>
  <c r="M199" i="4"/>
  <c r="N75" i="4"/>
  <c r="N46" i="4"/>
  <c r="N190" i="4"/>
  <c r="N209" i="4"/>
  <c r="O189" i="4"/>
  <c r="M189" i="4"/>
  <c r="O116" i="4"/>
  <c r="M116" i="4"/>
  <c r="N115" i="4"/>
  <c r="O42" i="4"/>
  <c r="M42" i="4"/>
  <c r="O17" i="4"/>
  <c r="O70" i="4"/>
  <c r="M17" i="4"/>
  <c r="M70" i="4"/>
  <c r="N198" i="4"/>
  <c r="O16" i="4"/>
  <c r="M16" i="4"/>
  <c r="N40" i="4"/>
  <c r="N171" i="4"/>
  <c r="O131" i="4"/>
  <c r="O205" i="4"/>
  <c r="M131" i="4"/>
  <c r="M205" i="4"/>
  <c r="N158" i="4"/>
  <c r="O144" i="4"/>
  <c r="M144" i="4"/>
  <c r="N129" i="4"/>
  <c r="O86" i="4"/>
  <c r="M86" i="4"/>
  <c r="N114" i="4"/>
  <c r="N169" i="4"/>
  <c r="N207" i="4"/>
  <c r="O185" i="4"/>
  <c r="M185" i="4"/>
  <c r="N197" i="4"/>
  <c r="O184" i="4"/>
  <c r="M184" i="4"/>
  <c r="N192" i="4"/>
  <c r="N183" i="4"/>
  <c r="O37" i="4"/>
  <c r="O93" i="4"/>
  <c r="M37" i="4"/>
  <c r="M93" i="4"/>
  <c r="N96" i="4"/>
  <c r="O196" i="4"/>
  <c r="M196" i="4"/>
  <c r="N203" i="4"/>
  <c r="N24" i="4"/>
  <c r="O110" i="4"/>
  <c r="M110" i="4"/>
  <c r="N109" i="4"/>
  <c r="O108" i="4"/>
  <c r="M108" i="4"/>
  <c r="O143" i="4"/>
  <c r="M143" i="4"/>
  <c r="N83" i="4"/>
  <c r="O49" i="4"/>
  <c r="M49" i="4"/>
  <c r="N180" i="4"/>
  <c r="O15" i="4"/>
  <c r="O51" i="4"/>
  <c r="M15" i="4"/>
  <c r="M51" i="4"/>
  <c r="O156" i="4"/>
  <c r="M156" i="4"/>
  <c r="N155" i="4"/>
  <c r="O124" i="4"/>
  <c r="M124" i="4"/>
  <c r="O142" i="4"/>
  <c r="M142" i="4"/>
  <c r="N219" i="4"/>
  <c r="O166" i="4"/>
  <c r="M166" i="4"/>
  <c r="N141" i="4"/>
  <c r="O33" i="4"/>
  <c r="M33" i="4"/>
  <c r="O123" i="4"/>
  <c r="M123" i="4"/>
  <c r="N72" i="4"/>
  <c r="O23" i="4"/>
  <c r="M23" i="4"/>
  <c r="O54" i="4"/>
  <c r="M54" i="4"/>
  <c r="O14" i="4"/>
  <c r="M14" i="4"/>
  <c r="O32" i="4"/>
  <c r="M32" i="4"/>
  <c r="N135" i="4"/>
  <c r="O94" i="4"/>
  <c r="M94" i="4"/>
  <c r="O77" i="4"/>
  <c r="M77" i="4"/>
  <c r="N12" i="4"/>
  <c r="N50" i="4"/>
  <c r="O165" i="4"/>
  <c r="M165" i="4"/>
  <c r="N213" i="4"/>
  <c r="O105" i="4"/>
  <c r="M105" i="4"/>
  <c r="O153" i="4"/>
  <c r="M153" i="4"/>
  <c r="N45" i="4"/>
  <c r="O176" i="4"/>
  <c r="M176" i="4"/>
  <c r="N31" i="4"/>
  <c r="N200" i="4"/>
  <c r="O20" i="4"/>
  <c r="M20" i="4"/>
  <c r="N151" i="4"/>
  <c r="N44" i="4"/>
  <c r="O59" i="4"/>
  <c r="M59" i="4"/>
  <c r="N212" i="4"/>
  <c r="O118" i="4"/>
  <c r="M118" i="4"/>
  <c r="O91" i="4"/>
  <c r="M91" i="4"/>
  <c r="O163" i="4"/>
  <c r="M163" i="4"/>
  <c r="O19" i="4"/>
  <c r="M191" i="4"/>
  <c r="O162" i="4"/>
  <c r="M162" i="4"/>
  <c r="N172" i="4"/>
  <c r="O171" i="4"/>
  <c r="M171" i="4"/>
  <c r="N131" i="4"/>
  <c r="N205" i="4"/>
  <c r="N39" i="4"/>
  <c r="O160" i="4"/>
  <c r="M160" i="4"/>
  <c r="N193" i="4"/>
  <c r="O159" i="4"/>
  <c r="M159" i="4"/>
  <c r="N100" i="4"/>
  <c r="O158" i="4"/>
  <c r="M158" i="4"/>
  <c r="N144" i="4"/>
  <c r="O129" i="4"/>
  <c r="M129" i="4"/>
  <c r="N86" i="4"/>
  <c r="O114" i="4"/>
  <c r="M114" i="4"/>
  <c r="N99" i="4"/>
  <c r="O170" i="4"/>
  <c r="M170" i="4"/>
  <c r="O169" i="4"/>
  <c r="O207" i="4"/>
  <c r="M169" i="4"/>
  <c r="M207" i="4"/>
  <c r="N73" i="4"/>
  <c r="O127" i="4"/>
  <c r="M127" i="4"/>
  <c r="N113" i="4"/>
  <c r="O27" i="4"/>
  <c r="M27" i="4"/>
  <c r="N65" i="4"/>
  <c r="N185" i="4"/>
  <c r="O197" i="4"/>
  <c r="M197" i="4"/>
  <c r="N184" i="4"/>
  <c r="O192" i="4"/>
  <c r="M192" i="4"/>
  <c r="N204" i="4"/>
  <c r="O26" i="4"/>
  <c r="M26" i="4"/>
  <c r="N224" i="4"/>
  <c r="O183" i="4"/>
  <c r="M183" i="4"/>
  <c r="N37" i="4"/>
  <c r="N93" i="4"/>
  <c r="O98" i="4"/>
  <c r="M98" i="4"/>
  <c r="O85" i="4"/>
  <c r="M85" i="4"/>
  <c r="N168" i="4"/>
  <c r="O182" i="4"/>
  <c r="M182" i="4"/>
  <c r="O96" i="4"/>
  <c r="M96" i="4"/>
  <c r="N196" i="4"/>
  <c r="O203" i="4"/>
  <c r="M203" i="4"/>
  <c r="N63" i="4"/>
  <c r="O223" i="4"/>
  <c r="M223" i="4"/>
  <c r="N25" i="4"/>
  <c r="O112" i="4"/>
  <c r="M112" i="4"/>
  <c r="O111" i="4"/>
  <c r="M111" i="4"/>
  <c r="O24" i="4"/>
  <c r="M24" i="4"/>
  <c r="N110" i="4"/>
  <c r="O109" i="4"/>
  <c r="M109" i="4"/>
  <c r="N108" i="4"/>
  <c r="O220" i="4"/>
  <c r="M220" i="4"/>
  <c r="N143" i="4"/>
  <c r="O83" i="4"/>
  <c r="M83" i="4"/>
  <c r="N49" i="4"/>
  <c r="O180" i="4"/>
  <c r="M180" i="4"/>
  <c r="N15" i="4"/>
  <c r="O95" i="4"/>
  <c r="M95" i="4"/>
  <c r="O82" i="4"/>
  <c r="M82" i="4"/>
  <c r="N156" i="4"/>
  <c r="O155" i="4"/>
  <c r="M155" i="4"/>
  <c r="N124" i="4"/>
  <c r="O47" i="4"/>
  <c r="M47" i="4"/>
  <c r="N142" i="4"/>
  <c r="O219" i="4"/>
  <c r="M219" i="4"/>
  <c r="N166" i="4"/>
  <c r="O141" i="4"/>
  <c r="M141" i="4"/>
  <c r="N140" i="4"/>
  <c r="N139" i="4"/>
  <c r="O137" i="4"/>
  <c r="M137" i="4"/>
  <c r="N35" i="4"/>
  <c r="N33" i="4"/>
  <c r="O80" i="4"/>
  <c r="M80" i="4"/>
  <c r="N106" i="4"/>
  <c r="N123" i="4"/>
  <c r="O72" i="4"/>
  <c r="M72" i="4"/>
  <c r="N23" i="4"/>
  <c r="O179" i="4"/>
  <c r="M179" i="4"/>
  <c r="N54" i="4"/>
  <c r="O71" i="4"/>
  <c r="M71" i="4"/>
  <c r="N14" i="4"/>
  <c r="O61" i="4"/>
  <c r="M61" i="4"/>
  <c r="N217" i="4"/>
  <c r="N32" i="4"/>
  <c r="O135" i="4"/>
  <c r="M135" i="4"/>
  <c r="N94" i="4"/>
  <c r="O214" i="4"/>
  <c r="M214" i="4"/>
  <c r="N78" i="4"/>
  <c r="N77" i="4"/>
  <c r="O13" i="4"/>
  <c r="M13" i="4"/>
  <c r="N178" i="4"/>
  <c r="N22" i="4"/>
  <c r="O12" i="4"/>
  <c r="M12" i="4"/>
  <c r="N165" i="4"/>
  <c r="O213" i="4"/>
  <c r="M213" i="4"/>
  <c r="N105" i="4"/>
  <c r="O120" i="4"/>
  <c r="M120" i="4"/>
  <c r="N177" i="4"/>
  <c r="O164" i="4"/>
  <c r="M164" i="4"/>
  <c r="N153" i="4"/>
  <c r="O45" i="4"/>
  <c r="M45" i="4"/>
  <c r="N176" i="4"/>
  <c r="O31" i="4"/>
  <c r="O200" i="4"/>
  <c r="M31" i="4"/>
  <c r="M200" i="4"/>
  <c r="N119" i="4"/>
  <c r="N20" i="4"/>
  <c r="O151" i="4"/>
  <c r="M151" i="4"/>
  <c r="N92" i="4"/>
  <c r="O44" i="4"/>
  <c r="M44" i="4"/>
  <c r="N59" i="4"/>
  <c r="O212" i="4"/>
  <c r="M212" i="4"/>
  <c r="N118" i="4"/>
  <c r="O58" i="4"/>
  <c r="M58" i="4"/>
  <c r="N91" i="4"/>
  <c r="O76" i="4"/>
  <c r="M76" i="4"/>
  <c r="N163" i="4"/>
  <c r="N191" i="4"/>
  <c r="O57" i="4"/>
  <c r="M57" i="4"/>
  <c r="L211" i="4"/>
  <c r="L118" i="4"/>
  <c r="L92" i="4"/>
  <c r="L19" i="4"/>
  <c r="R11" i="4"/>
  <c r="R30" i="4" l="1"/>
  <c r="R186" i="4"/>
  <c r="R20" i="4"/>
  <c r="R18" i="4"/>
  <c r="R225" i="4"/>
  <c r="R228" i="4"/>
  <c r="R181" i="4"/>
  <c r="R142" i="4"/>
  <c r="R81" i="4"/>
  <c r="R48" i="4"/>
  <c r="R175" i="4"/>
  <c r="R201" i="4"/>
  <c r="R199" i="4"/>
  <c r="R15" i="4"/>
  <c r="R154" i="4"/>
  <c r="R32" i="4"/>
  <c r="R184" i="4"/>
  <c r="R204" i="4"/>
  <c r="R208" i="4"/>
  <c r="R103" i="4"/>
  <c r="R61" i="4"/>
  <c r="R152" i="4"/>
  <c r="R21" i="4"/>
  <c r="R64" i="4"/>
  <c r="R29" i="4"/>
  <c r="R34" i="4"/>
  <c r="R226" i="4"/>
  <c r="R52" i="4"/>
  <c r="R174" i="4"/>
  <c r="R150" i="4"/>
  <c r="R213" i="4"/>
  <c r="R79" i="4"/>
  <c r="R215" i="4"/>
  <c r="R167" i="4"/>
  <c r="R135" i="4"/>
  <c r="R91" i="4"/>
  <c r="R219" i="4"/>
  <c r="R58" i="4"/>
  <c r="R78" i="4"/>
  <c r="R23" i="4"/>
  <c r="R16" i="4"/>
  <c r="R114" i="4"/>
  <c r="R177" i="4"/>
  <c r="R44" i="4"/>
  <c r="R166" i="4"/>
  <c r="R126" i="4"/>
  <c r="R97" i="4"/>
  <c r="R178" i="4"/>
  <c r="R158" i="4"/>
  <c r="R191" i="4"/>
  <c r="R51" i="4"/>
  <c r="R220" i="4"/>
  <c r="R143" i="4"/>
  <c r="R49" i="4"/>
  <c r="R13" i="4"/>
  <c r="R159" i="4"/>
  <c r="R182" i="4"/>
  <c r="R85" i="4"/>
  <c r="R224" i="4"/>
  <c r="R160" i="4"/>
  <c r="R101" i="4"/>
  <c r="R60" i="4"/>
  <c r="R82" i="4"/>
  <c r="R22" i="4"/>
  <c r="R122" i="4"/>
  <c r="R67" i="4"/>
  <c r="R110" i="4"/>
  <c r="R185" i="4"/>
  <c r="R144" i="4"/>
  <c r="R66" i="4"/>
  <c r="R83" i="4"/>
  <c r="R163" i="4"/>
  <c r="R222" i="4"/>
  <c r="R14" i="4"/>
  <c r="R157" i="4"/>
  <c r="R192" i="4"/>
  <c r="R171" i="4"/>
  <c r="R128" i="4"/>
  <c r="R39" i="4"/>
  <c r="R164" i="4"/>
  <c r="R73" i="4"/>
  <c r="R147" i="4"/>
  <c r="R95" i="4"/>
  <c r="R27" i="4"/>
  <c r="R162" i="4"/>
  <c r="R50" i="4"/>
  <c r="R189" i="4"/>
  <c r="R106" i="4"/>
  <c r="R55" i="4"/>
  <c r="R136" i="4"/>
  <c r="R210" i="4"/>
  <c r="R104" i="4"/>
  <c r="R102" i="4"/>
  <c r="R116" i="4"/>
  <c r="R74" i="4"/>
  <c r="R42" i="4"/>
  <c r="R173" i="4"/>
  <c r="R188" i="4"/>
  <c r="R41" i="4"/>
  <c r="R195" i="4"/>
  <c r="R151" i="4"/>
  <c r="R117" i="4"/>
  <c r="R43" i="4"/>
  <c r="R72" i="4"/>
  <c r="R112" i="4"/>
  <c r="R203" i="4"/>
  <c r="R223" i="4"/>
  <c r="R137" i="4"/>
  <c r="R156" i="4"/>
  <c r="R139" i="4"/>
  <c r="R124" i="4"/>
  <c r="R89" i="4"/>
  <c r="R33" i="4"/>
  <c r="R140" i="4"/>
  <c r="R25" i="4"/>
  <c r="R65" i="4"/>
  <c r="R148" i="4"/>
  <c r="R69" i="4"/>
  <c r="R57" i="4"/>
  <c r="R76" i="4"/>
  <c r="R53" i="4"/>
  <c r="R54" i="4"/>
  <c r="R62" i="4"/>
  <c r="R37" i="4"/>
  <c r="R93" i="4"/>
  <c r="R87" i="4"/>
  <c r="R133" i="4"/>
  <c r="R96" i="4"/>
  <c r="R127" i="4"/>
  <c r="R120" i="4"/>
  <c r="R145" i="4"/>
  <c r="R125" i="4"/>
  <c r="R170" i="4"/>
  <c r="R59" i="4"/>
  <c r="R176" i="4"/>
  <c r="R202" i="4"/>
  <c r="R121" i="4"/>
  <c r="R179" i="4"/>
  <c r="R80" i="4"/>
  <c r="R155" i="4"/>
  <c r="R180" i="4"/>
  <c r="R24" i="4"/>
  <c r="R183" i="4"/>
  <c r="R169" i="4"/>
  <c r="R207" i="4"/>
  <c r="R161" i="4"/>
  <c r="R40" i="4"/>
  <c r="R194" i="4"/>
  <c r="R115" i="4"/>
  <c r="R190" i="4"/>
  <c r="R209" i="4"/>
  <c r="R134" i="4"/>
  <c r="R227" i="4"/>
  <c r="R45" i="4"/>
  <c r="R165" i="4"/>
  <c r="R77" i="4"/>
  <c r="R218" i="4"/>
  <c r="R108" i="4"/>
  <c r="R36" i="4"/>
  <c r="R196" i="4"/>
  <c r="R206" i="4"/>
  <c r="R86" i="4"/>
  <c r="R193" i="4"/>
  <c r="R172" i="4"/>
  <c r="R68" i="4"/>
  <c r="R88" i="4"/>
  <c r="R17" i="4"/>
  <c r="R132" i="4"/>
  <c r="R70" i="4"/>
  <c r="R212" i="4"/>
  <c r="R31" i="4"/>
  <c r="R200" i="4"/>
  <c r="R105" i="4"/>
  <c r="R94" i="4"/>
  <c r="R217" i="4"/>
  <c r="R123" i="4"/>
  <c r="R35" i="4"/>
  <c r="R107" i="4"/>
  <c r="R84" i="4"/>
  <c r="R63" i="4"/>
  <c r="R168" i="4"/>
  <c r="R113" i="4"/>
  <c r="R99" i="4"/>
  <c r="R100" i="4"/>
  <c r="R131" i="4"/>
  <c r="R205" i="4"/>
  <c r="R146" i="4"/>
  <c r="R28" i="4"/>
  <c r="R149" i="4"/>
  <c r="R71" i="4"/>
  <c r="R47" i="4"/>
  <c r="R111" i="4"/>
  <c r="R26" i="4"/>
  <c r="R130" i="4"/>
  <c r="R198" i="4"/>
  <c r="R75" i="4"/>
  <c r="R46" i="4"/>
  <c r="R119" i="4"/>
  <c r="R12" i="4"/>
  <c r="R214" i="4"/>
  <c r="R216" i="4"/>
  <c r="R138" i="4"/>
  <c r="R109" i="4"/>
  <c r="R98" i="4"/>
  <c r="R129" i="4"/>
  <c r="R187" i="4"/>
  <c r="R90" i="4"/>
  <c r="R153" i="4"/>
  <c r="R141" i="4"/>
  <c r="R221" i="4"/>
  <c r="R197" i="4"/>
  <c r="R38" i="4"/>
  <c r="R56" i="4"/>
  <c r="R19" i="4"/>
  <c r="R92" i="4"/>
  <c r="R118" i="4"/>
  <c r="R211" i="4"/>
  <c r="S200" i="4" l="1"/>
  <c r="U200" i="4" s="1"/>
  <c r="S19" i="4"/>
  <c r="U19" i="4" s="1"/>
  <c r="S44" i="4"/>
  <c r="U44" i="4" s="1"/>
  <c r="S11" i="4"/>
  <c r="U11" i="4" s="1"/>
  <c r="S91" i="4"/>
  <c r="U91" i="4" s="1"/>
  <c r="S191" i="4"/>
  <c r="U191" i="4" s="1"/>
  <c r="S70" i="4"/>
  <c r="U70" i="4" s="1"/>
  <c r="S176" i="4"/>
  <c r="U176" i="4" s="1"/>
  <c r="S76" i="4"/>
  <c r="U76" i="4" s="1"/>
  <c r="S105" i="4"/>
  <c r="U105" i="4" s="1"/>
  <c r="S211" i="4"/>
  <c r="U211" i="4" s="1"/>
  <c r="S163" i="4"/>
  <c r="U163" i="4" s="1"/>
  <c r="S118" i="4"/>
  <c r="U118" i="4" s="1"/>
  <c r="S50" i="4"/>
  <c r="U50" i="4" s="1"/>
  <c r="S57" i="4"/>
  <c r="U57" i="4" s="1"/>
  <c r="S135" i="4"/>
  <c r="U135" i="4" s="1"/>
  <c r="S228" i="4"/>
  <c r="U228" i="4" s="1"/>
  <c r="S151" i="4"/>
  <c r="U151" i="4" s="1"/>
  <c r="S30" i="4"/>
  <c r="U30" i="4" s="1"/>
  <c r="S196" i="4"/>
  <c r="U196" i="4" s="1"/>
</calcChain>
</file>

<file path=xl/sharedStrings.xml><?xml version="1.0" encoding="utf-8"?>
<sst xmlns="http://schemas.openxmlformats.org/spreadsheetml/2006/main" count="931" uniqueCount="264">
  <si>
    <t>ESTADO DO MARANHÃO</t>
  </si>
  <si>
    <t>SECRETARIA DE ESTADO DA SAÚDE</t>
  </si>
  <si>
    <t>SUPERINTENDÊNCIA DE EPIDEMIOLOGIA E CONTROLE DE DOENÇAS</t>
  </si>
  <si>
    <r>
      <t>Área:</t>
    </r>
    <r>
      <rPr>
        <sz val="10"/>
        <color theme="1"/>
        <rFont val="Arial"/>
        <family val="2"/>
      </rPr>
      <t xml:space="preserve"> Dengue</t>
    </r>
  </si>
  <si>
    <t>URS</t>
  </si>
  <si>
    <t>IBGE</t>
  </si>
  <si>
    <t>Município</t>
  </si>
  <si>
    <t>Inspeção ciclo</t>
  </si>
  <si>
    <t>Inspeção Ano</t>
  </si>
  <si>
    <t>Açailândia</t>
  </si>
  <si>
    <t>Bom Jesus das Selvas</t>
  </si>
  <si>
    <t>Buriticupu</t>
  </si>
  <si>
    <t>Cidelândia</t>
  </si>
  <si>
    <t>Itinga do Maranhão</t>
  </si>
  <si>
    <t>São Francisco do Brejão</t>
  </si>
  <si>
    <t>São Pedro da Água Branca</t>
  </si>
  <si>
    <t>Vila Nova dos Martírios</t>
  </si>
  <si>
    <t>Bacabal</t>
  </si>
  <si>
    <t>Altamira do Maranhão</t>
  </si>
  <si>
    <t>Bom Lugar</t>
  </si>
  <si>
    <t>Brejo de Areia</t>
  </si>
  <si>
    <t>Conceição do Lago-Açu</t>
  </si>
  <si>
    <t>Lago Verde</t>
  </si>
  <si>
    <t>Marajá do Sena</t>
  </si>
  <si>
    <t>Olho d'Água das Cunhãs</t>
  </si>
  <si>
    <t>Paulo Ramos</t>
  </si>
  <si>
    <t>São Luís Gonzaga do Maranhão</t>
  </si>
  <si>
    <t>Vitorino Freire</t>
  </si>
  <si>
    <t>Balsas</t>
  </si>
  <si>
    <t>Alto Parnaíba</t>
  </si>
  <si>
    <t>Carolina</t>
  </si>
  <si>
    <t>Feira Nova do Maranhão</t>
  </si>
  <si>
    <t>Formosa da Serra Negra</t>
  </si>
  <si>
    <t>Fortaleza dos Nogueiras</t>
  </si>
  <si>
    <t>Loreto</t>
  </si>
  <si>
    <t>Nova Colinas</t>
  </si>
  <si>
    <t>Riachão</t>
  </si>
  <si>
    <t>Sambaíba</t>
  </si>
  <si>
    <t>São Félix de Balsas</t>
  </si>
  <si>
    <t>São Pedro dos Crentes</t>
  </si>
  <si>
    <t>São Raimundo das Mangabeiras</t>
  </si>
  <si>
    <t>Tasso Fragoso</t>
  </si>
  <si>
    <t>Barra do Corda</t>
  </si>
  <si>
    <t>Arame</t>
  </si>
  <si>
    <t>Grajaú</t>
  </si>
  <si>
    <t>Itaipava do Grajaú</t>
  </si>
  <si>
    <t>Jenipapo dos Vieiras</t>
  </si>
  <si>
    <t>Caxias</t>
  </si>
  <si>
    <t>Afonso Cunha</t>
  </si>
  <si>
    <t>Aldeias Altas</t>
  </si>
  <si>
    <t>Buriti</t>
  </si>
  <si>
    <t>Coelho Neto</t>
  </si>
  <si>
    <t>Duque Bacelar</t>
  </si>
  <si>
    <t>São João do Soter</t>
  </si>
  <si>
    <t>Chapadinha</t>
  </si>
  <si>
    <t>Água Doce do Maranhão</t>
  </si>
  <si>
    <t>Anapurus</t>
  </si>
  <si>
    <t>Araioses</t>
  </si>
  <si>
    <t>Brejo</t>
  </si>
  <si>
    <t>Magalhães de Almeida</t>
  </si>
  <si>
    <t>Mata Roma</t>
  </si>
  <si>
    <t>Milagres do Maranhão</t>
  </si>
  <si>
    <t>Paulino Neves</t>
  </si>
  <si>
    <t>Santa Quitéria do Maranhão</t>
  </si>
  <si>
    <t>Santana do Maranhão</t>
  </si>
  <si>
    <t>São Bernardo</t>
  </si>
  <si>
    <t>Tutóia</t>
  </si>
  <si>
    <t>Codó</t>
  </si>
  <si>
    <t>Alto Alegre do Maranhão</t>
  </si>
  <si>
    <t>Coroatá</t>
  </si>
  <si>
    <t>Peritoró</t>
  </si>
  <si>
    <t>São Mateus do Maranhão</t>
  </si>
  <si>
    <t>Timbiras</t>
  </si>
  <si>
    <t>Imperatriz</t>
  </si>
  <si>
    <t>Amarante do Maranhão</t>
  </si>
  <si>
    <t>Buritirana</t>
  </si>
  <si>
    <t>Campestre do Maranhão</t>
  </si>
  <si>
    <t>Davinópolis</t>
  </si>
  <si>
    <t>Estreito</t>
  </si>
  <si>
    <t>Governador Edison Lobão</t>
  </si>
  <si>
    <t>João Lisboa</t>
  </si>
  <si>
    <t>Lajeado Novo</t>
  </si>
  <si>
    <t>Montes Altos</t>
  </si>
  <si>
    <t>Porto Franco</t>
  </si>
  <si>
    <t>Ribamar Fiquene</t>
  </si>
  <si>
    <t>São João do Paraíso</t>
  </si>
  <si>
    <t>Senador La Rocque</t>
  </si>
  <si>
    <t>Sítio Novo</t>
  </si>
  <si>
    <t>Itapecuru-Mirim</t>
  </si>
  <si>
    <t>Anajatuba</t>
  </si>
  <si>
    <t>Arari</t>
  </si>
  <si>
    <t>Cantanhede</t>
  </si>
  <si>
    <t>Itapecuru Mirim</t>
  </si>
  <si>
    <t>Matões do Norte</t>
  </si>
  <si>
    <t>Miranda do Norte</t>
  </si>
  <si>
    <t>Nina Rodrigues</t>
  </si>
  <si>
    <t>Pirapemas</t>
  </si>
  <si>
    <t>Presidente Vargas</t>
  </si>
  <si>
    <t>São Benedito do Rio Preto</t>
  </si>
  <si>
    <t>Urbano Santos</t>
  </si>
  <si>
    <t>Vargem Grande</t>
  </si>
  <si>
    <t>Vitória do Mearim</t>
  </si>
  <si>
    <t>Pedreiras</t>
  </si>
  <si>
    <t>Bernardo do Mearim</t>
  </si>
  <si>
    <t>Esperantinópolis</t>
  </si>
  <si>
    <t>Igarapé Grande</t>
  </si>
  <si>
    <t>Lago da Pedra</t>
  </si>
  <si>
    <t>Lago do Junco</t>
  </si>
  <si>
    <t>Lago dos Rodrigues</t>
  </si>
  <si>
    <t>Lagoa Grande do Maranhão</t>
  </si>
  <si>
    <t>Lima Campos</t>
  </si>
  <si>
    <t>Poção de Pedras</t>
  </si>
  <si>
    <t>São Raimundo do Doca Bezerra</t>
  </si>
  <si>
    <t>São Roberto</t>
  </si>
  <si>
    <t>Trizidela do Vale</t>
  </si>
  <si>
    <t>Pinheiro</t>
  </si>
  <si>
    <t>Apicum-Açu</t>
  </si>
  <si>
    <t>Bacuri</t>
  </si>
  <si>
    <t>Bequimão</t>
  </si>
  <si>
    <t>Cedral</t>
  </si>
  <si>
    <t>Central do Maranhão</t>
  </si>
  <si>
    <t>Cururupu</t>
  </si>
  <si>
    <t>Guimarães</t>
  </si>
  <si>
    <t>Mirinzal</t>
  </si>
  <si>
    <t>Pedro do Rosário</t>
  </si>
  <si>
    <t>Peri Mirim</t>
  </si>
  <si>
    <t>Porto Rico do Maranhão</t>
  </si>
  <si>
    <t>Presidente Sarney</t>
  </si>
  <si>
    <t>Santa Helena</t>
  </si>
  <si>
    <t>Serrano do Maranhão</t>
  </si>
  <si>
    <t>Turiaçu</t>
  </si>
  <si>
    <t>Turilândia</t>
  </si>
  <si>
    <t>Presidente Dutra</t>
  </si>
  <si>
    <t>Capinzal do Norte</t>
  </si>
  <si>
    <t>Dom Pedro</t>
  </si>
  <si>
    <t>Fortuna</t>
  </si>
  <si>
    <t>Gonçalves Dias</t>
  </si>
  <si>
    <t>Governador Archer</t>
  </si>
  <si>
    <t>Governador Eugênio Barros</t>
  </si>
  <si>
    <t>Governador Luiz Rocha</t>
  </si>
  <si>
    <t>Graça Aranha</t>
  </si>
  <si>
    <t>Joselândia</t>
  </si>
  <si>
    <t>Santa Filomena do Maranhão</t>
  </si>
  <si>
    <t>Santo Antônio dos Lopes</t>
  </si>
  <si>
    <t>São Domingos do Maranhão</t>
  </si>
  <si>
    <t>São José dos Basílios</t>
  </si>
  <si>
    <t>Senador Alexandre Costa</t>
  </si>
  <si>
    <t>Tuntum</t>
  </si>
  <si>
    <t>Rosário</t>
  </si>
  <si>
    <t>Axixá</t>
  </si>
  <si>
    <t>Bacabeira</t>
  </si>
  <si>
    <t>Barreirinhas</t>
  </si>
  <si>
    <t>Cachoeira Grande</t>
  </si>
  <si>
    <t>Humberto de Campos</t>
  </si>
  <si>
    <t>Icatu</t>
  </si>
  <si>
    <t>Morros</t>
  </si>
  <si>
    <t>Presidente Juscelino</t>
  </si>
  <si>
    <t>Primeira Cruz</t>
  </si>
  <si>
    <t>Santa Rita</t>
  </si>
  <si>
    <t>Santo Amaro do Maranhão</t>
  </si>
  <si>
    <t>Santa Inês</t>
  </si>
  <si>
    <t>Alto Alegre do Pindaré</t>
  </si>
  <si>
    <t>Bela Vista do Maranhão</t>
  </si>
  <si>
    <t>Bom Jardim</t>
  </si>
  <si>
    <t>Governador Newton Bello</t>
  </si>
  <si>
    <t>Igarapé do Meio</t>
  </si>
  <si>
    <t>Monção</t>
  </si>
  <si>
    <t>Pindaré-Mirim</t>
  </si>
  <si>
    <t>Pio XII</t>
  </si>
  <si>
    <t>Santa Luzia</t>
  </si>
  <si>
    <t>São João do Carú</t>
  </si>
  <si>
    <t>Satubinha</t>
  </si>
  <si>
    <t>Tufilândia</t>
  </si>
  <si>
    <t>São João dos Patos</t>
  </si>
  <si>
    <t>Barão de Grajaú</t>
  </si>
  <si>
    <t>Benedito Leite</t>
  </si>
  <si>
    <t>Buriti Bravo</t>
  </si>
  <si>
    <t>Colinas</t>
  </si>
  <si>
    <t>Jatobá</t>
  </si>
  <si>
    <t>Lagoa do Mato</t>
  </si>
  <si>
    <t>Mirador</t>
  </si>
  <si>
    <t>Nova Iorque</t>
  </si>
  <si>
    <t>Paraibano</t>
  </si>
  <si>
    <t>Passagem Franca</t>
  </si>
  <si>
    <t>Pastos Bons</t>
  </si>
  <si>
    <t>São Domingos do Azeitão</t>
  </si>
  <si>
    <t>Sucupira do Norte</t>
  </si>
  <si>
    <t>Sucupira do Riachão</t>
  </si>
  <si>
    <t>São Luís</t>
  </si>
  <si>
    <t>Alcântara</t>
  </si>
  <si>
    <t>Paço do Lumiar</t>
  </si>
  <si>
    <t>Raposa</t>
  </si>
  <si>
    <t>São José de Ribamar</t>
  </si>
  <si>
    <t>Timon</t>
  </si>
  <si>
    <t>Matões</t>
  </si>
  <si>
    <t>Parnarama</t>
  </si>
  <si>
    <t>São Francisco do Maranhão</t>
  </si>
  <si>
    <t>Viana</t>
  </si>
  <si>
    <t>Cajapió</t>
  </si>
  <si>
    <t>Cajari</t>
  </si>
  <si>
    <t>Matinha</t>
  </si>
  <si>
    <t>Olinda Nova do Maranhão</t>
  </si>
  <si>
    <t>Penalva</t>
  </si>
  <si>
    <t>São João Batista</t>
  </si>
  <si>
    <t>Zé Doca</t>
  </si>
  <si>
    <t>Amapá do Maranhão</t>
  </si>
  <si>
    <t>Araguanã</t>
  </si>
  <si>
    <t>Boa Vista do Gurupi</t>
  </si>
  <si>
    <t>Cândido Mendes</t>
  </si>
  <si>
    <t>Carutapera</t>
  </si>
  <si>
    <t>Centro do Guilherme</t>
  </si>
  <si>
    <t>Centro Novo do Maranhão</t>
  </si>
  <si>
    <t>Godofredo Viana</t>
  </si>
  <si>
    <t>Governador Nunes Freire</t>
  </si>
  <si>
    <t>Junco do Maranhão</t>
  </si>
  <si>
    <t>Luís Domingues</t>
  </si>
  <si>
    <t>Maracaçumé</t>
  </si>
  <si>
    <t>Maranhãozinho</t>
  </si>
  <si>
    <t>Nova Olinda do Maranhão</t>
  </si>
  <si>
    <t>Presidente Médici</t>
  </si>
  <si>
    <t>Santa Luzia do Paruá</t>
  </si>
  <si>
    <t>Ciclos
80% ou +</t>
  </si>
  <si>
    <t>2º Ciclo
Realizado</t>
  </si>
  <si>
    <t>1º Ciclo
Realizado</t>
  </si>
  <si>
    <t>3º Ciclo
Realizado</t>
  </si>
  <si>
    <t>4º Ciclo
Realizado</t>
  </si>
  <si>
    <t>5º Ciclo
Realizado</t>
  </si>
  <si>
    <t>6º Ciclo
Realizado</t>
  </si>
  <si>
    <r>
      <t xml:space="preserve">Fernando Falcão </t>
    </r>
    <r>
      <rPr>
        <b/>
        <sz val="10"/>
        <rFont val="Arial"/>
        <family val="2"/>
      </rPr>
      <t>(Vig. Entom.)</t>
    </r>
  </si>
  <si>
    <r>
      <t xml:space="preserve">Belágua </t>
    </r>
    <r>
      <rPr>
        <b/>
        <sz val="10"/>
        <rFont val="Arial"/>
        <family val="2"/>
      </rPr>
      <t>(Vig. Entom.)</t>
    </r>
  </si>
  <si>
    <r>
      <t xml:space="preserve">Bacurituba </t>
    </r>
    <r>
      <rPr>
        <b/>
        <sz val="10"/>
        <rFont val="Arial"/>
        <family val="2"/>
      </rPr>
      <t>(Vig. Entom.)</t>
    </r>
  </si>
  <si>
    <r>
      <t xml:space="preserve">Palmeirândia </t>
    </r>
    <r>
      <rPr>
        <b/>
        <sz val="10"/>
        <rFont val="Arial"/>
        <family val="2"/>
      </rPr>
      <t>(Vig. Entom.)</t>
    </r>
  </si>
  <si>
    <r>
      <t xml:space="preserve">São Bento </t>
    </r>
    <r>
      <rPr>
        <b/>
        <sz val="10"/>
        <rFont val="Arial"/>
        <family val="2"/>
      </rPr>
      <t>(Vig. Entom.)</t>
    </r>
  </si>
  <si>
    <r>
      <t xml:space="preserve">São Vicente de Ferrer </t>
    </r>
    <r>
      <rPr>
        <b/>
        <sz val="10"/>
        <rFont val="Arial"/>
        <family val="2"/>
      </rPr>
      <t>(Vig. Entom.)</t>
    </r>
  </si>
  <si>
    <t>2º Ciclo
% Alcance</t>
  </si>
  <si>
    <t>1º Ciclo
% Alcance</t>
  </si>
  <si>
    <t>3º Ciclo
% Alcance</t>
  </si>
  <si>
    <t>4º Ciclo
% Alcance</t>
  </si>
  <si>
    <t>5º Ciclo
% Alcance</t>
  </si>
  <si>
    <t>6º Ciclo
% Alcance</t>
  </si>
  <si>
    <r>
      <rPr>
        <b/>
        <sz val="10"/>
        <color theme="1"/>
        <rFont val="Arial"/>
        <family val="2"/>
      </rPr>
      <t>INDICADOR 52:</t>
    </r>
    <r>
      <rPr>
        <sz val="10"/>
        <color theme="1"/>
        <rFont val="Arial"/>
        <family val="2"/>
      </rPr>
      <t xml:space="preserve"> Proporção de imóveis visitados em, pelo menos, quatro ciclos de visitas domiciliares para controle da dengue.</t>
    </r>
  </si>
  <si>
    <r>
      <t xml:space="preserve">META: </t>
    </r>
    <r>
      <rPr>
        <sz val="10"/>
        <color theme="1"/>
        <rFont val="Arial"/>
        <family val="2"/>
      </rPr>
      <t>Realizar visitas domiciliares para controle da dengue.</t>
    </r>
  </si>
  <si>
    <t>SECRETARIA ADJUNTA DA POLÍTICA DE ATENÇÃO PRIMÁRIA E VIGILÂNCIA EM SAÚDE</t>
  </si>
  <si>
    <t>Nº de Municípios da UGRS</t>
  </si>
  <si>
    <t>% de Alcance da UGRS</t>
  </si>
  <si>
    <t>Nº de municípios da UGRS com Cobertura de 80%, em pelo menos 4 ciclos</t>
  </si>
  <si>
    <t>Bacurituba</t>
  </si>
  <si>
    <t>Belágua</t>
  </si>
  <si>
    <t>Fernando Falcão</t>
  </si>
  <si>
    <t>Palmeirândia</t>
  </si>
  <si>
    <t xml:space="preserve">São Bento </t>
  </si>
  <si>
    <t xml:space="preserve">São Vicente de Ferrer </t>
  </si>
  <si>
    <t>Informações 2017</t>
  </si>
  <si>
    <t>Área: Dengue</t>
  </si>
  <si>
    <t>META: Realizar visitas domiciliares para controle da dengue.</t>
  </si>
  <si>
    <t>INDICADOR 52: Proporção de imóveis visitados em, pelo menos, quatro ciclos de visitas domiciliares para controle da dengue.</t>
  </si>
  <si>
    <t xml:space="preserve">Araguanã  </t>
  </si>
  <si>
    <t>2º Ciclo %Alcance</t>
  </si>
  <si>
    <t>não realizaram</t>
  </si>
  <si>
    <t>não alcançaram</t>
  </si>
  <si>
    <t>alcançaram</t>
  </si>
  <si>
    <t>não realizaou nehums visita</t>
  </si>
  <si>
    <t>CICLOS</t>
  </si>
  <si>
    <t>AO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</si>
</sst>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"/>
    <numFmt numFmtId="165" formatCode="#,##0_ ;\-#,##0\ "/>
    <numFmt numFmtId="166" formatCode="_(* #,##0_);_(* \(#,##0\);_(* &quot;-&quot;??_);_(@_)"/>
    <numFmt numFmtId="167" formatCode="_-* #,##0.0_-;\-* #,##0.0_-;_-* &quot;-&quot;??_-;_-@_-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6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8"/>
      <color theme="1"/>
      <name val="Arial"/>
      <family val="2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Arial"/>
      <family val="2"/>
    </font>
    <font>
      <b/>
      <sz val="9"/>
      <name val="Cambria"/>
      <family val="1"/>
      <scheme val="major"/>
    </font>
    <font>
      <sz val="10"/>
      <name val="Calibri"/>
      <family val="2"/>
      <scheme val="minor"/>
    </font>
    <font>
      <sz val="9"/>
      <name val="Cambria"/>
      <family val="1"/>
      <scheme val="major"/>
    </font>
    <font>
      <sz val="8"/>
      <name val="Calibri"/>
      <family val="2"/>
      <scheme val="minor"/>
    </font>
    <font>
      <sz val="10"/>
      <name val="Cambria"/>
      <family val="1"/>
      <scheme val="major"/>
    </font>
    <font>
      <sz val="11"/>
      <name val="Cambria"/>
      <family val="1"/>
    </font>
    <font>
      <sz val="11"/>
      <name val="Cambria"/>
      <family val="1"/>
      <scheme val="major"/>
    </font>
    <font>
      <sz val="12"/>
      <color theme="1"/>
      <name val="Arial"/>
      <family val="2"/>
    </font>
    <font>
      <sz val="1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0099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4" fillId="0" borderId="0"/>
    <xf numFmtId="0" fontId="7" fillId="0" borderId="0"/>
    <xf numFmtId="0" fontId="13" fillId="0" borderId="0"/>
    <xf numFmtId="166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8" fillId="0" borderId="2" xfId="0" applyFont="1" applyBorder="1"/>
    <xf numFmtId="0" fontId="7" fillId="0" borderId="2" xfId="0" applyFont="1" applyBorder="1" applyAlignment="1">
      <alignment horizontal="left" wrapText="1"/>
    </xf>
    <xf numFmtId="0" fontId="7" fillId="3" borderId="2" xfId="0" applyFont="1" applyFill="1" applyBorder="1" applyAlignment="1">
      <alignment horizontal="left" wrapText="1"/>
    </xf>
    <xf numFmtId="0" fontId="2" fillId="0" borderId="0" xfId="0" applyFont="1" applyAlignment="1">
      <alignment horizontal="left"/>
    </xf>
    <xf numFmtId="0" fontId="8" fillId="3" borderId="2" xfId="0" applyFont="1" applyFill="1" applyBorder="1"/>
    <xf numFmtId="0" fontId="8" fillId="0" borderId="2" xfId="0" applyFont="1" applyFill="1" applyBorder="1"/>
    <xf numFmtId="0" fontId="7" fillId="4" borderId="2" xfId="0" applyFont="1" applyFill="1" applyBorder="1" applyAlignment="1">
      <alignment horizontal="left" wrapText="1"/>
    </xf>
    <xf numFmtId="0" fontId="8" fillId="4" borderId="2" xfId="0" applyFont="1" applyFill="1" applyBorder="1"/>
    <xf numFmtId="0" fontId="6" fillId="0" borderId="2" xfId="0" applyFont="1" applyBorder="1" applyAlignment="1">
      <alignment horizontal="left" wrapText="1"/>
    </xf>
    <xf numFmtId="0" fontId="0" fillId="0" borderId="2" xfId="0" applyFont="1" applyBorder="1"/>
    <xf numFmtId="0" fontId="9" fillId="2" borderId="2" xfId="0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/>
    <xf numFmtId="3" fontId="1" fillId="4" borderId="2" xfId="0" applyNumberFormat="1" applyFont="1" applyFill="1" applyBorder="1" applyAlignment="1">
      <alignment horizontal="center"/>
    </xf>
    <xf numFmtId="164" fontId="1" fillId="4" borderId="2" xfId="0" applyNumberFormat="1" applyFont="1" applyFill="1" applyBorder="1"/>
    <xf numFmtId="164" fontId="1" fillId="2" borderId="2" xfId="0" applyNumberFormat="1" applyFont="1" applyFill="1" applyBorder="1"/>
    <xf numFmtId="3" fontId="1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left" wrapText="1"/>
    </xf>
    <xf numFmtId="3" fontId="10" fillId="0" borderId="2" xfId="0" applyNumberFormat="1" applyFont="1" applyBorder="1" applyAlignment="1">
      <alignment horizontal="center"/>
    </xf>
    <xf numFmtId="3" fontId="10" fillId="4" borderId="2" xfId="0" applyNumberFormat="1" applyFont="1" applyFill="1" applyBorder="1" applyAlignment="1">
      <alignment horizontal="center"/>
    </xf>
    <xf numFmtId="3" fontId="11" fillId="2" borderId="2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0" fillId="2" borderId="2" xfId="0" applyFont="1" applyFill="1" applyBorder="1"/>
    <xf numFmtId="0" fontId="3" fillId="2" borderId="2" xfId="0" applyFont="1" applyFill="1" applyBorder="1" applyAlignment="1">
      <alignment horizontal="left" wrapText="1"/>
    </xf>
    <xf numFmtId="3" fontId="10" fillId="2" borderId="2" xfId="0" applyNumberFormat="1" applyFont="1" applyFill="1" applyBorder="1" applyAlignment="1">
      <alignment horizontal="center"/>
    </xf>
    <xf numFmtId="0" fontId="8" fillId="2" borderId="2" xfId="0" applyFont="1" applyFill="1" applyBorder="1"/>
    <xf numFmtId="0" fontId="7" fillId="2" borderId="2" xfId="0" applyFont="1" applyFill="1" applyBorder="1" applyAlignment="1">
      <alignment horizontal="left" wrapText="1"/>
    </xf>
    <xf numFmtId="164" fontId="1" fillId="0" borderId="2" xfId="0" applyNumberFormat="1" applyFont="1" applyBorder="1" applyAlignment="1">
      <alignment horizontal="center"/>
    </xf>
    <xf numFmtId="0" fontId="12" fillId="0" borderId="0" xfId="0" applyFont="1"/>
    <xf numFmtId="3" fontId="8" fillId="3" borderId="2" xfId="0" applyNumberFormat="1" applyFont="1" applyFill="1" applyBorder="1" applyAlignment="1">
      <alignment horizontal="center"/>
    </xf>
    <xf numFmtId="3" fontId="8" fillId="3" borderId="2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left" wrapText="1"/>
    </xf>
    <xf numFmtId="0" fontId="8" fillId="3" borderId="2" xfId="0" applyFont="1" applyFill="1" applyBorder="1" applyAlignment="1">
      <alignment horizontal="right"/>
    </xf>
    <xf numFmtId="3" fontId="8" fillId="3" borderId="4" xfId="0" applyNumberFormat="1" applyFont="1" applyFill="1" applyBorder="1" applyAlignment="1">
      <alignment horizontal="right"/>
    </xf>
    <xf numFmtId="3" fontId="8" fillId="3" borderId="2" xfId="0" applyNumberFormat="1" applyFont="1" applyFill="1" applyBorder="1" applyProtection="1"/>
    <xf numFmtId="3" fontId="8" fillId="3" borderId="2" xfId="0" applyNumberFormat="1" applyFont="1" applyFill="1" applyBorder="1" applyAlignment="1">
      <alignment vertical="center" wrapText="1"/>
    </xf>
    <xf numFmtId="3" fontId="8" fillId="3" borderId="2" xfId="0" applyNumberFormat="1" applyFont="1" applyFill="1" applyBorder="1" applyAlignment="1">
      <alignment horizontal="right" vertical="center" wrapText="1"/>
    </xf>
    <xf numFmtId="3" fontId="8" fillId="3" borderId="2" xfId="0" applyNumberFormat="1" applyFont="1" applyFill="1" applyBorder="1"/>
    <xf numFmtId="3" fontId="6" fillId="3" borderId="2" xfId="0" applyNumberFormat="1" applyFont="1" applyFill="1" applyBorder="1" applyAlignment="1">
      <alignment horizontal="right"/>
    </xf>
    <xf numFmtId="3" fontId="7" fillId="3" borderId="4" xfId="0" applyNumberFormat="1" applyFont="1" applyFill="1" applyBorder="1" applyAlignment="1">
      <alignment horizontal="right"/>
    </xf>
    <xf numFmtId="3" fontId="7" fillId="3" borderId="5" xfId="0" applyNumberFormat="1" applyFont="1" applyFill="1" applyBorder="1" applyAlignment="1">
      <alignment horizontal="right"/>
    </xf>
    <xf numFmtId="3" fontId="16" fillId="3" borderId="2" xfId="0" applyNumberFormat="1" applyFont="1" applyFill="1" applyBorder="1" applyAlignment="1">
      <alignment horizontal="right"/>
    </xf>
    <xf numFmtId="3" fontId="7" fillId="3" borderId="2" xfId="0" applyNumberFormat="1" applyFont="1" applyFill="1" applyBorder="1" applyAlignment="1">
      <alignment horizontal="right"/>
    </xf>
    <xf numFmtId="3" fontId="18" fillId="3" borderId="2" xfId="0" applyNumberFormat="1" applyFont="1" applyFill="1" applyBorder="1" applyAlignment="1">
      <alignment horizontal="right"/>
    </xf>
    <xf numFmtId="0" fontId="17" fillId="3" borderId="2" xfId="0" applyFont="1" applyFill="1" applyBorder="1" applyAlignment="1">
      <alignment horizontal="left" wrapText="1"/>
    </xf>
    <xf numFmtId="3" fontId="20" fillId="3" borderId="2" xfId="0" applyNumberFormat="1" applyFont="1" applyFill="1" applyBorder="1" applyAlignment="1">
      <alignment horizontal="right"/>
    </xf>
    <xf numFmtId="3" fontId="8" fillId="3" borderId="2" xfId="0" applyNumberFormat="1" applyFont="1" applyFill="1" applyBorder="1" applyAlignment="1"/>
    <xf numFmtId="3" fontId="15" fillId="3" borderId="2" xfId="0" applyNumberFormat="1" applyFont="1" applyFill="1" applyBorder="1" applyAlignment="1">
      <alignment horizontal="right"/>
    </xf>
    <xf numFmtId="3" fontId="15" fillId="3" borderId="2" xfId="0" applyNumberFormat="1" applyFont="1" applyFill="1" applyBorder="1" applyAlignment="1">
      <alignment horizontal="right" vertical="center" wrapText="1"/>
    </xf>
    <xf numFmtId="3" fontId="15" fillId="3" borderId="2" xfId="0" applyNumberFormat="1" applyFont="1" applyFill="1" applyBorder="1" applyAlignment="1" applyProtection="1">
      <alignment horizontal="right"/>
    </xf>
    <xf numFmtId="3" fontId="21" fillId="3" borderId="2" xfId="0" applyNumberFormat="1" applyFont="1" applyFill="1" applyBorder="1" applyAlignment="1">
      <alignment horizontal="right"/>
    </xf>
    <xf numFmtId="3" fontId="7" fillId="3" borderId="4" xfId="0" applyNumberFormat="1" applyFont="1" applyFill="1" applyBorder="1" applyAlignment="1"/>
    <xf numFmtId="165" fontId="8" fillId="3" borderId="2" xfId="0" applyNumberFormat="1" applyFont="1" applyFill="1" applyBorder="1" applyAlignment="1"/>
    <xf numFmtId="0" fontId="8" fillId="3" borderId="2" xfId="0" applyFont="1" applyFill="1" applyBorder="1" applyAlignment="1"/>
    <xf numFmtId="3" fontId="22" fillId="3" borderId="2" xfId="0" applyNumberFormat="1" applyFont="1" applyFill="1" applyBorder="1" applyAlignment="1">
      <alignment horizontal="right"/>
    </xf>
    <xf numFmtId="3" fontId="22" fillId="3" borderId="2" xfId="0" applyNumberFormat="1" applyFont="1" applyFill="1" applyBorder="1" applyAlignment="1"/>
    <xf numFmtId="165" fontId="8" fillId="3" borderId="2" xfId="0" applyNumberFormat="1" applyFont="1" applyFill="1" applyBorder="1"/>
    <xf numFmtId="3" fontId="22" fillId="3" borderId="2" xfId="0" applyNumberFormat="1" applyFont="1" applyFill="1" applyBorder="1" applyAlignment="1">
      <alignment horizontal="right" wrapText="1"/>
    </xf>
    <xf numFmtId="3" fontId="8" fillId="3" borderId="2" xfId="0" applyNumberFormat="1" applyFont="1" applyFill="1" applyBorder="1" applyAlignment="1" applyProtection="1"/>
    <xf numFmtId="3" fontId="8" fillId="3" borderId="5" xfId="0" applyNumberFormat="1" applyFont="1" applyFill="1" applyBorder="1" applyAlignment="1"/>
    <xf numFmtId="0" fontId="0" fillId="0" borderId="0" xfId="0" applyBorder="1"/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 applyFont="1"/>
    <xf numFmtId="0" fontId="23" fillId="0" borderId="0" xfId="0" applyFont="1"/>
    <xf numFmtId="0" fontId="3" fillId="2" borderId="1" xfId="0" applyFont="1" applyFill="1" applyBorder="1" applyAlignment="1">
      <alignment vertical="center" wrapText="1"/>
    </xf>
    <xf numFmtId="0" fontId="2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left" wrapText="1"/>
    </xf>
    <xf numFmtId="3" fontId="24" fillId="3" borderId="2" xfId="0" applyNumberFormat="1" applyFont="1" applyFill="1" applyBorder="1"/>
    <xf numFmtId="0" fontId="8" fillId="3" borderId="3" xfId="0" applyFont="1" applyFill="1" applyBorder="1"/>
    <xf numFmtId="0" fontId="24" fillId="3" borderId="2" xfId="0" applyFont="1" applyFill="1" applyBorder="1"/>
    <xf numFmtId="3" fontId="24" fillId="3" borderId="3" xfId="0" applyNumberFormat="1" applyFont="1" applyFill="1" applyBorder="1" applyAlignment="1">
      <alignment horizontal="right"/>
    </xf>
    <xf numFmtId="3" fontId="24" fillId="3" borderId="2" xfId="0" applyNumberFormat="1" applyFont="1" applyFill="1" applyBorder="1" applyAlignment="1"/>
    <xf numFmtId="3" fontId="24" fillId="3" borderId="2" xfId="0" applyNumberFormat="1" applyFont="1" applyFill="1" applyBorder="1" applyAlignment="1">
      <alignment horizontal="right"/>
    </xf>
    <xf numFmtId="3" fontId="10" fillId="3" borderId="2" xfId="0" applyNumberFormat="1" applyFont="1" applyFill="1" applyBorder="1" applyAlignment="1">
      <alignment horizontal="right"/>
    </xf>
    <xf numFmtId="3" fontId="8" fillId="3" borderId="3" xfId="0" applyNumberFormat="1" applyFont="1" applyFill="1" applyBorder="1" applyAlignment="1">
      <alignment horizontal="right"/>
    </xf>
    <xf numFmtId="0" fontId="8" fillId="3" borderId="4" xfId="0" applyFont="1" applyFill="1" applyBorder="1" applyAlignment="1"/>
    <xf numFmtId="3" fontId="8" fillId="3" borderId="4" xfId="0" applyNumberFormat="1" applyFont="1" applyFill="1" applyBorder="1" applyAlignment="1"/>
    <xf numFmtId="3" fontId="7" fillId="3" borderId="2" xfId="0" applyNumberFormat="1" applyFont="1" applyFill="1" applyBorder="1" applyAlignment="1"/>
    <xf numFmtId="3" fontId="18" fillId="3" borderId="2" xfId="0" applyNumberFormat="1" applyFont="1" applyFill="1" applyBorder="1" applyAlignment="1"/>
    <xf numFmtId="3" fontId="19" fillId="3" borderId="2" xfId="0" applyNumberFormat="1" applyFont="1" applyFill="1" applyBorder="1"/>
    <xf numFmtId="3" fontId="20" fillId="3" borderId="2" xfId="0" applyNumberFormat="1" applyFont="1" applyFill="1" applyBorder="1" applyAlignment="1"/>
    <xf numFmtId="3" fontId="17" fillId="3" borderId="2" xfId="0" applyNumberFormat="1" applyFont="1" applyFill="1" applyBorder="1"/>
    <xf numFmtId="3" fontId="8" fillId="3" borderId="6" xfId="0" applyNumberFormat="1" applyFont="1" applyFill="1" applyBorder="1" applyAlignment="1">
      <alignment horizontal="right"/>
    </xf>
    <xf numFmtId="3" fontId="16" fillId="3" borderId="2" xfId="0" applyNumberFormat="1" applyFont="1" applyFill="1" applyBorder="1" applyAlignment="1"/>
    <xf numFmtId="0" fontId="17" fillId="3" borderId="2" xfId="0" applyFont="1" applyFill="1" applyBorder="1"/>
    <xf numFmtId="3" fontId="8" fillId="3" borderId="5" xfId="0" applyNumberFormat="1" applyFont="1" applyFill="1" applyBorder="1" applyAlignment="1">
      <alignment horizontal="right"/>
    </xf>
    <xf numFmtId="0" fontId="10" fillId="3" borderId="2" xfId="0" applyFont="1" applyFill="1" applyBorder="1"/>
    <xf numFmtId="0" fontId="8" fillId="3" borderId="2" xfId="0" applyFont="1" applyFill="1" applyBorder="1" applyAlignment="1">
      <alignment horizontal="left"/>
    </xf>
    <xf numFmtId="3" fontId="8" fillId="0" borderId="2" xfId="0" applyNumberFormat="1" applyFont="1" applyBorder="1" applyAlignment="1"/>
    <xf numFmtId="0" fontId="8" fillId="0" borderId="2" xfId="0" applyFont="1" applyBorder="1" applyAlignment="1"/>
    <xf numFmtId="3" fontId="8" fillId="0" borderId="2" xfId="0" applyNumberFormat="1" applyFont="1" applyBorder="1"/>
    <xf numFmtId="3" fontId="8" fillId="0" borderId="2" xfId="0" applyNumberFormat="1" applyFont="1" applyBorder="1" applyAlignment="1">
      <alignment horizontal="right"/>
    </xf>
    <xf numFmtId="0" fontId="8" fillId="0" borderId="2" xfId="0" applyFont="1" applyFill="1" applyBorder="1" applyAlignment="1"/>
    <xf numFmtId="3" fontId="8" fillId="0" borderId="2" xfId="0" applyNumberFormat="1" applyFont="1" applyFill="1" applyBorder="1" applyAlignment="1"/>
    <xf numFmtId="3" fontId="8" fillId="3" borderId="2" xfId="0" applyNumberFormat="1" applyFont="1" applyFill="1" applyBorder="1" applyAlignment="1">
      <alignment horizontal="right" readingOrder="1"/>
    </xf>
    <xf numFmtId="0" fontId="8" fillId="0" borderId="0" xfId="0" applyFont="1" applyBorder="1"/>
    <xf numFmtId="167" fontId="24" fillId="3" borderId="2" xfId="7" applyNumberFormat="1" applyFont="1" applyFill="1" applyBorder="1" applyAlignment="1"/>
    <xf numFmtId="167" fontId="0" fillId="0" borderId="0" xfId="7" applyNumberFormat="1" applyFont="1"/>
    <xf numFmtId="167" fontId="24" fillId="3" borderId="2" xfId="7" applyNumberFormat="1" applyFont="1" applyFill="1" applyBorder="1" applyAlignment="1">
      <alignment horizontal="right"/>
    </xf>
    <xf numFmtId="164" fontId="26" fillId="0" borderId="2" xfId="0" applyNumberFormat="1" applyFont="1" applyBorder="1"/>
    <xf numFmtId="164" fontId="10" fillId="0" borderId="2" xfId="0" applyNumberFormat="1" applyFont="1" applyBorder="1"/>
    <xf numFmtId="164" fontId="10" fillId="3" borderId="2" xfId="0" applyNumberFormat="1" applyFont="1" applyFill="1" applyBorder="1"/>
    <xf numFmtId="164" fontId="27" fillId="0" borderId="2" xfId="0" applyNumberFormat="1" applyFont="1" applyBorder="1"/>
    <xf numFmtId="164" fontId="25" fillId="0" borderId="2" xfId="0" applyNumberFormat="1" applyFont="1" applyBorder="1"/>
    <xf numFmtId="0" fontId="7" fillId="2" borderId="1" xfId="0" applyFont="1" applyFill="1" applyBorder="1" applyAlignment="1">
      <alignment horizontal="center" vertical="center" wrapText="1"/>
    </xf>
    <xf numFmtId="167" fontId="7" fillId="2" borderId="1" xfId="7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7" fontId="26" fillId="3" borderId="2" xfId="7" applyNumberFormat="1" applyFont="1" applyFill="1" applyBorder="1" applyAlignment="1">
      <alignment horizontal="right"/>
    </xf>
    <xf numFmtId="3" fontId="10" fillId="3" borderId="3" xfId="0" applyNumberFormat="1" applyFont="1" applyFill="1" applyBorder="1" applyAlignment="1">
      <alignment horizontal="right"/>
    </xf>
    <xf numFmtId="165" fontId="8" fillId="3" borderId="4" xfId="0" applyNumberFormat="1" applyFont="1" applyFill="1" applyBorder="1" applyAlignment="1"/>
    <xf numFmtId="0" fontId="8" fillId="3" borderId="5" xfId="0" applyFont="1" applyFill="1" applyBorder="1"/>
    <xf numFmtId="0" fontId="8" fillId="3" borderId="4" xfId="0" applyFont="1" applyFill="1" applyBorder="1"/>
    <xf numFmtId="0" fontId="8" fillId="3" borderId="0" xfId="0" applyFont="1" applyFill="1" applyBorder="1"/>
    <xf numFmtId="3" fontId="8" fillId="3" borderId="5" xfId="0" applyNumberFormat="1" applyFont="1" applyFill="1" applyBorder="1"/>
    <xf numFmtId="3" fontId="8" fillId="3" borderId="4" xfId="0" applyNumberFormat="1" applyFont="1" applyFill="1" applyBorder="1"/>
    <xf numFmtId="3" fontId="8" fillId="3" borderId="0" xfId="0" applyNumberFormat="1" applyFont="1" applyFill="1" applyBorder="1" applyAlignment="1">
      <alignment horizontal="right"/>
    </xf>
    <xf numFmtId="3" fontId="8" fillId="3" borderId="0" xfId="0" applyNumberFormat="1" applyFont="1" applyFill="1" applyBorder="1" applyAlignment="1"/>
    <xf numFmtId="0" fontId="28" fillId="0" borderId="0" xfId="0" applyFont="1"/>
    <xf numFmtId="3" fontId="8" fillId="3" borderId="7" xfId="0" applyNumberFormat="1" applyFont="1" applyFill="1" applyBorder="1" applyAlignment="1">
      <alignment horizontal="right"/>
    </xf>
    <xf numFmtId="3" fontId="24" fillId="3" borderId="6" xfId="0" applyNumberFormat="1" applyFont="1" applyFill="1" applyBorder="1" applyAlignment="1">
      <alignment horizontal="right"/>
    </xf>
    <xf numFmtId="3" fontId="17" fillId="3" borderId="2" xfId="0" applyNumberFormat="1" applyFont="1" applyFill="1" applyBorder="1" applyAlignment="1">
      <alignment horizontal="right"/>
    </xf>
    <xf numFmtId="0" fontId="8" fillId="3" borderId="5" xfId="0" applyFont="1" applyFill="1" applyBorder="1" applyAlignment="1"/>
    <xf numFmtId="3" fontId="18" fillId="3" borderId="2" xfId="0" applyNumberFormat="1" applyFont="1" applyFill="1" applyBorder="1"/>
    <xf numFmtId="3" fontId="8" fillId="0" borderId="5" xfId="0" applyNumberFormat="1" applyFont="1" applyBorder="1" applyAlignment="1">
      <alignment horizontal="right"/>
    </xf>
    <xf numFmtId="0" fontId="16" fillId="3" borderId="2" xfId="0" applyFont="1" applyFill="1" applyBorder="1" applyAlignment="1">
      <alignment horizontal="right"/>
    </xf>
    <xf numFmtId="0" fontId="19" fillId="3" borderId="2" xfId="0" applyFont="1" applyFill="1" applyBorder="1"/>
  </cellXfs>
  <cellStyles count="8">
    <cellStyle name="Normal" xfId="0" builtinId="0"/>
    <cellStyle name="Normal 2" xfId="2"/>
    <cellStyle name="Normal 2 3" xfId="4"/>
    <cellStyle name="Normal 3" xfId="5"/>
    <cellStyle name="Normal 4" xfId="1"/>
    <cellStyle name="Normal 5" xfId="3"/>
    <cellStyle name="Separador de milhares 2" xfId="6"/>
    <cellStyle name="Vírgula" xfId="7" builtinId="3"/>
  </cellStyles>
  <dxfs count="136"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</dxfs>
  <tableStyles count="0" defaultTableStyle="TableStyleMedium2" defaultPivotStyle="PivotStyleLight16"/>
  <colors>
    <mruColors>
      <color rgb="FF003399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7"/>
  <sheetViews>
    <sheetView tabSelected="1" zoomScaleNormal="100" workbookViewId="0">
      <selection activeCell="E11" sqref="E11"/>
    </sheetView>
  </sheetViews>
  <sheetFormatPr defaultColWidth="9.140625" defaultRowHeight="15" x14ac:dyDescent="0.25"/>
  <cols>
    <col min="1" max="1" width="23.140625" customWidth="1"/>
    <col min="2" max="2" width="10.28515625" bestFit="1" customWidth="1"/>
    <col min="3" max="3" width="10.28515625" customWidth="1"/>
    <col min="4" max="4" width="29.28515625" bestFit="1" customWidth="1"/>
    <col min="5" max="5" width="11.85546875" customWidth="1"/>
    <col min="6" max="6" width="11.140625" customWidth="1"/>
    <col min="7" max="9" width="10.140625" customWidth="1"/>
    <col min="10" max="10" width="10.140625" style="109" customWidth="1"/>
    <col min="11" max="18" width="10.140625" customWidth="1"/>
    <col min="19" max="19" width="9.85546875" customWidth="1"/>
    <col min="20" max="16384" width="9.140625" style="69"/>
  </cols>
  <sheetData>
    <row r="1" spans="1:19" x14ac:dyDescent="0.25">
      <c r="A1" s="72" t="s">
        <v>0</v>
      </c>
      <c r="B1" s="73"/>
      <c r="C1" s="73"/>
      <c r="D1" s="73"/>
      <c r="E1" s="73"/>
      <c r="F1" s="73"/>
      <c r="G1" s="73"/>
      <c r="H1" s="73"/>
      <c r="I1" s="73"/>
      <c r="K1" s="73"/>
      <c r="L1" s="73"/>
      <c r="M1" s="73"/>
      <c r="N1" s="73"/>
      <c r="O1" s="73"/>
      <c r="P1" s="73"/>
      <c r="Q1" s="73"/>
      <c r="R1" s="73"/>
      <c r="S1" s="73"/>
    </row>
    <row r="2" spans="1:19" x14ac:dyDescent="0.25">
      <c r="A2" s="72" t="s">
        <v>1</v>
      </c>
      <c r="B2" s="73"/>
      <c r="C2" s="73"/>
      <c r="D2" s="73"/>
      <c r="E2" s="73"/>
      <c r="F2" s="73"/>
      <c r="G2" s="73"/>
      <c r="H2" s="73"/>
      <c r="I2" s="73"/>
      <c r="K2" s="73"/>
      <c r="L2" s="73"/>
      <c r="M2" s="73"/>
      <c r="N2" s="73"/>
      <c r="O2" s="73"/>
      <c r="P2" s="73"/>
      <c r="Q2" s="73"/>
      <c r="R2" s="73"/>
      <c r="S2" s="73"/>
    </row>
    <row r="3" spans="1:19" x14ac:dyDescent="0.25">
      <c r="A3" s="72" t="s">
        <v>242</v>
      </c>
      <c r="B3" s="73"/>
      <c r="C3" s="73"/>
      <c r="D3" s="73"/>
      <c r="E3" s="73"/>
      <c r="F3" s="73"/>
      <c r="G3" s="73"/>
      <c r="H3" s="73"/>
      <c r="I3" s="73"/>
      <c r="K3" s="73"/>
      <c r="L3" s="73"/>
      <c r="M3" s="73"/>
      <c r="N3" s="73"/>
      <c r="O3" s="73"/>
      <c r="P3" s="73"/>
      <c r="Q3" s="73"/>
      <c r="R3" s="73"/>
      <c r="S3" s="73"/>
    </row>
    <row r="4" spans="1:19" x14ac:dyDescent="0.25">
      <c r="A4" s="72" t="s">
        <v>2</v>
      </c>
      <c r="B4" s="73"/>
      <c r="C4" s="73"/>
      <c r="D4" s="73"/>
      <c r="E4" s="73"/>
      <c r="F4" s="73"/>
      <c r="G4" s="73"/>
      <c r="H4" s="73"/>
      <c r="I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5.75" x14ac:dyDescent="0.25">
      <c r="A5" s="74"/>
      <c r="B5" s="73"/>
      <c r="C5" s="73"/>
      <c r="D5" s="73"/>
      <c r="E5" s="73"/>
      <c r="F5" s="73"/>
      <c r="G5" s="73"/>
      <c r="H5" s="73"/>
      <c r="I5" s="73"/>
      <c r="K5" s="73"/>
      <c r="L5" s="73"/>
      <c r="M5" s="73"/>
      <c r="N5" s="73"/>
      <c r="O5" s="73"/>
      <c r="P5" s="73"/>
      <c r="Q5" s="73"/>
      <c r="R5" s="73"/>
      <c r="S5" s="73"/>
    </row>
    <row r="6" spans="1:19" x14ac:dyDescent="0.25">
      <c r="A6" s="72" t="s">
        <v>253</v>
      </c>
      <c r="B6" s="73"/>
      <c r="C6" s="73"/>
      <c r="D6" s="73"/>
      <c r="E6" s="73"/>
      <c r="F6" s="73"/>
      <c r="G6" s="73"/>
      <c r="H6" s="73"/>
      <c r="I6" s="73"/>
      <c r="K6" s="73"/>
      <c r="L6" s="73"/>
      <c r="M6" s="73"/>
      <c r="N6" s="73"/>
      <c r="O6" s="73"/>
      <c r="P6" s="73"/>
      <c r="Q6" s="73"/>
      <c r="R6" s="73"/>
      <c r="S6" s="73"/>
    </row>
    <row r="7" spans="1:19" x14ac:dyDescent="0.25">
      <c r="A7" s="3" t="s">
        <v>254</v>
      </c>
      <c r="B7" s="73"/>
      <c r="C7" s="73"/>
      <c r="D7" s="73"/>
      <c r="E7" s="73"/>
      <c r="F7" s="73"/>
      <c r="G7" s="73"/>
      <c r="H7" s="73"/>
      <c r="I7" s="73"/>
      <c r="K7" s="73"/>
      <c r="L7" s="73"/>
      <c r="M7" s="73"/>
      <c r="N7" s="73"/>
      <c r="O7" s="73"/>
      <c r="P7" s="73"/>
      <c r="Q7" s="73"/>
      <c r="R7" s="73"/>
      <c r="S7" s="73"/>
    </row>
    <row r="8" spans="1:19" x14ac:dyDescent="0.25">
      <c r="A8" s="3" t="s">
        <v>255</v>
      </c>
      <c r="B8" s="73"/>
      <c r="C8" s="73"/>
      <c r="D8" s="73"/>
      <c r="E8" s="73"/>
      <c r="F8" s="73"/>
      <c r="G8" s="73"/>
      <c r="H8" s="73"/>
      <c r="I8" s="73"/>
      <c r="K8" s="73"/>
      <c r="L8" s="73"/>
      <c r="M8" s="73"/>
      <c r="N8" s="73"/>
      <c r="O8" s="73"/>
      <c r="P8" s="73"/>
      <c r="Q8" s="73"/>
      <c r="R8" s="73"/>
      <c r="S8" s="73"/>
    </row>
    <row r="9" spans="1:19" ht="26.25" x14ac:dyDescent="0.4">
      <c r="A9" s="37" t="s">
        <v>252</v>
      </c>
      <c r="B9" s="73"/>
      <c r="C9" s="73"/>
      <c r="D9" s="73"/>
      <c r="E9" s="73"/>
      <c r="F9" s="73"/>
      <c r="G9" s="73"/>
      <c r="H9" s="73"/>
      <c r="I9" s="73"/>
      <c r="K9" s="73"/>
      <c r="L9" s="73"/>
      <c r="M9" s="73"/>
      <c r="N9" s="73"/>
      <c r="O9" s="73"/>
      <c r="P9" s="73"/>
      <c r="Q9" s="73"/>
      <c r="R9" s="73"/>
      <c r="S9" s="73"/>
    </row>
    <row r="10" spans="1:19" ht="25.5" x14ac:dyDescent="0.25">
      <c r="A10" s="75" t="s">
        <v>4</v>
      </c>
      <c r="B10" s="75" t="s">
        <v>5</v>
      </c>
      <c r="C10" s="76"/>
      <c r="D10" s="75" t="s">
        <v>6</v>
      </c>
      <c r="E10" s="77" t="s">
        <v>7</v>
      </c>
      <c r="F10" s="77" t="s">
        <v>8</v>
      </c>
      <c r="G10" s="77" t="s">
        <v>223</v>
      </c>
      <c r="H10" s="77" t="s">
        <v>235</v>
      </c>
      <c r="I10" s="77" t="s">
        <v>222</v>
      </c>
      <c r="J10" s="117" t="s">
        <v>257</v>
      </c>
      <c r="K10" s="77" t="s">
        <v>224</v>
      </c>
      <c r="L10" s="77" t="s">
        <v>236</v>
      </c>
      <c r="M10" s="77" t="s">
        <v>225</v>
      </c>
      <c r="N10" s="77" t="s">
        <v>237</v>
      </c>
      <c r="O10" s="77" t="s">
        <v>226</v>
      </c>
      <c r="P10" s="116" t="s">
        <v>238</v>
      </c>
      <c r="Q10" s="77" t="s">
        <v>227</v>
      </c>
      <c r="R10" s="77" t="s">
        <v>239</v>
      </c>
      <c r="S10" s="118" t="s">
        <v>221</v>
      </c>
    </row>
    <row r="11" spans="1:19" s="107" customFormat="1" ht="15.6" customHeight="1" x14ac:dyDescent="0.25">
      <c r="A11" s="80" t="s">
        <v>9</v>
      </c>
      <c r="B11" s="12">
        <v>210005</v>
      </c>
      <c r="C11" s="81">
        <v>1</v>
      </c>
      <c r="D11" s="78" t="s">
        <v>9</v>
      </c>
      <c r="E11" s="82">
        <v>51757</v>
      </c>
      <c r="F11" s="82">
        <f>E11*6</f>
        <v>310542</v>
      </c>
      <c r="G11" s="83">
        <v>30669</v>
      </c>
      <c r="H11" s="108">
        <f>SUM(G11/E11*100)</f>
        <v>59.255752845025789</v>
      </c>
      <c r="I11" s="84">
        <v>33329</v>
      </c>
      <c r="J11" s="110">
        <f>SUM(I11/E11*100)</f>
        <v>64.395154278648306</v>
      </c>
      <c r="K11" s="84">
        <v>28985</v>
      </c>
      <c r="L11" s="119">
        <f>SUM(K11/E11*100)</f>
        <v>56.00208667426628</v>
      </c>
      <c r="M11" s="84">
        <v>29056</v>
      </c>
      <c r="N11" s="119">
        <f>SUM(M11/E11*100)</f>
        <v>56.139266186216354</v>
      </c>
      <c r="O11" s="84">
        <v>21792</v>
      </c>
      <c r="P11" s="119">
        <f>SUM(O11/E11*100)</f>
        <v>42.104449639662263</v>
      </c>
      <c r="Q11" s="84">
        <v>19309</v>
      </c>
      <c r="R11" s="111">
        <f>Q11/E11*100</f>
        <v>37.307030933013891</v>
      </c>
      <c r="S11" s="26">
        <f>COUNTIF(H11,"&gt;=80")+COUNTIF(J11,"&gt;=80")+COUNTIF(L11,"&gt;=80")+COUNTIF(N11,"&gt;=80")+COUNTIF(P11,"&gt;=80")+COUNTIF(R11,"&gt;=80")</f>
        <v>0</v>
      </c>
    </row>
    <row r="12" spans="1:19" s="107" customFormat="1" ht="15.6" customHeight="1" x14ac:dyDescent="0.25">
      <c r="A12" s="12" t="s">
        <v>47</v>
      </c>
      <c r="B12" s="12">
        <v>210010</v>
      </c>
      <c r="C12" s="12">
        <v>40</v>
      </c>
      <c r="D12" s="40" t="s">
        <v>48</v>
      </c>
      <c r="E12" s="56">
        <v>1453</v>
      </c>
      <c r="F12" s="86">
        <f>E12*6</f>
        <v>8718</v>
      </c>
      <c r="G12" s="55">
        <v>786</v>
      </c>
      <c r="H12" s="108">
        <f>SUM(G12/E12*100)</f>
        <v>54.094975911906396</v>
      </c>
      <c r="I12" s="55">
        <v>1380</v>
      </c>
      <c r="J12" s="110">
        <f>SUM(I12/E12*100)</f>
        <v>94.97591190640054</v>
      </c>
      <c r="K12" s="55">
        <v>1401</v>
      </c>
      <c r="L12" s="110">
        <f>SUM(K12/E12*100)</f>
        <v>96.421197522367521</v>
      </c>
      <c r="M12" s="55">
        <v>1428</v>
      </c>
      <c r="N12" s="110">
        <f>SUM(M12/E12*100)</f>
        <v>98.279421885753621</v>
      </c>
      <c r="O12" s="55">
        <v>1516</v>
      </c>
      <c r="P12" s="110">
        <f>SUM(O12/E12*100)</f>
        <v>104.3358568479009</v>
      </c>
      <c r="Q12" s="55">
        <v>1372</v>
      </c>
      <c r="R12" s="112">
        <f>Q12/E12*100</f>
        <v>94.425326909841715</v>
      </c>
      <c r="S12" s="26">
        <f>COUNTIF(H12,"&gt;=80")+COUNTIF(J12,"&gt;=80")+COUNTIF(L12,"&gt;=80")+COUNTIF(N12,"&gt;=80")+COUNTIF(P12,"&gt;=80")+COUNTIF(R12,"&gt;=80")</f>
        <v>5</v>
      </c>
    </row>
    <row r="13" spans="1:19" s="107" customFormat="1" ht="15.6" customHeight="1" x14ac:dyDescent="0.25">
      <c r="A13" s="12" t="s">
        <v>54</v>
      </c>
      <c r="B13" s="12">
        <v>210015</v>
      </c>
      <c r="C13" s="12">
        <v>47</v>
      </c>
      <c r="D13" s="40" t="s">
        <v>55</v>
      </c>
      <c r="E13" s="57">
        <v>3246</v>
      </c>
      <c r="F13" s="86">
        <f>E13*6</f>
        <v>19476</v>
      </c>
      <c r="G13" s="90">
        <v>1936</v>
      </c>
      <c r="H13" s="108">
        <f>SUM(G13/E13*100)</f>
        <v>59.642637091805298</v>
      </c>
      <c r="I13" s="52">
        <v>2290</v>
      </c>
      <c r="J13" s="110">
        <f>SUM(I13/E13*100)</f>
        <v>70.548367221195321</v>
      </c>
      <c r="K13" s="134">
        <v>3357</v>
      </c>
      <c r="L13" s="110">
        <f>SUM(K13/E13*100)</f>
        <v>103.4195933456562</v>
      </c>
      <c r="M13" s="52">
        <v>2870</v>
      </c>
      <c r="N13" s="110">
        <f>SUM(M13/E13*100)</f>
        <v>88.416512630930384</v>
      </c>
      <c r="O13" s="91">
        <v>2787</v>
      </c>
      <c r="P13" s="110">
        <f>SUM(O13/E13*100)</f>
        <v>85.859519408502777</v>
      </c>
      <c r="Q13" s="91">
        <v>3325</v>
      </c>
      <c r="R13" s="112">
        <f>Q13/E13*100</f>
        <v>102.43376463339496</v>
      </c>
      <c r="S13" s="26">
        <f>COUNTIF(H13,"&gt;=80")+COUNTIF(J13,"&gt;=80")+COUNTIF(L13,"&gt;=80")+COUNTIF(N13,"&gt;=80")+COUNTIF(P13,"&gt;=80")+COUNTIF(R13,"&gt;=80")</f>
        <v>4</v>
      </c>
    </row>
    <row r="14" spans="1:19" s="107" customFormat="1" ht="15.6" customHeight="1" x14ac:dyDescent="0.25">
      <c r="A14" s="12" t="s">
        <v>188</v>
      </c>
      <c r="B14" s="12">
        <v>210020</v>
      </c>
      <c r="C14" s="12">
        <v>181</v>
      </c>
      <c r="D14" s="40" t="s">
        <v>189</v>
      </c>
      <c r="E14" s="56">
        <v>2864</v>
      </c>
      <c r="F14" s="86">
        <f>E14*6</f>
        <v>17184</v>
      </c>
      <c r="G14" s="55">
        <v>410</v>
      </c>
      <c r="H14" s="108">
        <f>SUM(G14/E14*100)</f>
        <v>14.315642458100559</v>
      </c>
      <c r="I14" s="39">
        <v>140</v>
      </c>
      <c r="J14" s="110">
        <f>SUM(I14/E14*100)</f>
        <v>4.8882681564245809</v>
      </c>
      <c r="K14" s="39">
        <v>503</v>
      </c>
      <c r="L14" s="110">
        <f>SUM(K14/E14*100)</f>
        <v>17.562849162011172</v>
      </c>
      <c r="M14" s="39">
        <v>600</v>
      </c>
      <c r="N14" s="110">
        <f>SUM(M14/E14*100)</f>
        <v>20.949720670391063</v>
      </c>
      <c r="O14" s="55">
        <v>0</v>
      </c>
      <c r="P14" s="110">
        <f>SUM(O14/E14*100)</f>
        <v>0</v>
      </c>
      <c r="Q14" s="55">
        <v>0</v>
      </c>
      <c r="R14" s="112">
        <f>Q14/E14*100</f>
        <v>0</v>
      </c>
      <c r="S14" s="26">
        <f>COUNTIF(H14,"&gt;=80")+COUNTIF(J14,"&gt;=80")+COUNTIF(L14,"&gt;=80")+COUNTIF(N14,"&gt;=80")+COUNTIF(P14,"&gt;=80")+COUNTIF(R14,"&gt;=80")</f>
        <v>0</v>
      </c>
    </row>
    <row r="15" spans="1:19" s="107" customFormat="1" ht="15.6" customHeight="1" x14ac:dyDescent="0.25">
      <c r="A15" s="12" t="s">
        <v>47</v>
      </c>
      <c r="B15" s="12">
        <v>210030</v>
      </c>
      <c r="C15" s="12">
        <v>41</v>
      </c>
      <c r="D15" s="40" t="s">
        <v>49</v>
      </c>
      <c r="E15" s="56">
        <v>8727</v>
      </c>
      <c r="F15" s="86">
        <f>E15*6</f>
        <v>52362</v>
      </c>
      <c r="G15" s="55">
        <v>0</v>
      </c>
      <c r="H15" s="108">
        <f>SUM(G15/E15*100)</f>
        <v>0</v>
      </c>
      <c r="I15" s="39">
        <v>5510</v>
      </c>
      <c r="J15" s="110">
        <f>SUM(I15/E15*100)</f>
        <v>63.137389710095107</v>
      </c>
      <c r="K15" s="39">
        <v>4727</v>
      </c>
      <c r="L15" s="110">
        <f>SUM(K15/E15*100)</f>
        <v>54.165234330239485</v>
      </c>
      <c r="M15" s="39">
        <v>4804</v>
      </c>
      <c r="N15" s="110">
        <f>SUM(M15/E15*100)</f>
        <v>55.04755356938238</v>
      </c>
      <c r="O15" s="55">
        <v>1295</v>
      </c>
      <c r="P15" s="110">
        <f>SUM(O15/E15*100)</f>
        <v>14.839005385584967</v>
      </c>
      <c r="Q15" s="55">
        <v>3629</v>
      </c>
      <c r="R15" s="112">
        <f>Q15/E15*100</f>
        <v>41.583591153890225</v>
      </c>
      <c r="S15" s="26">
        <f>COUNTIF(H15,"&gt;=80")+COUNTIF(J15,"&gt;=80")+COUNTIF(L15,"&gt;=80")+COUNTIF(N15,"&gt;=80")+COUNTIF(P15,"&gt;=80")+COUNTIF(R15,"&gt;=80")</f>
        <v>0</v>
      </c>
    </row>
    <row r="16" spans="1:19" s="107" customFormat="1" ht="15.6" customHeight="1" x14ac:dyDescent="0.25">
      <c r="A16" s="12" t="s">
        <v>17</v>
      </c>
      <c r="B16" s="12">
        <v>210040</v>
      </c>
      <c r="C16" s="12">
        <v>9</v>
      </c>
      <c r="D16" s="40" t="s">
        <v>18</v>
      </c>
      <c r="E16" s="56">
        <v>1309</v>
      </c>
      <c r="F16" s="86">
        <v>7854</v>
      </c>
      <c r="G16" s="55">
        <v>1183</v>
      </c>
      <c r="H16" s="108">
        <f>SUM(G16/E16*100)</f>
        <v>90.37433155080214</v>
      </c>
      <c r="I16" s="39">
        <v>1098</v>
      </c>
      <c r="J16" s="110">
        <f>SUM(I16/E16*100)</f>
        <v>83.880825057295652</v>
      </c>
      <c r="K16" s="39">
        <v>1379</v>
      </c>
      <c r="L16" s="110">
        <f>SUM(K16/E16*100)</f>
        <v>105.3475935828877</v>
      </c>
      <c r="M16" s="39">
        <v>2015</v>
      </c>
      <c r="N16" s="110">
        <f>SUM(M16/E16*100)</f>
        <v>153.93430099312454</v>
      </c>
      <c r="O16" s="39">
        <v>1535</v>
      </c>
      <c r="P16" s="110">
        <f>SUM(O16/E16*100)</f>
        <v>117.26508785332315</v>
      </c>
      <c r="Q16" s="39">
        <v>1972</v>
      </c>
      <c r="R16" s="112">
        <f>Q16/E16*100</f>
        <v>150.64935064935065</v>
      </c>
      <c r="S16" s="26">
        <f>COUNTIF(H16,"&gt;=80")+COUNTIF(J16,"&gt;=80")+COUNTIF(L16,"&gt;=80")+COUNTIF(N16,"&gt;=80")+COUNTIF(P16,"&gt;=80")+COUNTIF(R16,"&gt;=80")</f>
        <v>6</v>
      </c>
    </row>
    <row r="17" spans="1:19" s="107" customFormat="1" ht="15.6" customHeight="1" x14ac:dyDescent="0.25">
      <c r="A17" s="12" t="s">
        <v>67</v>
      </c>
      <c r="B17" s="12">
        <v>210043</v>
      </c>
      <c r="C17" s="12">
        <v>60</v>
      </c>
      <c r="D17" s="40" t="s">
        <v>68</v>
      </c>
      <c r="E17" s="56">
        <v>8987</v>
      </c>
      <c r="F17" s="86">
        <f>E17*6</f>
        <v>53922</v>
      </c>
      <c r="G17" s="55">
        <v>6417</v>
      </c>
      <c r="H17" s="108">
        <f>SUM(G17/E17*100)</f>
        <v>71.403137865806173</v>
      </c>
      <c r="I17" s="55">
        <v>7358</v>
      </c>
      <c r="J17" s="110">
        <f>SUM(I17/E17*100)</f>
        <v>81.873817736730842</v>
      </c>
      <c r="K17" s="55">
        <v>7632</v>
      </c>
      <c r="L17" s="110">
        <f>SUM(K17/E17*100)</f>
        <v>84.922666073216874</v>
      </c>
      <c r="M17" s="55">
        <v>8740</v>
      </c>
      <c r="N17" s="110">
        <f>SUM(M17/E17*100)</f>
        <v>97.25158562367865</v>
      </c>
      <c r="O17" s="55">
        <v>8629</v>
      </c>
      <c r="P17" s="110">
        <f>SUM(O17/E17*100)</f>
        <v>96.016468231890499</v>
      </c>
      <c r="Q17" s="55">
        <v>8611</v>
      </c>
      <c r="R17" s="112">
        <f>Q17/E17*100</f>
        <v>95.816178925114045</v>
      </c>
      <c r="S17" s="26">
        <f>COUNTIF(H17,"&gt;=80")+COUNTIF(J17,"&gt;=80")+COUNTIF(L17,"&gt;=80")+COUNTIF(N17,"&gt;=80")+COUNTIF(P17,"&gt;=80")+COUNTIF(R17,"&gt;=80")</f>
        <v>5</v>
      </c>
    </row>
    <row r="18" spans="1:19" s="107" customFormat="1" ht="15.6" customHeight="1" x14ac:dyDescent="0.25">
      <c r="A18" s="12" t="s">
        <v>160</v>
      </c>
      <c r="B18" s="12">
        <v>210047</v>
      </c>
      <c r="C18" s="12">
        <v>153</v>
      </c>
      <c r="D18" s="40" t="s">
        <v>161</v>
      </c>
      <c r="E18" s="39">
        <v>9962</v>
      </c>
      <c r="F18" s="86">
        <f>E18*6</f>
        <v>59772</v>
      </c>
      <c r="G18" s="55">
        <v>10747</v>
      </c>
      <c r="H18" s="108">
        <f>SUM(G18/E18*100)</f>
        <v>107.87994378638828</v>
      </c>
      <c r="I18" s="39">
        <v>9254</v>
      </c>
      <c r="J18" s="110">
        <f>SUM(I18/E18*100)</f>
        <v>92.892993374824329</v>
      </c>
      <c r="K18" s="39">
        <v>9106</v>
      </c>
      <c r="L18" s="110">
        <f>SUM(K18/E18*100)</f>
        <v>91.407347922103995</v>
      </c>
      <c r="M18" s="55">
        <v>8164</v>
      </c>
      <c r="N18" s="110">
        <f>SUM(M18/E18*100)</f>
        <v>81.951415378438071</v>
      </c>
      <c r="O18" s="55">
        <v>8432</v>
      </c>
      <c r="P18" s="110">
        <f>SUM(O18/E18*100)</f>
        <v>84.641638225255974</v>
      </c>
      <c r="Q18" s="55">
        <v>9003</v>
      </c>
      <c r="R18" s="112">
        <f>Q18/E18*100</f>
        <v>90.373418992170258</v>
      </c>
      <c r="S18" s="26">
        <f>COUNTIF(H18,"&gt;=80")+COUNTIF(J18,"&gt;=80")+COUNTIF(L18,"&gt;=80")+COUNTIF(N18,"&gt;=80")+COUNTIF(P18,"&gt;=80")+COUNTIF(R18,"&gt;=80")</f>
        <v>6</v>
      </c>
    </row>
    <row r="19" spans="1:19" s="107" customFormat="1" ht="15.6" customHeight="1" x14ac:dyDescent="0.25">
      <c r="A19" s="12" t="s">
        <v>28</v>
      </c>
      <c r="B19" s="12">
        <v>210050</v>
      </c>
      <c r="C19" s="12">
        <v>20</v>
      </c>
      <c r="D19" s="40" t="s">
        <v>29</v>
      </c>
      <c r="E19" s="39">
        <v>3977</v>
      </c>
      <c r="F19" s="39">
        <f>E19*6</f>
        <v>23862</v>
      </c>
      <c r="G19" s="62">
        <v>3620</v>
      </c>
      <c r="H19" s="108">
        <f>SUM(G19/E19*100)</f>
        <v>91.023384460648728</v>
      </c>
      <c r="I19" s="12">
        <v>3768</v>
      </c>
      <c r="J19" s="110">
        <f>SUM(I19/E19*100)</f>
        <v>94.744782499371382</v>
      </c>
      <c r="K19" s="12">
        <v>3375</v>
      </c>
      <c r="L19" s="110">
        <f>SUM(K19/E19*100)</f>
        <v>84.862962031682173</v>
      </c>
      <c r="M19" s="62">
        <v>4129</v>
      </c>
      <c r="N19" s="110">
        <f>SUM(M19/E19*100)</f>
        <v>103.82197636409354</v>
      </c>
      <c r="O19" s="62">
        <v>3610</v>
      </c>
      <c r="P19" s="110">
        <f>SUM(O19/E19*100)</f>
        <v>90.771938647221532</v>
      </c>
      <c r="Q19" s="55">
        <v>4551</v>
      </c>
      <c r="R19" s="112">
        <f>Q19/E19*100</f>
        <v>114.43298969072164</v>
      </c>
      <c r="S19" s="26">
        <f>COUNTIF(H19,"&gt;=80")+COUNTIF(J19,"&gt;=80")+COUNTIF(L19,"&gt;=80")+COUNTIF(N19,"&gt;=80")+COUNTIF(P19,"&gt;=80")+COUNTIF(R19,"&gt;=80")</f>
        <v>6</v>
      </c>
    </row>
    <row r="20" spans="1:19" s="107" customFormat="1" ht="15.6" customHeight="1" x14ac:dyDescent="0.25">
      <c r="A20" s="12" t="s">
        <v>204</v>
      </c>
      <c r="B20" s="12">
        <v>210055</v>
      </c>
      <c r="C20" s="12">
        <v>201</v>
      </c>
      <c r="D20" s="40" t="s">
        <v>205</v>
      </c>
      <c r="E20" s="59">
        <v>3838</v>
      </c>
      <c r="F20" s="39">
        <f>E20*6</f>
        <v>23028</v>
      </c>
      <c r="G20" s="61">
        <v>0</v>
      </c>
      <c r="H20" s="108">
        <f>SUM(G20/E20*100)</f>
        <v>0</v>
      </c>
      <c r="I20" s="46">
        <v>0</v>
      </c>
      <c r="J20" s="110">
        <f>SUM(I20/E20*100)</f>
        <v>0</v>
      </c>
      <c r="K20" s="46">
        <v>0</v>
      </c>
      <c r="L20" s="110">
        <f>SUM(K20/E20*100)</f>
        <v>0</v>
      </c>
      <c r="M20" s="62">
        <v>0</v>
      </c>
      <c r="N20" s="110">
        <f>SUM(M20/E20*100)</f>
        <v>0</v>
      </c>
      <c r="O20" s="62">
        <v>0</v>
      </c>
      <c r="P20" s="110">
        <f>SUM(O20/E20*100)</f>
        <v>0</v>
      </c>
      <c r="Q20" s="55">
        <v>0</v>
      </c>
      <c r="R20" s="112">
        <f>Q20/E20*100</f>
        <v>0</v>
      </c>
      <c r="S20" s="26">
        <f>COUNTIF(H20,"&gt;=80")+COUNTIF(J20,"&gt;=80")+COUNTIF(L20,"&gt;=80")+COUNTIF(N20,"&gt;=80")+COUNTIF(P20,"&gt;=80")+COUNTIF(R20,"&gt;=80")</f>
        <v>0</v>
      </c>
    </row>
    <row r="21" spans="1:19" s="107" customFormat="1" ht="15.6" customHeight="1" x14ac:dyDescent="0.25">
      <c r="A21" s="12" t="s">
        <v>73</v>
      </c>
      <c r="B21" s="12">
        <v>210060</v>
      </c>
      <c r="C21" s="12">
        <v>66</v>
      </c>
      <c r="D21" s="40" t="s">
        <v>74</v>
      </c>
      <c r="E21" s="39">
        <v>10200</v>
      </c>
      <c r="F21" s="39">
        <f>E21*6</f>
        <v>61200</v>
      </c>
      <c r="G21" s="89">
        <v>9457</v>
      </c>
      <c r="H21" s="108">
        <f>SUM(G21/E21*100)</f>
        <v>92.715686274509807</v>
      </c>
      <c r="I21" s="39">
        <v>10324</v>
      </c>
      <c r="J21" s="110">
        <f>SUM(I21/E21*100)</f>
        <v>101.21568627450981</v>
      </c>
      <c r="K21" s="39">
        <v>9938</v>
      </c>
      <c r="L21" s="110">
        <f>SUM(K21/E21*100)</f>
        <v>97.431372549019613</v>
      </c>
      <c r="M21" s="55">
        <v>9249</v>
      </c>
      <c r="N21" s="110">
        <f>SUM(M21/E21*100)</f>
        <v>90.67647058823529</v>
      </c>
      <c r="O21" s="55">
        <v>9272</v>
      </c>
      <c r="P21" s="110">
        <f>SUM(O21/E21*100)</f>
        <v>90.901960784313729</v>
      </c>
      <c r="Q21" s="55">
        <v>9202</v>
      </c>
      <c r="R21" s="112">
        <f>Q21/E21*100</f>
        <v>90.215686274509792</v>
      </c>
      <c r="S21" s="26">
        <f>COUNTIF(H21,"&gt;=80")+COUNTIF(J21,"&gt;=80")+COUNTIF(L21,"&gt;=80")+COUNTIF(N21,"&gt;=80")+COUNTIF(P21,"&gt;=80")+COUNTIF(R21,"&gt;=80")</f>
        <v>6</v>
      </c>
    </row>
    <row r="22" spans="1:19" s="107" customFormat="1" ht="15.6" customHeight="1" x14ac:dyDescent="0.25">
      <c r="A22" s="12" t="s">
        <v>88</v>
      </c>
      <c r="B22" s="12">
        <v>210070</v>
      </c>
      <c r="C22" s="12">
        <v>81</v>
      </c>
      <c r="D22" s="40" t="s">
        <v>89</v>
      </c>
      <c r="E22" s="58">
        <v>3300</v>
      </c>
      <c r="F22" s="39">
        <f>E22*6</f>
        <v>19800</v>
      </c>
      <c r="G22" s="89">
        <v>4740</v>
      </c>
      <c r="H22" s="108">
        <f>SUM(G22/E22*100)</f>
        <v>143.63636363636363</v>
      </c>
      <c r="I22" s="39">
        <v>4372</v>
      </c>
      <c r="J22" s="110">
        <f>SUM(I22/E22*100)</f>
        <v>132.4848484848485</v>
      </c>
      <c r="K22" s="39">
        <v>5024</v>
      </c>
      <c r="L22" s="110">
        <f>SUM(K22/E22*100)</f>
        <v>152.24242424242425</v>
      </c>
      <c r="M22" s="55">
        <v>3312</v>
      </c>
      <c r="N22" s="110">
        <f>SUM(M22/E22*100)</f>
        <v>100.36363636363636</v>
      </c>
      <c r="O22" s="55">
        <v>3313</v>
      </c>
      <c r="P22" s="110">
        <f>SUM(O22/E22*100)</f>
        <v>100.39393939393939</v>
      </c>
      <c r="Q22" s="55">
        <v>3352</v>
      </c>
      <c r="R22" s="112">
        <f>Q22/E22*100</f>
        <v>101.57575757575759</v>
      </c>
      <c r="S22" s="26">
        <f>COUNTIF(H22,"&gt;=80")+COUNTIF(J22,"&gt;=80")+COUNTIF(L22,"&gt;=80")+COUNTIF(N22,"&gt;=80")+COUNTIF(P22,"&gt;=80")+COUNTIF(R22,"&gt;=80")</f>
        <v>6</v>
      </c>
    </row>
    <row r="23" spans="1:19" s="107" customFormat="1" ht="15.6" customHeight="1" x14ac:dyDescent="0.25">
      <c r="A23" s="12" t="s">
        <v>54</v>
      </c>
      <c r="B23" s="12">
        <v>210080</v>
      </c>
      <c r="C23" s="12">
        <v>48</v>
      </c>
      <c r="D23" s="53" t="s">
        <v>56</v>
      </c>
      <c r="E23" s="57">
        <v>3135</v>
      </c>
      <c r="F23" s="132">
        <f>E23*6</f>
        <v>18810</v>
      </c>
      <c r="G23" s="92">
        <v>1352</v>
      </c>
      <c r="H23" s="108">
        <f>SUM(G23/E23*100)</f>
        <v>43.125996810207333</v>
      </c>
      <c r="I23" s="54">
        <v>854</v>
      </c>
      <c r="J23" s="110">
        <f>SUM(I23/E23*100)</f>
        <v>27.240829346092504</v>
      </c>
      <c r="K23" s="54">
        <v>3291</v>
      </c>
      <c r="L23" s="110">
        <f>SUM(K23/E23*100)</f>
        <v>104.97607655502392</v>
      </c>
      <c r="M23" s="54">
        <v>2838</v>
      </c>
      <c r="N23" s="110">
        <f>SUM(M23/E23*100)</f>
        <v>90.526315789473685</v>
      </c>
      <c r="O23" s="93">
        <v>1198</v>
      </c>
      <c r="P23" s="110">
        <f>SUM(O23/E23*100)</f>
        <v>38.21371610845295</v>
      </c>
      <c r="Q23" s="93">
        <v>1923</v>
      </c>
      <c r="R23" s="112">
        <f>Q23/E23*100</f>
        <v>61.339712918660283</v>
      </c>
      <c r="S23" s="26">
        <f>COUNTIF(H23,"&gt;=80")+COUNTIF(J23,"&gt;=80")+COUNTIF(L23,"&gt;=80")+COUNTIF(N23,"&gt;=80")+COUNTIF(P23,"&gt;=80")+COUNTIF(R23,"&gt;=80")</f>
        <v>2</v>
      </c>
    </row>
    <row r="24" spans="1:19" s="107" customFormat="1" ht="15.6" customHeight="1" x14ac:dyDescent="0.25">
      <c r="A24" s="12" t="s">
        <v>115</v>
      </c>
      <c r="B24" s="98">
        <v>210083</v>
      </c>
      <c r="C24" s="12">
        <v>108</v>
      </c>
      <c r="D24" s="40" t="s">
        <v>116</v>
      </c>
      <c r="E24" s="39">
        <v>5271</v>
      </c>
      <c r="F24" s="39">
        <f>E24*6</f>
        <v>31626</v>
      </c>
      <c r="G24" s="89">
        <v>4425</v>
      </c>
      <c r="H24" s="108">
        <f>SUM(G24/E24*100)</f>
        <v>83.949914627205473</v>
      </c>
      <c r="I24" s="55">
        <v>4745</v>
      </c>
      <c r="J24" s="110">
        <f>SUM(I24/E24*100)</f>
        <v>90.020868905331056</v>
      </c>
      <c r="K24" s="55">
        <v>5258</v>
      </c>
      <c r="L24" s="110">
        <f>SUM(K24/E24*100)</f>
        <v>99.753367482451154</v>
      </c>
      <c r="M24" s="55">
        <v>5773</v>
      </c>
      <c r="N24" s="110">
        <f>SUM(M24/E24*100)</f>
        <v>109.52380952380953</v>
      </c>
      <c r="O24" s="55">
        <v>4366</v>
      </c>
      <c r="P24" s="110">
        <f>SUM(O24/E24*100)</f>
        <v>82.830582432176058</v>
      </c>
      <c r="Q24" s="55">
        <v>3674</v>
      </c>
      <c r="R24" s="112">
        <f>Q24/E24*100</f>
        <v>69.702143805729463</v>
      </c>
      <c r="S24" s="26">
        <f>COUNTIF(H24,"&gt;=80")+COUNTIF(J24,"&gt;=80")+COUNTIF(L24,"&gt;=80")+COUNTIF(N24,"&gt;=80")+COUNTIF(P24,"&gt;=80")+COUNTIF(R24,"&gt;=80")</f>
        <v>5</v>
      </c>
    </row>
    <row r="25" spans="1:19" s="107" customFormat="1" ht="15.6" customHeight="1" x14ac:dyDescent="0.25">
      <c r="A25" s="12" t="s">
        <v>204</v>
      </c>
      <c r="B25" s="98">
        <v>210087</v>
      </c>
      <c r="C25" s="12">
        <v>202</v>
      </c>
      <c r="D25" s="40" t="s">
        <v>256</v>
      </c>
      <c r="E25" s="59">
        <v>2181</v>
      </c>
      <c r="F25" s="39">
        <f>E25*6</f>
        <v>13086</v>
      </c>
      <c r="G25" s="89">
        <v>1786</v>
      </c>
      <c r="H25" s="108">
        <f>SUM(G25/E25*100)</f>
        <v>81.88904172397983</v>
      </c>
      <c r="I25" s="106">
        <v>1609</v>
      </c>
      <c r="J25" s="110">
        <f>SUM(I25/E25*100)</f>
        <v>73.773498395231542</v>
      </c>
      <c r="K25" s="39">
        <v>2074</v>
      </c>
      <c r="L25" s="110">
        <f>SUM(K25/E25*100)</f>
        <v>95.093993580926181</v>
      </c>
      <c r="M25" s="55">
        <v>1979</v>
      </c>
      <c r="N25" s="110">
        <f>SUM(M25/E25*100)</f>
        <v>90.738193489225125</v>
      </c>
      <c r="O25" s="55">
        <v>1554</v>
      </c>
      <c r="P25" s="110">
        <f>SUM(O25/E25*100)</f>
        <v>71.251719394773033</v>
      </c>
      <c r="Q25" s="55">
        <v>1746</v>
      </c>
      <c r="R25" s="112">
        <f>Q25/E25*100</f>
        <v>80.055020632737268</v>
      </c>
      <c r="S25" s="26">
        <f>COUNTIF(H25,"&gt;=80")+COUNTIF(J25,"&gt;=80")+COUNTIF(L25,"&gt;=80")+COUNTIF(N25,"&gt;=80")+COUNTIF(P25,"&gt;=80")+COUNTIF(R25,"&gt;=80")</f>
        <v>4</v>
      </c>
    </row>
    <row r="26" spans="1:19" s="107" customFormat="1" ht="15.6" customHeight="1" x14ac:dyDescent="0.25">
      <c r="A26" s="12" t="s">
        <v>54</v>
      </c>
      <c r="B26" s="12">
        <v>210090</v>
      </c>
      <c r="C26" s="12">
        <v>49</v>
      </c>
      <c r="D26" s="40" t="s">
        <v>57</v>
      </c>
      <c r="E26" s="57">
        <v>7489</v>
      </c>
      <c r="F26" s="39">
        <f>E26*6</f>
        <v>44934</v>
      </c>
      <c r="G26" s="90">
        <v>6882</v>
      </c>
      <c r="H26" s="108">
        <f>SUM(G26/E26*100)</f>
        <v>91.894779009213508</v>
      </c>
      <c r="I26" s="52">
        <v>6222</v>
      </c>
      <c r="J26" s="110">
        <f>SUM(I26/E26*100)</f>
        <v>83.081853384964603</v>
      </c>
      <c r="K26" s="52">
        <v>6452</v>
      </c>
      <c r="L26" s="110">
        <f>SUM(K26/E26*100)</f>
        <v>86.153024435839228</v>
      </c>
      <c r="M26" s="52">
        <v>6417</v>
      </c>
      <c r="N26" s="110">
        <f>SUM(M26/E26*100)</f>
        <v>85.685672319401789</v>
      </c>
      <c r="O26" s="91">
        <v>5218</v>
      </c>
      <c r="P26" s="110">
        <f>SUM(O26/E26*100)</f>
        <v>69.675524102016297</v>
      </c>
      <c r="Q26" s="91">
        <v>4903</v>
      </c>
      <c r="R26" s="112">
        <f>Q26/E26*100</f>
        <v>65.469355054079315</v>
      </c>
      <c r="S26" s="26">
        <f>COUNTIF(H26,"&gt;=80")+COUNTIF(J26,"&gt;=80")+COUNTIF(L26,"&gt;=80")+COUNTIF(N26,"&gt;=80")+COUNTIF(P26,"&gt;=80")+COUNTIF(R26,"&gt;=80")</f>
        <v>4</v>
      </c>
    </row>
    <row r="27" spans="1:19" s="107" customFormat="1" ht="15.6" customHeight="1" x14ac:dyDescent="0.25">
      <c r="A27" s="12" t="s">
        <v>42</v>
      </c>
      <c r="B27" s="12">
        <v>210095</v>
      </c>
      <c r="C27" s="12">
        <v>34</v>
      </c>
      <c r="D27" s="40" t="s">
        <v>43</v>
      </c>
      <c r="E27" s="41">
        <v>7216</v>
      </c>
      <c r="F27" s="39">
        <f>E27*6</f>
        <v>43296</v>
      </c>
      <c r="G27" s="89">
        <v>7100</v>
      </c>
      <c r="H27" s="108">
        <f>SUM(G27/E27*100)</f>
        <v>98.392461197339244</v>
      </c>
      <c r="I27" s="41">
        <v>7216</v>
      </c>
      <c r="J27" s="110">
        <f>SUM(I27/E27*100)</f>
        <v>100</v>
      </c>
      <c r="K27" s="41">
        <v>7200</v>
      </c>
      <c r="L27" s="110">
        <f>SUM(K27/E27*100)</f>
        <v>99.77827050997783</v>
      </c>
      <c r="M27" s="55">
        <v>8861</v>
      </c>
      <c r="N27" s="110">
        <f>SUM(M27/E27*100)</f>
        <v>122.79656319290466</v>
      </c>
      <c r="O27" s="55">
        <v>7486</v>
      </c>
      <c r="P27" s="110">
        <f>SUM(O27/E27*100)</f>
        <v>103.74168514412416</v>
      </c>
      <c r="Q27" s="55">
        <v>8477</v>
      </c>
      <c r="R27" s="112">
        <f>Q27/E27*100</f>
        <v>117.47505543237251</v>
      </c>
      <c r="S27" s="26">
        <f>COUNTIF(H27,"&gt;=80")+COUNTIF(J27,"&gt;=80")+COUNTIF(L27,"&gt;=80")+COUNTIF(N27,"&gt;=80")+COUNTIF(P27,"&gt;=80")+COUNTIF(R27,"&gt;=80")</f>
        <v>6</v>
      </c>
    </row>
    <row r="28" spans="1:19" s="107" customFormat="1" ht="15.6" customHeight="1" x14ac:dyDescent="0.25">
      <c r="A28" s="12" t="s">
        <v>88</v>
      </c>
      <c r="B28" s="12">
        <v>210100</v>
      </c>
      <c r="C28" s="12">
        <v>82</v>
      </c>
      <c r="D28" s="40" t="s">
        <v>90</v>
      </c>
      <c r="E28" s="58">
        <v>7121</v>
      </c>
      <c r="F28" s="39">
        <f>E28*6</f>
        <v>42726</v>
      </c>
      <c r="G28" s="89">
        <v>7261</v>
      </c>
      <c r="H28" s="108">
        <f>SUM(G28/E28*100)</f>
        <v>101.96601600898749</v>
      </c>
      <c r="I28" s="39">
        <v>9572</v>
      </c>
      <c r="J28" s="110">
        <f>SUM(I28/E28*100)</f>
        <v>134.41932312877404</v>
      </c>
      <c r="K28" s="39">
        <v>9511</v>
      </c>
      <c r="L28" s="110">
        <f>SUM(K28/E28*100)</f>
        <v>133.56270186771522</v>
      </c>
      <c r="M28" s="55">
        <v>7028</v>
      </c>
      <c r="N28" s="110">
        <f>SUM(M28/E28*100)</f>
        <v>98.694003651172594</v>
      </c>
      <c r="O28" s="55">
        <v>7103</v>
      </c>
      <c r="P28" s="110">
        <f>SUM(O28/E28*100)</f>
        <v>99.747226513130187</v>
      </c>
      <c r="Q28" s="55">
        <v>7125</v>
      </c>
      <c r="R28" s="112">
        <f>Q28/E28*100</f>
        <v>100.05617188597107</v>
      </c>
      <c r="S28" s="26">
        <f>COUNTIF(H28,"&gt;=80")+COUNTIF(J28,"&gt;=80")+COUNTIF(L28,"&gt;=80")+COUNTIF(N28,"&gt;=80")+COUNTIF(P28,"&gt;=80")+COUNTIF(R28,"&gt;=80")</f>
        <v>6</v>
      </c>
    </row>
    <row r="29" spans="1:19" s="107" customFormat="1" ht="15.6" customHeight="1" x14ac:dyDescent="0.25">
      <c r="A29" s="12" t="s">
        <v>148</v>
      </c>
      <c r="B29" s="12">
        <v>210110</v>
      </c>
      <c r="C29" s="12">
        <v>141</v>
      </c>
      <c r="D29" s="40" t="s">
        <v>149</v>
      </c>
      <c r="E29" s="56">
        <v>2450</v>
      </c>
      <c r="F29" s="39">
        <f>E29*6</f>
        <v>14700</v>
      </c>
      <c r="G29" s="89">
        <v>529</v>
      </c>
      <c r="H29" s="108">
        <f>SUM(G29/E29*100)</f>
        <v>21.591836734693878</v>
      </c>
      <c r="I29" s="55">
        <v>2813</v>
      </c>
      <c r="J29" s="110">
        <f>SUM(I29/E29*100)</f>
        <v>114.81632653061224</v>
      </c>
      <c r="K29" s="55">
        <v>2819</v>
      </c>
      <c r="L29" s="110">
        <f>SUM(K29/E29*100)</f>
        <v>115.06122448979592</v>
      </c>
      <c r="M29" s="55">
        <v>2952</v>
      </c>
      <c r="N29" s="110">
        <f>SUM(M29/E29*100)</f>
        <v>120.48979591836735</v>
      </c>
      <c r="O29" s="55">
        <v>1836</v>
      </c>
      <c r="P29" s="110">
        <f>SUM(O29/E29*100)</f>
        <v>74.938775510204081</v>
      </c>
      <c r="Q29" s="55">
        <v>3095</v>
      </c>
      <c r="R29" s="112">
        <f>Q29/E29*100</f>
        <v>126.32653061224491</v>
      </c>
      <c r="S29" s="26">
        <f>COUNTIF(H29,"&gt;=80")+COUNTIF(J29,"&gt;=80")+COUNTIF(L29,"&gt;=80")+COUNTIF(N29,"&gt;=80")+COUNTIF(P29,"&gt;=80")+COUNTIF(R29,"&gt;=80")</f>
        <v>4</v>
      </c>
    </row>
    <row r="30" spans="1:19" s="107" customFormat="1" ht="15.6" customHeight="1" x14ac:dyDescent="0.25">
      <c r="A30" s="12" t="s">
        <v>17</v>
      </c>
      <c r="B30" s="12">
        <v>210120</v>
      </c>
      <c r="C30" s="12">
        <v>10</v>
      </c>
      <c r="D30" s="40" t="s">
        <v>17</v>
      </c>
      <c r="E30" s="56">
        <v>33990</v>
      </c>
      <c r="F30" s="86">
        <v>210294</v>
      </c>
      <c r="G30" s="88">
        <v>31065</v>
      </c>
      <c r="H30" s="108">
        <f>SUM(G30/E30*100)</f>
        <v>91.394527802294789</v>
      </c>
      <c r="I30" s="39">
        <v>29845</v>
      </c>
      <c r="J30" s="110">
        <f>SUM(I30/E30*100)</f>
        <v>87.805236834363043</v>
      </c>
      <c r="K30" s="39">
        <v>29323</v>
      </c>
      <c r="L30" s="110">
        <f>SUM(K30/E30*100)</f>
        <v>86.269491026772585</v>
      </c>
      <c r="M30" s="97">
        <v>24863</v>
      </c>
      <c r="N30" s="110">
        <f>SUM(M30/E30*100)</f>
        <v>73.147984701382768</v>
      </c>
      <c r="O30" s="42">
        <v>31130</v>
      </c>
      <c r="P30" s="110">
        <f>SUM(O30/E30*100)</f>
        <v>91.585760517799358</v>
      </c>
      <c r="Q30" s="42">
        <v>35929</v>
      </c>
      <c r="R30" s="112">
        <f>Q30/E30*100</f>
        <v>105.70461900558988</v>
      </c>
      <c r="S30" s="26">
        <f>COUNTIF(H30,"&gt;=80")+COUNTIF(J30,"&gt;=80")+COUNTIF(L30,"&gt;=80")+COUNTIF(N30,"&gt;=80")+COUNTIF(P30,"&gt;=80")+COUNTIF(R30,"&gt;=80")</f>
        <v>5</v>
      </c>
    </row>
    <row r="31" spans="1:19" s="107" customFormat="1" ht="15.6" customHeight="1" x14ac:dyDescent="0.25">
      <c r="A31" s="12" t="s">
        <v>148</v>
      </c>
      <c r="B31" s="12">
        <v>210125</v>
      </c>
      <c r="C31" s="12">
        <v>142</v>
      </c>
      <c r="D31" s="40" t="s">
        <v>150</v>
      </c>
      <c r="E31" s="56">
        <v>6739</v>
      </c>
      <c r="F31" s="86">
        <f>E31*6</f>
        <v>40434</v>
      </c>
      <c r="G31" s="60">
        <v>4745</v>
      </c>
      <c r="H31" s="108">
        <f>SUM(G31/E31*100)</f>
        <v>70.411040213681559</v>
      </c>
      <c r="I31" s="55">
        <v>6069</v>
      </c>
      <c r="J31" s="110">
        <f>SUM(I31/E31*100)</f>
        <v>90.05787208784686</v>
      </c>
      <c r="K31" s="55">
        <v>9631</v>
      </c>
      <c r="L31" s="110">
        <f>SUM(K31/E31*100)</f>
        <v>142.9143789879804</v>
      </c>
      <c r="M31" s="88">
        <v>7496</v>
      </c>
      <c r="N31" s="110">
        <f>SUM(M31/E31*100)</f>
        <v>111.23312064104466</v>
      </c>
      <c r="O31" s="88">
        <v>8373</v>
      </c>
      <c r="P31" s="110">
        <f>SUM(O31/E31*100)</f>
        <v>124.24692090814662</v>
      </c>
      <c r="Q31" s="88">
        <v>7232</v>
      </c>
      <c r="R31" s="112">
        <f>Q31/E31*100</f>
        <v>107.31562546371865</v>
      </c>
      <c r="S31" s="26">
        <f>COUNTIF(H31,"&gt;=80")+COUNTIF(J31,"&gt;=80")+COUNTIF(L31,"&gt;=80")+COUNTIF(N31,"&gt;=80")+COUNTIF(P31,"&gt;=80")+COUNTIF(R31,"&gt;=80")</f>
        <v>5</v>
      </c>
    </row>
    <row r="32" spans="1:19" s="107" customFormat="1" ht="15.6" customHeight="1" x14ac:dyDescent="0.25">
      <c r="A32" s="12" t="s">
        <v>115</v>
      </c>
      <c r="B32" s="12">
        <v>210130</v>
      </c>
      <c r="C32" s="12">
        <v>109</v>
      </c>
      <c r="D32" s="40" t="s">
        <v>117</v>
      </c>
      <c r="E32" s="56">
        <v>3513</v>
      </c>
      <c r="F32" s="86">
        <f>E32*6</f>
        <v>21078</v>
      </c>
      <c r="G32" s="60">
        <v>4361</v>
      </c>
      <c r="H32" s="108">
        <f>SUM(G32/E32*100)</f>
        <v>124.13891261030459</v>
      </c>
      <c r="I32" s="55">
        <v>3294</v>
      </c>
      <c r="J32" s="110">
        <f>SUM(I32/E32*100)</f>
        <v>93.766011955593513</v>
      </c>
      <c r="K32" s="55">
        <v>3398</v>
      </c>
      <c r="L32" s="110">
        <f>SUM(K32/E32*100)</f>
        <v>96.726444634215767</v>
      </c>
      <c r="M32" s="88">
        <v>2037</v>
      </c>
      <c r="N32" s="110">
        <f>SUM(M32/E32*100)</f>
        <v>57.984628522630231</v>
      </c>
      <c r="O32" s="88">
        <v>4414</v>
      </c>
      <c r="P32" s="110">
        <f>SUM(O32/E32*100)</f>
        <v>125.64759464844862</v>
      </c>
      <c r="Q32" s="88">
        <v>3574</v>
      </c>
      <c r="R32" s="112">
        <f>Q32/E32*100</f>
        <v>101.73640762880729</v>
      </c>
      <c r="S32" s="26">
        <f>COUNTIF(H32,"&gt;=80")+COUNTIF(J32,"&gt;=80")+COUNTIF(L32,"&gt;=80")+COUNTIF(N32,"&gt;=80")+COUNTIF(P32,"&gt;=80")+COUNTIF(R32,"&gt;=80")</f>
        <v>5</v>
      </c>
    </row>
    <row r="33" spans="1:19" s="107" customFormat="1" ht="15.75" x14ac:dyDescent="0.25">
      <c r="A33" s="12" t="s">
        <v>197</v>
      </c>
      <c r="B33" s="12">
        <v>210135</v>
      </c>
      <c r="C33" s="12">
        <v>190</v>
      </c>
      <c r="D33" s="40" t="s">
        <v>246</v>
      </c>
      <c r="E33" s="56">
        <v>805</v>
      </c>
      <c r="F33" s="86">
        <v>4830</v>
      </c>
      <c r="G33" s="60">
        <v>0</v>
      </c>
      <c r="H33" s="108">
        <f>SUM(G33/E33*100)</f>
        <v>0</v>
      </c>
      <c r="I33" s="51">
        <v>280</v>
      </c>
      <c r="J33" s="110">
        <f>SUM(I33/E33*100)</f>
        <v>34.782608695652172</v>
      </c>
      <c r="K33" s="51">
        <v>666</v>
      </c>
      <c r="L33" s="110">
        <f>SUM(K33/E33*100)</f>
        <v>82.732919254658384</v>
      </c>
      <c r="M33" s="48">
        <v>715</v>
      </c>
      <c r="N33" s="110">
        <f>SUM(M33/E33*100)</f>
        <v>88.81987577639751</v>
      </c>
      <c r="O33" s="48">
        <v>977</v>
      </c>
      <c r="P33" s="110">
        <f>SUM(O33/E33*100)</f>
        <v>121.36645962732919</v>
      </c>
      <c r="Q33" s="48">
        <v>887</v>
      </c>
      <c r="R33" s="112">
        <f>Q33/E33*100</f>
        <v>110.18633540372672</v>
      </c>
      <c r="S33" s="26">
        <f>COUNTIF(H33,"&gt;=80")+COUNTIF(J33,"&gt;=80")+COUNTIF(L33,"&gt;=80")+COUNTIF(N33,"&gt;=80")+COUNTIF(P33,"&gt;=80")+COUNTIF(R33,"&gt;=80")</f>
        <v>4</v>
      </c>
    </row>
    <row r="34" spans="1:19" s="107" customFormat="1" ht="15.6" customHeight="1" x14ac:dyDescent="0.25">
      <c r="A34" s="12" t="s">
        <v>28</v>
      </c>
      <c r="B34" s="12">
        <v>210140</v>
      </c>
      <c r="C34" s="12">
        <v>21</v>
      </c>
      <c r="D34" s="40" t="s">
        <v>28</v>
      </c>
      <c r="E34" s="39">
        <v>33797</v>
      </c>
      <c r="F34" s="86">
        <f>E34*6</f>
        <v>202782</v>
      </c>
      <c r="G34" s="55">
        <v>27279</v>
      </c>
      <c r="H34" s="108">
        <f>SUM(G34/E34*100)</f>
        <v>80.714264579696433</v>
      </c>
      <c r="I34" s="46">
        <v>28739</v>
      </c>
      <c r="J34" s="110">
        <f>SUM(I34/E34*100)</f>
        <v>85.034174630884394</v>
      </c>
      <c r="K34" s="46">
        <v>30656</v>
      </c>
      <c r="L34" s="110">
        <f>SUM(K34/E34*100)</f>
        <v>90.706275704944233</v>
      </c>
      <c r="M34" s="88">
        <v>34142</v>
      </c>
      <c r="N34" s="110">
        <f>SUM(M34/E34*100)</f>
        <v>101.02080066278072</v>
      </c>
      <c r="O34" s="88">
        <v>36591</v>
      </c>
      <c r="P34" s="110">
        <f>SUM(O34/E34*100)</f>
        <v>108.26700594727343</v>
      </c>
      <c r="Q34" s="88">
        <v>37738</v>
      </c>
      <c r="R34" s="112">
        <f>Q34/E34*100</f>
        <v>111.66079829570673</v>
      </c>
      <c r="S34" s="26">
        <f>COUNTIF(H34,"&gt;=80")+COUNTIF(J34,"&gt;=80")+COUNTIF(L34,"&gt;=80")+COUNTIF(N34,"&gt;=80")+COUNTIF(P34,"&gt;=80")+COUNTIF(R34,"&gt;=80")</f>
        <v>6</v>
      </c>
    </row>
    <row r="35" spans="1:19" s="107" customFormat="1" ht="15.6" customHeight="1" x14ac:dyDescent="0.25">
      <c r="A35" s="12" t="s">
        <v>173</v>
      </c>
      <c r="B35" s="12">
        <v>210150</v>
      </c>
      <c r="C35" s="12">
        <v>166</v>
      </c>
      <c r="D35" s="40" t="s">
        <v>174</v>
      </c>
      <c r="E35" s="39">
        <v>4023</v>
      </c>
      <c r="F35" s="86">
        <f>E35*6</f>
        <v>24138</v>
      </c>
      <c r="G35" s="60">
        <v>3591</v>
      </c>
      <c r="H35" s="108">
        <f>SUM(G35/E35*100)</f>
        <v>89.261744966442961</v>
      </c>
      <c r="I35" s="55">
        <v>4399</v>
      </c>
      <c r="J35" s="110">
        <f>SUM(I35/E35*100)</f>
        <v>109.34625901068856</v>
      </c>
      <c r="K35" s="55">
        <v>4746</v>
      </c>
      <c r="L35" s="110">
        <f>SUM(K35/E35*100)</f>
        <v>117.97166293810588</v>
      </c>
      <c r="M35" s="88">
        <v>5374</v>
      </c>
      <c r="N35" s="110">
        <f>SUM(M35/E35*100)</f>
        <v>133.58190405170271</v>
      </c>
      <c r="O35" s="88">
        <v>3944</v>
      </c>
      <c r="P35" s="110">
        <f>SUM(O35/E35*100)</f>
        <v>98.03629132488193</v>
      </c>
      <c r="Q35" s="88">
        <v>3475</v>
      </c>
      <c r="R35" s="112">
        <f>Q35/E35*100</f>
        <v>86.37832463335819</v>
      </c>
      <c r="S35" s="26">
        <f>COUNTIF(H35,"&gt;=80")+COUNTIF(J35,"&gt;=80")+COUNTIF(L35,"&gt;=80")+COUNTIF(N35,"&gt;=80")+COUNTIF(P35,"&gt;=80")+COUNTIF(R35,"&gt;=80")</f>
        <v>6</v>
      </c>
    </row>
    <row r="36" spans="1:19" s="107" customFormat="1" ht="15.6" customHeight="1" x14ac:dyDescent="0.25">
      <c r="A36" s="12" t="s">
        <v>42</v>
      </c>
      <c r="B36" s="12">
        <v>210160</v>
      </c>
      <c r="C36" s="12">
        <v>35</v>
      </c>
      <c r="D36" s="40" t="s">
        <v>42</v>
      </c>
      <c r="E36" s="39">
        <v>27169</v>
      </c>
      <c r="F36" s="86">
        <f>E36*6</f>
        <v>163014</v>
      </c>
      <c r="G36" s="55">
        <v>24945</v>
      </c>
      <c r="H36" s="108">
        <f>SUM(G36/E36*100)</f>
        <v>91.814200007361336</v>
      </c>
      <c r="I36" s="39">
        <v>27976</v>
      </c>
      <c r="J36" s="110">
        <f>SUM(I36/E36*100)</f>
        <v>102.97029702970298</v>
      </c>
      <c r="K36" s="39">
        <v>27401</v>
      </c>
      <c r="L36" s="110">
        <f>SUM(K36/E36*100)</f>
        <v>100.85391438772132</v>
      </c>
      <c r="M36" s="55">
        <v>24660</v>
      </c>
      <c r="N36" s="110">
        <f>SUM(M36/E36*100)</f>
        <v>90.765210350031282</v>
      </c>
      <c r="O36" s="55">
        <v>23773</v>
      </c>
      <c r="P36" s="110">
        <f>SUM(O36/E36*100)</f>
        <v>87.500460083183043</v>
      </c>
      <c r="Q36" s="55">
        <v>14877</v>
      </c>
      <c r="R36" s="112">
        <f>Q36/E36*100</f>
        <v>54.757260112628359</v>
      </c>
      <c r="S36" s="26">
        <f>COUNTIF(H36,"&gt;=80")+COUNTIF(J36,"&gt;=80")+COUNTIF(L36,"&gt;=80")+COUNTIF(N36,"&gt;=80")+COUNTIF(P36,"&gt;=80")+COUNTIF(R36,"&gt;=80")</f>
        <v>5</v>
      </c>
    </row>
    <row r="37" spans="1:19" s="107" customFormat="1" ht="15.6" customHeight="1" x14ac:dyDescent="0.25">
      <c r="A37" s="12" t="s">
        <v>148</v>
      </c>
      <c r="B37" s="12">
        <v>210170</v>
      </c>
      <c r="C37" s="12">
        <v>143</v>
      </c>
      <c r="D37" s="40" t="s">
        <v>151</v>
      </c>
      <c r="E37" s="39">
        <v>14798</v>
      </c>
      <c r="F37" s="86">
        <f>E37*6</f>
        <v>88788</v>
      </c>
      <c r="G37" s="55">
        <v>17266</v>
      </c>
      <c r="H37" s="108">
        <f>SUM(G37/E37*100)</f>
        <v>116.67792944992566</v>
      </c>
      <c r="I37" s="55">
        <v>14955</v>
      </c>
      <c r="J37" s="110">
        <f>SUM(I37/E37*100)</f>
        <v>101.0609541829977</v>
      </c>
      <c r="K37" s="55">
        <v>16573</v>
      </c>
      <c r="L37" s="110">
        <f>SUM(K37/E37*100)</f>
        <v>111.99486417083389</v>
      </c>
      <c r="M37" s="55">
        <v>18033</v>
      </c>
      <c r="N37" s="110">
        <f>SUM(M37/E37*100)</f>
        <v>121.86106230571698</v>
      </c>
      <c r="O37" s="55">
        <v>14303</v>
      </c>
      <c r="P37" s="110">
        <f>SUM(O37/E37*100)</f>
        <v>96.654953372077316</v>
      </c>
      <c r="Q37" s="55">
        <v>16262</v>
      </c>
      <c r="R37" s="112">
        <f>Q37/E37*100</f>
        <v>109.89322881470468</v>
      </c>
      <c r="S37" s="26">
        <f>COUNTIF(H37,"&gt;=80")+COUNTIF(J37,"&gt;=80")+COUNTIF(L37,"&gt;=80")+COUNTIF(N37,"&gt;=80")+COUNTIF(P37,"&gt;=80")+COUNTIF(R37,"&gt;=80")</f>
        <v>6</v>
      </c>
    </row>
    <row r="38" spans="1:19" s="107" customFormat="1" ht="15.6" customHeight="1" x14ac:dyDescent="0.25">
      <c r="A38" s="12" t="s">
        <v>160</v>
      </c>
      <c r="B38" s="12">
        <v>210177</v>
      </c>
      <c r="C38" s="12">
        <v>154</v>
      </c>
      <c r="D38" s="40" t="s">
        <v>162</v>
      </c>
      <c r="E38" s="39">
        <v>4227</v>
      </c>
      <c r="F38" s="86">
        <f>E38*6</f>
        <v>25362</v>
      </c>
      <c r="G38" s="55">
        <v>4187</v>
      </c>
      <c r="H38" s="108">
        <f>SUM(G38/E38*100)</f>
        <v>99.053702389401465</v>
      </c>
      <c r="I38" s="39">
        <v>5854</v>
      </c>
      <c r="J38" s="110">
        <f>SUM(I38/E38*100)</f>
        <v>138.49065531109534</v>
      </c>
      <c r="K38" s="39">
        <v>5515</v>
      </c>
      <c r="L38" s="110">
        <f>SUM(K38/E38*100)</f>
        <v>130.47078306127278</v>
      </c>
      <c r="M38" s="55">
        <v>5124</v>
      </c>
      <c r="N38" s="110">
        <f>SUM(M38/E38*100)</f>
        <v>121.22072391767212</v>
      </c>
      <c r="O38" s="55">
        <v>3483</v>
      </c>
      <c r="P38" s="110">
        <f>SUM(O38/E38*100)</f>
        <v>82.398864442867279</v>
      </c>
      <c r="Q38" s="55">
        <v>3169</v>
      </c>
      <c r="R38" s="112">
        <f>Q38/E38*100</f>
        <v>74.970428199668788</v>
      </c>
      <c r="S38" s="26">
        <f>COUNTIF(H38,"&gt;=80")+COUNTIF(J38,"&gt;=80")+COUNTIF(L38,"&gt;=80")+COUNTIF(N38,"&gt;=80")+COUNTIF(P38,"&gt;=80")+COUNTIF(R38,"&gt;=80")</f>
        <v>5</v>
      </c>
    </row>
    <row r="39" spans="1:19" s="107" customFormat="1" ht="15.75" x14ac:dyDescent="0.25">
      <c r="A39" s="12" t="s">
        <v>88</v>
      </c>
      <c r="B39" s="12">
        <v>210173</v>
      </c>
      <c r="C39" s="12">
        <v>83</v>
      </c>
      <c r="D39" s="40" t="s">
        <v>247</v>
      </c>
      <c r="E39" s="43">
        <v>1597</v>
      </c>
      <c r="F39" s="86">
        <f>E39*6</f>
        <v>9582</v>
      </c>
      <c r="G39" s="67">
        <v>0</v>
      </c>
      <c r="H39" s="108">
        <f>SUM(G39/E39*100)</f>
        <v>0</v>
      </c>
      <c r="I39" s="41">
        <v>1098</v>
      </c>
      <c r="J39" s="110">
        <f>SUM(I39/E39*100)</f>
        <v>68.753913587977451</v>
      </c>
      <c r="K39" s="39">
        <v>2095</v>
      </c>
      <c r="L39" s="110">
        <f>SUM(K39/E39*100)</f>
        <v>131.18346900438323</v>
      </c>
      <c r="M39" s="55">
        <v>1725</v>
      </c>
      <c r="N39" s="110">
        <f>SUM(M39/E39*100)</f>
        <v>108.01502817783344</v>
      </c>
      <c r="O39" s="55">
        <v>1708</v>
      </c>
      <c r="P39" s="110">
        <f>SUM(O39/E39*100)</f>
        <v>106.95053224796493</v>
      </c>
      <c r="Q39" s="62">
        <v>1951</v>
      </c>
      <c r="R39" s="112">
        <f>Q39/E39*100</f>
        <v>122.16656230432059</v>
      </c>
      <c r="S39" s="26">
        <f>COUNTIF(H39,"&gt;=80")+COUNTIF(J39,"&gt;=80")+COUNTIF(L39,"&gt;=80")+COUNTIF(N39,"&gt;=80")+COUNTIF(P39,"&gt;=80")+COUNTIF(R39,"&gt;=80")</f>
        <v>4</v>
      </c>
    </row>
    <row r="40" spans="1:19" s="107" customFormat="1" ht="15.6" customHeight="1" x14ac:dyDescent="0.25">
      <c r="A40" s="12" t="s">
        <v>173</v>
      </c>
      <c r="B40" s="12">
        <v>210180</v>
      </c>
      <c r="C40" s="12">
        <v>167</v>
      </c>
      <c r="D40" s="40" t="s">
        <v>175</v>
      </c>
      <c r="E40" s="39">
        <v>2089</v>
      </c>
      <c r="F40" s="86">
        <f>E40*6</f>
        <v>12534</v>
      </c>
      <c r="G40" s="55">
        <v>0</v>
      </c>
      <c r="H40" s="108">
        <f>SUM(G40/E40*100)</f>
        <v>0</v>
      </c>
      <c r="I40" s="55">
        <v>0</v>
      </c>
      <c r="J40" s="110">
        <f>SUM(I40/E40*100)</f>
        <v>0</v>
      </c>
      <c r="K40" s="55">
        <v>0</v>
      </c>
      <c r="L40" s="110">
        <f>SUM(K40/E40*100)</f>
        <v>0</v>
      </c>
      <c r="M40" s="55">
        <v>1146</v>
      </c>
      <c r="N40" s="110">
        <f>SUM(M40/E40*100)</f>
        <v>54.858784107228345</v>
      </c>
      <c r="O40" s="55">
        <v>1378</v>
      </c>
      <c r="P40" s="110">
        <f>SUM(O40/E40*100)</f>
        <v>65.964576352321686</v>
      </c>
      <c r="Q40" s="55">
        <v>863</v>
      </c>
      <c r="R40" s="112">
        <f>Q40/E40*100</f>
        <v>41.311632359980855</v>
      </c>
      <c r="S40" s="26">
        <f>COUNTIF(H40,"&gt;=80")+COUNTIF(J40,"&gt;=80")+COUNTIF(L40,"&gt;=80")+COUNTIF(N40,"&gt;=80")+COUNTIF(P40,"&gt;=80")+COUNTIF(R40,"&gt;=80")</f>
        <v>0</v>
      </c>
    </row>
    <row r="41" spans="1:19" s="107" customFormat="1" ht="15.6" customHeight="1" x14ac:dyDescent="0.25">
      <c r="A41" s="12" t="s">
        <v>115</v>
      </c>
      <c r="B41" s="12">
        <v>210190</v>
      </c>
      <c r="C41" s="12">
        <v>110</v>
      </c>
      <c r="D41" s="40" t="s">
        <v>118</v>
      </c>
      <c r="E41" s="39">
        <v>2100</v>
      </c>
      <c r="F41" s="86">
        <f>E41*6</f>
        <v>12600</v>
      </c>
      <c r="G41" s="55">
        <v>1320</v>
      </c>
      <c r="H41" s="108">
        <f>SUM(G41/E41*100)</f>
        <v>62.857142857142854</v>
      </c>
      <c r="I41" s="55">
        <v>1757</v>
      </c>
      <c r="J41" s="110">
        <f>SUM(I41/E41*100)</f>
        <v>83.666666666666671</v>
      </c>
      <c r="K41" s="55">
        <v>1312</v>
      </c>
      <c r="L41" s="110">
        <f>SUM(K41/E41*100)</f>
        <v>62.476190476190474</v>
      </c>
      <c r="M41" s="55">
        <v>1216</v>
      </c>
      <c r="N41" s="110">
        <f>SUM(M41/E41*100)</f>
        <v>57.904761904761905</v>
      </c>
      <c r="O41" s="55">
        <v>1495</v>
      </c>
      <c r="P41" s="110">
        <f>SUM(O41/E41*100)</f>
        <v>71.19047619047619</v>
      </c>
      <c r="Q41" s="55">
        <v>1034</v>
      </c>
      <c r="R41" s="112">
        <f>Q41/E41*100</f>
        <v>49.238095238095234</v>
      </c>
      <c r="S41" s="26">
        <f>COUNTIF(H41,"&gt;=80")+COUNTIF(J41,"&gt;=80")+COUNTIF(L41,"&gt;=80")+COUNTIF(N41,"&gt;=80")+COUNTIF(P41,"&gt;=80")+COUNTIF(R41,"&gt;=80")</f>
        <v>1</v>
      </c>
    </row>
    <row r="42" spans="1:19" s="107" customFormat="1" ht="15.6" customHeight="1" x14ac:dyDescent="0.25">
      <c r="A42" s="12" t="s">
        <v>102</v>
      </c>
      <c r="B42" s="12">
        <v>210193</v>
      </c>
      <c r="C42" s="12">
        <v>95</v>
      </c>
      <c r="D42" s="40" t="s">
        <v>103</v>
      </c>
      <c r="E42" s="39">
        <v>1101</v>
      </c>
      <c r="F42" s="86">
        <f>E42*6</f>
        <v>6606</v>
      </c>
      <c r="G42" s="55">
        <v>661</v>
      </c>
      <c r="H42" s="108">
        <f>SUM(G42/E42*100)</f>
        <v>60.036330608537689</v>
      </c>
      <c r="I42" s="39">
        <v>1052</v>
      </c>
      <c r="J42" s="110">
        <f>SUM(I42/E42*100)</f>
        <v>95.549500454132613</v>
      </c>
      <c r="K42" s="39">
        <v>1052</v>
      </c>
      <c r="L42" s="110">
        <f>SUM(K42/E42*100)</f>
        <v>95.549500454132613</v>
      </c>
      <c r="M42" s="55">
        <v>1103</v>
      </c>
      <c r="N42" s="110">
        <f>SUM(M42/E42*100)</f>
        <v>100.18165304268847</v>
      </c>
      <c r="O42" s="55">
        <v>686</v>
      </c>
      <c r="P42" s="110">
        <f>SUM(O42/E42*100)</f>
        <v>62.306993642143503</v>
      </c>
      <c r="Q42" s="55">
        <v>1118</v>
      </c>
      <c r="R42" s="112">
        <f>Q42/E42*100</f>
        <v>101.54405086285195</v>
      </c>
      <c r="S42" s="26">
        <f>COUNTIF(H42,"&gt;=80")+COUNTIF(J42,"&gt;=80")+COUNTIF(L42,"&gt;=80")+COUNTIF(N42,"&gt;=80")+COUNTIF(P42,"&gt;=80")+COUNTIF(R42,"&gt;=80")</f>
        <v>4</v>
      </c>
    </row>
    <row r="43" spans="1:19" s="107" customFormat="1" ht="15.6" customHeight="1" x14ac:dyDescent="0.25">
      <c r="A43" s="12" t="s">
        <v>204</v>
      </c>
      <c r="B43" s="12">
        <v>210197</v>
      </c>
      <c r="C43" s="12">
        <v>203</v>
      </c>
      <c r="D43" s="40" t="s">
        <v>207</v>
      </c>
      <c r="E43" s="39">
        <v>3193</v>
      </c>
      <c r="F43" s="86">
        <f>E43*6</f>
        <v>19158</v>
      </c>
      <c r="G43" s="61">
        <v>2127</v>
      </c>
      <c r="H43" s="108">
        <f>SUM(G43/E43*100)</f>
        <v>66.614469151268395</v>
      </c>
      <c r="I43" s="46">
        <v>3174</v>
      </c>
      <c r="J43" s="110">
        <f>SUM(I43/E43*100)</f>
        <v>99.404948324459752</v>
      </c>
      <c r="K43" s="46">
        <v>3180</v>
      </c>
      <c r="L43" s="110">
        <f>SUM(K43/E43*100)</f>
        <v>99.592859379893511</v>
      </c>
      <c r="M43" s="55">
        <v>2969</v>
      </c>
      <c r="N43" s="110">
        <f>SUM(M43/E43*100)</f>
        <v>92.984653930472902</v>
      </c>
      <c r="O43" s="55">
        <v>3077</v>
      </c>
      <c r="P43" s="110">
        <f>SUM(O43/E43*100)</f>
        <v>96.367052928280614</v>
      </c>
      <c r="Q43" s="55">
        <v>3142</v>
      </c>
      <c r="R43" s="112">
        <f>Q43/E43*100</f>
        <v>98.40275602881303</v>
      </c>
      <c r="S43" s="26">
        <f>COUNTIF(H43,"&gt;=80")+COUNTIF(J43,"&gt;=80")+COUNTIF(L43,"&gt;=80")+COUNTIF(N43,"&gt;=80")+COUNTIF(P43,"&gt;=80")+COUNTIF(R43,"&gt;=80")</f>
        <v>5</v>
      </c>
    </row>
    <row r="44" spans="1:19" s="107" customFormat="1" ht="15.6" customHeight="1" x14ac:dyDescent="0.25">
      <c r="A44" s="12" t="s">
        <v>160</v>
      </c>
      <c r="B44" s="12">
        <v>210200</v>
      </c>
      <c r="C44" s="12">
        <v>155</v>
      </c>
      <c r="D44" s="40" t="s">
        <v>163</v>
      </c>
      <c r="E44" s="39">
        <v>7661</v>
      </c>
      <c r="F44" s="86">
        <f>E44*6</f>
        <v>45966</v>
      </c>
      <c r="G44" s="55">
        <v>1204</v>
      </c>
      <c r="H44" s="108">
        <f>SUM(G44/E44*100)</f>
        <v>15.715963973371622</v>
      </c>
      <c r="I44" s="39">
        <v>4442</v>
      </c>
      <c r="J44" s="110">
        <f>SUM(I44/E44*100)</f>
        <v>57.98198668581125</v>
      </c>
      <c r="K44" s="39">
        <v>7158</v>
      </c>
      <c r="L44" s="110">
        <f>SUM(K44/E44*100)</f>
        <v>93.434277509463513</v>
      </c>
      <c r="M44" s="55">
        <v>7833</v>
      </c>
      <c r="N44" s="110">
        <f>SUM(M44/E44*100)</f>
        <v>102.24513771048167</v>
      </c>
      <c r="O44" s="55">
        <v>7012</v>
      </c>
      <c r="P44" s="110">
        <f>SUM(O44/E44*100)</f>
        <v>91.528521080798853</v>
      </c>
      <c r="Q44" s="55">
        <v>7650</v>
      </c>
      <c r="R44" s="112">
        <f>Q44/E44*100</f>
        <v>99.856415611538964</v>
      </c>
      <c r="S44" s="26">
        <f>COUNTIF(H44,"&gt;=80")+COUNTIF(J44,"&gt;=80")+COUNTIF(L44,"&gt;=80")+COUNTIF(N44,"&gt;=80")+COUNTIF(P44,"&gt;=80")+COUNTIF(R44,"&gt;=80")</f>
        <v>4</v>
      </c>
    </row>
    <row r="45" spans="1:19" s="107" customFormat="1" ht="15.6" customHeight="1" x14ac:dyDescent="0.25">
      <c r="A45" s="12" t="s">
        <v>9</v>
      </c>
      <c r="B45" s="12">
        <v>210203</v>
      </c>
      <c r="C45" s="81">
        <v>2</v>
      </c>
      <c r="D45" s="78" t="s">
        <v>10</v>
      </c>
      <c r="E45" s="79">
        <v>10380</v>
      </c>
      <c r="F45" s="82">
        <f>E45*6</f>
        <v>62280</v>
      </c>
      <c r="G45" s="83">
        <v>4320</v>
      </c>
      <c r="H45" s="108">
        <f>SUM(G45/E45*100)</f>
        <v>41.618497109826592</v>
      </c>
      <c r="I45" s="84">
        <v>10323</v>
      </c>
      <c r="J45" s="110">
        <f>SUM(I45/E45*100)</f>
        <v>99.450867052023114</v>
      </c>
      <c r="K45" s="84">
        <v>11091</v>
      </c>
      <c r="L45" s="110">
        <f>SUM(K45/E45*100)</f>
        <v>106.84971098265896</v>
      </c>
      <c r="M45" s="84">
        <v>10154</v>
      </c>
      <c r="N45" s="110">
        <f>SUM(M45/E45*100)</f>
        <v>97.822736030828523</v>
      </c>
      <c r="O45" s="84">
        <v>7191</v>
      </c>
      <c r="P45" s="119">
        <f>SUM(O45/E45*100)</f>
        <v>69.277456647398836</v>
      </c>
      <c r="Q45" s="84">
        <v>3029</v>
      </c>
      <c r="R45" s="111">
        <f>Q45/E45*100</f>
        <v>29.181117533718691</v>
      </c>
      <c r="S45" s="26">
        <f>COUNTIF(H45,"&gt;=80")+COUNTIF(J45,"&gt;=80")+COUNTIF(L45,"&gt;=80")+COUNTIF(N45,"&gt;=80")+COUNTIF(P45,"&gt;=80")+COUNTIF(R45,"&gt;=80")</f>
        <v>3</v>
      </c>
    </row>
    <row r="46" spans="1:19" s="107" customFormat="1" ht="15.6" customHeight="1" x14ac:dyDescent="0.25">
      <c r="A46" s="12" t="s">
        <v>17</v>
      </c>
      <c r="B46" s="12">
        <v>210207</v>
      </c>
      <c r="C46" s="12">
        <v>11</v>
      </c>
      <c r="D46" s="40" t="s">
        <v>19</v>
      </c>
      <c r="E46" s="39">
        <v>2800</v>
      </c>
      <c r="F46" s="86">
        <v>16800</v>
      </c>
      <c r="G46" s="55">
        <v>2381</v>
      </c>
      <c r="H46" s="108">
        <f>SUM(G46/E46*100)</f>
        <v>85.035714285714278</v>
      </c>
      <c r="I46" s="39">
        <v>2394</v>
      </c>
      <c r="J46" s="110">
        <f>SUM(I46/E46*100)</f>
        <v>85.5</v>
      </c>
      <c r="K46" s="39">
        <v>2712</v>
      </c>
      <c r="L46" s="110">
        <f>SUM(K46/E46*100)</f>
        <v>96.857142857142847</v>
      </c>
      <c r="M46" s="97">
        <v>2932</v>
      </c>
      <c r="N46" s="110">
        <f>SUM(M46/E46*100)</f>
        <v>104.71428571428572</v>
      </c>
      <c r="O46" s="39">
        <v>2627</v>
      </c>
      <c r="P46" s="110">
        <f>SUM(O46/E46*100)</f>
        <v>93.821428571428569</v>
      </c>
      <c r="Q46" s="39">
        <v>2981</v>
      </c>
      <c r="R46" s="112">
        <f>Q46/E46*100</f>
        <v>106.46428571428572</v>
      </c>
      <c r="S46" s="26">
        <f>COUNTIF(H46,"&gt;=80")+COUNTIF(J46,"&gt;=80")+COUNTIF(L46,"&gt;=80")+COUNTIF(N46,"&gt;=80")+COUNTIF(P46,"&gt;=80")+COUNTIF(R46,"&gt;=80")</f>
        <v>6</v>
      </c>
    </row>
    <row r="47" spans="1:19" s="107" customFormat="1" ht="15.6" customHeight="1" x14ac:dyDescent="0.25">
      <c r="A47" s="12" t="s">
        <v>54</v>
      </c>
      <c r="B47" s="12">
        <v>210210</v>
      </c>
      <c r="C47" s="12">
        <v>50</v>
      </c>
      <c r="D47" s="40" t="s">
        <v>58</v>
      </c>
      <c r="E47" s="44">
        <v>7358</v>
      </c>
      <c r="F47" s="86">
        <f>E47*6</f>
        <v>44148</v>
      </c>
      <c r="G47" s="95">
        <v>6901</v>
      </c>
      <c r="H47" s="108">
        <f>SUM(G47/E47*100)</f>
        <v>93.789073117695025</v>
      </c>
      <c r="I47" s="50">
        <v>6939</v>
      </c>
      <c r="J47" s="110">
        <f>SUM(I47/E47*100)</f>
        <v>94.305517803751016</v>
      </c>
      <c r="K47" s="50">
        <v>7683</v>
      </c>
      <c r="L47" s="110">
        <f>SUM(K47/E47*100)</f>
        <v>104.41696113074205</v>
      </c>
      <c r="M47" s="50">
        <v>7768</v>
      </c>
      <c r="N47" s="110">
        <f>SUM(M47/E47*100)</f>
        <v>105.57216634955151</v>
      </c>
      <c r="O47" s="91">
        <v>7522</v>
      </c>
      <c r="P47" s="110">
        <f>SUM(O47/E47*100)</f>
        <v>102.2288665398206</v>
      </c>
      <c r="Q47" s="91">
        <v>8422</v>
      </c>
      <c r="R47" s="112">
        <f>Q47/E47*100</f>
        <v>114.46045120956782</v>
      </c>
      <c r="S47" s="26">
        <f>COUNTIF(H47,"&gt;=80")+COUNTIF(J47,"&gt;=80")+COUNTIF(L47,"&gt;=80")+COUNTIF(N47,"&gt;=80")+COUNTIF(P47,"&gt;=80")+COUNTIF(R47,"&gt;=80")</f>
        <v>6</v>
      </c>
    </row>
    <row r="48" spans="1:19" s="107" customFormat="1" ht="15.6" customHeight="1" x14ac:dyDescent="0.25">
      <c r="A48" s="12" t="s">
        <v>17</v>
      </c>
      <c r="B48" s="12">
        <v>210215</v>
      </c>
      <c r="C48" s="12">
        <v>12</v>
      </c>
      <c r="D48" s="40" t="s">
        <v>20</v>
      </c>
      <c r="E48" s="39">
        <v>1256</v>
      </c>
      <c r="F48" s="86">
        <v>7536</v>
      </c>
      <c r="G48" s="55">
        <v>1189</v>
      </c>
      <c r="H48" s="108">
        <f>SUM(G48/E48*100)</f>
        <v>94.665605095541409</v>
      </c>
      <c r="I48" s="39">
        <v>1098</v>
      </c>
      <c r="J48" s="110">
        <f>SUM(I48/E48*100)</f>
        <v>87.420382165605091</v>
      </c>
      <c r="K48" s="39">
        <v>1221</v>
      </c>
      <c r="L48" s="110">
        <f>SUM(K48/E48*100)</f>
        <v>97.213375796178354</v>
      </c>
      <c r="M48" s="97">
        <v>1080</v>
      </c>
      <c r="N48" s="110">
        <f>SUM(M48/E48*100)</f>
        <v>85.98726114649682</v>
      </c>
      <c r="O48" s="39">
        <v>971</v>
      </c>
      <c r="P48" s="110">
        <f>SUM(O48/E48*100)</f>
        <v>77.308917197452232</v>
      </c>
      <c r="Q48" s="39">
        <v>963</v>
      </c>
      <c r="R48" s="112">
        <f>Q48/E48*100</f>
        <v>76.671974522292999</v>
      </c>
      <c r="S48" s="26">
        <f>COUNTIF(H48,"&gt;=80")+COUNTIF(J48,"&gt;=80")+COUNTIF(L48,"&gt;=80")+COUNTIF(N48,"&gt;=80")+COUNTIF(P48,"&gt;=80")+COUNTIF(R48,"&gt;=80")</f>
        <v>4</v>
      </c>
    </row>
    <row r="49" spans="1:19" s="107" customFormat="1" ht="15.6" customHeight="1" x14ac:dyDescent="0.25">
      <c r="A49" s="12" t="s">
        <v>47</v>
      </c>
      <c r="B49" s="12">
        <v>210220</v>
      </c>
      <c r="C49" s="12">
        <v>42</v>
      </c>
      <c r="D49" s="40" t="s">
        <v>50</v>
      </c>
      <c r="E49" s="39">
        <v>3709</v>
      </c>
      <c r="F49" s="86">
        <f>E49*6</f>
        <v>22254</v>
      </c>
      <c r="G49" s="55">
        <v>0</v>
      </c>
      <c r="H49" s="108">
        <f>SUM(G49/E49*100)</f>
        <v>0</v>
      </c>
      <c r="I49" s="39">
        <v>3494</v>
      </c>
      <c r="J49" s="110">
        <f>SUM(I49/E49*100)</f>
        <v>94.203289296306281</v>
      </c>
      <c r="K49" s="39">
        <v>3475</v>
      </c>
      <c r="L49" s="110">
        <f>SUM(K49/E49*100)</f>
        <v>93.691021838770567</v>
      </c>
      <c r="M49" s="55">
        <v>3724</v>
      </c>
      <c r="N49" s="110">
        <f>SUM(M49/E49*100)</f>
        <v>100.40442167700189</v>
      </c>
      <c r="O49" s="55">
        <v>4323</v>
      </c>
      <c r="P49" s="110">
        <f>SUM(O49/E49*100)</f>
        <v>116.55432731194392</v>
      </c>
      <c r="Q49" s="55">
        <v>4286</v>
      </c>
      <c r="R49" s="112">
        <f>Q49/E49*100</f>
        <v>115.55675384200592</v>
      </c>
      <c r="S49" s="26">
        <f>COUNTIF(H49,"&gt;=80")+COUNTIF(J49,"&gt;=80")+COUNTIF(L49,"&gt;=80")+COUNTIF(N49,"&gt;=80")+COUNTIF(P49,"&gt;=80")+COUNTIF(R49,"&gt;=80")</f>
        <v>5</v>
      </c>
    </row>
    <row r="50" spans="1:19" s="107" customFormat="1" ht="15.6" customHeight="1" x14ac:dyDescent="0.25">
      <c r="A50" s="12" t="s">
        <v>173</v>
      </c>
      <c r="B50" s="12">
        <v>210230</v>
      </c>
      <c r="C50" s="12">
        <v>168</v>
      </c>
      <c r="D50" s="40" t="s">
        <v>176</v>
      </c>
      <c r="E50" s="39">
        <v>6916</v>
      </c>
      <c r="F50" s="86">
        <f>E50*6</f>
        <v>41496</v>
      </c>
      <c r="G50" s="55">
        <v>5024</v>
      </c>
      <c r="H50" s="108">
        <f>SUM(G50/E50*100)</f>
        <v>72.64314632735686</v>
      </c>
      <c r="I50" s="55">
        <v>6538</v>
      </c>
      <c r="J50" s="110">
        <f>SUM(I50/E50*100)</f>
        <v>94.534412955465584</v>
      </c>
      <c r="K50" s="55">
        <v>6293</v>
      </c>
      <c r="L50" s="110">
        <f>SUM(K50/E50*100)</f>
        <v>90.991902834008101</v>
      </c>
      <c r="M50" s="55">
        <v>6950</v>
      </c>
      <c r="N50" s="110">
        <f>SUM(M50/E50*100)</f>
        <v>100.49161364950838</v>
      </c>
      <c r="O50" s="55">
        <v>4231</v>
      </c>
      <c r="P50" s="110">
        <f>SUM(O50/E50*100)</f>
        <v>61.176980913823023</v>
      </c>
      <c r="Q50" s="55">
        <v>6432</v>
      </c>
      <c r="R50" s="112">
        <f>Q50/E50*100</f>
        <v>93.001735106998268</v>
      </c>
      <c r="S50" s="26">
        <f>COUNTIF(H50,"&gt;=80")+COUNTIF(J50,"&gt;=80")+COUNTIF(L50,"&gt;=80")+COUNTIF(N50,"&gt;=80")+COUNTIF(P50,"&gt;=80")+COUNTIF(R50,"&gt;=80")</f>
        <v>4</v>
      </c>
    </row>
    <row r="51" spans="1:19" s="107" customFormat="1" ht="15.6" customHeight="1" x14ac:dyDescent="0.25">
      <c r="A51" s="12" t="s">
        <v>9</v>
      </c>
      <c r="B51" s="12">
        <v>210232</v>
      </c>
      <c r="C51" s="81">
        <v>3</v>
      </c>
      <c r="D51" s="78" t="s">
        <v>11</v>
      </c>
      <c r="E51" s="79">
        <v>17118</v>
      </c>
      <c r="F51" s="82">
        <f>E51*6</f>
        <v>102708</v>
      </c>
      <c r="G51" s="83">
        <v>14841</v>
      </c>
      <c r="H51" s="108">
        <f>SUM(G51/E51*100)</f>
        <v>86.698212407991591</v>
      </c>
      <c r="I51" s="84">
        <v>15843</v>
      </c>
      <c r="J51" s="110">
        <f>SUM(I51/E51*100)</f>
        <v>92.551699964949179</v>
      </c>
      <c r="K51" s="84">
        <v>15071</v>
      </c>
      <c r="L51" s="110">
        <f>SUM(K51/E51*100)</f>
        <v>88.041827316275274</v>
      </c>
      <c r="M51" s="84">
        <v>18436</v>
      </c>
      <c r="N51" s="110">
        <f>SUM(M51/E51*100)</f>
        <v>107.69949760486037</v>
      </c>
      <c r="O51" s="84">
        <v>18243</v>
      </c>
      <c r="P51" s="110">
        <f>SUM(O51/E51*100)</f>
        <v>106.5720294426919</v>
      </c>
      <c r="Q51" s="84">
        <v>19080</v>
      </c>
      <c r="R51" s="111">
        <f>Q51/E51*100</f>
        <v>111.46161934805467</v>
      </c>
      <c r="S51" s="26">
        <f>COUNTIF(H51,"&gt;=80")+COUNTIF(J51,"&gt;=80")+COUNTIF(L51,"&gt;=80")+COUNTIF(N51,"&gt;=80")+COUNTIF(P51,"&gt;=80")+COUNTIF(R51,"&gt;=80")</f>
        <v>6</v>
      </c>
    </row>
    <row r="52" spans="1:19" s="107" customFormat="1" ht="15.6" customHeight="1" x14ac:dyDescent="0.25">
      <c r="A52" s="12" t="s">
        <v>73</v>
      </c>
      <c r="B52" s="12">
        <v>210235</v>
      </c>
      <c r="C52" s="12">
        <v>67</v>
      </c>
      <c r="D52" s="40" t="s">
        <v>75</v>
      </c>
      <c r="E52" s="39">
        <v>5424</v>
      </c>
      <c r="F52" s="86">
        <f>E52*6</f>
        <v>32544</v>
      </c>
      <c r="G52" s="55">
        <v>4740</v>
      </c>
      <c r="H52" s="108">
        <f>SUM(G52/E52*100)</f>
        <v>87.389380530973455</v>
      </c>
      <c r="I52" s="39">
        <v>4372</v>
      </c>
      <c r="J52" s="110">
        <f>SUM(I52/E52*100)</f>
        <v>80.604719764011804</v>
      </c>
      <c r="K52" s="39">
        <v>5024</v>
      </c>
      <c r="L52" s="110">
        <f>SUM(K52/E52*100)</f>
        <v>92.625368731563412</v>
      </c>
      <c r="M52" s="55">
        <v>4556</v>
      </c>
      <c r="N52" s="110">
        <f>SUM(M52/E52*100)</f>
        <v>83.997050147492629</v>
      </c>
      <c r="O52" s="55">
        <v>5052</v>
      </c>
      <c r="P52" s="110">
        <f>SUM(O52/E52*100)</f>
        <v>93.141592920353972</v>
      </c>
      <c r="Q52" s="55">
        <v>5047</v>
      </c>
      <c r="R52" s="112">
        <f>Q52/E52*100</f>
        <v>93.049410029498532</v>
      </c>
      <c r="S52" s="26">
        <f>COUNTIF(H52,"&gt;=80")+COUNTIF(J52,"&gt;=80")+COUNTIF(L52,"&gt;=80")+COUNTIF(N52,"&gt;=80")+COUNTIF(P52,"&gt;=80")+COUNTIF(R52,"&gt;=80")</f>
        <v>6</v>
      </c>
    </row>
    <row r="53" spans="1:19" s="107" customFormat="1" ht="15.6" customHeight="1" x14ac:dyDescent="0.25">
      <c r="A53" s="12" t="s">
        <v>148</v>
      </c>
      <c r="B53" s="12">
        <v>210237</v>
      </c>
      <c r="C53" s="12">
        <v>144</v>
      </c>
      <c r="D53" s="40" t="s">
        <v>152</v>
      </c>
      <c r="E53" s="42">
        <v>1826</v>
      </c>
      <c r="F53" s="86">
        <f>E53*6</f>
        <v>10956</v>
      </c>
      <c r="G53" s="88">
        <v>1259</v>
      </c>
      <c r="H53" s="108">
        <f>SUM(G53/E53*100)</f>
        <v>68.948521358159908</v>
      </c>
      <c r="I53" s="68">
        <v>1560</v>
      </c>
      <c r="J53" s="110">
        <f>SUM(I53/E53*100)</f>
        <v>85.432639649507109</v>
      </c>
      <c r="K53" s="88">
        <v>1923</v>
      </c>
      <c r="L53" s="110">
        <f>SUM(K53/E53*100)</f>
        <v>105.31215772179627</v>
      </c>
      <c r="M53" s="88">
        <v>1982</v>
      </c>
      <c r="N53" s="110">
        <f>SUM(M53/E53*100)</f>
        <v>108.54326396495071</v>
      </c>
      <c r="O53" s="88">
        <v>2007</v>
      </c>
      <c r="P53" s="110">
        <f>SUM(O53/E53*100)</f>
        <v>109.91237677984667</v>
      </c>
      <c r="Q53" s="55">
        <v>2112</v>
      </c>
      <c r="R53" s="112">
        <f>Q53/E53*100</f>
        <v>115.66265060240963</v>
      </c>
      <c r="S53" s="26">
        <f>COUNTIF(H53,"&gt;=80")+COUNTIF(J53,"&gt;=80")+COUNTIF(L53,"&gt;=80")+COUNTIF(N53,"&gt;=80")+COUNTIF(P53,"&gt;=80")+COUNTIF(R53,"&gt;=80")</f>
        <v>5</v>
      </c>
    </row>
    <row r="54" spans="1:19" s="107" customFormat="1" ht="15.6" customHeight="1" x14ac:dyDescent="0.25">
      <c r="A54" s="12" t="s">
        <v>197</v>
      </c>
      <c r="B54" s="12">
        <v>210240</v>
      </c>
      <c r="C54" s="12">
        <v>191</v>
      </c>
      <c r="D54" s="40" t="s">
        <v>198</v>
      </c>
      <c r="E54" s="47">
        <v>1827</v>
      </c>
      <c r="F54" s="86">
        <v>10962</v>
      </c>
      <c r="G54" s="89">
        <v>0</v>
      </c>
      <c r="H54" s="108">
        <f>SUM(G54/E54*100)</f>
        <v>0</v>
      </c>
      <c r="I54" s="51">
        <v>0</v>
      </c>
      <c r="J54" s="110">
        <f>SUM(I54/E54*100)</f>
        <v>0</v>
      </c>
      <c r="K54" s="51">
        <v>1795</v>
      </c>
      <c r="L54" s="110">
        <f>SUM(K54/E54*100)</f>
        <v>98.248494800218936</v>
      </c>
      <c r="M54" s="51">
        <v>1584</v>
      </c>
      <c r="N54" s="110">
        <f>SUM(M54/E54*100)</f>
        <v>86.699507389162562</v>
      </c>
      <c r="O54" s="51">
        <v>1528</v>
      </c>
      <c r="P54" s="110">
        <f>SUM(O54/E54*100)</f>
        <v>83.634373289545707</v>
      </c>
      <c r="Q54" s="51">
        <v>1746</v>
      </c>
      <c r="R54" s="112">
        <f>Q54/E54*100</f>
        <v>95.566502463054192</v>
      </c>
      <c r="S54" s="26">
        <f>COUNTIF(H54,"&gt;=80")+COUNTIF(J54,"&gt;=80")+COUNTIF(L54,"&gt;=80")+COUNTIF(N54,"&gt;=80")+COUNTIF(P54,"&gt;=80")+COUNTIF(R54,"&gt;=80")</f>
        <v>4</v>
      </c>
    </row>
    <row r="55" spans="1:19" s="107" customFormat="1" ht="15.6" customHeight="1" x14ac:dyDescent="0.25">
      <c r="A55" s="12" t="s">
        <v>197</v>
      </c>
      <c r="B55" s="12">
        <v>210250</v>
      </c>
      <c r="C55" s="12">
        <v>192</v>
      </c>
      <c r="D55" s="40" t="s">
        <v>199</v>
      </c>
      <c r="E55" s="51">
        <v>2423</v>
      </c>
      <c r="F55" s="86">
        <v>14538</v>
      </c>
      <c r="G55" s="89">
        <v>2030</v>
      </c>
      <c r="H55" s="108">
        <f>SUM(G55/E55*100)</f>
        <v>83.780437474205527</v>
      </c>
      <c r="I55" s="51">
        <v>2020</v>
      </c>
      <c r="J55" s="110">
        <f>SUM(I55/E55*100)</f>
        <v>83.367725959554278</v>
      </c>
      <c r="K55" s="51">
        <v>2745</v>
      </c>
      <c r="L55" s="110">
        <f>SUM(K55/E55*100)</f>
        <v>113.28931077177053</v>
      </c>
      <c r="M55" s="51">
        <v>2686</v>
      </c>
      <c r="N55" s="110">
        <f>SUM(M55/E55*100)</f>
        <v>110.8543128353281</v>
      </c>
      <c r="O55" s="51">
        <v>1544</v>
      </c>
      <c r="P55" s="110">
        <f>SUM(O55/E55*100)</f>
        <v>63.72265786215435</v>
      </c>
      <c r="Q55" s="51">
        <v>1599</v>
      </c>
      <c r="R55" s="112">
        <f>Q55/E55*100</f>
        <v>65.992571192736278</v>
      </c>
      <c r="S55" s="26">
        <f>COUNTIF(H55,"&gt;=80")+COUNTIF(J55,"&gt;=80")+COUNTIF(L55,"&gt;=80")+COUNTIF(N55,"&gt;=80")+COUNTIF(P55,"&gt;=80")+COUNTIF(R55,"&gt;=80")</f>
        <v>4</v>
      </c>
    </row>
    <row r="56" spans="1:19" s="107" customFormat="1" ht="15.6" customHeight="1" x14ac:dyDescent="0.25">
      <c r="A56" s="12" t="s">
        <v>73</v>
      </c>
      <c r="B56" s="12">
        <v>210255</v>
      </c>
      <c r="C56" s="12">
        <v>68</v>
      </c>
      <c r="D56" s="40" t="s">
        <v>76</v>
      </c>
      <c r="E56" s="39">
        <v>5193</v>
      </c>
      <c r="F56" s="86">
        <f>E56*6</f>
        <v>31158</v>
      </c>
      <c r="G56" s="55">
        <v>4286</v>
      </c>
      <c r="H56" s="108">
        <f>SUM(G56/E56*100)</f>
        <v>82.534180627768151</v>
      </c>
      <c r="I56" s="39">
        <v>4416</v>
      </c>
      <c r="J56" s="110">
        <f>SUM(I56/E56*100)</f>
        <v>85.037550548815716</v>
      </c>
      <c r="K56" s="39">
        <v>4578</v>
      </c>
      <c r="L56" s="110">
        <f>SUM(K56/E56*100)</f>
        <v>88.157134604274987</v>
      </c>
      <c r="M56" s="55">
        <v>3335</v>
      </c>
      <c r="N56" s="110">
        <f>SUM(M56/E56*100)</f>
        <v>64.221066820720196</v>
      </c>
      <c r="O56" s="55">
        <v>4635</v>
      </c>
      <c r="P56" s="110">
        <f>SUM(O56/E56*100)</f>
        <v>89.254766031195842</v>
      </c>
      <c r="Q56" s="55">
        <v>4347</v>
      </c>
      <c r="R56" s="112">
        <f>Q56/E56*100</f>
        <v>83.708838821490474</v>
      </c>
      <c r="S56" s="26">
        <f>COUNTIF(H56,"&gt;=80")+COUNTIF(J56,"&gt;=80")+COUNTIF(L56,"&gt;=80")+COUNTIF(N56,"&gt;=80")+COUNTIF(P56,"&gt;=80")+COUNTIF(R56,"&gt;=80")</f>
        <v>5</v>
      </c>
    </row>
    <row r="57" spans="1:19" s="107" customFormat="1" ht="15.6" customHeight="1" x14ac:dyDescent="0.25">
      <c r="A57" s="12" t="s">
        <v>204</v>
      </c>
      <c r="B57" s="12">
        <v>210260</v>
      </c>
      <c r="C57" s="12">
        <v>204</v>
      </c>
      <c r="D57" s="40" t="s">
        <v>208</v>
      </c>
      <c r="E57" s="130">
        <v>3991</v>
      </c>
      <c r="F57" s="86">
        <f>E57*6</f>
        <v>23946</v>
      </c>
      <c r="G57" s="61">
        <v>3618</v>
      </c>
      <c r="H57" s="108">
        <f>SUM(G57/E57*100)</f>
        <v>90.653971435730398</v>
      </c>
      <c r="I57" s="46">
        <v>4035</v>
      </c>
      <c r="J57" s="110">
        <f>SUM(I57/E57*100)</f>
        <v>101.10248058130796</v>
      </c>
      <c r="K57" s="46">
        <v>4219</v>
      </c>
      <c r="L57" s="110">
        <f>SUM(K57/E57*100)</f>
        <v>105.71285392132297</v>
      </c>
      <c r="M57" s="61">
        <v>3992</v>
      </c>
      <c r="N57" s="110">
        <f>SUM(M57/E57*100)</f>
        <v>100.02505637684791</v>
      </c>
      <c r="O57" s="55">
        <v>3554</v>
      </c>
      <c r="P57" s="110">
        <f>SUM(O57/E57*100)</f>
        <v>89.050363317464303</v>
      </c>
      <c r="Q57" s="55">
        <v>3999</v>
      </c>
      <c r="R57" s="112">
        <f>Q57/E57*100</f>
        <v>100.20045101478325</v>
      </c>
      <c r="S57" s="26">
        <f>COUNTIF(H57,"&gt;=80")+COUNTIF(J57,"&gt;=80")+COUNTIF(L57,"&gt;=80")+COUNTIF(N57,"&gt;=80")+COUNTIF(P57,"&gt;=80")+COUNTIF(R57,"&gt;=80")</f>
        <v>6</v>
      </c>
    </row>
    <row r="58" spans="1:19" s="107" customFormat="1" ht="15.6" customHeight="1" x14ac:dyDescent="0.25">
      <c r="A58" s="12" t="s">
        <v>88</v>
      </c>
      <c r="B58" s="12">
        <v>210270</v>
      </c>
      <c r="C58" s="12">
        <v>84</v>
      </c>
      <c r="D58" s="40" t="s">
        <v>91</v>
      </c>
      <c r="E58" s="43">
        <v>5690</v>
      </c>
      <c r="F58" s="94">
        <f>E58*6</f>
        <v>34140</v>
      </c>
      <c r="G58" s="55">
        <v>4116</v>
      </c>
      <c r="H58" s="108">
        <f>SUM(G58/E58*100)</f>
        <v>72.337434094903344</v>
      </c>
      <c r="I58" s="39">
        <v>5540</v>
      </c>
      <c r="J58" s="110">
        <f>SUM(I58/E58*100)</f>
        <v>97.363796133567661</v>
      </c>
      <c r="K58" s="39">
        <v>5980</v>
      </c>
      <c r="L58" s="110">
        <f>SUM(K58/E58*100)</f>
        <v>105.09666080843584</v>
      </c>
      <c r="M58" s="55">
        <v>5878</v>
      </c>
      <c r="N58" s="110">
        <f>SUM(M58/E58*100)</f>
        <v>103.30404217926186</v>
      </c>
      <c r="O58" s="55">
        <v>5381</v>
      </c>
      <c r="P58" s="110">
        <f>SUM(O58/E58*100)</f>
        <v>94.569420035149392</v>
      </c>
      <c r="Q58" s="55">
        <v>5782</v>
      </c>
      <c r="R58" s="112">
        <f>Q58/E58*100</f>
        <v>101.61687170474517</v>
      </c>
      <c r="S58" s="26">
        <f>COUNTIF(H58,"&gt;=80")+COUNTIF(J58,"&gt;=80")+COUNTIF(L58,"&gt;=80")+COUNTIF(N58,"&gt;=80")+COUNTIF(P58,"&gt;=80")+COUNTIF(R58,"&gt;=80")</f>
        <v>5</v>
      </c>
    </row>
    <row r="59" spans="1:19" s="107" customFormat="1" ht="15.6" customHeight="1" x14ac:dyDescent="0.25">
      <c r="A59" s="12" t="s">
        <v>132</v>
      </c>
      <c r="B59" s="12">
        <v>210275</v>
      </c>
      <c r="C59" s="12">
        <v>125</v>
      </c>
      <c r="D59" s="40" t="s">
        <v>133</v>
      </c>
      <c r="E59" s="39">
        <v>3927</v>
      </c>
      <c r="F59" s="94">
        <f>E59*6</f>
        <v>23562</v>
      </c>
      <c r="G59" s="55">
        <v>284</v>
      </c>
      <c r="H59" s="108">
        <f>SUM(G59/E59*100)</f>
        <v>7.231983702571938</v>
      </c>
      <c r="I59" s="39">
        <v>1407</v>
      </c>
      <c r="J59" s="110">
        <f>SUM(I59/E59*100)</f>
        <v>35.828877005347593</v>
      </c>
      <c r="K59" s="39">
        <v>1691</v>
      </c>
      <c r="L59" s="110">
        <f>SUM(K59/E59*100)</f>
        <v>43.060860707919531</v>
      </c>
      <c r="M59" s="55">
        <v>2649</v>
      </c>
      <c r="N59" s="110">
        <f>SUM(M59/E59*100)</f>
        <v>67.456073338426279</v>
      </c>
      <c r="O59" s="55">
        <v>2343</v>
      </c>
      <c r="P59" s="110">
        <f>SUM(O59/E59*100)</f>
        <v>59.663865546218489</v>
      </c>
      <c r="Q59" s="55">
        <v>2467</v>
      </c>
      <c r="R59" s="112">
        <f>Q59/E59*100</f>
        <v>62.82149223325694</v>
      </c>
      <c r="S59" s="26">
        <f>COUNTIF(H59,"&gt;=80")+COUNTIF(J59,"&gt;=80")+COUNTIF(L59,"&gt;=80")+COUNTIF(N59,"&gt;=80")+COUNTIF(P59,"&gt;=80")+COUNTIF(R59,"&gt;=80")</f>
        <v>0</v>
      </c>
    </row>
    <row r="60" spans="1:19" s="107" customFormat="1" ht="15.6" customHeight="1" x14ac:dyDescent="0.25">
      <c r="A60" s="12" t="s">
        <v>28</v>
      </c>
      <c r="B60" s="12">
        <v>210280</v>
      </c>
      <c r="C60" s="12">
        <v>22</v>
      </c>
      <c r="D60" s="40" t="s">
        <v>30</v>
      </c>
      <c r="E60" s="39">
        <v>8381</v>
      </c>
      <c r="F60" s="94">
        <f>E60*6</f>
        <v>50286</v>
      </c>
      <c r="G60" s="62">
        <v>6753</v>
      </c>
      <c r="H60" s="108">
        <f>SUM(G60/E60*100)</f>
        <v>80.575110368691085</v>
      </c>
      <c r="I60" s="12">
        <v>6850</v>
      </c>
      <c r="J60" s="110">
        <f>SUM(I60/E60*100)</f>
        <v>81.732490156305929</v>
      </c>
      <c r="K60" s="12">
        <v>7627</v>
      </c>
      <c r="L60" s="110">
        <f>SUM(K60/E60*100)</f>
        <v>91.003460207612449</v>
      </c>
      <c r="M60" s="55">
        <v>7458</v>
      </c>
      <c r="N60" s="110">
        <f>SUM(M60/E60*100)</f>
        <v>88.986994392077321</v>
      </c>
      <c r="O60" s="62">
        <v>5504</v>
      </c>
      <c r="P60" s="110">
        <f>SUM(O60/E60*100)</f>
        <v>65.672354134351508</v>
      </c>
      <c r="Q60" s="55">
        <v>8194</v>
      </c>
      <c r="R60" s="112">
        <f>Q60/E60*100</f>
        <v>97.768762677484787</v>
      </c>
      <c r="S60" s="26">
        <f>COUNTIF(H60,"&gt;=80")+COUNTIF(J60,"&gt;=80")+COUNTIF(L60,"&gt;=80")+COUNTIF(N60,"&gt;=80")+COUNTIF(P60,"&gt;=80")+COUNTIF(R60,"&gt;=80")</f>
        <v>5</v>
      </c>
    </row>
    <row r="61" spans="1:19" s="107" customFormat="1" ht="15.6" customHeight="1" x14ac:dyDescent="0.25">
      <c r="A61" s="12" t="s">
        <v>204</v>
      </c>
      <c r="B61" s="12">
        <v>210290</v>
      </c>
      <c r="C61" s="12">
        <v>205</v>
      </c>
      <c r="D61" s="40" t="s">
        <v>209</v>
      </c>
      <c r="E61" s="39">
        <v>7713</v>
      </c>
      <c r="F61" s="94">
        <f>E61*6</f>
        <v>46278</v>
      </c>
      <c r="G61" s="62">
        <v>2881</v>
      </c>
      <c r="H61" s="108">
        <f>SUM(G61/E61*100)</f>
        <v>37.352521716582395</v>
      </c>
      <c r="I61" s="46">
        <v>3725</v>
      </c>
      <c r="J61" s="110">
        <f>SUM(I61/E61*100)</f>
        <v>48.295086218073386</v>
      </c>
      <c r="K61" s="46">
        <v>7397</v>
      </c>
      <c r="L61" s="110">
        <f>SUM(K61/E61*100)</f>
        <v>95.903020873849343</v>
      </c>
      <c r="M61" s="55">
        <v>6319</v>
      </c>
      <c r="N61" s="110">
        <f>SUM(M61/E61*100)</f>
        <v>81.926617399196161</v>
      </c>
      <c r="O61" s="55">
        <v>6510</v>
      </c>
      <c r="P61" s="110">
        <f>SUM(O61/E61*100)</f>
        <v>84.402956048230266</v>
      </c>
      <c r="Q61" s="55">
        <v>6884</v>
      </c>
      <c r="R61" s="112">
        <f>Q61/E61*100</f>
        <v>89.251912355762997</v>
      </c>
      <c r="S61" s="26">
        <f>COUNTIF(H61,"&gt;=80")+COUNTIF(J61,"&gt;=80")+COUNTIF(L61,"&gt;=80")+COUNTIF(N61,"&gt;=80")+COUNTIF(P61,"&gt;=80")+COUNTIF(R61,"&gt;=80")</f>
        <v>4</v>
      </c>
    </row>
    <row r="62" spans="1:19" s="107" customFormat="1" ht="15.6" customHeight="1" x14ac:dyDescent="0.25">
      <c r="A62" s="12" t="s">
        <v>47</v>
      </c>
      <c r="B62" s="12">
        <v>210300</v>
      </c>
      <c r="C62" s="12">
        <v>43</v>
      </c>
      <c r="D62" s="40" t="s">
        <v>47</v>
      </c>
      <c r="E62" s="39">
        <v>61841</v>
      </c>
      <c r="F62" s="94">
        <f>E62*6</f>
        <v>371046</v>
      </c>
      <c r="G62" s="55">
        <v>48473</v>
      </c>
      <c r="H62" s="108">
        <f>SUM(G62/E62*100)</f>
        <v>78.383273232968421</v>
      </c>
      <c r="I62" s="55">
        <v>43308</v>
      </c>
      <c r="J62" s="110">
        <f>SUM(I62/E62*100)</f>
        <v>70.031209068417382</v>
      </c>
      <c r="K62" s="55">
        <v>52869</v>
      </c>
      <c r="L62" s="110">
        <f>SUM(K62/E62*100)</f>
        <v>85.491825811354929</v>
      </c>
      <c r="M62" s="55">
        <v>61064</v>
      </c>
      <c r="N62" s="110">
        <f>SUM(M62/E62*100)</f>
        <v>98.743552012418945</v>
      </c>
      <c r="O62" s="55">
        <v>56049</v>
      </c>
      <c r="P62" s="110">
        <f>SUM(O62/E62*100)</f>
        <v>90.63404537442797</v>
      </c>
      <c r="Q62" s="55">
        <v>57728</v>
      </c>
      <c r="R62" s="112">
        <f>Q62/E62*100</f>
        <v>93.349072621723451</v>
      </c>
      <c r="S62" s="26">
        <f>COUNTIF(H62,"&gt;=80")+COUNTIF(J62,"&gt;=80")+COUNTIF(L62,"&gt;=80")+COUNTIF(N62,"&gt;=80")+COUNTIF(P62,"&gt;=80")+COUNTIF(R62,"&gt;=80")</f>
        <v>4</v>
      </c>
    </row>
    <row r="63" spans="1:19" s="107" customFormat="1" ht="15.6" customHeight="1" x14ac:dyDescent="0.25">
      <c r="A63" s="12" t="s">
        <v>115</v>
      </c>
      <c r="B63" s="12">
        <v>210310</v>
      </c>
      <c r="C63" s="12">
        <v>111</v>
      </c>
      <c r="D63" s="40" t="s">
        <v>119</v>
      </c>
      <c r="E63" s="39">
        <v>2895</v>
      </c>
      <c r="F63" s="94">
        <f>E63*6</f>
        <v>17370</v>
      </c>
      <c r="G63" s="55">
        <v>2330</v>
      </c>
      <c r="H63" s="108">
        <f>SUM(G63/E63*100)</f>
        <v>80.483592400690853</v>
      </c>
      <c r="I63" s="55">
        <v>2895</v>
      </c>
      <c r="J63" s="110">
        <f>SUM(I63/E63*100)</f>
        <v>100</v>
      </c>
      <c r="K63" s="55">
        <v>2895</v>
      </c>
      <c r="L63" s="110">
        <f>SUM(K63/E63*100)</f>
        <v>100</v>
      </c>
      <c r="M63" s="55">
        <v>2395</v>
      </c>
      <c r="N63" s="110">
        <f>SUM(M63/E63*100)</f>
        <v>82.72884283246978</v>
      </c>
      <c r="O63" s="55">
        <v>2461</v>
      </c>
      <c r="P63" s="110">
        <f>SUM(O63/E63*100)</f>
        <v>85.008635578583764</v>
      </c>
      <c r="Q63" s="55">
        <v>1390</v>
      </c>
      <c r="R63" s="112">
        <f>Q63/E63*100</f>
        <v>48.013816925734027</v>
      </c>
      <c r="S63" s="26">
        <f>COUNTIF(H63,"&gt;=80")+COUNTIF(J63,"&gt;=80")+COUNTIF(L63,"&gt;=80")+COUNTIF(N63,"&gt;=80")+COUNTIF(P63,"&gt;=80")+COUNTIF(R63,"&gt;=80")</f>
        <v>5</v>
      </c>
    </row>
    <row r="64" spans="1:19" s="107" customFormat="1" ht="15.6" customHeight="1" x14ac:dyDescent="0.25">
      <c r="A64" s="12" t="s">
        <v>115</v>
      </c>
      <c r="B64" s="12">
        <v>210312</v>
      </c>
      <c r="C64" s="12">
        <v>112</v>
      </c>
      <c r="D64" s="40" t="s">
        <v>120</v>
      </c>
      <c r="E64" s="39">
        <v>1845</v>
      </c>
      <c r="F64" s="94">
        <f>E64*6</f>
        <v>11070</v>
      </c>
      <c r="G64" s="55">
        <v>0</v>
      </c>
      <c r="H64" s="108">
        <f>SUM(G64/E64*100)</f>
        <v>0</v>
      </c>
      <c r="I64" s="55">
        <v>1713</v>
      </c>
      <c r="J64" s="110">
        <f>SUM(I64/E64*100)</f>
        <v>92.845528455284551</v>
      </c>
      <c r="K64" s="55">
        <v>2158</v>
      </c>
      <c r="L64" s="110">
        <f>SUM(K64/E64*100)</f>
        <v>116.96476964769649</v>
      </c>
      <c r="M64" s="55">
        <v>2164</v>
      </c>
      <c r="N64" s="110">
        <f>SUM(M64/E64*100)</f>
        <v>117.28997289972899</v>
      </c>
      <c r="O64" s="55">
        <v>0</v>
      </c>
      <c r="P64" s="110">
        <f>SUM(O64/E64*100)</f>
        <v>0</v>
      </c>
      <c r="Q64" s="55">
        <v>0</v>
      </c>
      <c r="R64" s="112">
        <f>Q64/E64*100</f>
        <v>0</v>
      </c>
      <c r="S64" s="26">
        <f>COUNTIF(H64,"&gt;=80")+COUNTIF(J64,"&gt;=80")+COUNTIF(L64,"&gt;=80")+COUNTIF(N64,"&gt;=80")+COUNTIF(P64,"&gt;=80")+COUNTIF(R64,"&gt;=80")</f>
        <v>3</v>
      </c>
    </row>
    <row r="65" spans="1:19" s="107" customFormat="1" ht="15.6" customHeight="1" x14ac:dyDescent="0.25">
      <c r="A65" s="12" t="s">
        <v>204</v>
      </c>
      <c r="B65" s="12">
        <v>210315</v>
      </c>
      <c r="C65" s="12">
        <v>206</v>
      </c>
      <c r="D65" s="40" t="s">
        <v>210</v>
      </c>
      <c r="E65" s="39">
        <v>2554</v>
      </c>
      <c r="F65" s="94">
        <f>E65*6</f>
        <v>15324</v>
      </c>
      <c r="G65" s="61">
        <v>222</v>
      </c>
      <c r="H65" s="108">
        <f>SUM(G65/E65*100)</f>
        <v>8.6922474549725912</v>
      </c>
      <c r="I65" s="46">
        <v>1713</v>
      </c>
      <c r="J65" s="110">
        <f>SUM(I65/E65*100)</f>
        <v>67.071260767423652</v>
      </c>
      <c r="K65" s="46">
        <v>1473</v>
      </c>
      <c r="L65" s="110">
        <f>SUM(K65/E65*100)</f>
        <v>57.674236491777606</v>
      </c>
      <c r="M65" s="55">
        <v>1693</v>
      </c>
      <c r="N65" s="110">
        <f>SUM(M65/E65*100)</f>
        <v>66.288175411119809</v>
      </c>
      <c r="O65" s="55">
        <v>899</v>
      </c>
      <c r="P65" s="110">
        <f>SUM(O65/E65*100)</f>
        <v>35.199686765857479</v>
      </c>
      <c r="Q65" s="55">
        <v>0</v>
      </c>
      <c r="R65" s="112">
        <f>Q65/E65*100</f>
        <v>0</v>
      </c>
      <c r="S65" s="26">
        <f>COUNTIF(H65,"&gt;=80")+COUNTIF(J65,"&gt;=80")+COUNTIF(L65,"&gt;=80")+COUNTIF(N65,"&gt;=80")+COUNTIF(P65,"&gt;=80")+COUNTIF(R65,"&gt;=80")</f>
        <v>0</v>
      </c>
    </row>
    <row r="66" spans="1:19" s="107" customFormat="1" ht="15.6" customHeight="1" x14ac:dyDescent="0.25">
      <c r="A66" s="12" t="s">
        <v>204</v>
      </c>
      <c r="B66" s="12">
        <v>210317</v>
      </c>
      <c r="C66" s="12">
        <v>207</v>
      </c>
      <c r="D66" s="40" t="s">
        <v>211</v>
      </c>
      <c r="E66" s="39">
        <v>6541</v>
      </c>
      <c r="F66" s="94">
        <f>E66*6</f>
        <v>39246</v>
      </c>
      <c r="G66" s="61">
        <v>5892</v>
      </c>
      <c r="H66" s="108">
        <f>SUM(G66/E66*100)</f>
        <v>90.077969729399172</v>
      </c>
      <c r="I66" s="46">
        <v>6536</v>
      </c>
      <c r="J66" s="110">
        <f>SUM(I66/E66*100)</f>
        <v>99.923559088824348</v>
      </c>
      <c r="K66" s="46">
        <v>6512</v>
      </c>
      <c r="L66" s="110">
        <f>SUM(K66/E66*100)</f>
        <v>99.556642715181169</v>
      </c>
      <c r="M66" s="55">
        <v>4932</v>
      </c>
      <c r="N66" s="110">
        <f>SUM(M66/E66*100)</f>
        <v>75.40131478367222</v>
      </c>
      <c r="O66" s="55">
        <v>3682</v>
      </c>
      <c r="P66" s="110">
        <f>SUM(O66/E66*100)</f>
        <v>56.29108698975692</v>
      </c>
      <c r="Q66" s="55">
        <v>6446</v>
      </c>
      <c r="R66" s="112">
        <f>Q66/E66*100</f>
        <v>98.547622687662439</v>
      </c>
      <c r="S66" s="26">
        <f>COUNTIF(H66,"&gt;=80")+COUNTIF(J66,"&gt;=80")+COUNTIF(L66,"&gt;=80")+COUNTIF(N66,"&gt;=80")+COUNTIF(P66,"&gt;=80")+COUNTIF(R66,"&gt;=80")</f>
        <v>4</v>
      </c>
    </row>
    <row r="67" spans="1:19" s="107" customFormat="1" ht="15.6" customHeight="1" x14ac:dyDescent="0.25">
      <c r="A67" s="12" t="s">
        <v>54</v>
      </c>
      <c r="B67" s="12">
        <v>210320</v>
      </c>
      <c r="C67" s="12">
        <v>51</v>
      </c>
      <c r="D67" s="40" t="s">
        <v>54</v>
      </c>
      <c r="E67" s="44">
        <v>25319</v>
      </c>
      <c r="F67" s="94">
        <f>E67*6</f>
        <v>151914</v>
      </c>
      <c r="G67" s="64">
        <v>15215</v>
      </c>
      <c r="H67" s="108">
        <f>SUM(G67/E67*100)</f>
        <v>60.093210632331449</v>
      </c>
      <c r="I67" s="63">
        <v>28601</v>
      </c>
      <c r="J67" s="110">
        <f>SUM(I67/E67*100)</f>
        <v>112.96259725897548</v>
      </c>
      <c r="K67" s="63">
        <v>22931</v>
      </c>
      <c r="L67" s="110">
        <f>SUM(K67/E67*100)</f>
        <v>90.568347881037965</v>
      </c>
      <c r="M67" s="63">
        <v>22931</v>
      </c>
      <c r="N67" s="110">
        <f>SUM(M67/E67*100)</f>
        <v>90.568347881037965</v>
      </c>
      <c r="O67" s="46">
        <v>21018</v>
      </c>
      <c r="P67" s="110">
        <f>SUM(O67/E67*100)</f>
        <v>83.012757217899605</v>
      </c>
      <c r="Q67" s="46">
        <v>16681</v>
      </c>
      <c r="R67" s="112">
        <f>Q67/E67*100</f>
        <v>65.883328725463087</v>
      </c>
      <c r="S67" s="26">
        <f>COUNTIF(H67,"&gt;=80")+COUNTIF(J67,"&gt;=80")+COUNTIF(L67,"&gt;=80")+COUNTIF(N67,"&gt;=80")+COUNTIF(P67,"&gt;=80")+COUNTIF(R67,"&gt;=80")</f>
        <v>4</v>
      </c>
    </row>
    <row r="68" spans="1:19" s="107" customFormat="1" ht="15.6" customHeight="1" x14ac:dyDescent="0.25">
      <c r="A68" s="12" t="s">
        <v>9</v>
      </c>
      <c r="B68" s="12">
        <v>210325</v>
      </c>
      <c r="C68" s="81">
        <v>4</v>
      </c>
      <c r="D68" s="78" t="s">
        <v>12</v>
      </c>
      <c r="E68" s="79">
        <v>4977</v>
      </c>
      <c r="F68" s="131">
        <f>E68*6</f>
        <v>29862</v>
      </c>
      <c r="G68" s="83">
        <v>4672</v>
      </c>
      <c r="H68" s="108">
        <f>SUM(G68/E68*100)</f>
        <v>93.871810327506537</v>
      </c>
      <c r="I68" s="84">
        <v>4366</v>
      </c>
      <c r="J68" s="110">
        <f>SUM(I68/E68*100)</f>
        <v>87.723528229857337</v>
      </c>
      <c r="K68" s="84">
        <v>4561</v>
      </c>
      <c r="L68" s="110">
        <f>SUM(K68/E68*100)</f>
        <v>91.641551135222016</v>
      </c>
      <c r="M68" s="84">
        <v>5150</v>
      </c>
      <c r="N68" s="110">
        <f>SUM(M68/E68*100)</f>
        <v>103.47598955193892</v>
      </c>
      <c r="O68" s="84">
        <v>5736</v>
      </c>
      <c r="P68" s="110">
        <f>SUM(O68/E68*100)</f>
        <v>115.25015069318867</v>
      </c>
      <c r="Q68" s="84">
        <v>5166</v>
      </c>
      <c r="R68" s="111">
        <f>Q68/E68*100</f>
        <v>103.79746835443038</v>
      </c>
      <c r="S68" s="26">
        <f>COUNTIF(H68,"&gt;=80")+COUNTIF(J68,"&gt;=80")+COUNTIF(L68,"&gt;=80")+COUNTIF(N68,"&gt;=80")+COUNTIF(P68,"&gt;=80")+COUNTIF(R68,"&gt;=80")</f>
        <v>6</v>
      </c>
    </row>
    <row r="69" spans="1:19" s="107" customFormat="1" ht="15.6" customHeight="1" x14ac:dyDescent="0.25">
      <c r="A69" s="12" t="s">
        <v>67</v>
      </c>
      <c r="B69" s="12">
        <v>210330</v>
      </c>
      <c r="C69" s="12">
        <v>61</v>
      </c>
      <c r="D69" s="40" t="s">
        <v>67</v>
      </c>
      <c r="E69" s="39">
        <v>37185</v>
      </c>
      <c r="F69" s="94">
        <f>E69*6</f>
        <v>223110</v>
      </c>
      <c r="G69" s="55">
        <v>30510</v>
      </c>
      <c r="H69" s="108">
        <f>SUM(G69/E69*100)</f>
        <v>82.049213392496981</v>
      </c>
      <c r="I69" s="55">
        <v>30695</v>
      </c>
      <c r="J69" s="110">
        <f>SUM(I69/E69*100)</f>
        <v>82.546725830307921</v>
      </c>
      <c r="K69" s="55">
        <v>31202</v>
      </c>
      <c r="L69" s="110">
        <f>SUM(K69/E69*100)</f>
        <v>83.910178835551974</v>
      </c>
      <c r="M69" s="55">
        <v>34773</v>
      </c>
      <c r="N69" s="110">
        <f>SUM(M69/E69*100)</f>
        <v>93.513513513513516</v>
      </c>
      <c r="O69" s="55">
        <v>39130</v>
      </c>
      <c r="P69" s="110">
        <f>SUM(O69/E69*100)</f>
        <v>105.23060373806643</v>
      </c>
      <c r="Q69" s="55">
        <v>40787</v>
      </c>
      <c r="R69" s="112">
        <f>Q69/E69*100</f>
        <v>109.68670162700013</v>
      </c>
      <c r="S69" s="26">
        <f>COUNTIF(H69,"&gt;=80")+COUNTIF(J69,"&gt;=80")+COUNTIF(L69,"&gt;=80")+COUNTIF(N69,"&gt;=80")+COUNTIF(P69,"&gt;=80")+COUNTIF(R69,"&gt;=80")</f>
        <v>6</v>
      </c>
    </row>
    <row r="70" spans="1:19" s="107" customFormat="1" ht="15.6" customHeight="1" x14ac:dyDescent="0.25">
      <c r="A70" s="12" t="s">
        <v>47</v>
      </c>
      <c r="B70" s="12">
        <v>210340</v>
      </c>
      <c r="C70" s="12">
        <v>44</v>
      </c>
      <c r="D70" s="40" t="s">
        <v>51</v>
      </c>
      <c r="E70" s="86">
        <v>15567</v>
      </c>
      <c r="F70" s="86">
        <f>E70*6</f>
        <v>93402</v>
      </c>
      <c r="G70" s="55">
        <v>8425</v>
      </c>
      <c r="H70" s="108">
        <f>SUM(G70/E70*100)</f>
        <v>54.120896768805807</v>
      </c>
      <c r="I70" s="55">
        <v>8971</v>
      </c>
      <c r="J70" s="110">
        <f>SUM(I70/E70*100)</f>
        <v>57.628316310143255</v>
      </c>
      <c r="K70" s="55">
        <v>8672</v>
      </c>
      <c r="L70" s="110">
        <f>SUM(K70/E70*100)</f>
        <v>55.707586561315601</v>
      </c>
      <c r="M70" s="55">
        <v>8240</v>
      </c>
      <c r="N70" s="110">
        <f>SUM(M70/E70*100)</f>
        <v>52.932485385751917</v>
      </c>
      <c r="O70" s="55">
        <v>4015</v>
      </c>
      <c r="P70" s="110">
        <f>SUM(O70/E70*100)</f>
        <v>25.791738934926446</v>
      </c>
      <c r="Q70" s="55">
        <v>5591</v>
      </c>
      <c r="R70" s="112">
        <f>Q70/E70*100</f>
        <v>35.915719149482882</v>
      </c>
      <c r="S70" s="26">
        <f>COUNTIF(H70,"&gt;=80")+COUNTIF(J70,"&gt;=80")+COUNTIF(L70,"&gt;=80")+COUNTIF(N70,"&gt;=80")+COUNTIF(P70,"&gt;=80")+COUNTIF(R70,"&gt;=80")</f>
        <v>0</v>
      </c>
    </row>
    <row r="71" spans="1:19" s="107" customFormat="1" ht="15.6" customHeight="1" x14ac:dyDescent="0.25">
      <c r="A71" s="12" t="s">
        <v>173</v>
      </c>
      <c r="B71" s="12">
        <v>210350</v>
      </c>
      <c r="C71" s="12">
        <v>169</v>
      </c>
      <c r="D71" s="40" t="s">
        <v>177</v>
      </c>
      <c r="E71" s="39">
        <v>12184</v>
      </c>
      <c r="F71" s="86">
        <f>E71*6</f>
        <v>73104</v>
      </c>
      <c r="G71" s="55">
        <v>11662</v>
      </c>
      <c r="H71" s="108">
        <f>SUM(G71/E71*100)</f>
        <v>95.715692711753121</v>
      </c>
      <c r="I71" s="39">
        <v>12513</v>
      </c>
      <c r="J71" s="110">
        <f>SUM(I71/E71*100)</f>
        <v>102.70026263952725</v>
      </c>
      <c r="K71" s="39">
        <v>12854</v>
      </c>
      <c r="L71" s="110">
        <f>SUM(K71/E71*100)</f>
        <v>105.49901510177281</v>
      </c>
      <c r="M71" s="55">
        <v>15512</v>
      </c>
      <c r="N71" s="110">
        <f>SUM(M71/E71*100)</f>
        <v>127.3145108338805</v>
      </c>
      <c r="O71" s="55">
        <v>11161</v>
      </c>
      <c r="P71" s="110">
        <f>SUM(O71/E71*100)</f>
        <v>91.603742613263293</v>
      </c>
      <c r="Q71" s="55">
        <v>11593</v>
      </c>
      <c r="R71" s="112">
        <f>Q71/E71*100</f>
        <v>95.149376231122787</v>
      </c>
      <c r="S71" s="26">
        <f>COUNTIF(H71,"&gt;=80")+COUNTIF(J71,"&gt;=80")+COUNTIF(L71,"&gt;=80")+COUNTIF(N71,"&gt;=80")+COUNTIF(P71,"&gt;=80")+COUNTIF(R71,"&gt;=80")</f>
        <v>6</v>
      </c>
    </row>
    <row r="72" spans="1:19" s="107" customFormat="1" ht="15.6" customHeight="1" x14ac:dyDescent="0.25">
      <c r="A72" s="12" t="s">
        <v>17</v>
      </c>
      <c r="B72" s="12">
        <v>210355</v>
      </c>
      <c r="C72" s="12">
        <v>13</v>
      </c>
      <c r="D72" s="40" t="s">
        <v>21</v>
      </c>
      <c r="E72" s="85">
        <v>2595</v>
      </c>
      <c r="F72" s="120">
        <v>15570</v>
      </c>
      <c r="G72" s="55">
        <v>2298</v>
      </c>
      <c r="H72" s="108">
        <f>SUM(G72/E72*100)</f>
        <v>88.554913294797686</v>
      </c>
      <c r="I72" s="39">
        <v>2186</v>
      </c>
      <c r="J72" s="110">
        <f>SUM(I72/E72*100)</f>
        <v>84.238921001926784</v>
      </c>
      <c r="K72" s="39">
        <v>2375</v>
      </c>
      <c r="L72" s="110">
        <f>SUM(K72/E72*100)</f>
        <v>91.522157996146433</v>
      </c>
      <c r="M72" s="97">
        <v>2354</v>
      </c>
      <c r="N72" s="110">
        <f>SUM(M72/E72*100)</f>
        <v>90.712909441233137</v>
      </c>
      <c r="O72" s="39">
        <v>2143</v>
      </c>
      <c r="P72" s="110">
        <f>SUM(O72/E72*100)</f>
        <v>82.581888246628125</v>
      </c>
      <c r="Q72" s="39">
        <v>2588</v>
      </c>
      <c r="R72" s="112">
        <f>Q72/E72*100</f>
        <v>99.730250481695577</v>
      </c>
      <c r="S72" s="26">
        <f>COUNTIF(H72,"&gt;=80")+COUNTIF(J72,"&gt;=80")+COUNTIF(L72,"&gt;=80")+COUNTIF(N72,"&gt;=80")+COUNTIF(P72,"&gt;=80")+COUNTIF(R72,"&gt;=80")</f>
        <v>6</v>
      </c>
    </row>
    <row r="73" spans="1:19" s="107" customFormat="1" ht="15.6" customHeight="1" x14ac:dyDescent="0.25">
      <c r="A73" s="12" t="s">
        <v>67</v>
      </c>
      <c r="B73" s="12">
        <v>210360</v>
      </c>
      <c r="C73" s="12">
        <v>62</v>
      </c>
      <c r="D73" s="40" t="s">
        <v>69</v>
      </c>
      <c r="E73" s="39">
        <v>20086</v>
      </c>
      <c r="F73" s="86">
        <f>E73*6</f>
        <v>120516</v>
      </c>
      <c r="G73" s="55">
        <v>16235</v>
      </c>
      <c r="H73" s="108">
        <f>SUM(G73/E73*100)</f>
        <v>80.827441999402566</v>
      </c>
      <c r="I73" s="55">
        <v>16863</v>
      </c>
      <c r="J73" s="110">
        <f>SUM(I73/E73*100)</f>
        <v>83.953997809419505</v>
      </c>
      <c r="K73" s="55">
        <v>17955</v>
      </c>
      <c r="L73" s="110">
        <f>SUM(K73/E73*100)</f>
        <v>89.390620332569952</v>
      </c>
      <c r="M73" s="55">
        <v>23709</v>
      </c>
      <c r="N73" s="110">
        <f>SUM(M73/E73*100)</f>
        <v>118.03743901224735</v>
      </c>
      <c r="O73" s="55">
        <v>23263</v>
      </c>
      <c r="P73" s="110">
        <f>SUM(O73/E73*100)</f>
        <v>115.81698695608881</v>
      </c>
      <c r="Q73" s="55">
        <v>22620</v>
      </c>
      <c r="R73" s="112">
        <f>Q73/E73*100</f>
        <v>112.61575226525939</v>
      </c>
      <c r="S73" s="26">
        <f>COUNTIF(H73,"&gt;=80")+COUNTIF(J73,"&gt;=80")+COUNTIF(L73,"&gt;=80")+COUNTIF(N73,"&gt;=80")+COUNTIF(P73,"&gt;=80")+COUNTIF(R73,"&gt;=80")</f>
        <v>6</v>
      </c>
    </row>
    <row r="74" spans="1:19" s="107" customFormat="1" ht="15.6" customHeight="1" x14ac:dyDescent="0.25">
      <c r="A74" s="12" t="s">
        <v>115</v>
      </c>
      <c r="B74" s="12">
        <v>210370</v>
      </c>
      <c r="C74" s="12">
        <v>113</v>
      </c>
      <c r="D74" s="40" t="s">
        <v>121</v>
      </c>
      <c r="E74" s="39">
        <v>10466</v>
      </c>
      <c r="F74" s="86">
        <f>E74*6</f>
        <v>62796</v>
      </c>
      <c r="G74" s="55">
        <v>3456</v>
      </c>
      <c r="H74" s="108">
        <f>SUM(G74/E74*100)</f>
        <v>33.021211542136442</v>
      </c>
      <c r="I74" s="39">
        <v>9585</v>
      </c>
      <c r="J74" s="110">
        <f>SUM(I74/E74*100)</f>
        <v>91.582266386394039</v>
      </c>
      <c r="K74" s="39">
        <v>9435</v>
      </c>
      <c r="L74" s="110">
        <f>SUM(K74/E74*100)</f>
        <v>90.1490540798777</v>
      </c>
      <c r="M74" s="39">
        <v>9963</v>
      </c>
      <c r="N74" s="110">
        <f>SUM(M74/E74*100)</f>
        <v>95.193961398815205</v>
      </c>
      <c r="O74" s="39">
        <v>10073</v>
      </c>
      <c r="P74" s="110">
        <f>SUM(O74/E74*100)</f>
        <v>96.244983756927198</v>
      </c>
      <c r="Q74" s="39">
        <v>9842</v>
      </c>
      <c r="R74" s="112">
        <f>Q74/E74*100</f>
        <v>94.037836804892024</v>
      </c>
      <c r="S74" s="26">
        <f>COUNTIF(H74,"&gt;=80")+COUNTIF(J74,"&gt;=80")+COUNTIF(L74,"&gt;=80")+COUNTIF(N74,"&gt;=80")+COUNTIF(P74,"&gt;=80")+COUNTIF(R74,"&gt;=80")</f>
        <v>5</v>
      </c>
    </row>
    <row r="75" spans="1:19" s="107" customFormat="1" ht="15.6" customHeight="1" x14ac:dyDescent="0.25">
      <c r="A75" s="12" t="s">
        <v>73</v>
      </c>
      <c r="B75" s="12">
        <v>210375</v>
      </c>
      <c r="C75" s="12">
        <v>69</v>
      </c>
      <c r="D75" s="40" t="s">
        <v>77</v>
      </c>
      <c r="E75" s="39">
        <v>5834</v>
      </c>
      <c r="F75" s="86">
        <f>E75*6</f>
        <v>35004</v>
      </c>
      <c r="G75" s="55">
        <v>4073</v>
      </c>
      <c r="H75" s="108">
        <f>SUM(G75/E75*100)</f>
        <v>69.81487829962289</v>
      </c>
      <c r="I75" s="39">
        <v>1154</v>
      </c>
      <c r="J75" s="110">
        <f>SUM(I75/E75*100)</f>
        <v>19.780596503256771</v>
      </c>
      <c r="K75" s="39">
        <v>3505</v>
      </c>
      <c r="L75" s="110">
        <f>SUM(K75/E75*100)</f>
        <v>60.07884813164209</v>
      </c>
      <c r="M75" s="55">
        <v>5658</v>
      </c>
      <c r="N75" s="110">
        <f>SUM(M75/E75*100)</f>
        <v>96.983201919780598</v>
      </c>
      <c r="O75" s="55">
        <v>4903</v>
      </c>
      <c r="P75" s="110">
        <f>SUM(O75/E75*100)</f>
        <v>84.041823791566685</v>
      </c>
      <c r="Q75" s="55">
        <v>4889</v>
      </c>
      <c r="R75" s="112">
        <f>Q75/E75*100</f>
        <v>83.801851217003772</v>
      </c>
      <c r="S75" s="26">
        <f>COUNTIF(H75,"&gt;=80")+COUNTIF(J75,"&gt;=80")+COUNTIF(L75,"&gt;=80")+COUNTIF(N75,"&gt;=80")+COUNTIF(P75,"&gt;=80")+COUNTIF(R75,"&gt;=80")</f>
        <v>3</v>
      </c>
    </row>
    <row r="76" spans="1:19" s="107" customFormat="1" ht="15.6" customHeight="1" x14ac:dyDescent="0.25">
      <c r="A76" s="12" t="s">
        <v>132</v>
      </c>
      <c r="B76" s="12">
        <v>210380</v>
      </c>
      <c r="C76" s="12">
        <v>126</v>
      </c>
      <c r="D76" s="40" t="s">
        <v>134</v>
      </c>
      <c r="E76" s="39">
        <v>9996</v>
      </c>
      <c r="F76" s="86">
        <f>E76*6</f>
        <v>59976</v>
      </c>
      <c r="G76" s="88">
        <v>7227</v>
      </c>
      <c r="H76" s="108">
        <f>SUM(G76/E76*100)</f>
        <v>72.298919567827141</v>
      </c>
      <c r="I76" s="97">
        <v>9086</v>
      </c>
      <c r="J76" s="110">
        <f>SUM(I76/E76*100)</f>
        <v>90.896358543417364</v>
      </c>
      <c r="K76" s="42">
        <v>9939</v>
      </c>
      <c r="L76" s="110">
        <f>SUM(K76/E76*100)</f>
        <v>99.429771908763513</v>
      </c>
      <c r="M76" s="55">
        <v>10516</v>
      </c>
      <c r="N76" s="110">
        <f>SUM(M76/E76*100)</f>
        <v>105.20208083233294</v>
      </c>
      <c r="O76" s="55">
        <v>7314</v>
      </c>
      <c r="P76" s="110">
        <f>SUM(O76/E76*100)</f>
        <v>73.169267707082824</v>
      </c>
      <c r="Q76" s="55">
        <v>8418</v>
      </c>
      <c r="R76" s="112">
        <f>Q76/E76*100</f>
        <v>84.213685474189674</v>
      </c>
      <c r="S76" s="26">
        <f>COUNTIF(H76,"&gt;=80")+COUNTIF(J76,"&gt;=80")+COUNTIF(L76,"&gt;=80")+COUNTIF(N76,"&gt;=80")+COUNTIF(P76,"&gt;=80")+COUNTIF(R76,"&gt;=80")</f>
        <v>4</v>
      </c>
    </row>
    <row r="77" spans="1:19" s="107" customFormat="1" ht="15.6" customHeight="1" x14ac:dyDescent="0.25">
      <c r="A77" s="12" t="s">
        <v>47</v>
      </c>
      <c r="B77" s="12">
        <v>210390</v>
      </c>
      <c r="C77" s="12">
        <v>45</v>
      </c>
      <c r="D77" s="40" t="s">
        <v>52</v>
      </c>
      <c r="E77" s="39">
        <v>2908</v>
      </c>
      <c r="F77" s="86">
        <f>E77*6</f>
        <v>17448</v>
      </c>
      <c r="G77" s="88">
        <v>2524</v>
      </c>
      <c r="H77" s="108">
        <f>SUM(G77/E77*100)</f>
        <v>86.795048143053648</v>
      </c>
      <c r="I77" s="97">
        <v>2383</v>
      </c>
      <c r="J77" s="110">
        <f>SUM(I77/E77*100)</f>
        <v>81.946354883081156</v>
      </c>
      <c r="K77" s="42">
        <v>2915</v>
      </c>
      <c r="L77" s="110">
        <f>SUM(K77/E77*100)</f>
        <v>100.24071526822557</v>
      </c>
      <c r="M77" s="55">
        <v>2661</v>
      </c>
      <c r="N77" s="110">
        <f>SUM(M77/E77*100)</f>
        <v>91.506189821182943</v>
      </c>
      <c r="O77" s="55">
        <v>2521</v>
      </c>
      <c r="P77" s="110">
        <f>SUM(O77/E77*100)</f>
        <v>86.691884456671247</v>
      </c>
      <c r="Q77" s="55">
        <v>2460</v>
      </c>
      <c r="R77" s="112">
        <f>Q77/E77*100</f>
        <v>84.594222833562583</v>
      </c>
      <c r="S77" s="26">
        <f>COUNTIF(H77,"&gt;=80")+COUNTIF(J77,"&gt;=80")+COUNTIF(L77,"&gt;=80")+COUNTIF(N77,"&gt;=80")+COUNTIF(P77,"&gt;=80")+COUNTIF(R77,"&gt;=80")</f>
        <v>6</v>
      </c>
    </row>
    <row r="78" spans="1:19" s="107" customFormat="1" ht="15.6" customHeight="1" x14ac:dyDescent="0.25">
      <c r="A78" s="12" t="s">
        <v>102</v>
      </c>
      <c r="B78" s="12">
        <v>210400</v>
      </c>
      <c r="C78" s="12">
        <v>96</v>
      </c>
      <c r="D78" s="40" t="s">
        <v>104</v>
      </c>
      <c r="E78" s="39">
        <v>4447</v>
      </c>
      <c r="F78" s="86">
        <f>E78*6</f>
        <v>26682</v>
      </c>
      <c r="G78" s="88">
        <v>2743</v>
      </c>
      <c r="H78" s="108">
        <f>SUM(G78/E78*100)</f>
        <v>61.6820328311221</v>
      </c>
      <c r="I78" s="97">
        <v>3751</v>
      </c>
      <c r="J78" s="110">
        <f>SUM(I78/E78*100)</f>
        <v>84.348999325387894</v>
      </c>
      <c r="K78" s="42">
        <v>4787</v>
      </c>
      <c r="L78" s="110">
        <f>SUM(K78/E78*100)</f>
        <v>107.64560377782774</v>
      </c>
      <c r="M78" s="55">
        <v>4465</v>
      </c>
      <c r="N78" s="110">
        <f>SUM(M78/E78*100)</f>
        <v>100.40476725882617</v>
      </c>
      <c r="O78" s="55">
        <v>3360</v>
      </c>
      <c r="P78" s="110">
        <f>SUM(O78/E78*100)</f>
        <v>75.556554980885991</v>
      </c>
      <c r="Q78" s="55">
        <v>4412</v>
      </c>
      <c r="R78" s="112">
        <f>Q78/E78*100</f>
        <v>99.212952552282445</v>
      </c>
      <c r="S78" s="26">
        <f>COUNTIF(H78,"&gt;=80")+COUNTIF(J78,"&gt;=80")+COUNTIF(L78,"&gt;=80")+COUNTIF(N78,"&gt;=80")+COUNTIF(P78,"&gt;=80")+COUNTIF(R78,"&gt;=80")</f>
        <v>4</v>
      </c>
    </row>
    <row r="79" spans="1:19" s="107" customFormat="1" ht="15.6" customHeight="1" x14ac:dyDescent="0.25">
      <c r="A79" s="12" t="s">
        <v>73</v>
      </c>
      <c r="B79" s="12">
        <v>210405</v>
      </c>
      <c r="C79" s="12">
        <v>70</v>
      </c>
      <c r="D79" s="40" t="s">
        <v>78</v>
      </c>
      <c r="E79" s="39">
        <v>13779</v>
      </c>
      <c r="F79" s="86">
        <f>E79*6</f>
        <v>82674</v>
      </c>
      <c r="G79" s="88">
        <v>13134</v>
      </c>
      <c r="H79" s="108">
        <f>SUM(G79/E79*100)</f>
        <v>95.318963640322224</v>
      </c>
      <c r="I79" s="97">
        <v>12917</v>
      </c>
      <c r="J79" s="110">
        <f>SUM(I79/E79*100)</f>
        <v>93.74410334567095</v>
      </c>
      <c r="K79" s="42">
        <v>12867</v>
      </c>
      <c r="L79" s="110">
        <f>SUM(K79/E79*100)</f>
        <v>93.381232310037007</v>
      </c>
      <c r="M79" s="55">
        <v>13483</v>
      </c>
      <c r="N79" s="110">
        <f>SUM(M79/E79*100)</f>
        <v>97.851803469047098</v>
      </c>
      <c r="O79" s="55">
        <v>13441</v>
      </c>
      <c r="P79" s="110">
        <f>SUM(O79/E79*100)</f>
        <v>97.546991799114593</v>
      </c>
      <c r="Q79" s="55">
        <v>14423</v>
      </c>
      <c r="R79" s="112">
        <f>Q79/E79*100</f>
        <v>104.6737789389651</v>
      </c>
      <c r="S79" s="26">
        <f>COUNTIF(H79,"&gt;=80")+COUNTIF(J79,"&gt;=80")+COUNTIF(L79,"&gt;=80")+COUNTIF(N79,"&gt;=80")+COUNTIF(P79,"&gt;=80")+COUNTIF(R79,"&gt;=80")</f>
        <v>6</v>
      </c>
    </row>
    <row r="80" spans="1:19" s="107" customFormat="1" ht="15.6" customHeight="1" x14ac:dyDescent="0.25">
      <c r="A80" s="12" t="s">
        <v>28</v>
      </c>
      <c r="B80" s="12">
        <v>210407</v>
      </c>
      <c r="C80" s="12">
        <v>23</v>
      </c>
      <c r="D80" s="40" t="s">
        <v>31</v>
      </c>
      <c r="E80" s="39">
        <v>1418</v>
      </c>
      <c r="F80" s="86">
        <f>E80*6</f>
        <v>8508</v>
      </c>
      <c r="G80" s="87">
        <v>708</v>
      </c>
      <c r="H80" s="108">
        <f>SUM(G80/E80*100)</f>
        <v>49.929478138222848</v>
      </c>
      <c r="I80" s="122">
        <v>1958</v>
      </c>
      <c r="J80" s="110">
        <f>SUM(I80/E80*100)</f>
        <v>138.0818053596615</v>
      </c>
      <c r="K80" s="123">
        <v>2575</v>
      </c>
      <c r="L80" s="110">
        <f>SUM(K80/E80*100)</f>
        <v>181.59379407616362</v>
      </c>
      <c r="M80" s="55">
        <v>1534</v>
      </c>
      <c r="N80" s="110">
        <f>SUM(M80/E80*100)</f>
        <v>108.18053596614952</v>
      </c>
      <c r="O80" s="62">
        <v>1354</v>
      </c>
      <c r="P80" s="110">
        <f>SUM(O80/E80*100)</f>
        <v>95.486600846262334</v>
      </c>
      <c r="Q80" s="55">
        <v>1666</v>
      </c>
      <c r="R80" s="112">
        <f>Q80/E80*100</f>
        <v>117.48942172073342</v>
      </c>
      <c r="S80" s="26">
        <f>COUNTIF(H80,"&gt;=80")+COUNTIF(J80,"&gt;=80")+COUNTIF(L80,"&gt;=80")+COUNTIF(N80,"&gt;=80")+COUNTIF(P80,"&gt;=80")+COUNTIF(R80,"&gt;=80")</f>
        <v>5</v>
      </c>
    </row>
    <row r="81" spans="1:19" s="107" customFormat="1" ht="15.6" customHeight="1" x14ac:dyDescent="0.25">
      <c r="A81" s="12" t="s">
        <v>42</v>
      </c>
      <c r="B81" s="12">
        <v>210408</v>
      </c>
      <c r="C81" s="12">
        <v>36</v>
      </c>
      <c r="D81" s="40" t="s">
        <v>248</v>
      </c>
      <c r="E81" s="39">
        <v>1665</v>
      </c>
      <c r="F81" s="86">
        <f>E81*6</f>
        <v>9990</v>
      </c>
      <c r="G81" s="88">
        <v>1456</v>
      </c>
      <c r="H81" s="108">
        <f>SUM(G81/E81*100)</f>
        <v>87.447447447447445</v>
      </c>
      <c r="I81" s="97">
        <v>2603</v>
      </c>
      <c r="J81" s="110">
        <f>SUM(I81/E81*100)</f>
        <v>156.33633633633636</v>
      </c>
      <c r="K81" s="42">
        <v>1491</v>
      </c>
      <c r="L81" s="110">
        <f>SUM(K81/E81*100)</f>
        <v>89.549549549549539</v>
      </c>
      <c r="M81" s="55">
        <v>1534</v>
      </c>
      <c r="N81" s="110">
        <f>SUM(M81/E81*100)</f>
        <v>92.132132132132128</v>
      </c>
      <c r="O81" s="55">
        <v>1663</v>
      </c>
      <c r="P81" s="110">
        <f>SUM(O81/E81*100)</f>
        <v>99.87987987987988</v>
      </c>
      <c r="Q81" s="55">
        <v>1666</v>
      </c>
      <c r="R81" s="113">
        <f>Q81/E81*100</f>
        <v>100.06006006006005</v>
      </c>
      <c r="S81" s="26">
        <f>COUNTIF(H81,"&gt;=80")+COUNTIF(J81,"&gt;=80")+COUNTIF(L81,"&gt;=80")+COUNTIF(N81,"&gt;=80")+COUNTIF(P81,"&gt;=80")+COUNTIF(R81,"&gt;=80")</f>
        <v>6</v>
      </c>
    </row>
    <row r="82" spans="1:19" s="107" customFormat="1" ht="15.6" customHeight="1" x14ac:dyDescent="0.25">
      <c r="A82" s="12" t="s">
        <v>28</v>
      </c>
      <c r="B82" s="12">
        <v>210409</v>
      </c>
      <c r="C82" s="12">
        <v>24</v>
      </c>
      <c r="D82" s="40" t="s">
        <v>32</v>
      </c>
      <c r="E82" s="39">
        <v>3880</v>
      </c>
      <c r="F82" s="86">
        <f>E82*6</f>
        <v>23280</v>
      </c>
      <c r="G82" s="87">
        <v>2096</v>
      </c>
      <c r="H82" s="108">
        <f>SUM(G82/E82*100)</f>
        <v>54.020618556701031</v>
      </c>
      <c r="I82" s="122">
        <v>3652</v>
      </c>
      <c r="J82" s="110">
        <f>SUM(I82/E82*100)</f>
        <v>94.123711340206185</v>
      </c>
      <c r="K82" s="123">
        <v>6763</v>
      </c>
      <c r="L82" s="110">
        <f>SUM(K82/E82*100)</f>
        <v>174.3041237113402</v>
      </c>
      <c r="M82" s="55">
        <v>4764</v>
      </c>
      <c r="N82" s="110">
        <f>SUM(M82/E82*100)</f>
        <v>122.78350515463919</v>
      </c>
      <c r="O82" s="62">
        <v>4084</v>
      </c>
      <c r="P82" s="110">
        <f>SUM(O82/E82*100)</f>
        <v>105.25773195876289</v>
      </c>
      <c r="Q82" s="55">
        <v>4057</v>
      </c>
      <c r="R82" s="112">
        <f>Q82/E82*100</f>
        <v>104.5618556701031</v>
      </c>
      <c r="S82" s="26">
        <f>COUNTIF(H82,"&gt;=80")+COUNTIF(J82,"&gt;=80")+COUNTIF(L82,"&gt;=80")+COUNTIF(N82,"&gt;=80")+COUNTIF(P82,"&gt;=80")+COUNTIF(R82,"&gt;=80")</f>
        <v>5</v>
      </c>
    </row>
    <row r="83" spans="1:19" s="107" customFormat="1" ht="15.6" customHeight="1" x14ac:dyDescent="0.25">
      <c r="A83" s="12" t="s">
        <v>28</v>
      </c>
      <c r="B83" s="12">
        <v>210410</v>
      </c>
      <c r="C83" s="12">
        <v>25</v>
      </c>
      <c r="D83" s="40" t="s">
        <v>33</v>
      </c>
      <c r="E83" s="39">
        <v>4850</v>
      </c>
      <c r="F83" s="86">
        <f>E83*6</f>
        <v>29100</v>
      </c>
      <c r="G83" s="87">
        <v>4645</v>
      </c>
      <c r="H83" s="108">
        <f>SUM(G83/E83*100)</f>
        <v>95.773195876288668</v>
      </c>
      <c r="I83" s="122">
        <v>3588</v>
      </c>
      <c r="J83" s="110">
        <f>SUM(I83/E83*100)</f>
        <v>73.979381443298962</v>
      </c>
      <c r="K83" s="123">
        <v>4447</v>
      </c>
      <c r="L83" s="110">
        <f>SUM(K83/E83*100)</f>
        <v>91.690721649484544</v>
      </c>
      <c r="M83" s="55">
        <v>3509</v>
      </c>
      <c r="N83" s="110">
        <f>SUM(M83/E83*100)</f>
        <v>72.350515463917532</v>
      </c>
      <c r="O83" s="62">
        <v>4905</v>
      </c>
      <c r="P83" s="110">
        <f>SUM(O83/E83*100)</f>
        <v>101.13402061855669</v>
      </c>
      <c r="Q83" s="55">
        <v>5005</v>
      </c>
      <c r="R83" s="112">
        <f>Q83/E83*100</f>
        <v>103.1958762886598</v>
      </c>
      <c r="S83" s="26">
        <f>COUNTIF(H83,"&gt;=80")+COUNTIF(J83,"&gt;=80")+COUNTIF(L83,"&gt;=80")+COUNTIF(N83,"&gt;=80")+COUNTIF(P83,"&gt;=80")+COUNTIF(R83,"&gt;=80")</f>
        <v>4</v>
      </c>
    </row>
    <row r="84" spans="1:19" s="107" customFormat="1" ht="15.6" customHeight="1" x14ac:dyDescent="0.25">
      <c r="A84" s="12" t="s">
        <v>132</v>
      </c>
      <c r="B84" s="12">
        <v>210420</v>
      </c>
      <c r="C84" s="12">
        <v>127</v>
      </c>
      <c r="D84" s="40" t="s">
        <v>135</v>
      </c>
      <c r="E84" s="39">
        <v>5657</v>
      </c>
      <c r="F84" s="86">
        <f>E84*6</f>
        <v>33942</v>
      </c>
      <c r="G84" s="88">
        <v>3016</v>
      </c>
      <c r="H84" s="108">
        <f>SUM(G84/E84*100)</f>
        <v>53.314477638324199</v>
      </c>
      <c r="I84" s="68">
        <v>4870</v>
      </c>
      <c r="J84" s="110">
        <f>SUM(I84/E84*100)</f>
        <v>86.088032526073889</v>
      </c>
      <c r="K84" s="88">
        <v>5287</v>
      </c>
      <c r="L84" s="110">
        <f>SUM(K84/E84*100)</f>
        <v>93.459430793706915</v>
      </c>
      <c r="M84" s="55">
        <v>5880</v>
      </c>
      <c r="N84" s="110">
        <f>SUM(M84/E84*100)</f>
        <v>103.94201873784692</v>
      </c>
      <c r="O84" s="55">
        <v>4239</v>
      </c>
      <c r="P84" s="110">
        <f>SUM(O84/E84*100)</f>
        <v>74.933710447233508</v>
      </c>
      <c r="Q84" s="55">
        <v>4695</v>
      </c>
      <c r="R84" s="112">
        <f>Q84/E84*100</f>
        <v>82.994520063637964</v>
      </c>
      <c r="S84" s="26">
        <f>COUNTIF(H84,"&gt;=80")+COUNTIF(J84,"&gt;=80")+COUNTIF(L84,"&gt;=80")+COUNTIF(N84,"&gt;=80")+COUNTIF(P84,"&gt;=80")+COUNTIF(R84,"&gt;=80")</f>
        <v>4</v>
      </c>
    </row>
    <row r="85" spans="1:19" s="107" customFormat="1" ht="15.6" customHeight="1" x14ac:dyDescent="0.25">
      <c r="A85" s="12" t="s">
        <v>204</v>
      </c>
      <c r="B85" s="12">
        <v>210430</v>
      </c>
      <c r="C85" s="12">
        <v>208</v>
      </c>
      <c r="D85" s="40" t="s">
        <v>212</v>
      </c>
      <c r="E85" s="39">
        <v>3903</v>
      </c>
      <c r="F85" s="86">
        <f>E85*6</f>
        <v>23418</v>
      </c>
      <c r="G85" s="121">
        <v>3815</v>
      </c>
      <c r="H85" s="108">
        <f>SUM(G85/E85*100)</f>
        <v>97.745324109659236</v>
      </c>
      <c r="I85" s="125">
        <v>3900</v>
      </c>
      <c r="J85" s="110">
        <f>SUM(I85/E85*100)</f>
        <v>99.923136049192934</v>
      </c>
      <c r="K85" s="126">
        <v>3600</v>
      </c>
      <c r="L85" s="110">
        <f>SUM(K85/E85*100)</f>
        <v>92.236740968485776</v>
      </c>
      <c r="M85" s="55">
        <v>3813</v>
      </c>
      <c r="N85" s="110">
        <f>SUM(M85/E85*100)</f>
        <v>97.694081475787854</v>
      </c>
      <c r="O85" s="55">
        <v>3903</v>
      </c>
      <c r="P85" s="110">
        <f>SUM(O85/E85*100)</f>
        <v>100</v>
      </c>
      <c r="Q85" s="55">
        <v>3903</v>
      </c>
      <c r="R85" s="112">
        <f>Q85/E85*100</f>
        <v>100</v>
      </c>
      <c r="S85" s="26">
        <f>COUNTIF(H85,"&gt;=80")+COUNTIF(J85,"&gt;=80")+COUNTIF(L85,"&gt;=80")+COUNTIF(N85,"&gt;=80")+COUNTIF(P85,"&gt;=80")+COUNTIF(R85,"&gt;=80")</f>
        <v>6</v>
      </c>
    </row>
    <row r="86" spans="1:19" s="107" customFormat="1" ht="15.6" customHeight="1" x14ac:dyDescent="0.25">
      <c r="A86" s="12" t="s">
        <v>132</v>
      </c>
      <c r="B86" s="12">
        <v>210440</v>
      </c>
      <c r="C86" s="12">
        <v>128</v>
      </c>
      <c r="D86" s="40" t="s">
        <v>136</v>
      </c>
      <c r="E86" s="39">
        <v>4950</v>
      </c>
      <c r="F86" s="86">
        <f>E86*6</f>
        <v>29700</v>
      </c>
      <c r="G86" s="88">
        <v>1117</v>
      </c>
      <c r="H86" s="108">
        <f>SUM(G86/E86*100)</f>
        <v>22.565656565656568</v>
      </c>
      <c r="I86" s="68">
        <v>1639</v>
      </c>
      <c r="J86" s="110">
        <f>SUM(I86/E86*100)</f>
        <v>33.111111111111114</v>
      </c>
      <c r="K86" s="88">
        <v>3456</v>
      </c>
      <c r="L86" s="110">
        <f>SUM(K86/E86*100)</f>
        <v>69.818181818181827</v>
      </c>
      <c r="M86" s="55">
        <v>1717</v>
      </c>
      <c r="N86" s="110">
        <f>SUM(M86/E86*100)</f>
        <v>34.686868686868685</v>
      </c>
      <c r="O86" s="55">
        <v>1427</v>
      </c>
      <c r="P86" s="110">
        <f>SUM(O86/E86*100)</f>
        <v>28.828282828282831</v>
      </c>
      <c r="Q86" s="55">
        <v>3711</v>
      </c>
      <c r="R86" s="112">
        <f>Q86/E86*100</f>
        <v>74.969696969696969</v>
      </c>
      <c r="S86" s="26">
        <f>COUNTIF(H86,"&gt;=80")+COUNTIF(J86,"&gt;=80")+COUNTIF(L86,"&gt;=80")+COUNTIF(N86,"&gt;=80")+COUNTIF(P86,"&gt;=80")+COUNTIF(R86,"&gt;=80")</f>
        <v>0</v>
      </c>
    </row>
    <row r="87" spans="1:19" s="107" customFormat="1" ht="15.6" customHeight="1" x14ac:dyDescent="0.25">
      <c r="A87" s="12" t="s">
        <v>132</v>
      </c>
      <c r="B87" s="12">
        <v>210450</v>
      </c>
      <c r="C87" s="12">
        <v>129</v>
      </c>
      <c r="D87" s="40" t="s">
        <v>137</v>
      </c>
      <c r="E87" s="39">
        <v>3780</v>
      </c>
      <c r="F87" s="86">
        <f>E87*6</f>
        <v>22680</v>
      </c>
      <c r="G87" s="88">
        <v>3114</v>
      </c>
      <c r="H87" s="108">
        <f>SUM(G87/E87*100)</f>
        <v>82.38095238095238</v>
      </c>
      <c r="I87" s="68">
        <v>3486</v>
      </c>
      <c r="J87" s="110">
        <f>SUM(I87/E87*100)</f>
        <v>92.222222222222229</v>
      </c>
      <c r="K87" s="88">
        <v>3389</v>
      </c>
      <c r="L87" s="110">
        <f>SUM(K87/E87*100)</f>
        <v>89.656084656084658</v>
      </c>
      <c r="M87" s="55">
        <v>4173</v>
      </c>
      <c r="N87" s="110">
        <f>SUM(M87/E87*100)</f>
        <v>110.39682539682541</v>
      </c>
      <c r="O87" s="55">
        <v>2870</v>
      </c>
      <c r="P87" s="110">
        <f>SUM(O87/E87*100)</f>
        <v>75.925925925925924</v>
      </c>
      <c r="Q87" s="55">
        <v>4910</v>
      </c>
      <c r="R87" s="112">
        <f>Q87/E87*100</f>
        <v>129.89417989417987</v>
      </c>
      <c r="S87" s="26">
        <f>COUNTIF(H87,"&gt;=80")+COUNTIF(J87,"&gt;=80")+COUNTIF(L87,"&gt;=80")+COUNTIF(N87,"&gt;=80")+COUNTIF(P87,"&gt;=80")+COUNTIF(R87,"&gt;=80")</f>
        <v>5</v>
      </c>
    </row>
    <row r="88" spans="1:19" s="107" customFormat="1" ht="15.6" customHeight="1" x14ac:dyDescent="0.25">
      <c r="A88" s="12" t="s">
        <v>73</v>
      </c>
      <c r="B88" s="12">
        <v>210455</v>
      </c>
      <c r="C88" s="12">
        <v>71</v>
      </c>
      <c r="D88" s="40" t="s">
        <v>79</v>
      </c>
      <c r="E88" s="39">
        <v>8866</v>
      </c>
      <c r="F88" s="86">
        <f>E88*6</f>
        <v>53196</v>
      </c>
      <c r="G88" s="88">
        <v>3887</v>
      </c>
      <c r="H88" s="108">
        <f>SUM(G88/E88*100)</f>
        <v>43.841642228739005</v>
      </c>
      <c r="I88" s="97">
        <v>5843</v>
      </c>
      <c r="J88" s="110">
        <f>SUM(I88/E88*100)</f>
        <v>65.903451387322349</v>
      </c>
      <c r="K88" s="42">
        <v>7882</v>
      </c>
      <c r="L88" s="110">
        <f>SUM(K88/E88*100)</f>
        <v>88.901421159485665</v>
      </c>
      <c r="M88" s="55">
        <v>9376</v>
      </c>
      <c r="N88" s="110">
        <f>SUM(M88/E88*100)</f>
        <v>105.75231220392511</v>
      </c>
      <c r="O88" s="55">
        <v>9374</v>
      </c>
      <c r="P88" s="110">
        <f>SUM(O88/E88*100)</f>
        <v>105.72975411685088</v>
      </c>
      <c r="Q88" s="55">
        <v>8924</v>
      </c>
      <c r="R88" s="112">
        <f>Q88/E88*100</f>
        <v>100.65418452515227</v>
      </c>
      <c r="S88" s="26">
        <f>COUNTIF(H88,"&gt;=80")+COUNTIF(J88,"&gt;=80")+COUNTIF(L88,"&gt;=80")+COUNTIF(N88,"&gt;=80")+COUNTIF(P88,"&gt;=80")+COUNTIF(R88,"&gt;=80")</f>
        <v>4</v>
      </c>
    </row>
    <row r="89" spans="1:19" s="107" customFormat="1" ht="15.6" customHeight="1" x14ac:dyDescent="0.25">
      <c r="A89" s="12" t="s">
        <v>132</v>
      </c>
      <c r="B89" s="12">
        <v>210460</v>
      </c>
      <c r="C89" s="12">
        <v>130</v>
      </c>
      <c r="D89" s="40" t="s">
        <v>138</v>
      </c>
      <c r="E89" s="39">
        <v>5914</v>
      </c>
      <c r="F89" s="86">
        <f>E89*6</f>
        <v>35484</v>
      </c>
      <c r="G89" s="88">
        <v>6061</v>
      </c>
      <c r="H89" s="108">
        <f>SUM(G89/E89*100)</f>
        <v>102.48562732499154</v>
      </c>
      <c r="I89" s="68">
        <v>6528</v>
      </c>
      <c r="J89" s="110">
        <f>SUM(I89/E89*100)</f>
        <v>110.38214406493067</v>
      </c>
      <c r="K89" s="88">
        <v>5593</v>
      </c>
      <c r="L89" s="110">
        <f>SUM(K89/E89*100)</f>
        <v>94.572201555630713</v>
      </c>
      <c r="M89" s="55">
        <v>6053</v>
      </c>
      <c r="N89" s="110">
        <f>SUM(M89/E89*100)</f>
        <v>102.35035508961785</v>
      </c>
      <c r="O89" s="55">
        <v>5091</v>
      </c>
      <c r="P89" s="110">
        <f>SUM(O89/E89*100)</f>
        <v>86.083868785931685</v>
      </c>
      <c r="Q89" s="55">
        <v>6741</v>
      </c>
      <c r="R89" s="112">
        <f>Q89/E89*100</f>
        <v>113.98376733175515</v>
      </c>
      <c r="S89" s="26">
        <f>COUNTIF(H89,"&gt;=80")+COUNTIF(J89,"&gt;=80")+COUNTIF(L89,"&gt;=80")+COUNTIF(N89,"&gt;=80")+COUNTIF(P89,"&gt;=80")+COUNTIF(R89,"&gt;=80")</f>
        <v>6</v>
      </c>
    </row>
    <row r="90" spans="1:19" s="107" customFormat="1" ht="15.6" customHeight="1" x14ac:dyDescent="0.25">
      <c r="A90" s="12" t="s">
        <v>132</v>
      </c>
      <c r="B90" s="12">
        <v>210462</v>
      </c>
      <c r="C90" s="12">
        <v>131</v>
      </c>
      <c r="D90" s="40" t="s">
        <v>139</v>
      </c>
      <c r="E90" s="39">
        <v>3760</v>
      </c>
      <c r="F90" s="86">
        <f>E90*6</f>
        <v>22560</v>
      </c>
      <c r="G90" s="88">
        <v>3100</v>
      </c>
      <c r="H90" s="108">
        <f>SUM(G90/E90*100)</f>
        <v>82.446808510638306</v>
      </c>
      <c r="I90" s="68">
        <v>3200</v>
      </c>
      <c r="J90" s="110">
        <f>SUM(I90/E90*100)</f>
        <v>85.106382978723403</v>
      </c>
      <c r="K90" s="88">
        <v>3000</v>
      </c>
      <c r="L90" s="110">
        <f>SUM(K90/E90*100)</f>
        <v>79.787234042553195</v>
      </c>
      <c r="M90" s="55">
        <v>3300</v>
      </c>
      <c r="N90" s="110">
        <f>SUM(M90/E90*100)</f>
        <v>87.7659574468085</v>
      </c>
      <c r="O90" s="55">
        <v>3499</v>
      </c>
      <c r="P90" s="110">
        <f>SUM(O90/E90*100)</f>
        <v>93.058510638297875</v>
      </c>
      <c r="Q90" s="55">
        <v>3400</v>
      </c>
      <c r="R90" s="112">
        <f>Q90/E90*100</f>
        <v>90.425531914893625</v>
      </c>
      <c r="S90" s="26">
        <f>COUNTIF(H90,"&gt;=80")+COUNTIF(J90,"&gt;=80")+COUNTIF(L90,"&gt;=80")+COUNTIF(N90,"&gt;=80")+COUNTIF(P90,"&gt;=80")+COUNTIF(R90,"&gt;=80")</f>
        <v>5</v>
      </c>
    </row>
    <row r="91" spans="1:19" s="107" customFormat="1" ht="15.6" customHeight="1" x14ac:dyDescent="0.25">
      <c r="A91" s="12" t="s">
        <v>160</v>
      </c>
      <c r="B91" s="12">
        <v>210465</v>
      </c>
      <c r="C91" s="12">
        <v>156</v>
      </c>
      <c r="D91" s="40" t="s">
        <v>164</v>
      </c>
      <c r="E91" s="39">
        <v>2029</v>
      </c>
      <c r="F91" s="86">
        <f>E91*6</f>
        <v>12174</v>
      </c>
      <c r="G91" s="55">
        <v>5964</v>
      </c>
      <c r="H91" s="108">
        <f>SUM(G91/E91*100)</f>
        <v>293.93790044356825</v>
      </c>
      <c r="I91" s="39">
        <v>4645</v>
      </c>
      <c r="J91" s="110">
        <f>SUM(I91/E91*100)</f>
        <v>228.93050763923114</v>
      </c>
      <c r="K91" s="39">
        <v>3388</v>
      </c>
      <c r="L91" s="110">
        <f>SUM(K91/E91*100)</f>
        <v>166.97880729423363</v>
      </c>
      <c r="M91" s="55">
        <v>2200</v>
      </c>
      <c r="N91" s="110">
        <f>SUM(M91/E91*100)</f>
        <v>108.42779694430753</v>
      </c>
      <c r="O91" s="55">
        <v>1771</v>
      </c>
      <c r="P91" s="110">
        <f>SUM(O91/E91*100)</f>
        <v>87.284376540167571</v>
      </c>
      <c r="Q91" s="55">
        <v>1953</v>
      </c>
      <c r="R91" s="112">
        <f>Q91/E91*100</f>
        <v>96.254312469196648</v>
      </c>
      <c r="S91" s="26">
        <f>COUNTIF(H91,"&gt;=80")+COUNTIF(J91,"&gt;=80")+COUNTIF(L91,"&gt;=80")+COUNTIF(N91,"&gt;=80")+COUNTIF(P91,"&gt;=80")+COUNTIF(R91,"&gt;=80")</f>
        <v>6</v>
      </c>
    </row>
    <row r="92" spans="1:19" s="107" customFormat="1" ht="15.6" customHeight="1" x14ac:dyDescent="0.25">
      <c r="A92" s="12" t="s">
        <v>204</v>
      </c>
      <c r="B92" s="12">
        <v>210467</v>
      </c>
      <c r="C92" s="12">
        <v>209</v>
      </c>
      <c r="D92" s="40" t="s">
        <v>213</v>
      </c>
      <c r="E92" s="39">
        <v>7446</v>
      </c>
      <c r="F92" s="86">
        <f>E92*6</f>
        <v>44676</v>
      </c>
      <c r="G92" s="61">
        <v>6920</v>
      </c>
      <c r="H92" s="108">
        <f>SUM(G92/E92*100)</f>
        <v>92.935804458769809</v>
      </c>
      <c r="I92" s="46">
        <v>7446</v>
      </c>
      <c r="J92" s="110">
        <f>SUM(I92/E92*100)</f>
        <v>100</v>
      </c>
      <c r="K92" s="46">
        <v>7081</v>
      </c>
      <c r="L92" s="110">
        <f>SUM(K92/E92*100)</f>
        <v>95.098039215686271</v>
      </c>
      <c r="M92" s="55">
        <v>6645</v>
      </c>
      <c r="N92" s="110">
        <f>SUM(M92/E92*100)</f>
        <v>89.242546333601936</v>
      </c>
      <c r="O92" s="55">
        <v>7552</v>
      </c>
      <c r="P92" s="110">
        <f>SUM(O92/E92*100)</f>
        <v>101.42358313188289</v>
      </c>
      <c r="Q92" s="55">
        <v>4703</v>
      </c>
      <c r="R92" s="112">
        <f>Q92/E92*100</f>
        <v>63.161428955143705</v>
      </c>
      <c r="S92" s="26">
        <f>COUNTIF(H92,"&gt;=80")+COUNTIF(J92,"&gt;=80")+COUNTIF(L92,"&gt;=80")+COUNTIF(N92,"&gt;=80")+COUNTIF(P92,"&gt;=80")+COUNTIF(R92,"&gt;=80")</f>
        <v>5</v>
      </c>
    </row>
    <row r="93" spans="1:19" s="107" customFormat="1" ht="15.6" customHeight="1" x14ac:dyDescent="0.25">
      <c r="A93" s="12" t="s">
        <v>132</v>
      </c>
      <c r="B93" s="12">
        <v>210470</v>
      </c>
      <c r="C93" s="12">
        <v>132</v>
      </c>
      <c r="D93" s="40" t="s">
        <v>140</v>
      </c>
      <c r="E93" s="39">
        <v>2806</v>
      </c>
      <c r="F93" s="86">
        <f>E93*6</f>
        <v>16836</v>
      </c>
      <c r="G93" s="55">
        <v>2850</v>
      </c>
      <c r="H93" s="108">
        <f>SUM(G93/E93*100)</f>
        <v>101.568068424804</v>
      </c>
      <c r="I93" s="55">
        <v>2528</v>
      </c>
      <c r="J93" s="110">
        <f>SUM(I93/E93*100)</f>
        <v>90.092658588738416</v>
      </c>
      <c r="K93" s="55">
        <v>2653</v>
      </c>
      <c r="L93" s="110">
        <f>SUM(K93/E93*100)</f>
        <v>94.547398431931569</v>
      </c>
      <c r="M93" s="55">
        <v>1699</v>
      </c>
      <c r="N93" s="110">
        <f>SUM(M93/E93*100)</f>
        <v>60.548823948681395</v>
      </c>
      <c r="O93" s="55">
        <v>1058</v>
      </c>
      <c r="P93" s="110">
        <f>SUM(O93/E93*100)</f>
        <v>37.704918032786885</v>
      </c>
      <c r="Q93" s="55">
        <v>1935</v>
      </c>
      <c r="R93" s="112">
        <f>Q93/E93*100</f>
        <v>68.959372772630076</v>
      </c>
      <c r="S93" s="26">
        <f>COUNTIF(H93,"&gt;=80")+COUNTIF(J93,"&gt;=80")+COUNTIF(L93,"&gt;=80")+COUNTIF(N93,"&gt;=80")+COUNTIF(P93,"&gt;=80")+COUNTIF(R93,"&gt;=80")</f>
        <v>3</v>
      </c>
    </row>
    <row r="94" spans="1:19" s="107" customFormat="1" ht="15.6" customHeight="1" x14ac:dyDescent="0.25">
      <c r="A94" s="12" t="s">
        <v>42</v>
      </c>
      <c r="B94" s="12">
        <v>210480</v>
      </c>
      <c r="C94" s="12">
        <v>37</v>
      </c>
      <c r="D94" s="40" t="s">
        <v>44</v>
      </c>
      <c r="E94" s="39">
        <v>24200</v>
      </c>
      <c r="F94" s="86">
        <f>E94*6</f>
        <v>145200</v>
      </c>
      <c r="G94" s="55">
        <v>9331</v>
      </c>
      <c r="H94" s="108">
        <f>SUM(G94/E94*100)</f>
        <v>38.557851239669425</v>
      </c>
      <c r="I94" s="39">
        <v>21006</v>
      </c>
      <c r="J94" s="110">
        <f>SUM(I94/E94*100)</f>
        <v>86.801652892561989</v>
      </c>
      <c r="K94" s="39">
        <v>32906</v>
      </c>
      <c r="L94" s="110">
        <f>SUM(K94/E94*100)</f>
        <v>135.97520661157026</v>
      </c>
      <c r="M94" s="55">
        <v>26965</v>
      </c>
      <c r="N94" s="110">
        <f>SUM(M94/E94*100)</f>
        <v>111.42561983471076</v>
      </c>
      <c r="O94" s="55">
        <v>24213</v>
      </c>
      <c r="P94" s="110">
        <f>SUM(O94/E94*100)</f>
        <v>100.05371900826445</v>
      </c>
      <c r="Q94" s="55">
        <v>29742</v>
      </c>
      <c r="R94" s="112">
        <f>Q94/E94*100</f>
        <v>122.900826446281</v>
      </c>
      <c r="S94" s="26">
        <f>COUNTIF(H94,"&gt;=80")+COUNTIF(J94,"&gt;=80")+COUNTIF(L94,"&gt;=80")+COUNTIF(N94,"&gt;=80")+COUNTIF(P94,"&gt;=80")+COUNTIF(R94,"&gt;=80")</f>
        <v>5</v>
      </c>
    </row>
    <row r="95" spans="1:19" s="107" customFormat="1" ht="15.6" customHeight="1" x14ac:dyDescent="0.25">
      <c r="A95" s="12" t="s">
        <v>115</v>
      </c>
      <c r="B95" s="12">
        <v>210490</v>
      </c>
      <c r="C95" s="12">
        <v>114</v>
      </c>
      <c r="D95" s="40" t="s">
        <v>122</v>
      </c>
      <c r="E95" s="39">
        <v>3743</v>
      </c>
      <c r="F95" s="86">
        <f>E95*6</f>
        <v>22458</v>
      </c>
      <c r="G95" s="55">
        <v>3379</v>
      </c>
      <c r="H95" s="108">
        <f>SUM(G95/E95*100)</f>
        <v>90.275180336628367</v>
      </c>
      <c r="I95" s="39">
        <v>3182</v>
      </c>
      <c r="J95" s="110">
        <f>SUM(I95/E95*100)</f>
        <v>85.012022441891531</v>
      </c>
      <c r="K95" s="39">
        <v>3484</v>
      </c>
      <c r="L95" s="110">
        <f>SUM(K95/E95*100)</f>
        <v>93.080416777985576</v>
      </c>
      <c r="M95" s="55">
        <v>3252</v>
      </c>
      <c r="N95" s="110">
        <f>SUM(M95/E95*100)</f>
        <v>86.882180069463004</v>
      </c>
      <c r="O95" s="55">
        <v>3674</v>
      </c>
      <c r="P95" s="110">
        <f>SUM(O95/E95*100)</f>
        <v>98.15655890996527</v>
      </c>
      <c r="Q95" s="55">
        <v>4346</v>
      </c>
      <c r="R95" s="112">
        <f>Q95/E95*100</f>
        <v>116.11007213465135</v>
      </c>
      <c r="S95" s="26">
        <f>COUNTIF(H95,"&gt;=80")+COUNTIF(J95,"&gt;=80")+COUNTIF(L95,"&gt;=80")+COUNTIF(N95,"&gt;=80")+COUNTIF(P95,"&gt;=80")+COUNTIF(R95,"&gt;=80")</f>
        <v>6</v>
      </c>
    </row>
    <row r="96" spans="1:19" s="107" customFormat="1" ht="15.6" customHeight="1" x14ac:dyDescent="0.25">
      <c r="A96" s="12" t="s">
        <v>148</v>
      </c>
      <c r="B96" s="12">
        <v>210500</v>
      </c>
      <c r="C96" s="12">
        <v>145</v>
      </c>
      <c r="D96" s="40" t="s">
        <v>153</v>
      </c>
      <c r="E96" s="39">
        <v>7310</v>
      </c>
      <c r="F96" s="86">
        <f>E96*6</f>
        <v>43860</v>
      </c>
      <c r="G96" s="55">
        <v>7379</v>
      </c>
      <c r="H96" s="108">
        <f>SUM(G96/E96*100)</f>
        <v>100.9439124487004</v>
      </c>
      <c r="I96" s="55">
        <v>5950</v>
      </c>
      <c r="J96" s="110">
        <f>SUM(I96/E96*100)</f>
        <v>81.395348837209298</v>
      </c>
      <c r="K96" s="55">
        <v>7819</v>
      </c>
      <c r="L96" s="110">
        <f>SUM(K96/E96*100)</f>
        <v>106.96306429548564</v>
      </c>
      <c r="M96" s="55">
        <v>7178</v>
      </c>
      <c r="N96" s="110">
        <f>SUM(M96/E96*100)</f>
        <v>98.194254445964432</v>
      </c>
      <c r="O96" s="55">
        <v>6455</v>
      </c>
      <c r="P96" s="110">
        <f>SUM(O96/E96*100)</f>
        <v>88.303693570451429</v>
      </c>
      <c r="Q96" s="55">
        <v>6346</v>
      </c>
      <c r="R96" s="112">
        <f>Q96/E96*100</f>
        <v>86.812585499316015</v>
      </c>
      <c r="S96" s="26">
        <f>COUNTIF(H96,"&gt;=80")+COUNTIF(J96,"&gt;=80")+COUNTIF(L96,"&gt;=80")+COUNTIF(N96,"&gt;=80")+COUNTIF(P96,"&gt;=80")+COUNTIF(R96,"&gt;=80")</f>
        <v>6</v>
      </c>
    </row>
    <row r="97" spans="1:19" s="107" customFormat="1" ht="15.6" customHeight="1" x14ac:dyDescent="0.25">
      <c r="A97" s="12" t="s">
        <v>148</v>
      </c>
      <c r="B97" s="12">
        <v>210510</v>
      </c>
      <c r="C97" s="12">
        <v>146</v>
      </c>
      <c r="D97" s="40" t="s">
        <v>154</v>
      </c>
      <c r="E97" s="39">
        <v>4074</v>
      </c>
      <c r="F97" s="86">
        <f>E97*6</f>
        <v>24444</v>
      </c>
      <c r="G97" s="55">
        <v>160</v>
      </c>
      <c r="H97" s="108">
        <f>SUM(G97/E97*100)</f>
        <v>3.9273441335297004</v>
      </c>
      <c r="I97" s="55">
        <v>2584</v>
      </c>
      <c r="J97" s="110">
        <f>SUM(I97/E97*100)</f>
        <v>63.426607756504659</v>
      </c>
      <c r="K97" s="55">
        <v>3542</v>
      </c>
      <c r="L97" s="110">
        <f>SUM(K97/E97*100)</f>
        <v>86.941580756013749</v>
      </c>
      <c r="M97" s="55">
        <v>3371</v>
      </c>
      <c r="N97" s="110">
        <f>SUM(M97/E97*100)</f>
        <v>82.744231713303876</v>
      </c>
      <c r="O97" s="55">
        <v>4303</v>
      </c>
      <c r="P97" s="110">
        <f>SUM(O97/E97*100)</f>
        <v>105.62101129111439</v>
      </c>
      <c r="Q97" s="55">
        <v>3421</v>
      </c>
      <c r="R97" s="112">
        <f>Q97/E97*100</f>
        <v>83.971526755031917</v>
      </c>
      <c r="S97" s="26">
        <f>COUNTIF(H97,"&gt;=80")+COUNTIF(J97,"&gt;=80")+COUNTIF(L97,"&gt;=80")+COUNTIF(N97,"&gt;=80")+COUNTIF(P97,"&gt;=80")+COUNTIF(R97,"&gt;=80")</f>
        <v>4</v>
      </c>
    </row>
    <row r="98" spans="1:19" s="107" customFormat="1" ht="15.6" customHeight="1" x14ac:dyDescent="0.25">
      <c r="A98" s="12" t="s">
        <v>160</v>
      </c>
      <c r="B98" s="12">
        <v>210515</v>
      </c>
      <c r="C98" s="12">
        <v>157</v>
      </c>
      <c r="D98" s="40" t="s">
        <v>165</v>
      </c>
      <c r="E98" s="39">
        <v>5122</v>
      </c>
      <c r="F98" s="86">
        <f>E98*6</f>
        <v>30732</v>
      </c>
      <c r="G98" s="55">
        <v>5926</v>
      </c>
      <c r="H98" s="108">
        <f>SUM(G98/E98*100)</f>
        <v>115.69699336196797</v>
      </c>
      <c r="I98" s="39">
        <v>7908</v>
      </c>
      <c r="J98" s="110">
        <f>SUM(I98/E98*100)</f>
        <v>154.3928153065209</v>
      </c>
      <c r="K98" s="39">
        <v>5834</v>
      </c>
      <c r="L98" s="110">
        <f>SUM(K98/E98*100)</f>
        <v>113.90081999219055</v>
      </c>
      <c r="M98" s="55">
        <v>5842</v>
      </c>
      <c r="N98" s="110">
        <f>SUM(M98/E98*100)</f>
        <v>114.05700898086685</v>
      </c>
      <c r="O98" s="55">
        <v>4028</v>
      </c>
      <c r="P98" s="110">
        <f>SUM(O98/E98*100)</f>
        <v>78.641155798516209</v>
      </c>
      <c r="Q98" s="55">
        <v>5605</v>
      </c>
      <c r="R98" s="112">
        <f>Q98/E98*100</f>
        <v>109.4299101913315</v>
      </c>
      <c r="S98" s="26">
        <f>COUNTIF(H98,"&gt;=80")+COUNTIF(J98,"&gt;=80")+COUNTIF(L98,"&gt;=80")+COUNTIF(N98,"&gt;=80")+COUNTIF(P98,"&gt;=80")+COUNTIF(R98,"&gt;=80")</f>
        <v>5</v>
      </c>
    </row>
    <row r="99" spans="1:19" s="107" customFormat="1" ht="15.6" customHeight="1" x14ac:dyDescent="0.25">
      <c r="A99" s="12" t="s">
        <v>102</v>
      </c>
      <c r="B99" s="12">
        <v>210520</v>
      </c>
      <c r="C99" s="12">
        <v>97</v>
      </c>
      <c r="D99" s="40" t="s">
        <v>105</v>
      </c>
      <c r="E99" s="39">
        <v>2700</v>
      </c>
      <c r="F99" s="86">
        <f>E99*6</f>
        <v>16200</v>
      </c>
      <c r="G99" s="55">
        <v>2494</v>
      </c>
      <c r="H99" s="108">
        <f>SUM(G99/E99*100)</f>
        <v>92.370370370370367</v>
      </c>
      <c r="I99" s="39">
        <v>2472</v>
      </c>
      <c r="J99" s="110">
        <f>SUM(I99/E99*100)</f>
        <v>91.555555555555557</v>
      </c>
      <c r="K99" s="39">
        <v>2523</v>
      </c>
      <c r="L99" s="110">
        <f>SUM(K99/E99*100)</f>
        <v>93.444444444444443</v>
      </c>
      <c r="M99" s="55">
        <v>2242</v>
      </c>
      <c r="N99" s="110">
        <f>SUM(M99/E99*100)</f>
        <v>83.037037037037038</v>
      </c>
      <c r="O99" s="55">
        <v>2203</v>
      </c>
      <c r="P99" s="110">
        <f>SUM(O99/E99*100)</f>
        <v>81.592592592592595</v>
      </c>
      <c r="Q99" s="55">
        <v>2602</v>
      </c>
      <c r="R99" s="112">
        <f>Q99/E99*100</f>
        <v>96.370370370370367</v>
      </c>
      <c r="S99" s="26">
        <f>COUNTIF(H99,"&gt;=80")+COUNTIF(J99,"&gt;=80")+COUNTIF(L99,"&gt;=80")+COUNTIF(N99,"&gt;=80")+COUNTIF(P99,"&gt;=80")+COUNTIF(R99,"&gt;=80")</f>
        <v>6</v>
      </c>
    </row>
    <row r="100" spans="1:19" s="107" customFormat="1" ht="15.6" customHeight="1" x14ac:dyDescent="0.25">
      <c r="A100" s="12" t="s">
        <v>73</v>
      </c>
      <c r="B100" s="12">
        <v>210530</v>
      </c>
      <c r="C100" s="12">
        <v>72</v>
      </c>
      <c r="D100" s="40" t="s">
        <v>73</v>
      </c>
      <c r="E100" s="39">
        <v>133097</v>
      </c>
      <c r="F100" s="86">
        <f>E100*6</f>
        <v>798582</v>
      </c>
      <c r="G100" s="55">
        <v>115291</v>
      </c>
      <c r="H100" s="108">
        <f>SUM(G100/E100*100)</f>
        <v>86.621787117666059</v>
      </c>
      <c r="I100" s="39">
        <v>115860</v>
      </c>
      <c r="J100" s="110">
        <f>SUM(I100/E100*100)</f>
        <v>87.049294875166225</v>
      </c>
      <c r="K100" s="39">
        <v>96529</v>
      </c>
      <c r="L100" s="110">
        <f>SUM(K100/E100*100)</f>
        <v>72.525301096193004</v>
      </c>
      <c r="M100" s="55">
        <v>123190</v>
      </c>
      <c r="N100" s="110">
        <f>SUM(M100/E100*100)</f>
        <v>92.556556496389845</v>
      </c>
      <c r="O100" s="55">
        <v>140533</v>
      </c>
      <c r="P100" s="110">
        <f>SUM(O100/E100*100)</f>
        <v>105.58690278518674</v>
      </c>
      <c r="Q100" s="55">
        <v>140388</v>
      </c>
      <c r="R100" s="112">
        <f>Q100/E100*100</f>
        <v>105.47795968353908</v>
      </c>
      <c r="S100" s="26">
        <f>COUNTIF(H100,"&gt;=80")+COUNTIF(J100,"&gt;=80")+COUNTIF(L100,"&gt;=80")+COUNTIF(N100,"&gt;=80")+COUNTIF(P100,"&gt;=80")+COUNTIF(R100,"&gt;=80")</f>
        <v>5</v>
      </c>
    </row>
    <row r="101" spans="1:19" s="107" customFormat="1" ht="15.6" customHeight="1" x14ac:dyDescent="0.25">
      <c r="A101" s="12" t="s">
        <v>42</v>
      </c>
      <c r="B101" s="12">
        <v>210535</v>
      </c>
      <c r="C101" s="12">
        <v>38</v>
      </c>
      <c r="D101" s="40" t="s">
        <v>45</v>
      </c>
      <c r="E101" s="39">
        <v>4305</v>
      </c>
      <c r="F101" s="86">
        <f>E101*6</f>
        <v>25830</v>
      </c>
      <c r="G101" s="55">
        <v>4007</v>
      </c>
      <c r="H101" s="108">
        <f>SUM(G101/E101*100)</f>
        <v>93.077816492450637</v>
      </c>
      <c r="I101" s="39">
        <v>3007</v>
      </c>
      <c r="J101" s="110">
        <f>SUM(I101/E101*100)</f>
        <v>69.849012775842041</v>
      </c>
      <c r="K101" s="39">
        <v>4321</v>
      </c>
      <c r="L101" s="110">
        <f>SUM(K101/E101*100)</f>
        <v>100.37166085946573</v>
      </c>
      <c r="M101" s="55">
        <v>3093</v>
      </c>
      <c r="N101" s="110">
        <f>SUM(M101/E101*100)</f>
        <v>71.846689895470377</v>
      </c>
      <c r="O101" s="55">
        <v>3597</v>
      </c>
      <c r="P101" s="110">
        <f>SUM(O101/E101*100)</f>
        <v>83.554006968641119</v>
      </c>
      <c r="Q101" s="55">
        <v>3768</v>
      </c>
      <c r="R101" s="112">
        <f>Q101/E101*100</f>
        <v>87.526132404181183</v>
      </c>
      <c r="S101" s="26">
        <f>COUNTIF(H101,"&gt;=80")+COUNTIF(J101,"&gt;=80")+COUNTIF(L101,"&gt;=80")+COUNTIF(N101,"&gt;=80")+COUNTIF(P101,"&gt;=80")+COUNTIF(R101,"&gt;=80")</f>
        <v>4</v>
      </c>
    </row>
    <row r="102" spans="1:19" s="107" customFormat="1" ht="15.6" customHeight="1" x14ac:dyDescent="0.25">
      <c r="A102" s="12" t="s">
        <v>88</v>
      </c>
      <c r="B102" s="12">
        <v>210540</v>
      </c>
      <c r="C102" s="12">
        <v>85</v>
      </c>
      <c r="D102" s="40" t="s">
        <v>92</v>
      </c>
      <c r="E102" s="43">
        <v>16684</v>
      </c>
      <c r="F102" s="86">
        <f>E102*6</f>
        <v>100104</v>
      </c>
      <c r="G102" s="55">
        <v>13971</v>
      </c>
      <c r="H102" s="108">
        <f>SUM(G102/E102*100)</f>
        <v>83.738911532006711</v>
      </c>
      <c r="I102" s="39">
        <v>14505</v>
      </c>
      <c r="J102" s="110">
        <f>SUM(I102/E102*100)</f>
        <v>86.939582833852796</v>
      </c>
      <c r="K102" s="39">
        <v>12815</v>
      </c>
      <c r="L102" s="110">
        <f>SUM(K102/E102*100)</f>
        <v>76.810117477823056</v>
      </c>
      <c r="M102" s="55">
        <v>13365</v>
      </c>
      <c r="N102" s="110">
        <f>SUM(M102/E102*100)</f>
        <v>80.10668904339488</v>
      </c>
      <c r="O102" s="55">
        <v>15064</v>
      </c>
      <c r="P102" s="110">
        <f>SUM(O102/E102*100)</f>
        <v>90.290098297770314</v>
      </c>
      <c r="Q102" s="55">
        <v>16212</v>
      </c>
      <c r="R102" s="112">
        <f>Q102/E102*100</f>
        <v>97.170942220091106</v>
      </c>
      <c r="S102" s="26">
        <f>COUNTIF(H102,"&gt;=80")+COUNTIF(J102,"&gt;=80")+COUNTIF(L102,"&gt;=80")+COUNTIF(N102,"&gt;=80")+COUNTIF(P102,"&gt;=80")+COUNTIF(R102,"&gt;=80")</f>
        <v>5</v>
      </c>
    </row>
    <row r="103" spans="1:19" s="107" customFormat="1" ht="15.6" customHeight="1" x14ac:dyDescent="0.25">
      <c r="A103" s="12" t="s">
        <v>9</v>
      </c>
      <c r="B103" s="12">
        <v>210542</v>
      </c>
      <c r="C103" s="81">
        <v>5</v>
      </c>
      <c r="D103" s="78" t="s">
        <v>13</v>
      </c>
      <c r="E103" s="79">
        <v>7919</v>
      </c>
      <c r="F103" s="82">
        <f>E103*6</f>
        <v>47514</v>
      </c>
      <c r="G103" s="83">
        <v>7779</v>
      </c>
      <c r="H103" s="108">
        <f>SUM(G103/E103*100)</f>
        <v>98.232100012627853</v>
      </c>
      <c r="I103" s="84">
        <v>6864</v>
      </c>
      <c r="J103" s="110">
        <f>SUM(I103/E103*100)</f>
        <v>86.677610809445639</v>
      </c>
      <c r="K103" s="84">
        <v>7737</v>
      </c>
      <c r="L103" s="110">
        <f>SUM(K103/E103*100)</f>
        <v>97.701730016416207</v>
      </c>
      <c r="M103" s="84">
        <v>6760</v>
      </c>
      <c r="N103" s="110">
        <f>SUM(M103/E103*100)</f>
        <v>85.364313675969186</v>
      </c>
      <c r="O103" s="84">
        <v>10091</v>
      </c>
      <c r="P103" s="110">
        <f>SUM(O103/E103*100)</f>
        <v>127.42770551837353</v>
      </c>
      <c r="Q103" s="84">
        <v>10120</v>
      </c>
      <c r="R103" s="111">
        <f>Q103/E103*100</f>
        <v>127.79391337290062</v>
      </c>
      <c r="S103" s="26">
        <f>COUNTIF(H103,"&gt;=80")+COUNTIF(J103,"&gt;=80")+COUNTIF(L103,"&gt;=80")+COUNTIF(N103,"&gt;=80")+COUNTIF(P103,"&gt;=80")+COUNTIF(R103,"&gt;=80")</f>
        <v>6</v>
      </c>
    </row>
    <row r="104" spans="1:19" s="107" customFormat="1" ht="15.6" customHeight="1" x14ac:dyDescent="0.25">
      <c r="A104" s="12" t="s">
        <v>173</v>
      </c>
      <c r="B104" s="12">
        <v>210545</v>
      </c>
      <c r="C104" s="12">
        <v>170</v>
      </c>
      <c r="D104" s="40" t="s">
        <v>178</v>
      </c>
      <c r="E104" s="39">
        <v>3430</v>
      </c>
      <c r="F104" s="86">
        <f>E104*6</f>
        <v>20580</v>
      </c>
      <c r="G104" s="12">
        <v>1816</v>
      </c>
      <c r="H104" s="108">
        <f>SUM(G104/E104*100)</f>
        <v>52.944606413994165</v>
      </c>
      <c r="I104" s="12">
        <v>4323</v>
      </c>
      <c r="J104" s="110">
        <f>SUM(I104/E104*100)</f>
        <v>126.03498542274052</v>
      </c>
      <c r="K104" s="12">
        <v>390</v>
      </c>
      <c r="L104" s="110">
        <f>SUM(K104/E104*100)</f>
        <v>11.370262390670554</v>
      </c>
      <c r="M104" s="55">
        <v>3344</v>
      </c>
      <c r="N104" s="110">
        <f>SUM(M104/E104*100)</f>
        <v>97.492711370262384</v>
      </c>
      <c r="O104" s="55">
        <v>2977</v>
      </c>
      <c r="P104" s="110">
        <f>SUM(O104/E104*100)</f>
        <v>86.793002915451893</v>
      </c>
      <c r="Q104" s="55">
        <v>2943</v>
      </c>
      <c r="R104" s="112">
        <f>Q104/E104*100</f>
        <v>85.801749271137027</v>
      </c>
      <c r="S104" s="26">
        <f>COUNTIF(H104,"&gt;=80")+COUNTIF(J104,"&gt;=80")+COUNTIF(L104,"&gt;=80")+COUNTIF(N104,"&gt;=80")+COUNTIF(P104,"&gt;=80")+COUNTIF(R104,"&gt;=80")</f>
        <v>4</v>
      </c>
    </row>
    <row r="105" spans="1:19" s="107" customFormat="1" ht="15.6" customHeight="1" x14ac:dyDescent="0.25">
      <c r="A105" s="12" t="s">
        <v>42</v>
      </c>
      <c r="B105" s="12">
        <v>210547</v>
      </c>
      <c r="C105" s="12">
        <v>39</v>
      </c>
      <c r="D105" s="40" t="s">
        <v>46</v>
      </c>
      <c r="E105" s="39">
        <v>1372</v>
      </c>
      <c r="F105" s="86">
        <f>E105*6</f>
        <v>8232</v>
      </c>
      <c r="G105" s="88">
        <v>1401</v>
      </c>
      <c r="H105" s="108">
        <f>SUM(G105/E105*100)</f>
        <v>102.1137026239067</v>
      </c>
      <c r="I105" s="97">
        <v>1398</v>
      </c>
      <c r="J105" s="110">
        <f>SUM(I105/E105*100)</f>
        <v>101.89504373177843</v>
      </c>
      <c r="K105" s="42">
        <v>1379</v>
      </c>
      <c r="L105" s="110">
        <f>SUM(K105/E105*100)</f>
        <v>100.51020408163265</v>
      </c>
      <c r="M105" s="88">
        <v>1421</v>
      </c>
      <c r="N105" s="110">
        <f>SUM(M105/E105*100)</f>
        <v>103.57142857142858</v>
      </c>
      <c r="O105" s="55">
        <v>1946</v>
      </c>
      <c r="P105" s="110">
        <f>SUM(O105/E105*100)</f>
        <v>141.83673469387753</v>
      </c>
      <c r="Q105" s="55">
        <v>1366</v>
      </c>
      <c r="R105" s="112">
        <f>Q105/E105*100</f>
        <v>99.562682215743436</v>
      </c>
      <c r="S105" s="26">
        <f>COUNTIF(H105,"&gt;=80")+COUNTIF(J105,"&gt;=80")+COUNTIF(L105,"&gt;=80")+COUNTIF(N105,"&gt;=80")+COUNTIF(P105,"&gt;=80")+COUNTIF(R105,"&gt;=80")</f>
        <v>6</v>
      </c>
    </row>
    <row r="106" spans="1:19" s="107" customFormat="1" ht="15.6" customHeight="1" x14ac:dyDescent="0.25">
      <c r="A106" s="12" t="s">
        <v>73</v>
      </c>
      <c r="B106" s="12">
        <v>210550</v>
      </c>
      <c r="C106" s="12">
        <v>73</v>
      </c>
      <c r="D106" s="40" t="s">
        <v>80</v>
      </c>
      <c r="E106" s="39">
        <v>10573</v>
      </c>
      <c r="F106" s="86">
        <f>E106*6</f>
        <v>63438</v>
      </c>
      <c r="G106" s="88">
        <v>7261</v>
      </c>
      <c r="H106" s="108">
        <f>SUM(G106/E106*100)</f>
        <v>68.674926700085123</v>
      </c>
      <c r="I106" s="97">
        <v>9572</v>
      </c>
      <c r="J106" s="110">
        <f>SUM(I106/E106*100)</f>
        <v>90.532488413884423</v>
      </c>
      <c r="K106" s="42">
        <v>9511</v>
      </c>
      <c r="L106" s="110">
        <f>SUM(K106/E106*100)</f>
        <v>89.95554714839686</v>
      </c>
      <c r="M106" s="88">
        <v>8106</v>
      </c>
      <c r="N106" s="110">
        <f>SUM(M106/E106*100)</f>
        <v>76.666981935117747</v>
      </c>
      <c r="O106" s="55">
        <v>10406</v>
      </c>
      <c r="P106" s="110">
        <f>SUM(O106/E106*100)</f>
        <v>98.420505060058645</v>
      </c>
      <c r="Q106" s="55">
        <v>9950</v>
      </c>
      <c r="R106" s="112">
        <f>Q106/E106*100</f>
        <v>94.107632649200795</v>
      </c>
      <c r="S106" s="26">
        <f>COUNTIF(H106,"&gt;=80")+COUNTIF(J106,"&gt;=80")+COUNTIF(L106,"&gt;=80")+COUNTIF(N106,"&gt;=80")+COUNTIF(P106,"&gt;=80")+COUNTIF(R106,"&gt;=80")</f>
        <v>4</v>
      </c>
    </row>
    <row r="107" spans="1:19" s="107" customFormat="1" ht="15.6" customHeight="1" x14ac:dyDescent="0.25">
      <c r="A107" s="12" t="s">
        <v>132</v>
      </c>
      <c r="B107" s="12">
        <v>210560</v>
      </c>
      <c r="C107" s="12">
        <v>133</v>
      </c>
      <c r="D107" s="40" t="s">
        <v>141</v>
      </c>
      <c r="E107" s="39">
        <v>3586</v>
      </c>
      <c r="F107" s="86">
        <f>E107*6</f>
        <v>21516</v>
      </c>
      <c r="G107" s="88">
        <v>3296</v>
      </c>
      <c r="H107" s="108">
        <f>SUM(G107/E107*100)</f>
        <v>91.912994980479652</v>
      </c>
      <c r="I107" s="68">
        <v>3672</v>
      </c>
      <c r="J107" s="110">
        <f>SUM(I107/E107*100)</f>
        <v>102.39821528165088</v>
      </c>
      <c r="K107" s="88">
        <v>2920</v>
      </c>
      <c r="L107" s="110">
        <f>SUM(K107/E107*100)</f>
        <v>81.427774679308413</v>
      </c>
      <c r="M107" s="88">
        <v>3096</v>
      </c>
      <c r="N107" s="110">
        <f>SUM(M107/E107*100)</f>
        <v>86.335750139431127</v>
      </c>
      <c r="O107" s="55">
        <v>3080</v>
      </c>
      <c r="P107" s="110">
        <f>SUM(O107/E107*100)</f>
        <v>85.889570552147248</v>
      </c>
      <c r="Q107" s="55">
        <v>3623</v>
      </c>
      <c r="R107" s="112">
        <f>Q107/E107*100</f>
        <v>101.03179029559396</v>
      </c>
      <c r="S107" s="26">
        <f>COUNTIF(H107,"&gt;=80")+COUNTIF(J107,"&gt;=80")+COUNTIF(L107,"&gt;=80")+COUNTIF(N107,"&gt;=80")+COUNTIF(P107,"&gt;=80")+COUNTIF(R107,"&gt;=80")</f>
        <v>6</v>
      </c>
    </row>
    <row r="108" spans="1:19" s="107" customFormat="1" ht="15.6" customHeight="1" x14ac:dyDescent="0.25">
      <c r="A108" s="12" t="s">
        <v>204</v>
      </c>
      <c r="B108" s="12">
        <v>210565</v>
      </c>
      <c r="C108" s="12">
        <v>210</v>
      </c>
      <c r="D108" s="40" t="s">
        <v>214</v>
      </c>
      <c r="E108" s="39">
        <v>2340</v>
      </c>
      <c r="F108" s="86">
        <f>E108*6</f>
        <v>14040</v>
      </c>
      <c r="G108" s="121">
        <v>758</v>
      </c>
      <c r="H108" s="108">
        <f>SUM(G108/E108*100)</f>
        <v>32.393162393162392</v>
      </c>
      <c r="I108" s="125">
        <v>1599</v>
      </c>
      <c r="J108" s="110">
        <f>SUM(I108/E108*100)</f>
        <v>68.333333333333329</v>
      </c>
      <c r="K108" s="126">
        <v>2152</v>
      </c>
      <c r="L108" s="110">
        <f>SUM(K108/E108*100)</f>
        <v>91.965811965811966</v>
      </c>
      <c r="M108" s="121">
        <v>2095</v>
      </c>
      <c r="N108" s="110">
        <f>SUM(M108/E108*100)</f>
        <v>89.529914529914535</v>
      </c>
      <c r="O108" s="55">
        <v>1056</v>
      </c>
      <c r="P108" s="110">
        <f>SUM(O108/E108*100)</f>
        <v>45.128205128205131</v>
      </c>
      <c r="Q108" s="55">
        <v>1154</v>
      </c>
      <c r="R108" s="112">
        <f>Q108/E108*100</f>
        <v>49.316239316239319</v>
      </c>
      <c r="S108" s="26">
        <f>COUNTIF(H108,"&gt;=80")+COUNTIF(J108,"&gt;=80")+COUNTIF(L108,"&gt;=80")+COUNTIF(N108,"&gt;=80")+COUNTIF(P108,"&gt;=80")+COUNTIF(R108,"&gt;=80")</f>
        <v>2</v>
      </c>
    </row>
    <row r="109" spans="1:19" s="107" customFormat="1" ht="15.6" customHeight="1" x14ac:dyDescent="0.25">
      <c r="A109" s="12" t="s">
        <v>102</v>
      </c>
      <c r="B109" s="12">
        <v>210570</v>
      </c>
      <c r="C109" s="12">
        <v>98</v>
      </c>
      <c r="D109" s="40" t="s">
        <v>106</v>
      </c>
      <c r="E109" s="39">
        <v>13880</v>
      </c>
      <c r="F109" s="86">
        <f>E109*6</f>
        <v>83280</v>
      </c>
      <c r="G109" s="88">
        <v>8494</v>
      </c>
      <c r="H109" s="108">
        <f>SUM(G109/E109*100)</f>
        <v>61.195965417867434</v>
      </c>
      <c r="I109" s="97">
        <v>11123</v>
      </c>
      <c r="J109" s="110">
        <f>SUM(I109/E109*100)</f>
        <v>80.136887608069159</v>
      </c>
      <c r="K109" s="42">
        <v>11529</v>
      </c>
      <c r="L109" s="110">
        <f>SUM(K109/E109*100)</f>
        <v>83.061959654178679</v>
      </c>
      <c r="M109" s="88">
        <v>13003</v>
      </c>
      <c r="N109" s="110">
        <f>SUM(M109/E109*100)</f>
        <v>93.681556195965427</v>
      </c>
      <c r="O109" s="55">
        <v>11387</v>
      </c>
      <c r="P109" s="110">
        <f>SUM(O109/E109*100)</f>
        <v>82.038904899135446</v>
      </c>
      <c r="Q109" s="55">
        <v>12054</v>
      </c>
      <c r="R109" s="112">
        <f>Q109/E109*100</f>
        <v>86.844380403458217</v>
      </c>
      <c r="S109" s="26">
        <f>COUNTIF(H109,"&gt;=80")+COUNTIF(J109,"&gt;=80")+COUNTIF(L109,"&gt;=80")+COUNTIF(N109,"&gt;=80")+COUNTIF(P109,"&gt;=80")+COUNTIF(R109,"&gt;=80")</f>
        <v>5</v>
      </c>
    </row>
    <row r="110" spans="1:19" s="107" customFormat="1" ht="15.6" customHeight="1" x14ac:dyDescent="0.25">
      <c r="A110" s="12" t="s">
        <v>102</v>
      </c>
      <c r="B110" s="12">
        <v>210580</v>
      </c>
      <c r="C110" s="12">
        <v>99</v>
      </c>
      <c r="D110" s="40" t="s">
        <v>107</v>
      </c>
      <c r="E110" s="39">
        <v>2515</v>
      </c>
      <c r="F110" s="86">
        <f>E110*6</f>
        <v>15090</v>
      </c>
      <c r="G110" s="88">
        <v>2330</v>
      </c>
      <c r="H110" s="108">
        <f>SUM(G110/E110*100)</f>
        <v>92.644135188866798</v>
      </c>
      <c r="I110" s="97">
        <v>2412</v>
      </c>
      <c r="J110" s="110">
        <f>SUM(I110/E110*100)</f>
        <v>95.904572564612323</v>
      </c>
      <c r="K110" s="42">
        <v>2560</v>
      </c>
      <c r="L110" s="110">
        <f>SUM(K110/E110*100)</f>
        <v>101.78926441351888</v>
      </c>
      <c r="M110" s="88">
        <v>2052</v>
      </c>
      <c r="N110" s="110">
        <f>SUM(M110/E110*100)</f>
        <v>81.590457256461235</v>
      </c>
      <c r="O110" s="55">
        <v>1459</v>
      </c>
      <c r="P110" s="110">
        <f>SUM(O110/E110*100)</f>
        <v>58.011928429423456</v>
      </c>
      <c r="Q110" s="55">
        <v>2436</v>
      </c>
      <c r="R110" s="112">
        <f>Q110/E110*100</f>
        <v>96.858846918489064</v>
      </c>
      <c r="S110" s="26">
        <f>COUNTIF(H110,"&gt;=80")+COUNTIF(J110,"&gt;=80")+COUNTIF(L110,"&gt;=80")+COUNTIF(N110,"&gt;=80")+COUNTIF(P110,"&gt;=80")+COUNTIF(R110,"&gt;=80")</f>
        <v>5</v>
      </c>
    </row>
    <row r="111" spans="1:19" s="107" customFormat="1" ht="15.6" customHeight="1" x14ac:dyDescent="0.25">
      <c r="A111" s="12" t="s">
        <v>102</v>
      </c>
      <c r="B111" s="12">
        <v>210594</v>
      </c>
      <c r="C111" s="12">
        <v>100</v>
      </c>
      <c r="D111" s="40" t="s">
        <v>108</v>
      </c>
      <c r="E111" s="39">
        <v>2455</v>
      </c>
      <c r="F111" s="86">
        <f>E111*6</f>
        <v>14730</v>
      </c>
      <c r="G111" s="88">
        <v>2184</v>
      </c>
      <c r="H111" s="108">
        <f>SUM(G111/E111*100)</f>
        <v>88.961303462321794</v>
      </c>
      <c r="I111" s="97">
        <v>2214</v>
      </c>
      <c r="J111" s="110">
        <f>SUM(I111/E111*100)</f>
        <v>90.18329938900203</v>
      </c>
      <c r="K111" s="42">
        <v>2264</v>
      </c>
      <c r="L111" s="110">
        <f>SUM(K111/E111*100)</f>
        <v>92.219959266802448</v>
      </c>
      <c r="M111" s="88">
        <v>2565</v>
      </c>
      <c r="N111" s="110">
        <f>SUM(M111/E111*100)</f>
        <v>104.4806517311609</v>
      </c>
      <c r="O111" s="55">
        <v>2462</v>
      </c>
      <c r="P111" s="110">
        <f>SUM(O111/E111*100)</f>
        <v>100.28513238289204</v>
      </c>
      <c r="Q111" s="55">
        <v>2649</v>
      </c>
      <c r="R111" s="112">
        <f>Q111/E111*100</f>
        <v>107.90224032586558</v>
      </c>
      <c r="S111" s="26">
        <f>COUNTIF(H111,"&gt;=80")+COUNTIF(J111,"&gt;=80")+COUNTIF(L111,"&gt;=80")+COUNTIF(N111,"&gt;=80")+COUNTIF(P111,"&gt;=80")+COUNTIF(R111,"&gt;=80")</f>
        <v>6</v>
      </c>
    </row>
    <row r="112" spans="1:19" s="107" customFormat="1" ht="15.6" customHeight="1" x14ac:dyDescent="0.25">
      <c r="A112" s="12" t="s">
        <v>17</v>
      </c>
      <c r="B112" s="12">
        <v>210590</v>
      </c>
      <c r="C112" s="12">
        <v>14</v>
      </c>
      <c r="D112" s="40" t="s">
        <v>22</v>
      </c>
      <c r="E112" s="39">
        <v>2521</v>
      </c>
      <c r="F112" s="86">
        <v>15126</v>
      </c>
      <c r="G112" s="55">
        <v>2364</v>
      </c>
      <c r="H112" s="108">
        <f>SUM(G112/E112*100)</f>
        <v>93.772312574375249</v>
      </c>
      <c r="I112" s="39">
        <v>2093</v>
      </c>
      <c r="J112" s="110">
        <f>SUM(I112/E112*100)</f>
        <v>83.022610075366927</v>
      </c>
      <c r="K112" s="39">
        <v>2008</v>
      </c>
      <c r="L112" s="110">
        <f>SUM(K112/E112*100)</f>
        <v>79.65093216977391</v>
      </c>
      <c r="M112" s="97">
        <v>2030</v>
      </c>
      <c r="N112" s="110">
        <f>SUM(M112/E112*100)</f>
        <v>80.52360174533915</v>
      </c>
      <c r="O112" s="39">
        <v>1559</v>
      </c>
      <c r="P112" s="110">
        <f>SUM(O112/E112*100)</f>
        <v>61.840539468464897</v>
      </c>
      <c r="Q112" s="39">
        <v>2992</v>
      </c>
      <c r="R112" s="112">
        <f>Q112/E112*100</f>
        <v>118.68306227687427</v>
      </c>
      <c r="S112" s="26">
        <f>COUNTIF(H112,"&gt;=80")+COUNTIF(J112,"&gt;=80")+COUNTIF(L112,"&gt;=80")+COUNTIF(N112,"&gt;=80")+COUNTIF(P112,"&gt;=80")+COUNTIF(R112,"&gt;=80")</f>
        <v>4</v>
      </c>
    </row>
    <row r="113" spans="1:19" s="107" customFormat="1" ht="15.6" customHeight="1" x14ac:dyDescent="0.25">
      <c r="A113" s="12" t="s">
        <v>173</v>
      </c>
      <c r="B113" s="12">
        <v>210592</v>
      </c>
      <c r="C113" s="12">
        <v>171</v>
      </c>
      <c r="D113" s="40" t="s">
        <v>179</v>
      </c>
      <c r="E113" s="39">
        <v>2077</v>
      </c>
      <c r="F113" s="86">
        <f>E113*6</f>
        <v>12462</v>
      </c>
      <c r="G113" s="88">
        <v>2077</v>
      </c>
      <c r="H113" s="108">
        <f>SUM(G113/E113*100)</f>
        <v>100</v>
      </c>
      <c r="I113" s="97">
        <v>1680</v>
      </c>
      <c r="J113" s="110">
        <f>SUM(I113/E113*100)</f>
        <v>80.885893115069806</v>
      </c>
      <c r="K113" s="42">
        <v>1949</v>
      </c>
      <c r="L113" s="110">
        <f>SUM(K113/E113*100)</f>
        <v>93.837265286470867</v>
      </c>
      <c r="M113" s="55">
        <v>2070</v>
      </c>
      <c r="N113" s="110">
        <f>SUM(M113/E113*100)</f>
        <v>99.662975445353879</v>
      </c>
      <c r="O113" s="55">
        <v>1823</v>
      </c>
      <c r="P113" s="110">
        <f>SUM(O113/E113*100)</f>
        <v>87.77082330284064</v>
      </c>
      <c r="Q113" s="55">
        <v>1878</v>
      </c>
      <c r="R113" s="112">
        <f>Q113/E113*100</f>
        <v>90.418873375060187</v>
      </c>
      <c r="S113" s="26">
        <f>COUNTIF(H113,"&gt;=80")+COUNTIF(J113,"&gt;=80")+COUNTIF(L113,"&gt;=80")+COUNTIF(N113,"&gt;=80")+COUNTIF(P113,"&gt;=80")+COUNTIF(R113,"&gt;=80")</f>
        <v>6</v>
      </c>
    </row>
    <row r="114" spans="1:19" s="107" customFormat="1" ht="15.6" customHeight="1" x14ac:dyDescent="0.25">
      <c r="A114" s="12" t="s">
        <v>102</v>
      </c>
      <c r="B114" s="12">
        <v>210596</v>
      </c>
      <c r="C114" s="12">
        <v>101</v>
      </c>
      <c r="D114" s="40" t="s">
        <v>109</v>
      </c>
      <c r="E114" s="39">
        <v>5162</v>
      </c>
      <c r="F114" s="86">
        <f>E114*6</f>
        <v>30972</v>
      </c>
      <c r="G114" s="88">
        <v>1361</v>
      </c>
      <c r="H114" s="108">
        <f>SUM(G114/E114*100)</f>
        <v>26.365749709414953</v>
      </c>
      <c r="I114" s="97">
        <v>1276</v>
      </c>
      <c r="J114" s="110">
        <f>SUM(I114/E114*100)</f>
        <v>24.719101123595504</v>
      </c>
      <c r="K114" s="42">
        <v>1750</v>
      </c>
      <c r="L114" s="110">
        <f>SUM(K114/E114*100)</f>
        <v>33.901588531576913</v>
      </c>
      <c r="M114" s="88">
        <v>2588</v>
      </c>
      <c r="N114" s="110">
        <f>SUM(M114/E114*100)</f>
        <v>50.135606354126303</v>
      </c>
      <c r="O114" s="55">
        <v>2910</v>
      </c>
      <c r="P114" s="110">
        <f>SUM(O114/E114*100)</f>
        <v>56.373498643936458</v>
      </c>
      <c r="Q114" s="55">
        <v>4460</v>
      </c>
      <c r="R114" s="112">
        <f>Q114/E114*100</f>
        <v>86.40061991476172</v>
      </c>
      <c r="S114" s="26">
        <f>COUNTIF(H114,"&gt;=80")+COUNTIF(J114,"&gt;=80")+COUNTIF(L114,"&gt;=80")+COUNTIF(N114,"&gt;=80")+COUNTIF(P114,"&gt;=80")+COUNTIF(R114,"&gt;=80")</f>
        <v>1</v>
      </c>
    </row>
    <row r="115" spans="1:19" s="107" customFormat="1" ht="15.6" customHeight="1" x14ac:dyDescent="0.25">
      <c r="A115" s="12" t="s">
        <v>73</v>
      </c>
      <c r="B115" s="12">
        <v>210598</v>
      </c>
      <c r="C115" s="12">
        <v>74</v>
      </c>
      <c r="D115" s="40" t="s">
        <v>81</v>
      </c>
      <c r="E115" s="39">
        <v>2707</v>
      </c>
      <c r="F115" s="86">
        <f>E115*6</f>
        <v>16242</v>
      </c>
      <c r="G115" s="88">
        <v>529</v>
      </c>
      <c r="H115" s="108">
        <f>SUM(G115/E115*100)</f>
        <v>19.54192833394902</v>
      </c>
      <c r="I115" s="97">
        <v>2813</v>
      </c>
      <c r="J115" s="110">
        <f>SUM(I115/E115*100)</f>
        <v>103.91577391946805</v>
      </c>
      <c r="K115" s="42">
        <v>2819</v>
      </c>
      <c r="L115" s="110">
        <f>SUM(K115/E115*100)</f>
        <v>104.13742149981529</v>
      </c>
      <c r="M115" s="88">
        <v>1772</v>
      </c>
      <c r="N115" s="110">
        <f>SUM(M115/E115*100)</f>
        <v>65.459918729220533</v>
      </c>
      <c r="O115" s="55">
        <v>2671</v>
      </c>
      <c r="P115" s="110">
        <f>SUM(O115/E115*100)</f>
        <v>98.670114517916502</v>
      </c>
      <c r="Q115" s="55">
        <v>2486</v>
      </c>
      <c r="R115" s="112">
        <f>Q115/E115*100</f>
        <v>91.835980790543033</v>
      </c>
      <c r="S115" s="26">
        <f>COUNTIF(H115,"&gt;=80")+COUNTIF(J115,"&gt;=80")+COUNTIF(L115,"&gt;=80")+COUNTIF(N115,"&gt;=80")+COUNTIF(P115,"&gt;=80")+COUNTIF(R115,"&gt;=80")</f>
        <v>4</v>
      </c>
    </row>
    <row r="116" spans="1:19" s="107" customFormat="1" ht="15.6" customHeight="1" x14ac:dyDescent="0.25">
      <c r="A116" s="12" t="s">
        <v>102</v>
      </c>
      <c r="B116" s="12">
        <v>210600</v>
      </c>
      <c r="C116" s="12">
        <v>102</v>
      </c>
      <c r="D116" s="40" t="s">
        <v>110</v>
      </c>
      <c r="E116" s="39">
        <v>3583</v>
      </c>
      <c r="F116" s="86">
        <f>E116*6</f>
        <v>21498</v>
      </c>
      <c r="G116" s="88">
        <v>3534</v>
      </c>
      <c r="H116" s="108">
        <f>SUM(G116/E116*100)</f>
        <v>98.632430923806865</v>
      </c>
      <c r="I116" s="97">
        <v>3603</v>
      </c>
      <c r="J116" s="110">
        <f>SUM(I116/E116*100)</f>
        <v>100.55819145967067</v>
      </c>
      <c r="K116" s="42">
        <v>3574</v>
      </c>
      <c r="L116" s="110">
        <f>SUM(K116/E116*100)</f>
        <v>99.748813843148199</v>
      </c>
      <c r="M116" s="88">
        <v>3637</v>
      </c>
      <c r="N116" s="110">
        <f>SUM(M116/E116*100)</f>
        <v>101.50711694111081</v>
      </c>
      <c r="O116" s="55">
        <v>2798</v>
      </c>
      <c r="P116" s="110">
        <f>SUM(O116/E116*100)</f>
        <v>78.090985207926323</v>
      </c>
      <c r="Q116" s="55">
        <v>3594</v>
      </c>
      <c r="R116" s="112">
        <f>Q116/E116*100</f>
        <v>100.30700530281887</v>
      </c>
      <c r="S116" s="26">
        <f>COUNTIF(H116,"&gt;=80")+COUNTIF(J116,"&gt;=80")+COUNTIF(L116,"&gt;=80")+COUNTIF(N116,"&gt;=80")+COUNTIF(P116,"&gt;=80")+COUNTIF(R116,"&gt;=80")</f>
        <v>5</v>
      </c>
    </row>
    <row r="117" spans="1:19" s="107" customFormat="1" ht="15.6" customHeight="1" x14ac:dyDescent="0.25">
      <c r="A117" s="12" t="s">
        <v>28</v>
      </c>
      <c r="B117" s="12">
        <v>210610</v>
      </c>
      <c r="C117" s="12">
        <v>26</v>
      </c>
      <c r="D117" s="40" t="s">
        <v>34</v>
      </c>
      <c r="E117" s="39">
        <v>3281</v>
      </c>
      <c r="F117" s="86">
        <f>E117*6</f>
        <v>19686</v>
      </c>
      <c r="G117" s="87">
        <v>2501</v>
      </c>
      <c r="H117" s="108">
        <f>SUM(G117/E117*100)</f>
        <v>76.226760134105447</v>
      </c>
      <c r="I117" s="122">
        <v>1565</v>
      </c>
      <c r="J117" s="110">
        <f>SUM(I117/E117*100)</f>
        <v>47.698872295032004</v>
      </c>
      <c r="K117" s="123">
        <v>3055</v>
      </c>
      <c r="L117" s="110">
        <f>SUM(K117/E117*100)</f>
        <v>93.111856141420304</v>
      </c>
      <c r="M117" s="88">
        <v>4481</v>
      </c>
      <c r="N117" s="110">
        <f>SUM(M117/E117*100)</f>
        <v>136.57421517829931</v>
      </c>
      <c r="O117" s="62">
        <v>4108</v>
      </c>
      <c r="P117" s="110">
        <f>SUM(O117/E117*100)</f>
        <v>125.20572996037794</v>
      </c>
      <c r="Q117" s="55">
        <v>3698</v>
      </c>
      <c r="R117" s="112">
        <f>Q117/E117*100</f>
        <v>112.70953977445902</v>
      </c>
      <c r="S117" s="26">
        <f>COUNTIF(H117,"&gt;=80")+COUNTIF(J117,"&gt;=80")+COUNTIF(L117,"&gt;=80")+COUNTIF(N117,"&gt;=80")+COUNTIF(P117,"&gt;=80")+COUNTIF(R117,"&gt;=80")</f>
        <v>4</v>
      </c>
    </row>
    <row r="118" spans="1:19" s="107" customFormat="1" ht="15.6" customHeight="1" x14ac:dyDescent="0.25">
      <c r="A118" s="12" t="s">
        <v>204</v>
      </c>
      <c r="B118" s="12">
        <v>210620</v>
      </c>
      <c r="C118" s="12">
        <v>211</v>
      </c>
      <c r="D118" s="40" t="s">
        <v>215</v>
      </c>
      <c r="E118" s="39">
        <v>2867</v>
      </c>
      <c r="F118" s="86">
        <f>E118*6</f>
        <v>17202</v>
      </c>
      <c r="G118" s="55">
        <v>1440</v>
      </c>
      <c r="H118" s="108">
        <f>SUM(G118/E118*100)</f>
        <v>50.226717823508892</v>
      </c>
      <c r="I118" s="39">
        <v>1435</v>
      </c>
      <c r="J118" s="110">
        <f>SUM(I118/E118*100)</f>
        <v>50.052319497732825</v>
      </c>
      <c r="K118" s="39">
        <v>2326</v>
      </c>
      <c r="L118" s="110">
        <f>SUM(K118/E118*100)</f>
        <v>81.130101151028953</v>
      </c>
      <c r="M118" s="55">
        <v>2266</v>
      </c>
      <c r="N118" s="110">
        <f>SUM(M118/E118*100)</f>
        <v>79.037321241716072</v>
      </c>
      <c r="O118" s="55">
        <v>1575</v>
      </c>
      <c r="P118" s="110">
        <f>SUM(O118/E118*100)</f>
        <v>54.935472619462857</v>
      </c>
      <c r="Q118" s="55">
        <v>2999</v>
      </c>
      <c r="R118" s="112">
        <f>Q118/E118*100</f>
        <v>104.60411580048832</v>
      </c>
      <c r="S118" s="26">
        <f>COUNTIF(H118,"&gt;=80")+COUNTIF(J118,"&gt;=80")+COUNTIF(L118,"&gt;=80")+COUNTIF(N118,"&gt;=80")+COUNTIF(P118,"&gt;=80")+COUNTIF(R118,"&gt;=80")</f>
        <v>2</v>
      </c>
    </row>
    <row r="119" spans="1:19" s="107" customFormat="1" ht="15.6" customHeight="1" x14ac:dyDescent="0.25">
      <c r="A119" s="12" t="s">
        <v>54</v>
      </c>
      <c r="B119" s="12">
        <v>210630</v>
      </c>
      <c r="C119" s="12">
        <v>52</v>
      </c>
      <c r="D119" s="40" t="s">
        <v>59</v>
      </c>
      <c r="E119" s="44">
        <v>3488</v>
      </c>
      <c r="F119" s="86">
        <f>E119*6</f>
        <v>20928</v>
      </c>
      <c r="G119" s="64">
        <v>3475</v>
      </c>
      <c r="H119" s="108">
        <f>SUM(G119/E119*100)</f>
        <v>99.627293577981646</v>
      </c>
      <c r="I119" s="63">
        <v>3438</v>
      </c>
      <c r="J119" s="110">
        <f>SUM(I119/E119*100)</f>
        <v>98.566513761467888</v>
      </c>
      <c r="K119" s="63">
        <v>3468</v>
      </c>
      <c r="L119" s="110">
        <f>SUM(K119/E119*100)</f>
        <v>99.426605504587144</v>
      </c>
      <c r="M119" s="63">
        <v>3489</v>
      </c>
      <c r="N119" s="110">
        <f>SUM(M119/E119*100)</f>
        <v>100.02866972477065</v>
      </c>
      <c r="O119" s="46">
        <v>3992</v>
      </c>
      <c r="P119" s="110">
        <f>SUM(O119/E119*100)</f>
        <v>114.44954128440368</v>
      </c>
      <c r="Q119" s="46">
        <v>3509</v>
      </c>
      <c r="R119" s="112">
        <f>Q119/E119*100</f>
        <v>100.60206422018349</v>
      </c>
      <c r="S119" s="26">
        <f>COUNTIF(H119,"&gt;=80")+COUNTIF(J119,"&gt;=80")+COUNTIF(L119,"&gt;=80")+COUNTIF(N119,"&gt;=80")+COUNTIF(P119,"&gt;=80")+COUNTIF(R119,"&gt;=80")</f>
        <v>6</v>
      </c>
    </row>
    <row r="120" spans="1:19" s="107" customFormat="1" ht="15.6" customHeight="1" x14ac:dyDescent="0.25">
      <c r="A120" s="12" t="s">
        <v>204</v>
      </c>
      <c r="B120" s="12">
        <v>210632</v>
      </c>
      <c r="C120" s="12">
        <v>212</v>
      </c>
      <c r="D120" s="40" t="s">
        <v>216</v>
      </c>
      <c r="E120" s="39">
        <v>6736</v>
      </c>
      <c r="F120" s="86">
        <f>E120*6</f>
        <v>40416</v>
      </c>
      <c r="G120" s="61">
        <v>2390</v>
      </c>
      <c r="H120" s="108">
        <f>SUM(G120/E120*100)</f>
        <v>35.480997624703086</v>
      </c>
      <c r="I120" s="46">
        <v>2605</v>
      </c>
      <c r="J120" s="110">
        <f>SUM(I120/E120*100)</f>
        <v>38.672802850356298</v>
      </c>
      <c r="K120" s="46">
        <v>2958</v>
      </c>
      <c r="L120" s="110">
        <f>SUM(K120/E120*100)</f>
        <v>43.913301662707838</v>
      </c>
      <c r="M120" s="55">
        <v>3912</v>
      </c>
      <c r="N120" s="110">
        <f>SUM(M120/E120*100)</f>
        <v>58.076009501187656</v>
      </c>
      <c r="O120" s="55">
        <v>3589</v>
      </c>
      <c r="P120" s="110">
        <f>SUM(O120/E120*100)</f>
        <v>53.280878859857481</v>
      </c>
      <c r="Q120" s="55">
        <v>5272</v>
      </c>
      <c r="R120" s="112">
        <f>Q120/E120*100</f>
        <v>78.266033254156781</v>
      </c>
      <c r="S120" s="26">
        <f>COUNTIF(H120,"&gt;=80")+COUNTIF(J120,"&gt;=80")+COUNTIF(L120,"&gt;=80")+COUNTIF(N120,"&gt;=80")+COUNTIF(P120,"&gt;=80")+COUNTIF(R120,"&gt;=80")</f>
        <v>0</v>
      </c>
    </row>
    <row r="121" spans="1:19" s="107" customFormat="1" ht="15.6" customHeight="1" x14ac:dyDescent="0.25">
      <c r="A121" s="12" t="s">
        <v>17</v>
      </c>
      <c r="B121" s="12">
        <v>210635</v>
      </c>
      <c r="C121" s="12">
        <v>15</v>
      </c>
      <c r="D121" s="40" t="s">
        <v>23</v>
      </c>
      <c r="E121" s="39">
        <v>1082</v>
      </c>
      <c r="F121" s="86">
        <v>6492</v>
      </c>
      <c r="G121" s="55">
        <v>935</v>
      </c>
      <c r="H121" s="108">
        <f>SUM(G121/E121*100)</f>
        <v>86.414048059149721</v>
      </c>
      <c r="I121" s="39">
        <v>972</v>
      </c>
      <c r="J121" s="110">
        <f>SUM(I121/E121*100)</f>
        <v>89.833641404805917</v>
      </c>
      <c r="K121" s="39">
        <v>1001</v>
      </c>
      <c r="L121" s="110">
        <f>SUM(K121/E121*100)</f>
        <v>92.513863216266174</v>
      </c>
      <c r="M121" s="39">
        <v>1226</v>
      </c>
      <c r="N121" s="110">
        <f>SUM(M121/E121*100)</f>
        <v>113.30868761552679</v>
      </c>
      <c r="O121" s="39">
        <v>1036</v>
      </c>
      <c r="P121" s="110">
        <f>SUM(O121/E121*100)</f>
        <v>95.748613678373388</v>
      </c>
      <c r="Q121" s="39">
        <v>1105</v>
      </c>
      <c r="R121" s="112">
        <f>Q121/E121*100</f>
        <v>102.1256931608133</v>
      </c>
      <c r="S121" s="26">
        <f>COUNTIF(H121,"&gt;=80")+COUNTIF(J121,"&gt;=80")+COUNTIF(L121,"&gt;=80")+COUNTIF(N121,"&gt;=80")+COUNTIF(P121,"&gt;=80")+COUNTIF(R121,"&gt;=80")</f>
        <v>6</v>
      </c>
    </row>
    <row r="122" spans="1:19" s="107" customFormat="1" ht="15.6" customHeight="1" x14ac:dyDescent="0.25">
      <c r="A122" s="12" t="s">
        <v>204</v>
      </c>
      <c r="B122" s="12">
        <v>210637</v>
      </c>
      <c r="C122" s="12">
        <v>213</v>
      </c>
      <c r="D122" s="40" t="s">
        <v>217</v>
      </c>
      <c r="E122" s="39">
        <v>2946</v>
      </c>
      <c r="F122" s="86">
        <f>E122*6</f>
        <v>17676</v>
      </c>
      <c r="G122" s="61">
        <v>1541</v>
      </c>
      <c r="H122" s="108">
        <f>SUM(G122/E122*100)</f>
        <v>52.308214528173792</v>
      </c>
      <c r="I122" s="46">
        <v>2293</v>
      </c>
      <c r="J122" s="110">
        <f>SUM(I122/E122*100)</f>
        <v>77.834351663272244</v>
      </c>
      <c r="K122" s="46">
        <v>2766</v>
      </c>
      <c r="L122" s="110">
        <f>SUM(K122/E122*100)</f>
        <v>93.890020366598776</v>
      </c>
      <c r="M122" s="61">
        <v>1980</v>
      </c>
      <c r="N122" s="110">
        <f>SUM(M122/E122*100)</f>
        <v>67.209775967413449</v>
      </c>
      <c r="O122" s="55">
        <v>1831</v>
      </c>
      <c r="P122" s="110">
        <f>SUM(O122/E122*100)</f>
        <v>62.152070604209101</v>
      </c>
      <c r="Q122" s="55">
        <v>1287</v>
      </c>
      <c r="R122" s="112">
        <f>Q122/E122*100</f>
        <v>43.686354378818734</v>
      </c>
      <c r="S122" s="26">
        <f>COUNTIF(H122,"&gt;=80")+COUNTIF(J122,"&gt;=80")+COUNTIF(L122,"&gt;=80")+COUNTIF(N122,"&gt;=80")+COUNTIF(P122,"&gt;=80")+COUNTIF(R122,"&gt;=80")</f>
        <v>1</v>
      </c>
    </row>
    <row r="123" spans="1:19" s="107" customFormat="1" ht="15.6" customHeight="1" x14ac:dyDescent="0.25">
      <c r="A123" s="12" t="s">
        <v>54</v>
      </c>
      <c r="B123" s="12">
        <v>210640</v>
      </c>
      <c r="C123" s="12">
        <v>53</v>
      </c>
      <c r="D123" s="40" t="s">
        <v>60</v>
      </c>
      <c r="E123" s="44">
        <v>3672</v>
      </c>
      <c r="F123" s="86">
        <f>E123*6</f>
        <v>22032</v>
      </c>
      <c r="G123" s="90">
        <v>3279</v>
      </c>
      <c r="H123" s="108">
        <f>SUM(G123/E123*100)</f>
        <v>89.297385620915037</v>
      </c>
      <c r="I123" s="52">
        <v>3711</v>
      </c>
      <c r="J123" s="110">
        <f>SUM(I123/E123*100)</f>
        <v>101.06209150326796</v>
      </c>
      <c r="K123" s="52">
        <v>3715</v>
      </c>
      <c r="L123" s="110">
        <f>SUM(K123/E123*100)</f>
        <v>101.17102396514161</v>
      </c>
      <c r="M123" s="52">
        <v>3664</v>
      </c>
      <c r="N123" s="110">
        <f>SUM(M123/E123*100)</f>
        <v>99.782135076252715</v>
      </c>
      <c r="O123" s="93">
        <v>1677</v>
      </c>
      <c r="P123" s="110">
        <f>SUM(O123/E123*100)</f>
        <v>45.669934640522875</v>
      </c>
      <c r="Q123" s="96">
        <v>1641</v>
      </c>
      <c r="R123" s="112">
        <f>Q123/E123*100</f>
        <v>44.689542483660134</v>
      </c>
      <c r="S123" s="26">
        <f>COUNTIF(H123,"&gt;=80")+COUNTIF(J123,"&gt;=80")+COUNTIF(L123,"&gt;=80")+COUNTIF(N123,"&gt;=80")+COUNTIF(P123,"&gt;=80")+COUNTIF(R123,"&gt;=80")</f>
        <v>4</v>
      </c>
    </row>
    <row r="124" spans="1:19" s="107" customFormat="1" ht="15.6" customHeight="1" x14ac:dyDescent="0.25">
      <c r="A124" s="12" t="s">
        <v>197</v>
      </c>
      <c r="B124" s="12">
        <v>210650</v>
      </c>
      <c r="C124" s="12">
        <v>193</v>
      </c>
      <c r="D124" s="40" t="s">
        <v>200</v>
      </c>
      <c r="E124" s="51">
        <v>4914</v>
      </c>
      <c r="F124" s="86">
        <v>29484</v>
      </c>
      <c r="G124" s="89">
        <v>3835</v>
      </c>
      <c r="H124" s="108">
        <f>SUM(G124/E124*100)</f>
        <v>78.042328042328052</v>
      </c>
      <c r="I124" s="51">
        <v>4098</v>
      </c>
      <c r="J124" s="110">
        <f>SUM(I124/E124*100)</f>
        <v>83.394383394383397</v>
      </c>
      <c r="K124" s="51">
        <v>4174</v>
      </c>
      <c r="L124" s="110">
        <f>SUM(K124/E124*100)</f>
        <v>84.940984940984947</v>
      </c>
      <c r="M124" s="51">
        <v>4202</v>
      </c>
      <c r="N124" s="110">
        <f>SUM(M124/E124*100)</f>
        <v>85.51078551078551</v>
      </c>
      <c r="O124" s="51">
        <v>4387</v>
      </c>
      <c r="P124" s="110">
        <f>SUM(O124/E124*100)</f>
        <v>89.275539275539273</v>
      </c>
      <c r="Q124" s="51">
        <v>4787</v>
      </c>
      <c r="R124" s="112">
        <f>Q124/E124*100</f>
        <v>97.415547415547422</v>
      </c>
      <c r="S124" s="26">
        <f>COUNTIF(H124,"&gt;=80")+COUNTIF(J124,"&gt;=80")+COUNTIF(L124,"&gt;=80")+COUNTIF(N124,"&gt;=80")+COUNTIF(P124,"&gt;=80")+COUNTIF(R124,"&gt;=80")</f>
        <v>5</v>
      </c>
    </row>
    <row r="125" spans="1:19" s="107" customFormat="1" ht="15.6" customHeight="1" x14ac:dyDescent="0.25">
      <c r="A125" s="12" t="s">
        <v>193</v>
      </c>
      <c r="B125" s="12">
        <v>210660</v>
      </c>
      <c r="C125" s="12">
        <v>186</v>
      </c>
      <c r="D125" s="40" t="s">
        <v>194</v>
      </c>
      <c r="E125" s="39">
        <v>8342</v>
      </c>
      <c r="F125" s="86">
        <f>E125*6</f>
        <v>50052</v>
      </c>
      <c r="G125" s="55">
        <v>4510</v>
      </c>
      <c r="H125" s="108">
        <f>SUM(G125/E125*100)</f>
        <v>54.063773675377604</v>
      </c>
      <c r="I125" s="39">
        <v>4262</v>
      </c>
      <c r="J125" s="110">
        <f>SUM(I125/E125*100)</f>
        <v>51.090865499880124</v>
      </c>
      <c r="K125" s="39">
        <v>5396</v>
      </c>
      <c r="L125" s="110">
        <f>SUM(K125/E125*100)</f>
        <v>64.684727883001685</v>
      </c>
      <c r="M125" s="55">
        <v>4580</v>
      </c>
      <c r="N125" s="110">
        <f>SUM(M125/E125*100)</f>
        <v>54.902900982977698</v>
      </c>
      <c r="O125" s="55">
        <v>0</v>
      </c>
      <c r="P125" s="110">
        <f>SUM(O125/E125*100)</f>
        <v>0</v>
      </c>
      <c r="Q125" s="55">
        <v>6705</v>
      </c>
      <c r="R125" s="112">
        <f>Q125/E125*100</f>
        <v>80.37640853512346</v>
      </c>
      <c r="S125" s="26">
        <f>COUNTIF(H125,"&gt;=80")+COUNTIF(J125,"&gt;=80")+COUNTIF(L125,"&gt;=80")+COUNTIF(N125,"&gt;=80")+COUNTIF(P125,"&gt;=80")+COUNTIF(R125,"&gt;=80")</f>
        <v>1</v>
      </c>
    </row>
    <row r="126" spans="1:19" s="107" customFormat="1" ht="15.6" customHeight="1" x14ac:dyDescent="0.25">
      <c r="A126" s="12" t="s">
        <v>88</v>
      </c>
      <c r="B126" s="12">
        <v>210663</v>
      </c>
      <c r="C126" s="12">
        <v>86</v>
      </c>
      <c r="D126" s="40" t="s">
        <v>93</v>
      </c>
      <c r="E126" s="43">
        <v>1570</v>
      </c>
      <c r="F126" s="86">
        <f>E126*6</f>
        <v>9420</v>
      </c>
      <c r="G126" s="55">
        <v>1610</v>
      </c>
      <c r="H126" s="108">
        <f>SUM(G126/E126*100)</f>
        <v>102.54777070063695</v>
      </c>
      <c r="I126" s="41">
        <v>1591</v>
      </c>
      <c r="J126" s="110">
        <f>SUM(I126/E126*100)</f>
        <v>101.33757961783441</v>
      </c>
      <c r="K126" s="39">
        <v>1615</v>
      </c>
      <c r="L126" s="110">
        <f>SUM(K126/E126*100)</f>
        <v>102.86624203821657</v>
      </c>
      <c r="M126" s="55">
        <v>1691</v>
      </c>
      <c r="N126" s="110">
        <f>SUM(M126/E126*100)</f>
        <v>107.70700636942676</v>
      </c>
      <c r="O126" s="55">
        <v>1646</v>
      </c>
      <c r="P126" s="110">
        <f>SUM(O126/E126*100)</f>
        <v>104.8407643312102</v>
      </c>
      <c r="Q126" s="55">
        <v>1703</v>
      </c>
      <c r="R126" s="112">
        <f>Q126/E126*100</f>
        <v>108.47133757961784</v>
      </c>
      <c r="S126" s="26">
        <f>COUNTIF(H126,"&gt;=80")+COUNTIF(J126,"&gt;=80")+COUNTIF(L126,"&gt;=80")+COUNTIF(N126,"&gt;=80")+COUNTIF(P126,"&gt;=80")+COUNTIF(R126,"&gt;=80")</f>
        <v>6</v>
      </c>
    </row>
    <row r="127" spans="1:19" s="107" customFormat="1" ht="15.6" customHeight="1" x14ac:dyDescent="0.25">
      <c r="A127" s="12" t="s">
        <v>54</v>
      </c>
      <c r="B127" s="12">
        <v>210667</v>
      </c>
      <c r="C127" s="12">
        <v>54</v>
      </c>
      <c r="D127" s="40" t="s">
        <v>61</v>
      </c>
      <c r="E127" s="44">
        <v>921</v>
      </c>
      <c r="F127" s="86">
        <f>E127*6</f>
        <v>5526</v>
      </c>
      <c r="G127" s="95">
        <v>875</v>
      </c>
      <c r="H127" s="108">
        <f>SUM(G127/E127*100)</f>
        <v>95.005428881650374</v>
      </c>
      <c r="I127" s="50">
        <v>925</v>
      </c>
      <c r="J127" s="110">
        <f>SUM(I127/E127*100)</f>
        <v>100.43431053203039</v>
      </c>
      <c r="K127" s="50">
        <v>924</v>
      </c>
      <c r="L127" s="110">
        <f>SUM(K127/E127*100)</f>
        <v>100.3257328990228</v>
      </c>
      <c r="M127" s="136">
        <v>925</v>
      </c>
      <c r="N127" s="110">
        <f>SUM(M127/E127*100)</f>
        <v>100.43431053203039</v>
      </c>
      <c r="O127" s="137">
        <v>847</v>
      </c>
      <c r="P127" s="110">
        <f>SUM(O127/E127*100)</f>
        <v>91.965255157437568</v>
      </c>
      <c r="Q127" s="137">
        <v>1003</v>
      </c>
      <c r="R127" s="112">
        <f>Q127/E127*100</f>
        <v>108.90336590662324</v>
      </c>
      <c r="S127" s="26">
        <f>COUNTIF(H127,"&gt;=80")+COUNTIF(J127,"&gt;=80")+COUNTIF(L127,"&gt;=80")+COUNTIF(N127,"&gt;=80")+COUNTIF(P127,"&gt;=80")+COUNTIF(R127,"&gt;=80")</f>
        <v>6</v>
      </c>
    </row>
    <row r="128" spans="1:19" s="107" customFormat="1" ht="15.6" customHeight="1" x14ac:dyDescent="0.25">
      <c r="A128" s="12" t="s">
        <v>173</v>
      </c>
      <c r="B128" s="12">
        <v>210670</v>
      </c>
      <c r="C128" s="12">
        <v>172</v>
      </c>
      <c r="D128" s="40" t="s">
        <v>180</v>
      </c>
      <c r="E128" s="39">
        <v>5323</v>
      </c>
      <c r="F128" s="86">
        <f>E128*6</f>
        <v>31938</v>
      </c>
      <c r="G128" s="55">
        <v>5488</v>
      </c>
      <c r="H128" s="108">
        <f>SUM(G128/E128*100)</f>
        <v>103.09975577681757</v>
      </c>
      <c r="I128" s="55">
        <v>2027</v>
      </c>
      <c r="J128" s="110">
        <f>SUM(I128/E128*100)</f>
        <v>38.080030058237838</v>
      </c>
      <c r="K128" s="55">
        <v>4148</v>
      </c>
      <c r="L128" s="110">
        <f>SUM(K128/E128*100)</f>
        <v>77.925981589329325</v>
      </c>
      <c r="M128" s="55">
        <v>4147</v>
      </c>
      <c r="N128" s="110">
        <f>SUM(M128/E128*100)</f>
        <v>77.907195190681946</v>
      </c>
      <c r="O128" s="55">
        <v>4274</v>
      </c>
      <c r="P128" s="110">
        <f>SUM(O128/E128*100)</f>
        <v>80.293067818899118</v>
      </c>
      <c r="Q128" s="55">
        <v>4622</v>
      </c>
      <c r="R128" s="112">
        <f>Q128/E128*100</f>
        <v>86.83073454818711</v>
      </c>
      <c r="S128" s="26">
        <f>COUNTIF(H128,"&gt;=80")+COUNTIF(J128,"&gt;=80")+COUNTIF(L128,"&gt;=80")+COUNTIF(N128,"&gt;=80")+COUNTIF(P128,"&gt;=80")+COUNTIF(R128,"&gt;=80")</f>
        <v>3</v>
      </c>
    </row>
    <row r="129" spans="1:19" s="107" customFormat="1" ht="15.6" customHeight="1" x14ac:dyDescent="0.25">
      <c r="A129" s="12" t="s">
        <v>88</v>
      </c>
      <c r="B129" s="12">
        <v>210675</v>
      </c>
      <c r="C129" s="12">
        <v>87</v>
      </c>
      <c r="D129" s="40" t="s">
        <v>94</v>
      </c>
      <c r="E129" s="43">
        <v>6946</v>
      </c>
      <c r="F129" s="86">
        <f>E129*6</f>
        <v>41676</v>
      </c>
      <c r="G129" s="55">
        <v>6208</v>
      </c>
      <c r="H129" s="108">
        <f>SUM(G129/E129*100)</f>
        <v>89.375179959689035</v>
      </c>
      <c r="I129" s="39">
        <v>6591</v>
      </c>
      <c r="J129" s="110">
        <f>SUM(I129/E129*100)</f>
        <v>94.889144831557729</v>
      </c>
      <c r="K129" s="39">
        <v>6752</v>
      </c>
      <c r="L129" s="110">
        <f>SUM(K129/E129*100)</f>
        <v>97.207025626259707</v>
      </c>
      <c r="M129" s="55">
        <v>6947</v>
      </c>
      <c r="N129" s="110">
        <f>SUM(M129/E129*100)</f>
        <v>100.01439677512238</v>
      </c>
      <c r="O129" s="55">
        <v>6975</v>
      </c>
      <c r="P129" s="110">
        <f>SUM(O129/E129*100)</f>
        <v>100.41750647854882</v>
      </c>
      <c r="Q129" s="55">
        <v>6779</v>
      </c>
      <c r="R129" s="112">
        <f>Q129/E129*100</f>
        <v>97.595738554563781</v>
      </c>
      <c r="S129" s="26">
        <f>COUNTIF(H129,"&gt;=80")+COUNTIF(J129,"&gt;=80")+COUNTIF(L129,"&gt;=80")+COUNTIF(N129,"&gt;=80")+COUNTIF(P129,"&gt;=80")+COUNTIF(R129,"&gt;=80")</f>
        <v>6</v>
      </c>
    </row>
    <row r="130" spans="1:19" s="107" customFormat="1" ht="15.6" customHeight="1" x14ac:dyDescent="0.25">
      <c r="A130" s="12" t="s">
        <v>115</v>
      </c>
      <c r="B130" s="12">
        <v>210680</v>
      </c>
      <c r="C130" s="12">
        <v>115</v>
      </c>
      <c r="D130" s="40" t="s">
        <v>123</v>
      </c>
      <c r="E130" s="39">
        <v>3762</v>
      </c>
      <c r="F130" s="86">
        <f>E130*6</f>
        <v>22572</v>
      </c>
      <c r="G130" s="55">
        <v>1525</v>
      </c>
      <c r="H130" s="108">
        <f>SUM(G130/E130*100)</f>
        <v>40.536948431685275</v>
      </c>
      <c r="I130" s="46">
        <v>1417</v>
      </c>
      <c r="J130" s="110">
        <f>SUM(I130/E130*100)</f>
        <v>37.666135034556085</v>
      </c>
      <c r="K130" s="46">
        <v>1800</v>
      </c>
      <c r="L130" s="110">
        <f>SUM(K130/E130*100)</f>
        <v>47.846889952153113</v>
      </c>
      <c r="M130" s="55">
        <v>1626</v>
      </c>
      <c r="N130" s="110">
        <f>SUM(M130/E130*100)</f>
        <v>43.221690590111642</v>
      </c>
      <c r="O130" s="55">
        <v>1012</v>
      </c>
      <c r="P130" s="110">
        <f>SUM(O130/E130*100)</f>
        <v>26.900584795321635</v>
      </c>
      <c r="Q130" s="55">
        <v>1760</v>
      </c>
      <c r="R130" s="112">
        <f>Q130/E130*100</f>
        <v>46.783625730994146</v>
      </c>
      <c r="S130" s="26">
        <f>COUNTIF(H130,"&gt;=80")+COUNTIF(J130,"&gt;=80")+COUNTIF(L130,"&gt;=80")+COUNTIF(N130,"&gt;=80")+COUNTIF(P130,"&gt;=80")+COUNTIF(R130,"&gt;=80")</f>
        <v>0</v>
      </c>
    </row>
    <row r="131" spans="1:19" s="107" customFormat="1" ht="15.6" customHeight="1" x14ac:dyDescent="0.25">
      <c r="A131" s="12" t="s">
        <v>160</v>
      </c>
      <c r="B131" s="12">
        <v>210690</v>
      </c>
      <c r="C131" s="12">
        <v>158</v>
      </c>
      <c r="D131" s="40" t="s">
        <v>166</v>
      </c>
      <c r="E131" s="39">
        <v>5367</v>
      </c>
      <c r="F131" s="86">
        <f>E131*6</f>
        <v>32202</v>
      </c>
      <c r="G131" s="55">
        <v>5351</v>
      </c>
      <c r="H131" s="108">
        <f>SUM(G131/E131*100)</f>
        <v>99.701881870691267</v>
      </c>
      <c r="I131" s="39">
        <v>5586</v>
      </c>
      <c r="J131" s="110">
        <f>SUM(I131/E131*100)</f>
        <v>104.08049189491335</v>
      </c>
      <c r="K131" s="39">
        <v>5288</v>
      </c>
      <c r="L131" s="110">
        <f>SUM(K131/E131*100)</f>
        <v>98.528041736538114</v>
      </c>
      <c r="M131" s="55">
        <v>5712</v>
      </c>
      <c r="N131" s="110">
        <f>SUM(M131/E131*100)</f>
        <v>106.42817216321967</v>
      </c>
      <c r="O131" s="55">
        <v>5422</v>
      </c>
      <c r="P131" s="110">
        <f>SUM(O131/E131*100)</f>
        <v>101.02478106949879</v>
      </c>
      <c r="Q131" s="55">
        <v>2391</v>
      </c>
      <c r="R131" s="112">
        <f>Q131/E131*100</f>
        <v>44.550027948574623</v>
      </c>
      <c r="S131" s="26">
        <f>COUNTIF(H131,"&gt;=80")+COUNTIF(J131,"&gt;=80")+COUNTIF(L131,"&gt;=80")+COUNTIF(N131,"&gt;=80")+COUNTIF(P131,"&gt;=80")+COUNTIF(R131,"&gt;=80")</f>
        <v>5</v>
      </c>
    </row>
    <row r="132" spans="1:19" s="107" customFormat="1" ht="15.6" customHeight="1" x14ac:dyDescent="0.25">
      <c r="A132" s="12" t="s">
        <v>73</v>
      </c>
      <c r="B132" s="12">
        <v>210700</v>
      </c>
      <c r="C132" s="12">
        <v>75</v>
      </c>
      <c r="D132" s="40" t="s">
        <v>82</v>
      </c>
      <c r="E132" s="39">
        <v>3020</v>
      </c>
      <c r="F132" s="86">
        <f>E132*6</f>
        <v>18120</v>
      </c>
      <c r="G132" s="55">
        <v>2834</v>
      </c>
      <c r="H132" s="108">
        <f>SUM(G132/E132*100)</f>
        <v>93.841059602648997</v>
      </c>
      <c r="I132" s="39">
        <v>2529</v>
      </c>
      <c r="J132" s="110">
        <f>SUM(I132/E132*100)</f>
        <v>83.741721854304643</v>
      </c>
      <c r="K132" s="39">
        <v>2629</v>
      </c>
      <c r="L132" s="110">
        <f>SUM(K132/E132*100)</f>
        <v>87.05298013245033</v>
      </c>
      <c r="M132" s="55">
        <v>2931</v>
      </c>
      <c r="N132" s="110">
        <f>SUM(M132/E132*100)</f>
        <v>97.05298013245033</v>
      </c>
      <c r="O132" s="55">
        <v>3456</v>
      </c>
      <c r="P132" s="110">
        <f>SUM(O132/E132*100)</f>
        <v>114.43708609271523</v>
      </c>
      <c r="Q132" s="55">
        <v>3430</v>
      </c>
      <c r="R132" s="112">
        <f>Q132/E132*100</f>
        <v>113.57615894039735</v>
      </c>
      <c r="S132" s="26">
        <f>COUNTIF(H132,"&gt;=80")+COUNTIF(J132,"&gt;=80")+COUNTIF(L132,"&gt;=80")+COUNTIF(N132,"&gt;=80")+COUNTIF(P132,"&gt;=80")+COUNTIF(R132,"&gt;=80")</f>
        <v>6</v>
      </c>
    </row>
    <row r="133" spans="1:19" s="107" customFormat="1" ht="15.6" customHeight="1" x14ac:dyDescent="0.25">
      <c r="A133" s="12" t="s">
        <v>148</v>
      </c>
      <c r="B133" s="12">
        <v>210710</v>
      </c>
      <c r="C133" s="12">
        <v>147</v>
      </c>
      <c r="D133" s="40" t="s">
        <v>155</v>
      </c>
      <c r="E133" s="39">
        <v>5337</v>
      </c>
      <c r="F133" s="86">
        <f>E133*6</f>
        <v>32022</v>
      </c>
      <c r="G133" s="55">
        <v>4575</v>
      </c>
      <c r="H133" s="108">
        <f>SUM(G133/E133*100)</f>
        <v>85.722315907813368</v>
      </c>
      <c r="I133" s="55">
        <v>4494</v>
      </c>
      <c r="J133" s="110">
        <f>SUM(I133/E133*100)</f>
        <v>84.204609331084882</v>
      </c>
      <c r="K133" s="55">
        <v>4476</v>
      </c>
      <c r="L133" s="110">
        <f>SUM(K133/E133*100)</f>
        <v>83.867341202923001</v>
      </c>
      <c r="M133" s="55">
        <v>5272</v>
      </c>
      <c r="N133" s="110">
        <f>SUM(M133/E133*100)</f>
        <v>98.782087314970951</v>
      </c>
      <c r="O133" s="55">
        <v>4709</v>
      </c>
      <c r="P133" s="110">
        <f>SUM(O133/E133*100)</f>
        <v>88.233089750796324</v>
      </c>
      <c r="Q133" s="55">
        <v>4038</v>
      </c>
      <c r="R133" s="112">
        <f>Q133/E133*100</f>
        <v>75.660483417650369</v>
      </c>
      <c r="S133" s="26">
        <f>COUNTIF(H133,"&gt;=80")+COUNTIF(J133,"&gt;=80")+COUNTIF(L133,"&gt;=80")+COUNTIF(N133,"&gt;=80")+COUNTIF(P133,"&gt;=80")+COUNTIF(R133,"&gt;=80")</f>
        <v>5</v>
      </c>
    </row>
    <row r="134" spans="1:19" s="107" customFormat="1" ht="15.6" customHeight="1" x14ac:dyDescent="0.25">
      <c r="A134" s="12" t="s">
        <v>88</v>
      </c>
      <c r="B134" s="12">
        <v>210720</v>
      </c>
      <c r="C134" s="12">
        <v>88</v>
      </c>
      <c r="D134" s="40" t="s">
        <v>95</v>
      </c>
      <c r="E134" s="43">
        <v>2173</v>
      </c>
      <c r="F134" s="86">
        <f>E134*6</f>
        <v>13038</v>
      </c>
      <c r="G134" s="55">
        <v>2196</v>
      </c>
      <c r="H134" s="108">
        <f>SUM(G134/E134*100)</f>
        <v>101.05844454670962</v>
      </c>
      <c r="I134" s="41">
        <v>2160</v>
      </c>
      <c r="J134" s="110">
        <f>SUM(I134/E134*100)</f>
        <v>99.40174873446847</v>
      </c>
      <c r="K134" s="39">
        <v>2265</v>
      </c>
      <c r="L134" s="110">
        <f>SUM(K134/E134*100)</f>
        <v>104.23377818683848</v>
      </c>
      <c r="M134" s="55">
        <v>2231</v>
      </c>
      <c r="N134" s="110">
        <f>SUM(M134/E134*100)</f>
        <v>102.66912103083294</v>
      </c>
      <c r="O134" s="55">
        <v>2124</v>
      </c>
      <c r="P134" s="110">
        <f>SUM(O134/E134*100)</f>
        <v>97.745052922227345</v>
      </c>
      <c r="Q134" s="55">
        <v>1312</v>
      </c>
      <c r="R134" s="112">
        <f>Q134/E134*100</f>
        <v>60.377358490566039</v>
      </c>
      <c r="S134" s="26">
        <f>COUNTIF(H134,"&gt;=80")+COUNTIF(J134,"&gt;=80")+COUNTIF(L134,"&gt;=80")+COUNTIF(N134,"&gt;=80")+COUNTIF(P134,"&gt;=80")+COUNTIF(R134,"&gt;=80")</f>
        <v>5</v>
      </c>
    </row>
    <row r="135" spans="1:19" s="107" customFormat="1" ht="15.6" customHeight="1" x14ac:dyDescent="0.25">
      <c r="A135" s="12" t="s">
        <v>28</v>
      </c>
      <c r="B135" s="12">
        <v>210725</v>
      </c>
      <c r="C135" s="12">
        <v>27</v>
      </c>
      <c r="D135" s="40" t="s">
        <v>35</v>
      </c>
      <c r="E135" s="39">
        <v>1179</v>
      </c>
      <c r="F135" s="86">
        <f>E135*6</f>
        <v>7074</v>
      </c>
      <c r="G135" s="62">
        <v>1714</v>
      </c>
      <c r="H135" s="108">
        <f>SUM(G135/E135*100)</f>
        <v>145.37743850720949</v>
      </c>
      <c r="I135" s="12">
        <v>1771</v>
      </c>
      <c r="J135" s="110">
        <f>SUM(I135/E135*100)</f>
        <v>150.21204410517387</v>
      </c>
      <c r="K135" s="12">
        <v>1790</v>
      </c>
      <c r="L135" s="110">
        <f>SUM(K135/E135*100)</f>
        <v>151.82357930449533</v>
      </c>
      <c r="M135" s="55">
        <v>940</v>
      </c>
      <c r="N135" s="110">
        <f>SUM(M135/E135*100)</f>
        <v>79.728583545377447</v>
      </c>
      <c r="O135" s="62">
        <v>718</v>
      </c>
      <c r="P135" s="110">
        <f>SUM(O135/E135*100)</f>
        <v>60.899067005937233</v>
      </c>
      <c r="Q135" s="55">
        <v>1119</v>
      </c>
      <c r="R135" s="112">
        <f>Q135/E135*100</f>
        <v>94.910941475826974</v>
      </c>
      <c r="S135" s="26">
        <f>COUNTIF(H135,"&gt;=80")+COUNTIF(J135,"&gt;=80")+COUNTIF(L135,"&gt;=80")+COUNTIF(N135,"&gt;=80")+COUNTIF(P135,"&gt;=80")+COUNTIF(R135,"&gt;=80")</f>
        <v>4</v>
      </c>
    </row>
    <row r="136" spans="1:19" s="107" customFormat="1" ht="15.6" customHeight="1" x14ac:dyDescent="0.25">
      <c r="A136" s="12" t="s">
        <v>173</v>
      </c>
      <c r="B136" s="12">
        <v>210730</v>
      </c>
      <c r="C136" s="12">
        <v>173</v>
      </c>
      <c r="D136" s="40" t="s">
        <v>181</v>
      </c>
      <c r="E136" s="39">
        <v>1415</v>
      </c>
      <c r="F136" s="86">
        <f>E136*6</f>
        <v>8490</v>
      </c>
      <c r="G136" s="55">
        <v>1428</v>
      </c>
      <c r="H136" s="108">
        <f>SUM(G136/E136*100)</f>
        <v>100.91872791519434</v>
      </c>
      <c r="I136" s="39">
        <v>1428</v>
      </c>
      <c r="J136" s="110">
        <f>SUM(I136/E136*100)</f>
        <v>100.91872791519434</v>
      </c>
      <c r="K136" s="39">
        <v>1928</v>
      </c>
      <c r="L136" s="110">
        <f>SUM(K136/E136*100)</f>
        <v>136.25441696113074</v>
      </c>
      <c r="M136" s="55">
        <v>1229</v>
      </c>
      <c r="N136" s="110">
        <f>SUM(M136/E136*100)</f>
        <v>86.855123674911667</v>
      </c>
      <c r="O136" s="55">
        <v>1538</v>
      </c>
      <c r="P136" s="110">
        <f>SUM(O136/E136*100)</f>
        <v>108.69257950530036</v>
      </c>
      <c r="Q136" s="55">
        <v>1414</v>
      </c>
      <c r="R136" s="112">
        <f>Q136/E136*100</f>
        <v>99.929328621908127</v>
      </c>
      <c r="S136" s="26">
        <f>COUNTIF(H136,"&gt;=80")+COUNTIF(J136,"&gt;=80")+COUNTIF(L136,"&gt;=80")+COUNTIF(N136,"&gt;=80")+COUNTIF(P136,"&gt;=80")+COUNTIF(R136,"&gt;=80")</f>
        <v>6</v>
      </c>
    </row>
    <row r="137" spans="1:19" s="107" customFormat="1" ht="15.6" customHeight="1" x14ac:dyDescent="0.25">
      <c r="A137" s="12" t="s">
        <v>204</v>
      </c>
      <c r="B137" s="12">
        <v>210735</v>
      </c>
      <c r="C137" s="12">
        <v>214</v>
      </c>
      <c r="D137" s="40" t="s">
        <v>218</v>
      </c>
      <c r="E137" s="39">
        <v>5410</v>
      </c>
      <c r="F137" s="86">
        <f>E137*6</f>
        <v>32460</v>
      </c>
      <c r="G137" s="61">
        <v>5401</v>
      </c>
      <c r="H137" s="108">
        <f>SUM(G137/E137*100)</f>
        <v>99.833641404805917</v>
      </c>
      <c r="I137" s="46">
        <v>5408</v>
      </c>
      <c r="J137" s="110">
        <f>SUM(I137/E137*100)</f>
        <v>99.963031423290204</v>
      </c>
      <c r="K137" s="46">
        <v>5403</v>
      </c>
      <c r="L137" s="110">
        <f>SUM(K137/E137*100)</f>
        <v>99.870609981515713</v>
      </c>
      <c r="M137" s="61">
        <v>5163</v>
      </c>
      <c r="N137" s="110">
        <f>SUM(M137/E137*100)</f>
        <v>95.434380776340106</v>
      </c>
      <c r="O137" s="55">
        <v>4238</v>
      </c>
      <c r="P137" s="110">
        <f>SUM(O137/E137*100)</f>
        <v>78.33641404805914</v>
      </c>
      <c r="Q137" s="55">
        <v>4596</v>
      </c>
      <c r="R137" s="112">
        <f>Q137/E137*100</f>
        <v>84.953789279112755</v>
      </c>
      <c r="S137" s="26">
        <f>COUNTIF(H137,"&gt;=80")+COUNTIF(J137,"&gt;=80")+COUNTIF(L137,"&gt;=80")+COUNTIF(N137,"&gt;=80")+COUNTIF(P137,"&gt;=80")+COUNTIF(R137,"&gt;=80")</f>
        <v>5</v>
      </c>
    </row>
    <row r="138" spans="1:19" s="107" customFormat="1" ht="15.6" customHeight="1" x14ac:dyDescent="0.25">
      <c r="A138" s="12" t="s">
        <v>17</v>
      </c>
      <c r="B138" s="12">
        <v>210740</v>
      </c>
      <c r="C138" s="12">
        <v>16</v>
      </c>
      <c r="D138" s="40" t="s">
        <v>24</v>
      </c>
      <c r="E138" s="39">
        <v>6143</v>
      </c>
      <c r="F138" s="86">
        <v>36858</v>
      </c>
      <c r="G138" s="55">
        <v>5058</v>
      </c>
      <c r="H138" s="108">
        <f>SUM(G138/E138*100)</f>
        <v>82.337620055347543</v>
      </c>
      <c r="I138" s="39">
        <v>5124</v>
      </c>
      <c r="J138" s="110">
        <f>SUM(I138/E138*100)</f>
        <v>83.412013674100606</v>
      </c>
      <c r="K138" s="39">
        <v>5275</v>
      </c>
      <c r="L138" s="110">
        <f>SUM(K138/E138*100)</f>
        <v>85.870096044278043</v>
      </c>
      <c r="M138" s="97">
        <v>4290</v>
      </c>
      <c r="N138" s="110">
        <f>SUM(M138/E138*100)</f>
        <v>69.835585218948395</v>
      </c>
      <c r="O138" s="39">
        <v>3517</v>
      </c>
      <c r="P138" s="110">
        <f>SUM(O138/E138*100)</f>
        <v>57.252156926583098</v>
      </c>
      <c r="Q138" s="39">
        <v>4385</v>
      </c>
      <c r="R138" s="112">
        <f>Q138/E138*100</f>
        <v>71.382060882305069</v>
      </c>
      <c r="S138" s="26">
        <f>COUNTIF(H138,"&gt;=80")+COUNTIF(J138,"&gt;=80")+COUNTIF(L138,"&gt;=80")+COUNTIF(N138,"&gt;=80")+COUNTIF(P138,"&gt;=80")+COUNTIF(R138,"&gt;=80")</f>
        <v>3</v>
      </c>
    </row>
    <row r="139" spans="1:19" s="107" customFormat="1" ht="15.6" customHeight="1" x14ac:dyDescent="0.25">
      <c r="A139" s="12" t="s">
        <v>197</v>
      </c>
      <c r="B139" s="12">
        <v>210745</v>
      </c>
      <c r="C139" s="12">
        <v>194</v>
      </c>
      <c r="D139" s="40" t="s">
        <v>201</v>
      </c>
      <c r="E139" s="51">
        <v>3432</v>
      </c>
      <c r="F139" s="86">
        <v>20592</v>
      </c>
      <c r="G139" s="89">
        <v>800</v>
      </c>
      <c r="H139" s="108">
        <f>SUM(G139/E139*100)</f>
        <v>23.310023310023308</v>
      </c>
      <c r="I139" s="51">
        <v>600</v>
      </c>
      <c r="J139" s="110">
        <f>SUM(I139/E139*100)</f>
        <v>17.482517482517483</v>
      </c>
      <c r="K139" s="51">
        <v>550</v>
      </c>
      <c r="L139" s="110">
        <f>SUM(K139/E139*100)</f>
        <v>16.025641025641026</v>
      </c>
      <c r="M139" s="51">
        <v>2157</v>
      </c>
      <c r="N139" s="110">
        <f>SUM(M139/E139*100)</f>
        <v>62.849650349650354</v>
      </c>
      <c r="O139" s="51">
        <v>1209</v>
      </c>
      <c r="P139" s="110">
        <f>SUM(O139/E139*100)</f>
        <v>35.227272727272727</v>
      </c>
      <c r="Q139" s="51">
        <v>197</v>
      </c>
      <c r="R139" s="112">
        <f>Q139/E139*100</f>
        <v>5.7400932400932403</v>
      </c>
      <c r="S139" s="26">
        <f>COUNTIF(H139,"&gt;=80")+COUNTIF(J139,"&gt;=80")+COUNTIF(L139,"&gt;=80")+COUNTIF(N139,"&gt;=80")+COUNTIF(P139,"&gt;=80")+COUNTIF(R139,"&gt;=80")</f>
        <v>0</v>
      </c>
    </row>
    <row r="140" spans="1:19" s="107" customFormat="1" ht="15.6" customHeight="1" x14ac:dyDescent="0.25">
      <c r="A140" s="12" t="s">
        <v>188</v>
      </c>
      <c r="B140" s="12">
        <v>210750</v>
      </c>
      <c r="C140" s="12">
        <v>182</v>
      </c>
      <c r="D140" s="40" t="s">
        <v>190</v>
      </c>
      <c r="E140" s="39">
        <v>53018</v>
      </c>
      <c r="F140" s="86">
        <f>E140*6</f>
        <v>318108</v>
      </c>
      <c r="G140" s="55">
        <v>45198</v>
      </c>
      <c r="H140" s="108">
        <f>SUM(G140/E140*100)</f>
        <v>85.250292353540303</v>
      </c>
      <c r="I140" s="39">
        <v>41210</v>
      </c>
      <c r="J140" s="110">
        <f>SUM(I140/E140*100)</f>
        <v>77.728318684220454</v>
      </c>
      <c r="K140" s="39">
        <v>47877</v>
      </c>
      <c r="L140" s="110">
        <f>SUM(K140/E140*100)</f>
        <v>90.303293221170165</v>
      </c>
      <c r="M140" s="100">
        <v>56837</v>
      </c>
      <c r="N140" s="110">
        <f>SUM(M140/E140*100)</f>
        <v>107.20321400279151</v>
      </c>
      <c r="O140" s="100">
        <v>55342</v>
      </c>
      <c r="P140" s="110">
        <f>SUM(O140/E140*100)</f>
        <v>104.38341695273303</v>
      </c>
      <c r="Q140" s="100">
        <v>48895</v>
      </c>
      <c r="R140" s="112">
        <f>Q140/E140*100</f>
        <v>92.22339582783205</v>
      </c>
      <c r="S140" s="26">
        <f>COUNTIF(H140,"&gt;=80")+COUNTIF(J140,"&gt;=80")+COUNTIF(L140,"&gt;=80")+COUNTIF(N140,"&gt;=80")+COUNTIF(P140,"&gt;=80")+COUNTIF(R140,"&gt;=80")</f>
        <v>5</v>
      </c>
    </row>
    <row r="141" spans="1:19" s="107" customFormat="1" ht="15.75" x14ac:dyDescent="0.25">
      <c r="A141" s="12" t="s">
        <v>197</v>
      </c>
      <c r="B141" s="12">
        <v>210760</v>
      </c>
      <c r="C141" s="12">
        <v>195</v>
      </c>
      <c r="D141" s="40" t="s">
        <v>249</v>
      </c>
      <c r="E141" s="51">
        <v>1862</v>
      </c>
      <c r="F141" s="86">
        <v>11172</v>
      </c>
      <c r="G141" s="89">
        <v>1591</v>
      </c>
      <c r="H141" s="108">
        <f>SUM(G141/E141*100)</f>
        <v>85.445757250268528</v>
      </c>
      <c r="I141" s="51">
        <v>1478</v>
      </c>
      <c r="J141" s="110">
        <f>SUM(I141/E141*100)</f>
        <v>79.377013963480124</v>
      </c>
      <c r="K141" s="51">
        <v>1703</v>
      </c>
      <c r="L141" s="110">
        <f>SUM(K141/E141*100)</f>
        <v>91.460794844253485</v>
      </c>
      <c r="M141" s="51">
        <v>1834</v>
      </c>
      <c r="N141" s="110">
        <f>SUM(M141/E141*100)</f>
        <v>98.496240601503757</v>
      </c>
      <c r="O141" s="51">
        <v>1534</v>
      </c>
      <c r="P141" s="110">
        <f>SUM(O141/E141*100)</f>
        <v>82.384532760472609</v>
      </c>
      <c r="Q141" s="51">
        <v>1224</v>
      </c>
      <c r="R141" s="112">
        <f>Q141/E141*100</f>
        <v>65.735767991407087</v>
      </c>
      <c r="S141" s="26">
        <f>COUNTIF(H141,"&gt;=80")+COUNTIF(J141,"&gt;=80")+COUNTIF(L141,"&gt;=80")+COUNTIF(N141,"&gt;=80")+COUNTIF(P141,"&gt;=80")+COUNTIF(R141,"&gt;=80")</f>
        <v>4</v>
      </c>
    </row>
    <row r="142" spans="1:19" s="107" customFormat="1" ht="15.6" customHeight="1" x14ac:dyDescent="0.25">
      <c r="A142" s="12" t="s">
        <v>173</v>
      </c>
      <c r="B142" s="12">
        <v>210770</v>
      </c>
      <c r="C142" s="12">
        <v>174</v>
      </c>
      <c r="D142" s="40" t="s">
        <v>182</v>
      </c>
      <c r="E142" s="39">
        <v>7886</v>
      </c>
      <c r="F142" s="86">
        <f>E142*6</f>
        <v>47316</v>
      </c>
      <c r="G142" s="55">
        <v>5392</v>
      </c>
      <c r="H142" s="108">
        <f>SUM(G142/E142*100)</f>
        <v>68.374334263251342</v>
      </c>
      <c r="I142" s="39">
        <v>5588</v>
      </c>
      <c r="J142" s="110">
        <f>SUM(I142/E142*100)</f>
        <v>70.859751458280499</v>
      </c>
      <c r="K142" s="39">
        <v>8448</v>
      </c>
      <c r="L142" s="110">
        <f>SUM(K142/E142*100)</f>
        <v>107.1265533857469</v>
      </c>
      <c r="M142" s="100">
        <v>6620</v>
      </c>
      <c r="N142" s="110">
        <f>SUM(M142/E142*100)</f>
        <v>83.946233832107538</v>
      </c>
      <c r="O142" s="100">
        <v>5554</v>
      </c>
      <c r="P142" s="110">
        <f>SUM(O142/E142*100)</f>
        <v>70.428607659142784</v>
      </c>
      <c r="Q142" s="100">
        <v>5857</v>
      </c>
      <c r="R142" s="112">
        <f>Q142/E142*100</f>
        <v>74.270859751458289</v>
      </c>
      <c r="S142" s="26">
        <f>COUNTIF(H142,"&gt;=80")+COUNTIF(J142,"&gt;=80")+COUNTIF(L142,"&gt;=80")+COUNTIF(N142,"&gt;=80")+COUNTIF(P142,"&gt;=80")+COUNTIF(R142,"&gt;=80")</f>
        <v>2</v>
      </c>
    </row>
    <row r="143" spans="1:19" s="107" customFormat="1" ht="15.6" customHeight="1" x14ac:dyDescent="0.25">
      <c r="A143" s="12" t="s">
        <v>193</v>
      </c>
      <c r="B143" s="12">
        <v>210780</v>
      </c>
      <c r="C143" s="12">
        <v>187</v>
      </c>
      <c r="D143" s="40" t="s">
        <v>195</v>
      </c>
      <c r="E143" s="39">
        <v>7006</v>
      </c>
      <c r="F143" s="86">
        <f>E143*6</f>
        <v>42036</v>
      </c>
      <c r="G143" s="55">
        <v>6509</v>
      </c>
      <c r="H143" s="108">
        <f>SUM(G143/E143*100)</f>
        <v>92.906080502426491</v>
      </c>
      <c r="I143" s="39">
        <v>6768</v>
      </c>
      <c r="J143" s="110">
        <f>SUM(I143/E143*100)</f>
        <v>96.602911789894378</v>
      </c>
      <c r="K143" s="39">
        <v>8583</v>
      </c>
      <c r="L143" s="110">
        <f>SUM(K143/E143*100)</f>
        <v>122.50927776191836</v>
      </c>
      <c r="M143" s="100">
        <v>7333</v>
      </c>
      <c r="N143" s="110">
        <f>SUM(M143/E143*100)</f>
        <v>104.66742791892662</v>
      </c>
      <c r="O143" s="100">
        <v>7347</v>
      </c>
      <c r="P143" s="110">
        <f>SUM(O143/E143*100)</f>
        <v>104.86725663716814</v>
      </c>
      <c r="Q143" s="100">
        <v>7093</v>
      </c>
      <c r="R143" s="112">
        <f>Q143/E143*100</f>
        <v>101.24179274907223</v>
      </c>
      <c r="S143" s="26">
        <f>COUNTIF(H143,"&gt;=80")+COUNTIF(J143,"&gt;=80")+COUNTIF(L143,"&gt;=80")+COUNTIF(N143,"&gt;=80")+COUNTIF(P143,"&gt;=80")+COUNTIF(R143,"&gt;=80")</f>
        <v>6</v>
      </c>
    </row>
    <row r="144" spans="1:19" s="107" customFormat="1" ht="15.6" customHeight="1" x14ac:dyDescent="0.25">
      <c r="A144" s="12" t="s">
        <v>173</v>
      </c>
      <c r="B144" s="12">
        <v>210790</v>
      </c>
      <c r="C144" s="12">
        <v>175</v>
      </c>
      <c r="D144" s="40" t="s">
        <v>183</v>
      </c>
      <c r="E144" s="39">
        <v>4270</v>
      </c>
      <c r="F144" s="86">
        <f>E144*6</f>
        <v>25620</v>
      </c>
      <c r="G144" s="55">
        <v>1592</v>
      </c>
      <c r="H144" s="108">
        <f>SUM(G144/E144*100)</f>
        <v>37.283372365339581</v>
      </c>
      <c r="I144" s="39">
        <v>3438</v>
      </c>
      <c r="J144" s="110">
        <f>SUM(I144/E144*100)</f>
        <v>80.515222482435604</v>
      </c>
      <c r="K144" s="39">
        <v>5368</v>
      </c>
      <c r="L144" s="110">
        <f>SUM(K144/E144*100)</f>
        <v>125.71428571428571</v>
      </c>
      <c r="M144" s="100">
        <v>5728</v>
      </c>
      <c r="N144" s="110">
        <f>SUM(M144/E144*100)</f>
        <v>134.14519906323187</v>
      </c>
      <c r="O144" s="101">
        <v>2841</v>
      </c>
      <c r="P144" s="110">
        <f>SUM(O144/E144*100)</f>
        <v>66.53395784543325</v>
      </c>
      <c r="Q144" s="100">
        <v>3684</v>
      </c>
      <c r="R144" s="112">
        <f>Q144/E144*100</f>
        <v>86.276346604215462</v>
      </c>
      <c r="S144" s="26">
        <f>COUNTIF(H144,"&gt;=80")+COUNTIF(J144,"&gt;=80")+COUNTIF(L144,"&gt;=80")+COUNTIF(N144,"&gt;=80")+COUNTIF(P144,"&gt;=80")+COUNTIF(R144,"&gt;=80")</f>
        <v>4</v>
      </c>
    </row>
    <row r="145" spans="1:19" s="107" customFormat="1" ht="15.6" customHeight="1" x14ac:dyDescent="0.25">
      <c r="A145" s="12" t="s">
        <v>173</v>
      </c>
      <c r="B145" s="12">
        <v>210800</v>
      </c>
      <c r="C145" s="12">
        <v>176</v>
      </c>
      <c r="D145" s="40" t="s">
        <v>184</v>
      </c>
      <c r="E145" s="39">
        <v>7128</v>
      </c>
      <c r="F145" s="86">
        <f>E145*6</f>
        <v>42768</v>
      </c>
      <c r="G145" s="55">
        <v>10688</v>
      </c>
      <c r="H145" s="108">
        <f>SUM(G145/E145*100)</f>
        <v>149.94388327721663</v>
      </c>
      <c r="I145" s="55">
        <v>9872</v>
      </c>
      <c r="J145" s="110">
        <f>SUM(I145/E145*100)</f>
        <v>138.49607182940517</v>
      </c>
      <c r="K145" s="55">
        <v>10648</v>
      </c>
      <c r="L145" s="110">
        <f>SUM(K145/E145*100)</f>
        <v>149.38271604938271</v>
      </c>
      <c r="M145" s="100">
        <v>7740</v>
      </c>
      <c r="N145" s="110">
        <f>SUM(M145/E145*100)</f>
        <v>108.58585858585859</v>
      </c>
      <c r="O145" s="100">
        <v>6995</v>
      </c>
      <c r="P145" s="110">
        <f>SUM(O145/E145*100)</f>
        <v>98.134118967452295</v>
      </c>
      <c r="Q145" s="100">
        <v>7307</v>
      </c>
      <c r="R145" s="112">
        <f>Q145/E145*100</f>
        <v>102.51122334455667</v>
      </c>
      <c r="S145" s="26">
        <f>COUNTIF(H145,"&gt;=80")+COUNTIF(J145,"&gt;=80")+COUNTIF(L145,"&gt;=80")+COUNTIF(N145,"&gt;=80")+COUNTIF(P145,"&gt;=80")+COUNTIF(R145,"&gt;=80")</f>
        <v>6</v>
      </c>
    </row>
    <row r="146" spans="1:19" s="107" customFormat="1" ht="15.6" customHeight="1" x14ac:dyDescent="0.25">
      <c r="A146" s="12" t="s">
        <v>54</v>
      </c>
      <c r="B146" s="12">
        <v>210805</v>
      </c>
      <c r="C146" s="12">
        <v>55</v>
      </c>
      <c r="D146" s="40" t="s">
        <v>62</v>
      </c>
      <c r="E146" s="44">
        <v>3761</v>
      </c>
      <c r="F146" s="86">
        <f>E146*6</f>
        <v>22566</v>
      </c>
      <c r="G146" s="64">
        <v>2594</v>
      </c>
      <c r="H146" s="108">
        <f>SUM(G146/E146*100)</f>
        <v>68.971018346184522</v>
      </c>
      <c r="I146" s="63">
        <v>3128</v>
      </c>
      <c r="J146" s="110">
        <f>SUM(I146/E146*100)</f>
        <v>83.16936984844456</v>
      </c>
      <c r="K146" s="63">
        <v>3288</v>
      </c>
      <c r="L146" s="110">
        <f>SUM(K146/E146*100)</f>
        <v>87.423557564477534</v>
      </c>
      <c r="M146" s="63">
        <v>2556</v>
      </c>
      <c r="N146" s="110">
        <f>SUM(M146/E146*100)</f>
        <v>67.960648763626693</v>
      </c>
      <c r="O146" s="102">
        <v>3111</v>
      </c>
      <c r="P146" s="110">
        <f>SUM(O146/E146*100)</f>
        <v>82.71736240361605</v>
      </c>
      <c r="Q146" s="102">
        <v>3117</v>
      </c>
      <c r="R146" s="112">
        <f>Q146/E146*100</f>
        <v>82.876894442967298</v>
      </c>
      <c r="S146" s="26">
        <f>COUNTIF(H146,"&gt;=80")+COUNTIF(J146,"&gt;=80")+COUNTIF(L146,"&gt;=80")+COUNTIF(N146,"&gt;=80")+COUNTIF(P146,"&gt;=80")+COUNTIF(R146,"&gt;=80")</f>
        <v>4</v>
      </c>
    </row>
    <row r="147" spans="1:19" s="107" customFormat="1" ht="15.6" customHeight="1" x14ac:dyDescent="0.25">
      <c r="A147" s="12" t="s">
        <v>17</v>
      </c>
      <c r="B147" s="12">
        <v>210810</v>
      </c>
      <c r="C147" s="12">
        <v>17</v>
      </c>
      <c r="D147" s="40" t="s">
        <v>25</v>
      </c>
      <c r="E147" s="39">
        <v>5426</v>
      </c>
      <c r="F147" s="86">
        <v>32556</v>
      </c>
      <c r="G147" s="55">
        <v>5127</v>
      </c>
      <c r="H147" s="108">
        <f>SUM(G147/E147*100)</f>
        <v>94.48949502395871</v>
      </c>
      <c r="I147" s="39">
        <v>4658</v>
      </c>
      <c r="J147" s="110">
        <f>SUM(I147/E147*100)</f>
        <v>85.84592701806119</v>
      </c>
      <c r="K147" s="39">
        <v>4712</v>
      </c>
      <c r="L147" s="110">
        <f>SUM(K147/E147*100)</f>
        <v>86.841135274603758</v>
      </c>
      <c r="M147" s="135">
        <v>4785</v>
      </c>
      <c r="N147" s="110">
        <f>SUM(M147/E147*100)</f>
        <v>88.186509399189092</v>
      </c>
      <c r="O147" s="103">
        <v>5600</v>
      </c>
      <c r="P147" s="110">
        <f>SUM(O147/E147*100)</f>
        <v>103.20678215997052</v>
      </c>
      <c r="Q147" s="103">
        <v>5979</v>
      </c>
      <c r="R147" s="112">
        <f>Q147/E147*100</f>
        <v>110.19166973829708</v>
      </c>
      <c r="S147" s="26">
        <f>COUNTIF(H147,"&gt;=80")+COUNTIF(J147,"&gt;=80")+COUNTIF(L147,"&gt;=80")+COUNTIF(N147,"&gt;=80")+COUNTIF(P147,"&gt;=80")+COUNTIF(R147,"&gt;=80")</f>
        <v>6</v>
      </c>
    </row>
    <row r="148" spans="1:19" s="107" customFormat="1" ht="15.6" customHeight="1" x14ac:dyDescent="0.25">
      <c r="A148" s="12" t="s">
        <v>102</v>
      </c>
      <c r="B148" s="12">
        <v>210820</v>
      </c>
      <c r="C148" s="12">
        <v>103</v>
      </c>
      <c r="D148" s="40" t="s">
        <v>102</v>
      </c>
      <c r="E148" s="39">
        <v>14641</v>
      </c>
      <c r="F148" s="86">
        <f>E148*6</f>
        <v>87846</v>
      </c>
      <c r="G148" s="55">
        <v>14618</v>
      </c>
      <c r="H148" s="108">
        <f>SUM(G148/E148*100)</f>
        <v>99.842906905266034</v>
      </c>
      <c r="I148" s="39">
        <v>14690</v>
      </c>
      <c r="J148" s="110">
        <f>SUM(I148/E148*100)</f>
        <v>100.33467659312889</v>
      </c>
      <c r="K148" s="39">
        <v>14658</v>
      </c>
      <c r="L148" s="110">
        <f>SUM(K148/E148*100)</f>
        <v>100.11611228741207</v>
      </c>
      <c r="M148" s="100">
        <v>11765</v>
      </c>
      <c r="N148" s="110">
        <f>SUM(M148/E148*100)</f>
        <v>80.356533023700578</v>
      </c>
      <c r="O148" s="100">
        <v>14672</v>
      </c>
      <c r="P148" s="110">
        <f>SUM(O148/E148*100)</f>
        <v>100.21173417116319</v>
      </c>
      <c r="Q148" s="100">
        <v>14774</v>
      </c>
      <c r="R148" s="112">
        <f>Q148/E148*100</f>
        <v>100.90840789563555</v>
      </c>
      <c r="S148" s="26">
        <f>COUNTIF(H148,"&gt;=80")+COUNTIF(J148,"&gt;=80")+COUNTIF(L148,"&gt;=80")+COUNTIF(N148,"&gt;=80")+COUNTIF(P148,"&gt;=80")+COUNTIF(R148,"&gt;=80")</f>
        <v>6</v>
      </c>
    </row>
    <row r="149" spans="1:19" s="107" customFormat="1" ht="15.6" customHeight="1" x14ac:dyDescent="0.25">
      <c r="A149" s="12" t="s">
        <v>115</v>
      </c>
      <c r="B149" s="12">
        <v>210825</v>
      </c>
      <c r="C149" s="12">
        <v>116</v>
      </c>
      <c r="D149" s="40" t="s">
        <v>124</v>
      </c>
      <c r="E149" s="39">
        <v>2043</v>
      </c>
      <c r="F149" s="86">
        <f>E149*6</f>
        <v>12258</v>
      </c>
      <c r="G149" s="55">
        <v>1870</v>
      </c>
      <c r="H149" s="108">
        <f>SUM(G149/E149*100)</f>
        <v>91.532060695056288</v>
      </c>
      <c r="I149" s="55">
        <v>1740</v>
      </c>
      <c r="J149" s="110">
        <f>SUM(I149/E149*100)</f>
        <v>85.16886930983847</v>
      </c>
      <c r="K149" s="55">
        <v>1898</v>
      </c>
      <c r="L149" s="110">
        <f>SUM(K149/E149*100)</f>
        <v>92.90259422418012</v>
      </c>
      <c r="M149" s="100">
        <v>839</v>
      </c>
      <c r="N149" s="110">
        <f>SUM(M149/E149*100)</f>
        <v>41.067058247674986</v>
      </c>
      <c r="O149" s="100">
        <v>1386</v>
      </c>
      <c r="P149" s="110">
        <f>SUM(O149/E149*100)</f>
        <v>67.841409691629963</v>
      </c>
      <c r="Q149" s="100">
        <v>2244</v>
      </c>
      <c r="R149" s="112">
        <f>Q149/E149*100</f>
        <v>109.83847283406756</v>
      </c>
      <c r="S149" s="26">
        <f>COUNTIF(H149,"&gt;=80")+COUNTIF(J149,"&gt;=80")+COUNTIF(L149,"&gt;=80")+COUNTIF(N149,"&gt;=80")+COUNTIF(P149,"&gt;=80")+COUNTIF(R149,"&gt;=80")</f>
        <v>4</v>
      </c>
    </row>
    <row r="150" spans="1:19" s="107" customFormat="1" ht="15.6" customHeight="1" x14ac:dyDescent="0.25">
      <c r="A150" s="12" t="s">
        <v>197</v>
      </c>
      <c r="B150" s="12">
        <v>210830</v>
      </c>
      <c r="C150" s="12">
        <v>196</v>
      </c>
      <c r="D150" s="40" t="s">
        <v>202</v>
      </c>
      <c r="E150" s="51">
        <v>6537</v>
      </c>
      <c r="F150" s="86">
        <v>39222</v>
      </c>
      <c r="G150" s="89">
        <v>5211</v>
      </c>
      <c r="H150" s="108">
        <f>SUM(G150/E150*100)</f>
        <v>79.715465810004588</v>
      </c>
      <c r="I150" s="51">
        <v>6534</v>
      </c>
      <c r="J150" s="110">
        <f>SUM(I150/E150*100)</f>
        <v>99.954107388710426</v>
      </c>
      <c r="K150" s="51">
        <v>6525</v>
      </c>
      <c r="L150" s="110">
        <f>SUM(K150/E150*100)</f>
        <v>99.816429554841662</v>
      </c>
      <c r="M150" s="51">
        <v>6548</v>
      </c>
      <c r="N150" s="110">
        <f>SUM(M150/E150*100)</f>
        <v>100.16827290806181</v>
      </c>
      <c r="O150" s="51">
        <v>6428</v>
      </c>
      <c r="P150" s="110">
        <f>SUM(O150/E150*100)</f>
        <v>98.332568456478512</v>
      </c>
      <c r="Q150" s="51">
        <v>6566</v>
      </c>
      <c r="R150" s="112">
        <f>Q150/E150*100</f>
        <v>100.44362857579929</v>
      </c>
      <c r="S150" s="26">
        <f>COUNTIF(H150,"&gt;=80")+COUNTIF(J150,"&gt;=80")+COUNTIF(L150,"&gt;=80")+COUNTIF(N150,"&gt;=80")+COUNTIF(P150,"&gt;=80")+COUNTIF(R150,"&gt;=80")</f>
        <v>5</v>
      </c>
    </row>
    <row r="151" spans="1:19" s="107" customFormat="1" ht="15.6" customHeight="1" x14ac:dyDescent="0.25">
      <c r="A151" s="12" t="s">
        <v>115</v>
      </c>
      <c r="B151" s="12">
        <v>210840</v>
      </c>
      <c r="C151" s="12">
        <v>117</v>
      </c>
      <c r="D151" s="40" t="s">
        <v>125</v>
      </c>
      <c r="E151" s="39">
        <v>1724</v>
      </c>
      <c r="F151" s="86">
        <f>E151*6</f>
        <v>10344</v>
      </c>
      <c r="G151" s="55">
        <v>2225</v>
      </c>
      <c r="H151" s="108">
        <f>SUM(G151/E151*100)</f>
        <v>129.06032482598607</v>
      </c>
      <c r="I151" s="39">
        <v>2229</v>
      </c>
      <c r="J151" s="110">
        <f>SUM(I151/E151*100)</f>
        <v>129.29234338747099</v>
      </c>
      <c r="K151" s="39">
        <v>2306</v>
      </c>
      <c r="L151" s="110">
        <f>SUM(K151/E151*100)</f>
        <v>133.75870069605568</v>
      </c>
      <c r="M151" s="103">
        <v>1677</v>
      </c>
      <c r="N151" s="110">
        <f>SUM(M151/E151*100)</f>
        <v>97.273781902552201</v>
      </c>
      <c r="O151" s="103">
        <v>554</v>
      </c>
      <c r="P151" s="110">
        <f>SUM(O151/E151*100)</f>
        <v>32.134570765661252</v>
      </c>
      <c r="Q151" s="103">
        <v>2326</v>
      </c>
      <c r="R151" s="112">
        <f>Q151/E151*100</f>
        <v>134.91879350348029</v>
      </c>
      <c r="S151" s="26">
        <f>COUNTIF(H151,"&gt;=80")+COUNTIF(J151,"&gt;=80")+COUNTIF(L151,"&gt;=80")+COUNTIF(N151,"&gt;=80")+COUNTIF(P151,"&gt;=80")+COUNTIF(R151,"&gt;=80")</f>
        <v>5</v>
      </c>
    </row>
    <row r="152" spans="1:19" s="107" customFormat="1" ht="15.6" customHeight="1" x14ac:dyDescent="0.25">
      <c r="A152" s="12" t="s">
        <v>67</v>
      </c>
      <c r="B152" s="12">
        <v>210845</v>
      </c>
      <c r="C152" s="12">
        <v>63</v>
      </c>
      <c r="D152" s="40" t="s">
        <v>70</v>
      </c>
      <c r="E152" s="39">
        <v>5618</v>
      </c>
      <c r="F152" s="86">
        <f>E152*6</f>
        <v>33708</v>
      </c>
      <c r="G152" s="55">
        <v>4652</v>
      </c>
      <c r="H152" s="108">
        <f>SUM(G152/E152*100)</f>
        <v>82.805268778924884</v>
      </c>
      <c r="I152" s="55">
        <v>6225</v>
      </c>
      <c r="J152" s="110">
        <f>SUM(I152/E152*100)</f>
        <v>110.80455678177287</v>
      </c>
      <c r="K152" s="55">
        <v>5306</v>
      </c>
      <c r="L152" s="110">
        <f>SUM(K152/E152*100)</f>
        <v>94.446422214311141</v>
      </c>
      <c r="M152" s="104">
        <v>5926</v>
      </c>
      <c r="N152" s="110">
        <f>SUM(M152/E152*100)</f>
        <v>105.48237807048773</v>
      </c>
      <c r="O152" s="105">
        <v>5992</v>
      </c>
      <c r="P152" s="110">
        <f>SUM(O152/E152*100)</f>
        <v>106.65717337130651</v>
      </c>
      <c r="Q152" s="105">
        <v>4791</v>
      </c>
      <c r="R152" s="112">
        <f>Q152/E152*100</f>
        <v>85.279458882164477</v>
      </c>
      <c r="S152" s="26">
        <f>COUNTIF(H152,"&gt;=80")+COUNTIF(J152,"&gt;=80")+COUNTIF(L152,"&gt;=80")+COUNTIF(N152,"&gt;=80")+COUNTIF(P152,"&gt;=80")+COUNTIF(R152,"&gt;=80")</f>
        <v>6</v>
      </c>
    </row>
    <row r="153" spans="1:19" s="107" customFormat="1" ht="15.6" customHeight="1" x14ac:dyDescent="0.25">
      <c r="A153" s="12" t="s">
        <v>160</v>
      </c>
      <c r="B153" s="12">
        <v>210850</v>
      </c>
      <c r="C153" s="12">
        <v>159</v>
      </c>
      <c r="D153" s="40" t="s">
        <v>167</v>
      </c>
      <c r="E153" s="39">
        <v>9484</v>
      </c>
      <c r="F153" s="86">
        <f>E153*6</f>
        <v>56904</v>
      </c>
      <c r="G153" s="55">
        <v>5424</v>
      </c>
      <c r="H153" s="108">
        <f>SUM(G153/E153*100)</f>
        <v>57.191058625052719</v>
      </c>
      <c r="I153" s="39">
        <v>6805</v>
      </c>
      <c r="J153" s="110">
        <f>SUM(I153/E153*100)</f>
        <v>71.752425137072962</v>
      </c>
      <c r="K153" s="39">
        <v>9215</v>
      </c>
      <c r="L153" s="110">
        <f>SUM(K153/E153*100)</f>
        <v>97.16364403205398</v>
      </c>
      <c r="M153" s="100">
        <v>9022</v>
      </c>
      <c r="N153" s="110">
        <f>SUM(M153/E153*100)</f>
        <v>95.128637705609435</v>
      </c>
      <c r="O153" s="100">
        <v>8963</v>
      </c>
      <c r="P153" s="110">
        <f>SUM(O153/E153*100)</f>
        <v>94.50653732602278</v>
      </c>
      <c r="Q153" s="100">
        <v>8576</v>
      </c>
      <c r="R153" s="112">
        <f>Q153/E153*100</f>
        <v>90.425980598903422</v>
      </c>
      <c r="S153" s="26">
        <f>COUNTIF(H153,"&gt;=80")+COUNTIF(J153,"&gt;=80")+COUNTIF(L153,"&gt;=80")+COUNTIF(N153,"&gt;=80")+COUNTIF(P153,"&gt;=80")+COUNTIF(R153,"&gt;=80")</f>
        <v>4</v>
      </c>
    </row>
    <row r="154" spans="1:19" s="107" customFormat="1" ht="15.6" customHeight="1" x14ac:dyDescent="0.25">
      <c r="A154" s="12" t="s">
        <v>115</v>
      </c>
      <c r="B154" s="12">
        <v>210860</v>
      </c>
      <c r="C154" s="12">
        <v>118</v>
      </c>
      <c r="D154" s="40" t="s">
        <v>115</v>
      </c>
      <c r="E154" s="39">
        <v>18470</v>
      </c>
      <c r="F154" s="86">
        <f>E154*6</f>
        <v>110820</v>
      </c>
      <c r="G154" s="55">
        <v>4498</v>
      </c>
      <c r="H154" s="108">
        <f>SUM(G154/E154*100)</f>
        <v>24.353004872766647</v>
      </c>
      <c r="I154" s="39">
        <v>9418</v>
      </c>
      <c r="J154" s="110">
        <f>SUM(I154/E154*100)</f>
        <v>50.990795885219278</v>
      </c>
      <c r="K154" s="39">
        <v>17810</v>
      </c>
      <c r="L154" s="110">
        <f>SUM(K154/E154*100)</f>
        <v>96.426637791012453</v>
      </c>
      <c r="M154" s="100">
        <v>16380</v>
      </c>
      <c r="N154" s="110">
        <f>SUM(M154/E154*100)</f>
        <v>88.684353004872762</v>
      </c>
      <c r="O154" s="100">
        <v>19229</v>
      </c>
      <c r="P154" s="110">
        <f>SUM(O154/E154*100)</f>
        <v>104.10936654033569</v>
      </c>
      <c r="Q154" s="100">
        <v>18282</v>
      </c>
      <c r="R154" s="112">
        <f>Q154/E154*100</f>
        <v>98.982133188955061</v>
      </c>
      <c r="S154" s="26">
        <f>COUNTIF(H154,"&gt;=80")+COUNTIF(J154,"&gt;=80")+COUNTIF(L154,"&gt;=80")+COUNTIF(N154,"&gt;=80")+COUNTIF(P154,"&gt;=80")+COUNTIF(R154,"&gt;=80")</f>
        <v>4</v>
      </c>
    </row>
    <row r="155" spans="1:19" s="107" customFormat="1" ht="15.6" customHeight="1" x14ac:dyDescent="0.25">
      <c r="A155" s="12" t="s">
        <v>160</v>
      </c>
      <c r="B155" s="12">
        <v>210870</v>
      </c>
      <c r="C155" s="12">
        <v>160</v>
      </c>
      <c r="D155" s="40" t="s">
        <v>168</v>
      </c>
      <c r="E155" s="39">
        <v>5824</v>
      </c>
      <c r="F155" s="86">
        <f>E155*6</f>
        <v>34944</v>
      </c>
      <c r="G155" s="55">
        <v>1199</v>
      </c>
      <c r="H155" s="108">
        <f>SUM(G155/E155*100)</f>
        <v>20.587225274725274</v>
      </c>
      <c r="I155" s="39">
        <v>3954</v>
      </c>
      <c r="J155" s="110">
        <f>SUM(I155/E155*100)</f>
        <v>67.891483516483518</v>
      </c>
      <c r="K155" s="39">
        <v>4368</v>
      </c>
      <c r="L155" s="110">
        <f>SUM(K155/E155*100)</f>
        <v>75</v>
      </c>
      <c r="M155" s="100">
        <v>5062</v>
      </c>
      <c r="N155" s="110">
        <f>SUM(M155/E155*100)</f>
        <v>86.916208791208788</v>
      </c>
      <c r="O155" s="100">
        <v>4296</v>
      </c>
      <c r="P155" s="110">
        <f>SUM(O155/E155*100)</f>
        <v>73.763736263736263</v>
      </c>
      <c r="Q155" s="100">
        <v>5694</v>
      </c>
      <c r="R155" s="112">
        <f>Q155/E155*100</f>
        <v>97.767857142857139</v>
      </c>
      <c r="S155" s="26">
        <f>COUNTIF(H155,"&gt;=80")+COUNTIF(J155,"&gt;=80")+COUNTIF(L155,"&gt;=80")+COUNTIF(N155,"&gt;=80")+COUNTIF(P155,"&gt;=80")+COUNTIF(R155,"&gt;=80")</f>
        <v>2</v>
      </c>
    </row>
    <row r="156" spans="1:19" s="107" customFormat="1" ht="15.6" customHeight="1" x14ac:dyDescent="0.25">
      <c r="A156" s="12" t="s">
        <v>88</v>
      </c>
      <c r="B156" s="12">
        <v>210880</v>
      </c>
      <c r="C156" s="12">
        <v>89</v>
      </c>
      <c r="D156" s="40" t="s">
        <v>96</v>
      </c>
      <c r="E156" s="43">
        <v>4736</v>
      </c>
      <c r="F156" s="86">
        <f>E156*6</f>
        <v>28416</v>
      </c>
      <c r="G156" s="55">
        <v>4495</v>
      </c>
      <c r="H156" s="108">
        <f>SUM(G156/E156*100)</f>
        <v>94.911317567567565</v>
      </c>
      <c r="I156" s="39">
        <v>4484</v>
      </c>
      <c r="J156" s="110">
        <f>SUM(I156/E156*100)</f>
        <v>94.679054054054063</v>
      </c>
      <c r="K156" s="39">
        <v>4576</v>
      </c>
      <c r="L156" s="110">
        <f>SUM(K156/E156*100)</f>
        <v>96.621621621621628</v>
      </c>
      <c r="M156" s="100">
        <v>4088</v>
      </c>
      <c r="N156" s="110">
        <f>SUM(M156/E156*100)</f>
        <v>86.317567567567565</v>
      </c>
      <c r="O156" s="100">
        <v>4623</v>
      </c>
      <c r="P156" s="110">
        <f>SUM(O156/E156*100)</f>
        <v>97.614020270270274</v>
      </c>
      <c r="Q156" s="100">
        <v>4634</v>
      </c>
      <c r="R156" s="112">
        <f>Q156/E156*100</f>
        <v>97.84628378378379</v>
      </c>
      <c r="S156" s="26">
        <f>COUNTIF(H156,"&gt;=80")+COUNTIF(J156,"&gt;=80")+COUNTIF(L156,"&gt;=80")+COUNTIF(N156,"&gt;=80")+COUNTIF(P156,"&gt;=80")+COUNTIF(R156,"&gt;=80")</f>
        <v>6</v>
      </c>
    </row>
    <row r="157" spans="1:19" s="107" customFormat="1" ht="15.6" customHeight="1" x14ac:dyDescent="0.25">
      <c r="A157" s="12" t="s">
        <v>102</v>
      </c>
      <c r="B157" s="12">
        <v>210890</v>
      </c>
      <c r="C157" s="12">
        <v>104</v>
      </c>
      <c r="D157" s="40" t="s">
        <v>111</v>
      </c>
      <c r="E157" s="39">
        <v>4599</v>
      </c>
      <c r="F157" s="86">
        <f>E157*6</f>
        <v>27594</v>
      </c>
      <c r="G157" s="55">
        <v>4576</v>
      </c>
      <c r="H157" s="108">
        <f>SUM(G157/E157*100)</f>
        <v>99.4998912807132</v>
      </c>
      <c r="I157" s="39">
        <v>4568</v>
      </c>
      <c r="J157" s="110">
        <f>SUM(I157/E157*100)</f>
        <v>99.325940421830822</v>
      </c>
      <c r="K157" s="39">
        <v>4579</v>
      </c>
      <c r="L157" s="110">
        <f>SUM(K157/E157*100)</f>
        <v>99.56512285279409</v>
      </c>
      <c r="M157" s="100">
        <v>4568</v>
      </c>
      <c r="N157" s="110">
        <f>SUM(M157/E157*100)</f>
        <v>99.325940421830822</v>
      </c>
      <c r="O157" s="100">
        <v>4535</v>
      </c>
      <c r="P157" s="110">
        <f>SUM(O157/E157*100)</f>
        <v>98.608393128941074</v>
      </c>
      <c r="Q157" s="100">
        <v>4571</v>
      </c>
      <c r="R157" s="112">
        <f>Q157/E157*100</f>
        <v>99.391171993911726</v>
      </c>
      <c r="S157" s="26">
        <f>COUNTIF(H157,"&gt;=80")+COUNTIF(J157,"&gt;=80")+COUNTIF(L157,"&gt;=80")+COUNTIF(N157,"&gt;=80")+COUNTIF(P157,"&gt;=80")+COUNTIF(R157,"&gt;=80")</f>
        <v>6</v>
      </c>
    </row>
    <row r="158" spans="1:19" s="107" customFormat="1" ht="15.6" customHeight="1" x14ac:dyDescent="0.25">
      <c r="A158" s="12" t="s">
        <v>73</v>
      </c>
      <c r="B158" s="12">
        <v>210900</v>
      </c>
      <c r="C158" s="12">
        <v>76</v>
      </c>
      <c r="D158" s="40" t="s">
        <v>83</v>
      </c>
      <c r="E158" s="39">
        <v>8853</v>
      </c>
      <c r="F158" s="86">
        <f>E158*6</f>
        <v>53118</v>
      </c>
      <c r="G158" s="88">
        <v>4745</v>
      </c>
      <c r="H158" s="108">
        <f>SUM(G158/E158*100)</f>
        <v>53.597650513950072</v>
      </c>
      <c r="I158" s="97">
        <v>6069</v>
      </c>
      <c r="J158" s="110">
        <f>SUM(I158/E158*100)</f>
        <v>68.553032870213485</v>
      </c>
      <c r="K158" s="42">
        <v>9631</v>
      </c>
      <c r="L158" s="110">
        <f>SUM(K158/E158*100)</f>
        <v>108.78798147520614</v>
      </c>
      <c r="M158" s="100">
        <v>8180</v>
      </c>
      <c r="N158" s="110">
        <f>SUM(M158/E158*100)</f>
        <v>92.398057155766409</v>
      </c>
      <c r="O158" s="100">
        <v>8618</v>
      </c>
      <c r="P158" s="110">
        <f>SUM(O158/E158*100)</f>
        <v>97.345532587823342</v>
      </c>
      <c r="Q158" s="100">
        <v>9583</v>
      </c>
      <c r="R158" s="112">
        <f>Q158/E158*100</f>
        <v>108.24579238676155</v>
      </c>
      <c r="S158" s="26">
        <f>COUNTIF(H158,"&gt;=80")+COUNTIF(J158,"&gt;=80")+COUNTIF(L158,"&gt;=80")+COUNTIF(N158,"&gt;=80")+COUNTIF(P158,"&gt;=80")+COUNTIF(R158,"&gt;=80")</f>
        <v>4</v>
      </c>
    </row>
    <row r="159" spans="1:19" s="107" customFormat="1" ht="15.6" customHeight="1" x14ac:dyDescent="0.25">
      <c r="A159" s="12" t="s">
        <v>115</v>
      </c>
      <c r="B159" s="12">
        <v>210905</v>
      </c>
      <c r="C159" s="12">
        <v>119</v>
      </c>
      <c r="D159" s="40" t="s">
        <v>126</v>
      </c>
      <c r="E159" s="39">
        <v>2716</v>
      </c>
      <c r="F159" s="86">
        <f>E159*6</f>
        <v>16296</v>
      </c>
      <c r="G159" s="55">
        <v>2249</v>
      </c>
      <c r="H159" s="108">
        <f>SUM(G159/E159*100)</f>
        <v>82.805596465390281</v>
      </c>
      <c r="I159" s="39">
        <v>2351</v>
      </c>
      <c r="J159" s="110">
        <f>SUM(I159/E159*100)</f>
        <v>86.561119293078065</v>
      </c>
      <c r="K159" s="39">
        <v>2045</v>
      </c>
      <c r="L159" s="110">
        <f>SUM(K159/E159*100)</f>
        <v>75.294550810014726</v>
      </c>
      <c r="M159" s="103">
        <v>2705</v>
      </c>
      <c r="N159" s="110">
        <f>SUM(M159/E159*100)</f>
        <v>99.594992636229748</v>
      </c>
      <c r="O159" s="103">
        <v>1867</v>
      </c>
      <c r="P159" s="110">
        <f>SUM(O159/E159*100)</f>
        <v>68.740795287187041</v>
      </c>
      <c r="Q159" s="103">
        <v>2710</v>
      </c>
      <c r="R159" s="112">
        <f>Q159/E159*100</f>
        <v>99.779086892488948</v>
      </c>
      <c r="S159" s="26">
        <f>COUNTIF(H159,"&gt;=80")+COUNTIF(J159,"&gt;=80")+COUNTIF(L159,"&gt;=80")+COUNTIF(N159,"&gt;=80")+COUNTIF(P159,"&gt;=80")+COUNTIF(R159,"&gt;=80")</f>
        <v>4</v>
      </c>
    </row>
    <row r="160" spans="1:19" s="107" customFormat="1" ht="15.6" customHeight="1" x14ac:dyDescent="0.25">
      <c r="A160" s="12" t="s">
        <v>132</v>
      </c>
      <c r="B160" s="12">
        <v>210910</v>
      </c>
      <c r="C160" s="12">
        <v>134</v>
      </c>
      <c r="D160" s="40" t="s">
        <v>132</v>
      </c>
      <c r="E160" s="39">
        <v>17989</v>
      </c>
      <c r="F160" s="86">
        <f>E160*6</f>
        <v>107934</v>
      </c>
      <c r="G160" s="55">
        <v>21988</v>
      </c>
      <c r="H160" s="108">
        <f>SUM(G160/E160*100)</f>
        <v>122.230251820557</v>
      </c>
      <c r="I160" s="55">
        <v>22493</v>
      </c>
      <c r="J160" s="110">
        <f>SUM(I160/E160*100)</f>
        <v>125.03752293067987</v>
      </c>
      <c r="K160" s="55">
        <v>17989</v>
      </c>
      <c r="L160" s="110">
        <f>SUM(K160/E160*100)</f>
        <v>100</v>
      </c>
      <c r="M160" s="100">
        <v>25247</v>
      </c>
      <c r="N160" s="110">
        <f>SUM(M160/E160*100)</f>
        <v>140.3468786480627</v>
      </c>
      <c r="O160" s="39">
        <v>17989</v>
      </c>
      <c r="P160" s="110">
        <f>SUM(O160/E160*100)</f>
        <v>100</v>
      </c>
      <c r="Q160" s="100">
        <v>19969</v>
      </c>
      <c r="R160" s="112">
        <f>Q160/E160*100</f>
        <v>111.0067263327589</v>
      </c>
      <c r="S160" s="26">
        <f>COUNTIF(H160,"&gt;=80")+COUNTIF(J160,"&gt;=80")+COUNTIF(L160,"&gt;=80")+COUNTIF(N160,"&gt;=80")+COUNTIF(P160,"&gt;=80")+COUNTIF(R160,"&gt;=80")</f>
        <v>6</v>
      </c>
    </row>
    <row r="161" spans="1:19" s="107" customFormat="1" ht="15.6" customHeight="1" x14ac:dyDescent="0.25">
      <c r="A161" s="12" t="s">
        <v>148</v>
      </c>
      <c r="B161" s="12">
        <v>210920</v>
      </c>
      <c r="C161" s="12">
        <v>148</v>
      </c>
      <c r="D161" s="40" t="s">
        <v>156</v>
      </c>
      <c r="E161" s="39">
        <v>1992</v>
      </c>
      <c r="F161" s="86">
        <f>E161*6</f>
        <v>11952</v>
      </c>
      <c r="G161" s="55">
        <v>1791</v>
      </c>
      <c r="H161" s="108">
        <f>SUM(G161/E161*100)</f>
        <v>89.909638554216869</v>
      </c>
      <c r="I161" s="55">
        <v>3598</v>
      </c>
      <c r="J161" s="110">
        <f>SUM(I161/E161*100)</f>
        <v>180.62248995983936</v>
      </c>
      <c r="K161" s="55">
        <v>2118</v>
      </c>
      <c r="L161" s="110">
        <f>SUM(K161/E161*100)</f>
        <v>106.32530120481927</v>
      </c>
      <c r="M161" s="100">
        <v>2925</v>
      </c>
      <c r="N161" s="110">
        <f>SUM(M161/E161*100)</f>
        <v>146.83734939759037</v>
      </c>
      <c r="O161" s="100">
        <v>2003</v>
      </c>
      <c r="P161" s="110">
        <f>SUM(O161/E161*100)</f>
        <v>100.55220883534137</v>
      </c>
      <c r="Q161" s="100">
        <v>2020</v>
      </c>
      <c r="R161" s="112">
        <f>Q161/E161*100</f>
        <v>101.40562248995984</v>
      </c>
      <c r="S161" s="26">
        <f>COUNTIF(H161,"&gt;=80")+COUNTIF(J161,"&gt;=80")+COUNTIF(L161,"&gt;=80")+COUNTIF(N161,"&gt;=80")+COUNTIF(P161,"&gt;=80")+COUNTIF(R161,"&gt;=80")</f>
        <v>6</v>
      </c>
    </row>
    <row r="162" spans="1:19" s="107" customFormat="1" ht="15.6" customHeight="1" x14ac:dyDescent="0.25">
      <c r="A162" s="12" t="s">
        <v>204</v>
      </c>
      <c r="B162" s="12">
        <v>210923</v>
      </c>
      <c r="C162" s="12">
        <v>215</v>
      </c>
      <c r="D162" s="40" t="s">
        <v>219</v>
      </c>
      <c r="E162" s="39">
        <v>1579</v>
      </c>
      <c r="F162" s="86">
        <f>E162*6</f>
        <v>9474</v>
      </c>
      <c r="G162" s="61">
        <v>1542</v>
      </c>
      <c r="H162" s="108">
        <f>SUM(G162/E162*100)</f>
        <v>97.656744775174161</v>
      </c>
      <c r="I162" s="46">
        <v>1292</v>
      </c>
      <c r="J162" s="110">
        <f>SUM(I162/E162*100)</f>
        <v>81.823939202026594</v>
      </c>
      <c r="K162" s="46">
        <v>1548</v>
      </c>
      <c r="L162" s="110">
        <f>SUM(K162/E162*100)</f>
        <v>98.036732108929698</v>
      </c>
      <c r="M162" s="61">
        <v>718</v>
      </c>
      <c r="N162" s="110">
        <f>SUM(M162/E162*100)</f>
        <v>45.471817606079796</v>
      </c>
      <c r="O162" s="105">
        <v>568</v>
      </c>
      <c r="P162" s="110">
        <f>SUM(O162/E162*100)</f>
        <v>35.972134262191261</v>
      </c>
      <c r="Q162" s="100">
        <v>644</v>
      </c>
      <c r="R162" s="112">
        <f>Q162/E162*100</f>
        <v>40.785307156428118</v>
      </c>
      <c r="S162" s="26">
        <f>COUNTIF(H162,"&gt;=80")+COUNTIF(J162,"&gt;=80")+COUNTIF(L162,"&gt;=80")+COUNTIF(N162,"&gt;=80")+COUNTIF(P162,"&gt;=80")+COUNTIF(R162,"&gt;=80")</f>
        <v>3</v>
      </c>
    </row>
    <row r="163" spans="1:19" s="107" customFormat="1" ht="15.6" customHeight="1" x14ac:dyDescent="0.25">
      <c r="A163" s="12" t="s">
        <v>115</v>
      </c>
      <c r="B163" s="12">
        <v>210927</v>
      </c>
      <c r="C163" s="12">
        <v>120</v>
      </c>
      <c r="D163" s="40" t="s">
        <v>127</v>
      </c>
      <c r="E163" s="39">
        <v>4194</v>
      </c>
      <c r="F163" s="86">
        <f>E163*6</f>
        <v>25164</v>
      </c>
      <c r="G163" s="55">
        <v>1537</v>
      </c>
      <c r="H163" s="108">
        <f>SUM(G163/E163*100)</f>
        <v>36.647591797806392</v>
      </c>
      <c r="I163" s="39">
        <v>1537</v>
      </c>
      <c r="J163" s="110">
        <f>SUM(I163/E163*100)</f>
        <v>36.647591797806392</v>
      </c>
      <c r="K163" s="39">
        <v>3901</v>
      </c>
      <c r="L163" s="110">
        <f>SUM(K163/E163*100)</f>
        <v>93.013829279923698</v>
      </c>
      <c r="M163" s="103">
        <v>4008</v>
      </c>
      <c r="N163" s="110">
        <f>SUM(M163/E163*100)</f>
        <v>95.565092989985686</v>
      </c>
      <c r="O163" s="103">
        <v>4347</v>
      </c>
      <c r="P163" s="110">
        <f>SUM(O163/E163*100)</f>
        <v>103.64806866952789</v>
      </c>
      <c r="Q163" s="103">
        <v>4668</v>
      </c>
      <c r="R163" s="112">
        <f>Q163/E163*100</f>
        <v>111.30185979971388</v>
      </c>
      <c r="S163" s="26">
        <f>COUNTIF(H163,"&gt;=80")+COUNTIF(J163,"&gt;=80")+COUNTIF(L163,"&gt;=80")+COUNTIF(N163,"&gt;=80")+COUNTIF(P163,"&gt;=80")+COUNTIF(R163,"&gt;=80")</f>
        <v>4</v>
      </c>
    </row>
    <row r="164" spans="1:19" s="107" customFormat="1" ht="15.6" customHeight="1" x14ac:dyDescent="0.25">
      <c r="A164" s="12" t="s">
        <v>88</v>
      </c>
      <c r="B164" s="12">
        <v>210930</v>
      </c>
      <c r="C164" s="12">
        <v>90</v>
      </c>
      <c r="D164" s="40" t="s">
        <v>97</v>
      </c>
      <c r="E164" s="43">
        <v>2105</v>
      </c>
      <c r="F164" s="86">
        <f>E164*6</f>
        <v>12630</v>
      </c>
      <c r="G164" s="55">
        <v>1772</v>
      </c>
      <c r="H164" s="108">
        <f>SUM(G164/E164*100)</f>
        <v>84.180522565320672</v>
      </c>
      <c r="I164" s="39">
        <v>1632</v>
      </c>
      <c r="J164" s="110">
        <f>SUM(I164/E164*100)</f>
        <v>77.529691211401428</v>
      </c>
      <c r="K164" s="39">
        <v>2582</v>
      </c>
      <c r="L164" s="110">
        <f>SUM(K164/E164*100)</f>
        <v>122.6603325415677</v>
      </c>
      <c r="M164" s="100">
        <v>2185</v>
      </c>
      <c r="N164" s="110">
        <f>SUM(M164/E164*100)</f>
        <v>103.80047505938241</v>
      </c>
      <c r="O164" s="100">
        <v>1938</v>
      </c>
      <c r="P164" s="110">
        <f>SUM(O164/E164*100)</f>
        <v>92.066508313539202</v>
      </c>
      <c r="Q164" s="100">
        <v>1713</v>
      </c>
      <c r="R164" s="112">
        <f>Q164/E164*100</f>
        <v>81.37767220902613</v>
      </c>
      <c r="S164" s="26">
        <f>COUNTIF(H164,"&gt;=80")+COUNTIF(J164,"&gt;=80")+COUNTIF(L164,"&gt;=80")+COUNTIF(N164,"&gt;=80")+COUNTIF(P164,"&gt;=80")+COUNTIF(R164,"&gt;=80")</f>
        <v>5</v>
      </c>
    </row>
    <row r="165" spans="1:19" s="107" customFormat="1" ht="15.6" customHeight="1" x14ac:dyDescent="0.25">
      <c r="A165" s="12" t="s">
        <v>148</v>
      </c>
      <c r="B165" s="12">
        <v>210940</v>
      </c>
      <c r="C165" s="12">
        <v>149</v>
      </c>
      <c r="D165" s="40" t="s">
        <v>157</v>
      </c>
      <c r="E165" s="39">
        <v>1774</v>
      </c>
      <c r="F165" s="86">
        <f>E165*6</f>
        <v>10644</v>
      </c>
      <c r="G165" s="55">
        <v>1525</v>
      </c>
      <c r="H165" s="108">
        <f>SUM(G165/E165*100)</f>
        <v>85.963923337091316</v>
      </c>
      <c r="I165" s="55">
        <v>1972</v>
      </c>
      <c r="J165" s="110">
        <f>SUM(I165/E165*100)</f>
        <v>111.16121758737316</v>
      </c>
      <c r="K165" s="55">
        <v>1980</v>
      </c>
      <c r="L165" s="110">
        <f>SUM(K165/E165*100)</f>
        <v>111.61217587373169</v>
      </c>
      <c r="M165" s="100">
        <v>1964</v>
      </c>
      <c r="N165" s="110">
        <f>SUM(M165/E165*100)</f>
        <v>110.71025930101466</v>
      </c>
      <c r="O165" s="100">
        <v>1330</v>
      </c>
      <c r="P165" s="110">
        <f>SUM(O165/E165*100)</f>
        <v>74.971815107102586</v>
      </c>
      <c r="Q165" s="100">
        <v>1744</v>
      </c>
      <c r="R165" s="112">
        <f>Q165/E165*100</f>
        <v>98.308906426155588</v>
      </c>
      <c r="S165" s="26">
        <f>COUNTIF(H165,"&gt;=80")+COUNTIF(J165,"&gt;=80")+COUNTIF(L165,"&gt;=80")+COUNTIF(N165,"&gt;=80")+COUNTIF(P165,"&gt;=80")+COUNTIF(R165,"&gt;=80")</f>
        <v>5</v>
      </c>
    </row>
    <row r="166" spans="1:19" s="107" customFormat="1" ht="15.6" customHeight="1" x14ac:dyDescent="0.25">
      <c r="A166" s="99" t="s">
        <v>188</v>
      </c>
      <c r="B166" s="41">
        <v>210945</v>
      </c>
      <c r="C166" s="12">
        <v>183</v>
      </c>
      <c r="D166" s="40" t="s">
        <v>191</v>
      </c>
      <c r="E166" s="39">
        <v>13443</v>
      </c>
      <c r="F166" s="86">
        <f>E166*6</f>
        <v>80658</v>
      </c>
      <c r="G166" s="55">
        <v>6436</v>
      </c>
      <c r="H166" s="108">
        <f>SUM(G166/E166*100)</f>
        <v>47.876218106077509</v>
      </c>
      <c r="I166" s="39">
        <v>7156</v>
      </c>
      <c r="J166" s="110">
        <f>SUM(I166/E166*100)</f>
        <v>53.232165439262069</v>
      </c>
      <c r="K166" s="39">
        <v>10812</v>
      </c>
      <c r="L166" s="110">
        <f>SUM(K166/E166*100)</f>
        <v>80.428475786654758</v>
      </c>
      <c r="M166" s="103">
        <v>11576</v>
      </c>
      <c r="N166" s="110">
        <f>SUM(M166/E166*100)</f>
        <v>86.111731012422823</v>
      </c>
      <c r="O166" s="103">
        <v>12106</v>
      </c>
      <c r="P166" s="110">
        <f>SUM(O166/E166*100)</f>
        <v>90.054303354905898</v>
      </c>
      <c r="Q166" s="103">
        <v>8336</v>
      </c>
      <c r="R166" s="112">
        <f>Q166/E166*100</f>
        <v>62.009968013092319</v>
      </c>
      <c r="S166" s="26">
        <f>COUNTIF(H166,"&gt;=80")+COUNTIF(J166,"&gt;=80")+COUNTIF(L166,"&gt;=80")+COUNTIF(N166,"&gt;=80")+COUNTIF(P166,"&gt;=80")+COUNTIF(R166,"&gt;=80")</f>
        <v>3</v>
      </c>
    </row>
    <row r="167" spans="1:19" s="107" customFormat="1" ht="15.6" customHeight="1" x14ac:dyDescent="0.25">
      <c r="A167" s="12" t="s">
        <v>28</v>
      </c>
      <c r="B167" s="12">
        <v>210950</v>
      </c>
      <c r="C167" s="12">
        <v>28</v>
      </c>
      <c r="D167" s="40" t="s">
        <v>36</v>
      </c>
      <c r="E167" s="39">
        <v>6349</v>
      </c>
      <c r="F167" s="86">
        <f>E167*6</f>
        <v>38094</v>
      </c>
      <c r="G167" s="62">
        <v>5332</v>
      </c>
      <c r="H167" s="108">
        <f>SUM(G167/E167*100)</f>
        <v>83.981729406205702</v>
      </c>
      <c r="I167" s="12">
        <v>6351</v>
      </c>
      <c r="J167" s="110">
        <f>SUM(I167/E167*100)</f>
        <v>100.03150102378326</v>
      </c>
      <c r="K167" s="12">
        <v>5717</v>
      </c>
      <c r="L167" s="110">
        <f>SUM(K167/E167*100)</f>
        <v>90.045676484485753</v>
      </c>
      <c r="M167" s="100">
        <v>7569</v>
      </c>
      <c r="N167" s="110">
        <f>SUM(M167/E167*100)</f>
        <v>119.21562450779651</v>
      </c>
      <c r="O167" s="101">
        <v>7959</v>
      </c>
      <c r="P167" s="110">
        <f>SUM(O167/E167*100)</f>
        <v>125.35832414553474</v>
      </c>
      <c r="Q167" s="100">
        <v>7089</v>
      </c>
      <c r="R167" s="112">
        <f>Q167/E167*100</f>
        <v>111.655378799811</v>
      </c>
      <c r="S167" s="26">
        <f>COUNTIF(H167,"&gt;=80")+COUNTIF(J167,"&gt;=80")+COUNTIF(L167,"&gt;=80")+COUNTIF(N167,"&gt;=80")+COUNTIF(P167,"&gt;=80")+COUNTIF(R167,"&gt;=80")</f>
        <v>6</v>
      </c>
    </row>
    <row r="168" spans="1:19" s="107" customFormat="1" ht="15.6" customHeight="1" x14ac:dyDescent="0.25">
      <c r="A168" s="12" t="s">
        <v>73</v>
      </c>
      <c r="B168" s="12">
        <v>210955</v>
      </c>
      <c r="C168" s="12">
        <v>77</v>
      </c>
      <c r="D168" s="40" t="s">
        <v>84</v>
      </c>
      <c r="E168" s="39">
        <v>3249</v>
      </c>
      <c r="F168" s="86">
        <f>E168*6</f>
        <v>19494</v>
      </c>
      <c r="G168" s="55">
        <v>4361</v>
      </c>
      <c r="H168" s="108">
        <f>SUM(G168/E168*100)</f>
        <v>134.22591566635887</v>
      </c>
      <c r="I168" s="39">
        <v>3294</v>
      </c>
      <c r="J168" s="110">
        <f>SUM(I168/E168*100)</f>
        <v>101.38504155124654</v>
      </c>
      <c r="K168" s="39">
        <v>3398</v>
      </c>
      <c r="L168" s="110">
        <f>SUM(K168/E168*100)</f>
        <v>104.58602646968298</v>
      </c>
      <c r="M168" s="100">
        <v>3488</v>
      </c>
      <c r="N168" s="110">
        <f>SUM(M168/E168*100)</f>
        <v>107.35610957217605</v>
      </c>
      <c r="O168" s="100">
        <v>3323</v>
      </c>
      <c r="P168" s="110">
        <f>SUM(O168/E168*100)</f>
        <v>102.27762388427209</v>
      </c>
      <c r="Q168" s="100">
        <v>3340</v>
      </c>
      <c r="R168" s="112">
        <f>Q168/E168*100</f>
        <v>102.80086180363188</v>
      </c>
      <c r="S168" s="26">
        <f>COUNTIF(H168,"&gt;=80")+COUNTIF(J168,"&gt;=80")+COUNTIF(L168,"&gt;=80")+COUNTIF(N168,"&gt;=80")+COUNTIF(P168,"&gt;=80")+COUNTIF(R168,"&gt;=80")</f>
        <v>6</v>
      </c>
    </row>
    <row r="169" spans="1:19" s="107" customFormat="1" ht="15.6" customHeight="1" x14ac:dyDescent="0.25">
      <c r="A169" s="12" t="s">
        <v>148</v>
      </c>
      <c r="B169" s="12">
        <v>210960</v>
      </c>
      <c r="C169" s="12">
        <v>150</v>
      </c>
      <c r="D169" s="40" t="s">
        <v>148</v>
      </c>
      <c r="E169" s="39">
        <v>10437</v>
      </c>
      <c r="F169" s="86">
        <f>E169*6</f>
        <v>62622</v>
      </c>
      <c r="G169" s="55">
        <v>8350</v>
      </c>
      <c r="H169" s="108">
        <f>SUM(G169/E169*100)</f>
        <v>80.003832518923062</v>
      </c>
      <c r="I169" s="55">
        <v>10453</v>
      </c>
      <c r="J169" s="110">
        <f>SUM(I169/E169*100)</f>
        <v>100.15330075692248</v>
      </c>
      <c r="K169" s="55">
        <v>8472</v>
      </c>
      <c r="L169" s="110">
        <f>SUM(K169/E169*100)</f>
        <v>81.17275079045703</v>
      </c>
      <c r="M169" s="100">
        <v>8288</v>
      </c>
      <c r="N169" s="110">
        <f>SUM(M169/E169*100)</f>
        <v>79.409792085848423</v>
      </c>
      <c r="O169" s="100">
        <v>5533</v>
      </c>
      <c r="P169" s="110">
        <f>SUM(O169/E169*100)</f>
        <v>53.013318003257638</v>
      </c>
      <c r="Q169" s="100">
        <v>8701</v>
      </c>
      <c r="R169" s="112">
        <f>Q169/E169*100</f>
        <v>83.366867873910124</v>
      </c>
      <c r="S169" s="26">
        <f>COUNTIF(H169,"&gt;=80")+COUNTIF(J169,"&gt;=80")+COUNTIF(L169,"&gt;=80")+COUNTIF(N169,"&gt;=80")+COUNTIF(P169,"&gt;=80")+COUNTIF(R169,"&gt;=80")</f>
        <v>4</v>
      </c>
    </row>
    <row r="170" spans="1:19" s="107" customFormat="1" ht="15.6" customHeight="1" x14ac:dyDescent="0.25">
      <c r="A170" s="12" t="s">
        <v>28</v>
      </c>
      <c r="B170" s="12">
        <v>210970</v>
      </c>
      <c r="C170" s="12">
        <v>29</v>
      </c>
      <c r="D170" s="40" t="s">
        <v>37</v>
      </c>
      <c r="E170" s="39">
        <v>1602</v>
      </c>
      <c r="F170" s="86">
        <f>E170*6</f>
        <v>9612</v>
      </c>
      <c r="G170" s="62">
        <v>1636</v>
      </c>
      <c r="H170" s="108">
        <f>SUM(G170/E170*100)</f>
        <v>102.12234706616729</v>
      </c>
      <c r="I170" s="12">
        <v>1491</v>
      </c>
      <c r="J170" s="110">
        <f>SUM(I170/E170*100)</f>
        <v>93.071161048689149</v>
      </c>
      <c r="K170" s="12">
        <v>1583</v>
      </c>
      <c r="L170" s="110">
        <f>SUM(K170/E170*100)</f>
        <v>98.813982521847691</v>
      </c>
      <c r="M170" s="100">
        <v>1418</v>
      </c>
      <c r="N170" s="110">
        <f>SUM(M170/E170*100)</f>
        <v>88.5143570536829</v>
      </c>
      <c r="O170" s="101">
        <v>1546</v>
      </c>
      <c r="P170" s="110">
        <f>SUM(O170/E170*100)</f>
        <v>96.504369538077412</v>
      </c>
      <c r="Q170" s="100">
        <v>1670</v>
      </c>
      <c r="R170" s="112">
        <f>Q170/E170*100</f>
        <v>104.24469413233459</v>
      </c>
      <c r="S170" s="26">
        <f>COUNTIF(H170,"&gt;=80")+COUNTIF(J170,"&gt;=80")+COUNTIF(L170,"&gt;=80")+COUNTIF(N170,"&gt;=80")+COUNTIF(P170,"&gt;=80")+COUNTIF(R170,"&gt;=80")</f>
        <v>6</v>
      </c>
    </row>
    <row r="171" spans="1:19" s="107" customFormat="1" ht="15.6" customHeight="1" x14ac:dyDescent="0.25">
      <c r="A171" s="12" t="s">
        <v>132</v>
      </c>
      <c r="B171" s="12">
        <v>210975</v>
      </c>
      <c r="C171" s="12">
        <v>135</v>
      </c>
      <c r="D171" s="40" t="s">
        <v>142</v>
      </c>
      <c r="E171" s="39">
        <v>1945</v>
      </c>
      <c r="F171" s="86">
        <f>E171*6</f>
        <v>11670</v>
      </c>
      <c r="G171" s="55">
        <v>1562</v>
      </c>
      <c r="H171" s="108">
        <f>SUM(G171/E171*100)</f>
        <v>80.308483290488425</v>
      </c>
      <c r="I171" s="55">
        <v>1977</v>
      </c>
      <c r="J171" s="110">
        <f>SUM(I171/E171*100)</f>
        <v>101.64524421593831</v>
      </c>
      <c r="K171" s="55">
        <v>1937</v>
      </c>
      <c r="L171" s="110">
        <f>SUM(K171/E171*100)</f>
        <v>99.588688946015424</v>
      </c>
      <c r="M171" s="100">
        <v>1691</v>
      </c>
      <c r="N171" s="110">
        <f>SUM(M171/E171*100)</f>
        <v>86.940874035989708</v>
      </c>
      <c r="O171" s="100">
        <v>1215</v>
      </c>
      <c r="P171" s="110">
        <f>SUM(O171/E171*100)</f>
        <v>62.467866323907451</v>
      </c>
      <c r="Q171" s="100">
        <v>1891</v>
      </c>
      <c r="R171" s="112">
        <f>Q171/E171*100</f>
        <v>97.223650385604117</v>
      </c>
      <c r="S171" s="26">
        <f>COUNTIF(H171,"&gt;=80")+COUNTIF(J171,"&gt;=80")+COUNTIF(L171,"&gt;=80")+COUNTIF(N171,"&gt;=80")+COUNTIF(P171,"&gt;=80")+COUNTIF(R171,"&gt;=80")</f>
        <v>5</v>
      </c>
    </row>
    <row r="172" spans="1:19" s="107" customFormat="1" ht="15.6" customHeight="1" x14ac:dyDescent="0.25">
      <c r="A172" s="12" t="s">
        <v>115</v>
      </c>
      <c r="B172" s="12">
        <v>210980</v>
      </c>
      <c r="C172" s="12">
        <v>121</v>
      </c>
      <c r="D172" s="40" t="s">
        <v>128</v>
      </c>
      <c r="E172" s="39">
        <v>7872</v>
      </c>
      <c r="F172" s="86">
        <f>E172*6</f>
        <v>47232</v>
      </c>
      <c r="G172" s="55">
        <v>7013</v>
      </c>
      <c r="H172" s="108">
        <f>SUM(G172/E172*100)</f>
        <v>89.087906504065046</v>
      </c>
      <c r="I172" s="39">
        <v>6451</v>
      </c>
      <c r="J172" s="110">
        <f>SUM(I172/E172*100)</f>
        <v>81.948678861788622</v>
      </c>
      <c r="K172" s="39">
        <v>5655</v>
      </c>
      <c r="L172" s="110">
        <f>SUM(K172/E172*100)</f>
        <v>71.836890243902445</v>
      </c>
      <c r="M172" s="100">
        <v>7179</v>
      </c>
      <c r="N172" s="110">
        <f>SUM(M172/E172*100)</f>
        <v>91.196646341463421</v>
      </c>
      <c r="O172" s="100">
        <v>4431</v>
      </c>
      <c r="P172" s="110">
        <f>SUM(O172/E172*100)</f>
        <v>56.288109756097562</v>
      </c>
      <c r="Q172" s="100">
        <v>7873</v>
      </c>
      <c r="R172" s="112">
        <f>Q172/E172*100</f>
        <v>100.01270325203254</v>
      </c>
      <c r="S172" s="26">
        <f>COUNTIF(H172,"&gt;=80")+COUNTIF(J172,"&gt;=80")+COUNTIF(L172,"&gt;=80")+COUNTIF(N172,"&gt;=80")+COUNTIF(P172,"&gt;=80")+COUNTIF(R172,"&gt;=80")</f>
        <v>4</v>
      </c>
    </row>
    <row r="173" spans="1:19" s="107" customFormat="1" ht="15.6" customHeight="1" x14ac:dyDescent="0.25">
      <c r="A173" s="12" t="s">
        <v>160</v>
      </c>
      <c r="B173" s="12">
        <v>210990</v>
      </c>
      <c r="C173" s="12">
        <v>161</v>
      </c>
      <c r="D173" s="40" t="s">
        <v>160</v>
      </c>
      <c r="E173" s="39">
        <v>37934</v>
      </c>
      <c r="F173" s="86">
        <f>E173*6</f>
        <v>227604</v>
      </c>
      <c r="G173" s="55">
        <v>31090</v>
      </c>
      <c r="H173" s="108">
        <f>SUM(G173/E173*100)</f>
        <v>81.958137818316018</v>
      </c>
      <c r="I173" s="39">
        <v>39833</v>
      </c>
      <c r="J173" s="110">
        <f>SUM(I173/E173*100)</f>
        <v>105.00606316233458</v>
      </c>
      <c r="K173" s="39">
        <v>48730</v>
      </c>
      <c r="L173" s="110">
        <f>SUM(K173/E173*100)</f>
        <v>128.45995676701639</v>
      </c>
      <c r="M173" s="100">
        <v>37869</v>
      </c>
      <c r="N173" s="110">
        <f>SUM(M173/E173*100)</f>
        <v>99.82864976010967</v>
      </c>
      <c r="O173" s="100">
        <v>24418</v>
      </c>
      <c r="P173" s="110">
        <f>SUM(O173/E173*100)</f>
        <v>64.369694732957242</v>
      </c>
      <c r="Q173" s="100">
        <v>38840</v>
      </c>
      <c r="R173" s="112">
        <f>Q173/E173*100</f>
        <v>102.3883587283176</v>
      </c>
      <c r="S173" s="26">
        <f>COUNTIF(H173,"&gt;=80")+COUNTIF(J173,"&gt;=80")+COUNTIF(L173,"&gt;=80")+COUNTIF(N173,"&gt;=80")+COUNTIF(P173,"&gt;=80")+COUNTIF(R173,"&gt;=80")</f>
        <v>5</v>
      </c>
    </row>
    <row r="174" spans="1:19" s="107" customFormat="1" ht="15.6" customHeight="1" x14ac:dyDescent="0.25">
      <c r="A174" s="12" t="s">
        <v>160</v>
      </c>
      <c r="B174" s="12">
        <v>211000</v>
      </c>
      <c r="C174" s="12">
        <v>162</v>
      </c>
      <c r="D174" s="40" t="s">
        <v>169</v>
      </c>
      <c r="E174" s="39">
        <v>22435</v>
      </c>
      <c r="F174" s="86">
        <f>E174*6</f>
        <v>134610</v>
      </c>
      <c r="G174" s="55">
        <v>20892</v>
      </c>
      <c r="H174" s="108">
        <f>SUM(G174/E174*100)</f>
        <v>93.122353465567201</v>
      </c>
      <c r="I174" s="39">
        <v>21791</v>
      </c>
      <c r="J174" s="110">
        <f>SUM(I174/E174*100)</f>
        <v>97.129485179407169</v>
      </c>
      <c r="K174" s="39">
        <v>21860</v>
      </c>
      <c r="L174" s="110">
        <f>SUM(K174/E174*100)</f>
        <v>97.437040338756404</v>
      </c>
      <c r="M174" s="100">
        <v>22027</v>
      </c>
      <c r="N174" s="110">
        <f>SUM(M174/E174*100)</f>
        <v>98.181412970804544</v>
      </c>
      <c r="O174" s="100">
        <v>22406</v>
      </c>
      <c r="P174" s="110">
        <f>SUM(O174/E174*100)</f>
        <v>99.87073768665033</v>
      </c>
      <c r="Q174" s="100">
        <v>22168</v>
      </c>
      <c r="R174" s="112">
        <f>Q174/E174*100</f>
        <v>98.80989525295297</v>
      </c>
      <c r="S174" s="26">
        <f>COUNTIF(H174,"&gt;=80")+COUNTIF(J174,"&gt;=80")+COUNTIF(L174,"&gt;=80")+COUNTIF(N174,"&gt;=80")+COUNTIF(P174,"&gt;=80")+COUNTIF(R174,"&gt;=80")</f>
        <v>6</v>
      </c>
    </row>
    <row r="175" spans="1:19" s="107" customFormat="1" ht="15.6" customHeight="1" x14ac:dyDescent="0.25">
      <c r="A175" s="12" t="s">
        <v>204</v>
      </c>
      <c r="B175" s="12">
        <v>211003</v>
      </c>
      <c r="C175" s="12">
        <v>216</v>
      </c>
      <c r="D175" s="40" t="s">
        <v>220</v>
      </c>
      <c r="E175" s="39">
        <v>7759</v>
      </c>
      <c r="F175" s="86">
        <f>E175*6</f>
        <v>46554</v>
      </c>
      <c r="G175" s="61">
        <v>7759</v>
      </c>
      <c r="H175" s="108">
        <f>SUM(G175/E175*100)</f>
        <v>100</v>
      </c>
      <c r="I175" s="65">
        <v>7759</v>
      </c>
      <c r="J175" s="110">
        <f>SUM(I175/E175*100)</f>
        <v>100</v>
      </c>
      <c r="K175" s="65">
        <v>7759</v>
      </c>
      <c r="L175" s="110">
        <f>SUM(K175/E175*100)</f>
        <v>100</v>
      </c>
      <c r="M175" s="61">
        <v>7761</v>
      </c>
      <c r="N175" s="110">
        <f>SUM(M175/E175*100)</f>
        <v>100.02577651759248</v>
      </c>
      <c r="O175" s="55">
        <v>7778</v>
      </c>
      <c r="P175" s="110">
        <f>SUM(O175/E175*100)</f>
        <v>100.24487691712849</v>
      </c>
      <c r="Q175" s="55">
        <v>7777</v>
      </c>
      <c r="R175" s="112">
        <f>Q175/E175*100</f>
        <v>100.23198865833226</v>
      </c>
      <c r="S175" s="26">
        <f>COUNTIF(H175,"&gt;=80")+COUNTIF(J175,"&gt;=80")+COUNTIF(L175,"&gt;=80")+COUNTIF(N175,"&gt;=80")+COUNTIF(P175,"&gt;=80")+COUNTIF(R175,"&gt;=80")</f>
        <v>6</v>
      </c>
    </row>
    <row r="176" spans="1:19" s="107" customFormat="1" ht="15.6" customHeight="1" x14ac:dyDescent="0.25">
      <c r="A176" s="12" t="s">
        <v>54</v>
      </c>
      <c r="B176" s="12">
        <v>211010</v>
      </c>
      <c r="C176" s="12">
        <v>56</v>
      </c>
      <c r="D176" s="40" t="s">
        <v>63</v>
      </c>
      <c r="E176" s="44">
        <v>5904</v>
      </c>
      <c r="F176" s="86">
        <f>E176*6</f>
        <v>35424</v>
      </c>
      <c r="G176" s="64">
        <v>6156</v>
      </c>
      <c r="H176" s="108">
        <f>SUM(G176/E176*100)</f>
        <v>104.26829268292683</v>
      </c>
      <c r="I176" s="63">
        <v>5899</v>
      </c>
      <c r="J176" s="110">
        <f>SUM(I176/E176*100)</f>
        <v>99.915311653116532</v>
      </c>
      <c r="K176" s="63">
        <v>5838</v>
      </c>
      <c r="L176" s="110">
        <f>SUM(K176/E176*100)</f>
        <v>98.882113821138205</v>
      </c>
      <c r="M176" s="63">
        <v>6050</v>
      </c>
      <c r="N176" s="110">
        <f>SUM(M176/E176*100)</f>
        <v>102.47289972899729</v>
      </c>
      <c r="O176" s="102">
        <v>5896</v>
      </c>
      <c r="P176" s="110">
        <f>SUM(O176/E176*100)</f>
        <v>99.864498644986455</v>
      </c>
      <c r="Q176" s="102">
        <v>5673</v>
      </c>
      <c r="R176" s="112">
        <f>Q176/E176*100</f>
        <v>96.087398373983731</v>
      </c>
      <c r="S176" s="26">
        <f>COUNTIF(H176,"&gt;=80")+COUNTIF(J176,"&gt;=80")+COUNTIF(L176,"&gt;=80")+COUNTIF(N176,"&gt;=80")+COUNTIF(P176,"&gt;=80")+COUNTIF(R176,"&gt;=80")</f>
        <v>6</v>
      </c>
    </row>
    <row r="177" spans="1:19" s="107" customFormat="1" ht="15.6" customHeight="1" x14ac:dyDescent="0.25">
      <c r="A177" s="12" t="s">
        <v>148</v>
      </c>
      <c r="B177" s="12">
        <v>211020</v>
      </c>
      <c r="C177" s="12">
        <v>151</v>
      </c>
      <c r="D177" s="40" t="s">
        <v>158</v>
      </c>
      <c r="E177" s="39">
        <v>8065</v>
      </c>
      <c r="F177" s="86">
        <f>E177*6</f>
        <v>48390</v>
      </c>
      <c r="G177" s="55">
        <v>10784</v>
      </c>
      <c r="H177" s="108">
        <f>SUM(G177/E177*100)</f>
        <v>133.71357718536888</v>
      </c>
      <c r="I177" s="55">
        <v>10376</v>
      </c>
      <c r="J177" s="110">
        <f>SUM(I177/E177*100)</f>
        <v>128.65468071915686</v>
      </c>
      <c r="K177" s="55">
        <v>13773</v>
      </c>
      <c r="L177" s="110">
        <f>SUM(K177/E177*100)</f>
        <v>170.77495350278983</v>
      </c>
      <c r="M177" s="100">
        <v>8059</v>
      </c>
      <c r="N177" s="110">
        <f>SUM(M177/E177*100)</f>
        <v>99.925604463732171</v>
      </c>
      <c r="O177" s="100">
        <v>7074</v>
      </c>
      <c r="P177" s="110">
        <f>SUM(O177/E177*100)</f>
        <v>87.712337259764411</v>
      </c>
      <c r="Q177" s="100">
        <v>8559</v>
      </c>
      <c r="R177" s="112">
        <f>Q177/E177*100</f>
        <v>106.12523248605083</v>
      </c>
      <c r="S177" s="26">
        <f>COUNTIF(H177,"&gt;=80")+COUNTIF(J177,"&gt;=80")+COUNTIF(L177,"&gt;=80")+COUNTIF(N177,"&gt;=80")+COUNTIF(P177,"&gt;=80")+COUNTIF(R177,"&gt;=80")</f>
        <v>6</v>
      </c>
    </row>
    <row r="178" spans="1:19" s="107" customFormat="1" ht="15.6" customHeight="1" x14ac:dyDescent="0.25">
      <c r="A178" s="12" t="s">
        <v>54</v>
      </c>
      <c r="B178" s="12">
        <v>211023</v>
      </c>
      <c r="C178" s="12">
        <v>57</v>
      </c>
      <c r="D178" s="40" t="s">
        <v>64</v>
      </c>
      <c r="E178" s="45">
        <v>1051</v>
      </c>
      <c r="F178" s="86">
        <f>E178*6</f>
        <v>6306</v>
      </c>
      <c r="G178" s="64">
        <v>893</v>
      </c>
      <c r="H178" s="108">
        <f>SUM(G178/E178*100)</f>
        <v>84.966698382492865</v>
      </c>
      <c r="I178" s="63">
        <v>1040</v>
      </c>
      <c r="J178" s="110">
        <f>SUM(I178/E178*100)</f>
        <v>98.953377735490008</v>
      </c>
      <c r="K178" s="63">
        <v>934</v>
      </c>
      <c r="L178" s="110">
        <f>SUM(K178/E178*100)</f>
        <v>88.867745004757367</v>
      </c>
      <c r="M178" s="63">
        <v>1034</v>
      </c>
      <c r="N178" s="110">
        <f>SUM(M178/E178*100)</f>
        <v>98.382492863939106</v>
      </c>
      <c r="O178" s="102">
        <v>1027</v>
      </c>
      <c r="P178" s="110">
        <f>SUM(O178/E178*100)</f>
        <v>97.716460513796392</v>
      </c>
      <c r="Q178" s="8">
        <v>991</v>
      </c>
      <c r="R178" s="112">
        <f>Q178/E178*100</f>
        <v>94.291151284490965</v>
      </c>
      <c r="S178" s="26">
        <f>COUNTIF(H178,"&gt;=80")+COUNTIF(J178,"&gt;=80")+COUNTIF(L178,"&gt;=80")+COUNTIF(N178,"&gt;=80")+COUNTIF(P178,"&gt;=80")+COUNTIF(R178,"&gt;=80")</f>
        <v>6</v>
      </c>
    </row>
    <row r="179" spans="1:19" s="107" customFormat="1" ht="15.6" customHeight="1" x14ac:dyDescent="0.25">
      <c r="A179" s="12" t="s">
        <v>148</v>
      </c>
      <c r="B179" s="12">
        <v>211027</v>
      </c>
      <c r="C179" s="12">
        <v>152</v>
      </c>
      <c r="D179" s="40" t="s">
        <v>159</v>
      </c>
      <c r="E179" s="39">
        <v>1480</v>
      </c>
      <c r="F179" s="86">
        <f>E179*6</f>
        <v>8880</v>
      </c>
      <c r="G179" s="55">
        <v>1432</v>
      </c>
      <c r="H179" s="108">
        <f>SUM(G179/E179*100)</f>
        <v>96.756756756756758</v>
      </c>
      <c r="I179" s="55">
        <v>1124</v>
      </c>
      <c r="J179" s="110">
        <f>SUM(I179/E179*100)</f>
        <v>75.945945945945951</v>
      </c>
      <c r="K179" s="55">
        <v>1233</v>
      </c>
      <c r="L179" s="110">
        <f>SUM(K179/E179*100)</f>
        <v>83.310810810810807</v>
      </c>
      <c r="M179" s="100">
        <v>1995</v>
      </c>
      <c r="N179" s="110">
        <f>SUM(M179/E179*100)</f>
        <v>134.79729729729729</v>
      </c>
      <c r="O179" s="100">
        <v>1749</v>
      </c>
      <c r="P179" s="110">
        <f>SUM(O179/E179*100)</f>
        <v>118.17567567567568</v>
      </c>
      <c r="Q179" s="101">
        <v>1781</v>
      </c>
      <c r="R179" s="112">
        <f>Q178/E179*100</f>
        <v>66.959459459459453</v>
      </c>
      <c r="S179" s="26">
        <f>COUNTIF(H179,"&gt;=80")+COUNTIF(J179,"&gt;=80")+COUNTIF(L179,"&gt;=80")+COUNTIF(N179,"&gt;=80")+COUNTIF(P179,"&gt;=80")+COUNTIF(R179,"&gt;=80")</f>
        <v>4</v>
      </c>
    </row>
    <row r="180" spans="1:19" s="107" customFormat="1" ht="15.6" customHeight="1" x14ac:dyDescent="0.25">
      <c r="A180" s="12" t="s">
        <v>132</v>
      </c>
      <c r="B180" s="12">
        <v>211030</v>
      </c>
      <c r="C180" s="12">
        <v>136</v>
      </c>
      <c r="D180" s="40" t="s">
        <v>143</v>
      </c>
      <c r="E180" s="39">
        <v>4984</v>
      </c>
      <c r="F180" s="86">
        <f>E180*6</f>
        <v>29904</v>
      </c>
      <c r="G180" s="55">
        <v>4546</v>
      </c>
      <c r="H180" s="108">
        <f>SUM(G180/E180*100)</f>
        <v>91.211878009630823</v>
      </c>
      <c r="I180" s="55">
        <v>5348</v>
      </c>
      <c r="J180" s="110">
        <f>SUM(I180/E180*100)</f>
        <v>107.30337078651687</v>
      </c>
      <c r="K180" s="55">
        <v>6516</v>
      </c>
      <c r="L180" s="110">
        <f>SUM(K180/E180*100)</f>
        <v>130.73836276083469</v>
      </c>
      <c r="M180" s="100">
        <v>6039</v>
      </c>
      <c r="N180" s="110">
        <f>SUM(M180/E180*100)</f>
        <v>121.1677367576244</v>
      </c>
      <c r="O180" s="100">
        <v>3357</v>
      </c>
      <c r="P180" s="110">
        <f>SUM(O180/E180*100)</f>
        <v>67.355537720706266</v>
      </c>
      <c r="Q180" s="100">
        <v>5917</v>
      </c>
      <c r="R180" s="114">
        <f>Q180/E180*100</f>
        <v>118.7199036918138</v>
      </c>
      <c r="S180" s="26">
        <f>COUNTIF(H180,"&gt;=80")+COUNTIF(J180,"&gt;=80")+COUNTIF(L180,"&gt;=80")+COUNTIF(N180,"&gt;=80")+COUNTIF(P180,"&gt;=80")+COUNTIF(R180,"&gt;=80")</f>
        <v>5</v>
      </c>
    </row>
    <row r="181" spans="1:19" s="107" customFormat="1" ht="15.6" customHeight="1" x14ac:dyDescent="0.25">
      <c r="A181" s="12" t="s">
        <v>88</v>
      </c>
      <c r="B181" s="12">
        <v>211040</v>
      </c>
      <c r="C181" s="12">
        <v>91</v>
      </c>
      <c r="D181" s="40" t="s">
        <v>98</v>
      </c>
      <c r="E181" s="43">
        <v>4636</v>
      </c>
      <c r="F181" s="86">
        <f>E181*6</f>
        <v>27816</v>
      </c>
      <c r="G181" s="55">
        <v>433</v>
      </c>
      <c r="H181" s="108">
        <f>SUM(G181/E181*100)</f>
        <v>9.3399482312338211</v>
      </c>
      <c r="I181" s="39">
        <v>3746</v>
      </c>
      <c r="J181" s="110">
        <f>SUM(I181/E181*100)</f>
        <v>80.80241587575496</v>
      </c>
      <c r="K181" s="39">
        <v>4921</v>
      </c>
      <c r="L181" s="110">
        <f>SUM(K181/E181*100)</f>
        <v>106.14754098360655</v>
      </c>
      <c r="M181" s="100">
        <v>4612</v>
      </c>
      <c r="N181" s="110">
        <f>SUM(M181/E181*100)</f>
        <v>99.482312338222599</v>
      </c>
      <c r="O181" s="100">
        <v>2356</v>
      </c>
      <c r="P181" s="110">
        <f>SUM(O181/E181*100)</f>
        <v>50.819672131147541</v>
      </c>
      <c r="Q181" s="100">
        <v>3376</v>
      </c>
      <c r="R181" s="112">
        <f>Q181/E181*100</f>
        <v>72.821397756686807</v>
      </c>
      <c r="S181" s="26">
        <f>COUNTIF(H181,"&gt;=80")+COUNTIF(J181,"&gt;=80")+COUNTIF(L181,"&gt;=80")+COUNTIF(N181,"&gt;=80")+COUNTIF(P181,"&gt;=80")+COUNTIF(R181,"&gt;=80")</f>
        <v>3</v>
      </c>
    </row>
    <row r="182" spans="1:19" s="107" customFormat="1" ht="15.75" x14ac:dyDescent="0.25">
      <c r="A182" s="12" t="s">
        <v>197</v>
      </c>
      <c r="B182" s="12">
        <v>211050</v>
      </c>
      <c r="C182" s="12">
        <v>197</v>
      </c>
      <c r="D182" s="40" t="s">
        <v>250</v>
      </c>
      <c r="E182" s="51">
        <v>3408</v>
      </c>
      <c r="F182" s="86">
        <v>20448</v>
      </c>
      <c r="G182" s="89">
        <v>0</v>
      </c>
      <c r="H182" s="108">
        <f>SUM(G182/E182*100)</f>
        <v>0</v>
      </c>
      <c r="I182" s="51">
        <v>235</v>
      </c>
      <c r="J182" s="110">
        <f>SUM(I182/E182*100)</f>
        <v>6.895539906103286</v>
      </c>
      <c r="K182" s="51">
        <v>3617</v>
      </c>
      <c r="L182" s="110">
        <f>SUM(K182/E182*100)</f>
        <v>106.13262910798123</v>
      </c>
      <c r="M182" s="51">
        <v>4317</v>
      </c>
      <c r="N182" s="110">
        <f>SUM(M182/E182*100)</f>
        <v>126.6725352112676</v>
      </c>
      <c r="O182" s="51">
        <v>3628</v>
      </c>
      <c r="P182" s="110">
        <f>SUM(O182/E182*100)</f>
        <v>106.45539906103288</v>
      </c>
      <c r="Q182" s="51">
        <v>3727</v>
      </c>
      <c r="R182" s="112">
        <f>Q182/E182*100</f>
        <v>109.36032863849765</v>
      </c>
      <c r="S182" s="26">
        <f>COUNTIF(H182,"&gt;=80")+COUNTIF(J182,"&gt;=80")+COUNTIF(L182,"&gt;=80")+COUNTIF(N182,"&gt;=80")+COUNTIF(P182,"&gt;=80")+COUNTIF(R182,"&gt;=80")</f>
        <v>4</v>
      </c>
    </row>
    <row r="183" spans="1:19" s="107" customFormat="1" ht="15.6" customHeight="1" x14ac:dyDescent="0.25">
      <c r="A183" s="12" t="s">
        <v>54</v>
      </c>
      <c r="B183" s="12">
        <v>211060</v>
      </c>
      <c r="C183" s="12">
        <v>58</v>
      </c>
      <c r="D183" s="40" t="s">
        <v>65</v>
      </c>
      <c r="E183" s="45">
        <v>5108</v>
      </c>
      <c r="F183" s="86">
        <f>E183*6</f>
        <v>30648</v>
      </c>
      <c r="G183" s="64">
        <v>4996</v>
      </c>
      <c r="H183" s="108">
        <f>SUM(G183/E183*100)</f>
        <v>97.807361002349253</v>
      </c>
      <c r="I183" s="63">
        <v>4561</v>
      </c>
      <c r="J183" s="110">
        <f>SUM(I183/E183*100)</f>
        <v>89.291307752545023</v>
      </c>
      <c r="K183" s="63">
        <v>4185</v>
      </c>
      <c r="L183" s="110">
        <f>SUM(K183/E183*100)</f>
        <v>81.930305403288955</v>
      </c>
      <c r="M183" s="66">
        <v>2864</v>
      </c>
      <c r="N183" s="110">
        <f>SUM(M183/E183*100)</f>
        <v>56.068911511354735</v>
      </c>
      <c r="O183" s="46">
        <v>2713</v>
      </c>
      <c r="P183" s="110">
        <f>SUM(O183/E183*100)</f>
        <v>53.112764291307755</v>
      </c>
      <c r="Q183" s="46">
        <v>2744</v>
      </c>
      <c r="R183" s="112">
        <f>Q183/E183*100</f>
        <v>53.719655442443226</v>
      </c>
      <c r="S183" s="26">
        <f>COUNTIF(H183,"&gt;=80")+COUNTIF(J183,"&gt;=80")+COUNTIF(L183,"&gt;=80")+COUNTIF(N183,"&gt;=80")+COUNTIF(P183,"&gt;=80")+COUNTIF(R183,"&gt;=80")</f>
        <v>3</v>
      </c>
    </row>
    <row r="184" spans="1:19" s="107" customFormat="1" ht="15.6" customHeight="1" x14ac:dyDescent="0.25">
      <c r="A184" s="12" t="s">
        <v>173</v>
      </c>
      <c r="B184" s="12">
        <v>211065</v>
      </c>
      <c r="C184" s="12">
        <v>177</v>
      </c>
      <c r="D184" s="40" t="s">
        <v>185</v>
      </c>
      <c r="E184" s="39">
        <v>3354</v>
      </c>
      <c r="F184" s="86">
        <f>E184*6</f>
        <v>20124</v>
      </c>
      <c r="G184" s="55">
        <v>6163</v>
      </c>
      <c r="H184" s="108">
        <f>SUM(G184/E184*100)</f>
        <v>183.75074537865234</v>
      </c>
      <c r="I184" s="39">
        <v>3759</v>
      </c>
      <c r="J184" s="110">
        <f>SUM(I184/E184*100)</f>
        <v>112.07513416815742</v>
      </c>
      <c r="K184" s="39">
        <v>3532</v>
      </c>
      <c r="L184" s="110">
        <f>SUM(K184/E184*100)</f>
        <v>105.30709600477041</v>
      </c>
      <c r="M184" s="55">
        <v>4213</v>
      </c>
      <c r="N184" s="110">
        <f>SUM(M184/E184*100)</f>
        <v>125.61121049493143</v>
      </c>
      <c r="O184" s="55">
        <v>3371</v>
      </c>
      <c r="P184" s="110">
        <f>SUM(O184/E184*100)</f>
        <v>100.50685748360166</v>
      </c>
      <c r="Q184" s="55">
        <v>3956</v>
      </c>
      <c r="R184" s="112">
        <f>Q184/E184*100</f>
        <v>117.94871794871796</v>
      </c>
      <c r="S184" s="26">
        <f>COUNTIF(H184,"&gt;=80")+COUNTIF(J184,"&gt;=80")+COUNTIF(L184,"&gt;=80")+COUNTIF(N184,"&gt;=80")+COUNTIF(P184,"&gt;=80")+COUNTIF(R184,"&gt;=80")</f>
        <v>6</v>
      </c>
    </row>
    <row r="185" spans="1:19" s="107" customFormat="1" ht="15.6" customHeight="1" x14ac:dyDescent="0.25">
      <c r="A185" s="12" t="s">
        <v>132</v>
      </c>
      <c r="B185" s="12">
        <v>211070</v>
      </c>
      <c r="C185" s="12">
        <v>137</v>
      </c>
      <c r="D185" s="40" t="s">
        <v>144</v>
      </c>
      <c r="E185" s="39">
        <v>11903</v>
      </c>
      <c r="F185" s="86">
        <f>E185*6</f>
        <v>71418</v>
      </c>
      <c r="G185" s="55">
        <v>10800</v>
      </c>
      <c r="H185" s="108">
        <f>SUM(G185/E185*100)</f>
        <v>90.733428547425021</v>
      </c>
      <c r="I185" s="39">
        <v>11350</v>
      </c>
      <c r="J185" s="110">
        <f>SUM(I185/E185*100)</f>
        <v>95.354112408636482</v>
      </c>
      <c r="K185" s="39">
        <v>9710</v>
      </c>
      <c r="L185" s="110">
        <f>SUM(K185/E185*100)</f>
        <v>81.576073258842314</v>
      </c>
      <c r="M185" s="55">
        <v>9968</v>
      </c>
      <c r="N185" s="110">
        <f>SUM(M185/E185*100)</f>
        <v>83.743594051919672</v>
      </c>
      <c r="O185" s="55">
        <v>8279</v>
      </c>
      <c r="P185" s="110">
        <f>SUM(O185/E185*100)</f>
        <v>69.553893976308487</v>
      </c>
      <c r="Q185" s="55">
        <v>10218</v>
      </c>
      <c r="R185" s="112">
        <f>Q185/E185*100</f>
        <v>85.843904897924901</v>
      </c>
      <c r="S185" s="26">
        <f>COUNTIF(H185,"&gt;=80")+COUNTIF(J185,"&gt;=80")+COUNTIF(L185,"&gt;=80")+COUNTIF(N185,"&gt;=80")+COUNTIF(P185,"&gt;=80")+COUNTIF(R185,"&gt;=80")</f>
        <v>5</v>
      </c>
    </row>
    <row r="186" spans="1:19" s="107" customFormat="1" ht="15.6" customHeight="1" x14ac:dyDescent="0.25">
      <c r="A186" s="12" t="s">
        <v>28</v>
      </c>
      <c r="B186" s="12">
        <v>211080</v>
      </c>
      <c r="C186" s="12">
        <v>30</v>
      </c>
      <c r="D186" s="40" t="s">
        <v>38</v>
      </c>
      <c r="E186" s="39">
        <v>2736</v>
      </c>
      <c r="F186" s="86">
        <f>E186*6</f>
        <v>16416</v>
      </c>
      <c r="G186" s="62">
        <v>1942</v>
      </c>
      <c r="H186" s="108">
        <f>SUM(G186/E186*100)</f>
        <v>70.979532163742689</v>
      </c>
      <c r="I186" s="12">
        <v>1815</v>
      </c>
      <c r="J186" s="110">
        <f>SUM(I186/E186*100)</f>
        <v>66.337719298245617</v>
      </c>
      <c r="K186" s="12">
        <v>2279</v>
      </c>
      <c r="L186" s="110">
        <f>SUM(K186/E186*100)</f>
        <v>83.296783625730995</v>
      </c>
      <c r="M186" s="62">
        <v>3213</v>
      </c>
      <c r="N186" s="110">
        <f>SUM(M186/E186*100)</f>
        <v>117.43421052631579</v>
      </c>
      <c r="O186" s="62">
        <v>2361</v>
      </c>
      <c r="P186" s="110">
        <f>SUM(O186/E186*100)</f>
        <v>86.293859649122808</v>
      </c>
      <c r="Q186" s="55">
        <v>3298</v>
      </c>
      <c r="R186" s="112">
        <f>Q186/E186*100</f>
        <v>120.54093567251462</v>
      </c>
      <c r="S186" s="26">
        <f>COUNTIF(H186,"&gt;=80")+COUNTIF(J186,"&gt;=80")+COUNTIF(L186,"&gt;=80")+COUNTIF(N186,"&gt;=80")+COUNTIF(P186,"&gt;=80")+COUNTIF(R186,"&gt;=80")</f>
        <v>4</v>
      </c>
    </row>
    <row r="187" spans="1:19" s="107" customFormat="1" ht="15.6" customHeight="1" x14ac:dyDescent="0.25">
      <c r="A187" s="12" t="s">
        <v>9</v>
      </c>
      <c r="B187" s="12">
        <v>211085</v>
      </c>
      <c r="C187" s="81">
        <v>6</v>
      </c>
      <c r="D187" s="78" t="s">
        <v>14</v>
      </c>
      <c r="E187" s="79">
        <v>3218</v>
      </c>
      <c r="F187" s="82">
        <f>E187*6</f>
        <v>19308</v>
      </c>
      <c r="G187" s="83">
        <v>3362</v>
      </c>
      <c r="H187" s="108">
        <f>SUM(G187/E187*100)</f>
        <v>104.47482908638905</v>
      </c>
      <c r="I187" s="84">
        <v>3489</v>
      </c>
      <c r="J187" s="110">
        <f>SUM(I187/E187*100)</f>
        <v>108.4213797389683</v>
      </c>
      <c r="K187" s="84">
        <v>3595</v>
      </c>
      <c r="L187" s="110">
        <f>SUM(K187/E187*100)</f>
        <v>111.71535114978248</v>
      </c>
      <c r="M187" s="84">
        <v>3566</v>
      </c>
      <c r="N187" s="110">
        <f>SUM(M187/E187*100)</f>
        <v>110.81417029210689</v>
      </c>
      <c r="O187" s="84">
        <v>3548</v>
      </c>
      <c r="P187" s="110">
        <f>SUM(O187/E187*100)</f>
        <v>110.25481665630828</v>
      </c>
      <c r="Q187" s="84">
        <v>3657</v>
      </c>
      <c r="R187" s="111">
        <f>Q187/E187*100</f>
        <v>113.64201367308888</v>
      </c>
      <c r="S187" s="26">
        <f>COUNTIF(H187,"&gt;=80")+COUNTIF(J187,"&gt;=80")+COUNTIF(L187,"&gt;=80")+COUNTIF(N187,"&gt;=80")+COUNTIF(P187,"&gt;=80")+COUNTIF(R187,"&gt;=80")</f>
        <v>6</v>
      </c>
    </row>
    <row r="188" spans="1:19" s="107" customFormat="1" ht="15.6" customHeight="1" x14ac:dyDescent="0.25">
      <c r="A188" s="12" t="s">
        <v>193</v>
      </c>
      <c r="B188" s="12">
        <v>211090</v>
      </c>
      <c r="C188" s="12">
        <v>188</v>
      </c>
      <c r="D188" s="40" t="s">
        <v>196</v>
      </c>
      <c r="E188" s="39">
        <v>2027</v>
      </c>
      <c r="F188" s="86">
        <f>E188*6</f>
        <v>12162</v>
      </c>
      <c r="G188" s="55">
        <v>1190</v>
      </c>
      <c r="H188" s="108">
        <f>SUM(G188/E188*100)</f>
        <v>58.707449432659097</v>
      </c>
      <c r="I188" s="39">
        <v>2280</v>
      </c>
      <c r="J188" s="110">
        <f>SUM(I188/E188*100)</f>
        <v>112.48149975333004</v>
      </c>
      <c r="K188" s="39">
        <v>2071</v>
      </c>
      <c r="L188" s="110">
        <f>SUM(K188/E188*100)</f>
        <v>102.17069560927479</v>
      </c>
      <c r="M188" s="55">
        <v>1292</v>
      </c>
      <c r="N188" s="110">
        <f>SUM(M188/E188*100)</f>
        <v>63.73951652688703</v>
      </c>
      <c r="O188" s="55">
        <v>775</v>
      </c>
      <c r="P188" s="110">
        <f>SUM(O188/E188*100)</f>
        <v>38.233843117908236</v>
      </c>
      <c r="Q188" s="55">
        <v>1187</v>
      </c>
      <c r="R188" s="112">
        <f>Q188/E188*100</f>
        <v>58.559447459299449</v>
      </c>
      <c r="S188" s="26">
        <f>COUNTIF(H188,"&gt;=80")+COUNTIF(J188,"&gt;=80")+COUNTIF(L188,"&gt;=80")+COUNTIF(N188,"&gt;=80")+COUNTIF(P188,"&gt;=80")+COUNTIF(R188,"&gt;=80")</f>
        <v>2</v>
      </c>
    </row>
    <row r="189" spans="1:19" s="107" customFormat="1" ht="15.6" customHeight="1" x14ac:dyDescent="0.25">
      <c r="A189" s="12" t="s">
        <v>197</v>
      </c>
      <c r="B189" s="12">
        <v>211100</v>
      </c>
      <c r="C189" s="12">
        <v>198</v>
      </c>
      <c r="D189" s="40" t="s">
        <v>203</v>
      </c>
      <c r="E189" s="47">
        <v>2427</v>
      </c>
      <c r="F189" s="86">
        <v>14562</v>
      </c>
      <c r="G189" s="89">
        <v>1053</v>
      </c>
      <c r="H189" s="108">
        <f>SUM(G189/E189*100)</f>
        <v>43.38689740420272</v>
      </c>
      <c r="I189" s="51">
        <v>512</v>
      </c>
      <c r="J189" s="110">
        <f>SUM(I189/E189*100)</f>
        <v>21.096003296250515</v>
      </c>
      <c r="K189" s="51">
        <v>0</v>
      </c>
      <c r="L189" s="110">
        <f>SUM(K189/E189*100)</f>
        <v>0</v>
      </c>
      <c r="M189" s="51">
        <v>477</v>
      </c>
      <c r="N189" s="110">
        <f>SUM(M189/E189*100)</f>
        <v>19.653893695920889</v>
      </c>
      <c r="O189" s="51">
        <v>682</v>
      </c>
      <c r="P189" s="110">
        <f>SUM(O189/E189*100)</f>
        <v>28.100535640708696</v>
      </c>
      <c r="Q189" s="51">
        <v>1448</v>
      </c>
      <c r="R189" s="112">
        <f>Q189/E189*100</f>
        <v>59.662134322208495</v>
      </c>
      <c r="S189" s="26">
        <f>COUNTIF(H189,"&gt;=80")+COUNTIF(J189,"&gt;=80")+COUNTIF(L189,"&gt;=80")+COUNTIF(N189,"&gt;=80")+COUNTIF(P189,"&gt;=80")+COUNTIF(R189,"&gt;=80")</f>
        <v>0</v>
      </c>
    </row>
    <row r="190" spans="1:19" s="107" customFormat="1" ht="15.6" customHeight="1" x14ac:dyDescent="0.25">
      <c r="A190" s="12" t="s">
        <v>160</v>
      </c>
      <c r="B190" s="12">
        <v>211102</v>
      </c>
      <c r="C190" s="12">
        <v>163</v>
      </c>
      <c r="D190" s="40" t="s">
        <v>170</v>
      </c>
      <c r="E190" s="39">
        <v>4265</v>
      </c>
      <c r="F190" s="86">
        <f>E190*6</f>
        <v>25590</v>
      </c>
      <c r="G190" s="55">
        <v>4845</v>
      </c>
      <c r="H190" s="108">
        <f>SUM(G190/E190*100)</f>
        <v>113.59906213364594</v>
      </c>
      <c r="I190" s="39">
        <v>4451</v>
      </c>
      <c r="J190" s="110">
        <f>SUM(I190/E190*100)</f>
        <v>104.36107854630717</v>
      </c>
      <c r="K190" s="39">
        <v>3512</v>
      </c>
      <c r="L190" s="110">
        <f>SUM(K190/E190*100)</f>
        <v>82.344665885111368</v>
      </c>
      <c r="M190" s="55">
        <v>4419</v>
      </c>
      <c r="N190" s="110">
        <f>SUM(M190/E190*100)</f>
        <v>103.61078546307152</v>
      </c>
      <c r="O190" s="55">
        <v>3501</v>
      </c>
      <c r="P190" s="110">
        <f>SUM(O190/E190*100)</f>
        <v>82.086752637749115</v>
      </c>
      <c r="Q190" s="55">
        <v>4224</v>
      </c>
      <c r="R190" s="112">
        <f>Q190/E190*100</f>
        <v>99.038686987104342</v>
      </c>
      <c r="S190" s="26">
        <f>COUNTIF(H190,"&gt;=80")+COUNTIF(J190,"&gt;=80")+COUNTIF(L190,"&gt;=80")+COUNTIF(N190,"&gt;=80")+COUNTIF(P190,"&gt;=80")+COUNTIF(R190,"&gt;=80")</f>
        <v>6</v>
      </c>
    </row>
    <row r="191" spans="1:19" s="107" customFormat="1" ht="15.6" customHeight="1" x14ac:dyDescent="0.25">
      <c r="A191" s="12" t="s">
        <v>73</v>
      </c>
      <c r="B191" s="12">
        <v>211105</v>
      </c>
      <c r="C191" s="12">
        <v>78</v>
      </c>
      <c r="D191" s="40" t="s">
        <v>85</v>
      </c>
      <c r="E191" s="39">
        <v>4359</v>
      </c>
      <c r="F191" s="86">
        <f>E191*6</f>
        <v>26154</v>
      </c>
      <c r="G191" s="55">
        <v>3002</v>
      </c>
      <c r="H191" s="108">
        <f>SUM(G191/E191*100)</f>
        <v>68.869006652902044</v>
      </c>
      <c r="I191" s="39">
        <v>3710</v>
      </c>
      <c r="J191" s="110">
        <f>SUM(I191/E191*100)</f>
        <v>85.111264051387934</v>
      </c>
      <c r="K191" s="39">
        <v>3018</v>
      </c>
      <c r="L191" s="110">
        <f>SUM(K191/E191*100)</f>
        <v>69.236063317274599</v>
      </c>
      <c r="M191" s="55">
        <v>3932</v>
      </c>
      <c r="N191" s="110">
        <f>SUM(M191/E191*100)</f>
        <v>90.20417526955724</v>
      </c>
      <c r="O191" s="55">
        <v>3600</v>
      </c>
      <c r="P191" s="110">
        <f>SUM(O191/E191*100)</f>
        <v>82.58774948382657</v>
      </c>
      <c r="Q191" s="55">
        <v>4580</v>
      </c>
      <c r="R191" s="112">
        <f>Q191/E191*100</f>
        <v>105.06997017664601</v>
      </c>
      <c r="S191" s="26">
        <f>COUNTIF(H191,"&gt;=80")+COUNTIF(J191,"&gt;=80")+COUNTIF(L191,"&gt;=80")+COUNTIF(N191,"&gt;=80")+COUNTIF(P191,"&gt;=80")+COUNTIF(R191,"&gt;=80")</f>
        <v>4</v>
      </c>
    </row>
    <row r="192" spans="1:19" s="107" customFormat="1" ht="15.6" customHeight="1" x14ac:dyDescent="0.25">
      <c r="A192" s="12" t="s">
        <v>47</v>
      </c>
      <c r="B192" s="12">
        <v>211107</v>
      </c>
      <c r="C192" s="12">
        <v>46</v>
      </c>
      <c r="D192" s="40" t="s">
        <v>53</v>
      </c>
      <c r="E192" s="39">
        <v>2643</v>
      </c>
      <c r="F192" s="86">
        <f>E192*6</f>
        <v>15858</v>
      </c>
      <c r="G192" s="55">
        <v>2513</v>
      </c>
      <c r="H192" s="108">
        <f>SUM(G192/E192*100)</f>
        <v>95.081346954218688</v>
      </c>
      <c r="I192" s="39">
        <v>2826</v>
      </c>
      <c r="J192" s="110">
        <f>SUM(I192/E192*100)</f>
        <v>106.92395005675368</v>
      </c>
      <c r="K192" s="39">
        <v>2730</v>
      </c>
      <c r="L192" s="110">
        <f>SUM(K192/E192*100)</f>
        <v>103.29171396140748</v>
      </c>
      <c r="M192" s="55">
        <v>1502</v>
      </c>
      <c r="N192" s="110">
        <f>SUM(M192/E192*100)</f>
        <v>56.829360575104047</v>
      </c>
      <c r="O192" s="55">
        <v>2808</v>
      </c>
      <c r="P192" s="110">
        <f>SUM(O192/E192*100)</f>
        <v>106.24290578887627</v>
      </c>
      <c r="Q192" s="55">
        <v>1303</v>
      </c>
      <c r="R192" s="112">
        <f>Q192/E192*100</f>
        <v>49.300037835792658</v>
      </c>
      <c r="S192" s="26">
        <f>COUNTIF(H192,"&gt;=80")+COUNTIF(J192,"&gt;=80")+COUNTIF(L192,"&gt;=80")+COUNTIF(N192,"&gt;=80")+COUNTIF(P192,"&gt;=80")+COUNTIF(R192,"&gt;=80")</f>
        <v>4</v>
      </c>
    </row>
    <row r="193" spans="1:19" s="107" customFormat="1" ht="15.6" customHeight="1" x14ac:dyDescent="0.25">
      <c r="A193" s="12" t="s">
        <v>173</v>
      </c>
      <c r="B193" s="41">
        <v>211110</v>
      </c>
      <c r="C193" s="12">
        <v>178</v>
      </c>
      <c r="D193" s="40" t="s">
        <v>173</v>
      </c>
      <c r="E193" s="39">
        <v>12605</v>
      </c>
      <c r="F193" s="86">
        <f>E193*6</f>
        <v>75630</v>
      </c>
      <c r="G193" s="55">
        <v>10608</v>
      </c>
      <c r="H193" s="108">
        <f>SUM(G193/E193*100)</f>
        <v>84.157080523601749</v>
      </c>
      <c r="I193" s="39">
        <v>9827</v>
      </c>
      <c r="J193" s="110">
        <f>SUM(I193/E193*100)</f>
        <v>77.961126537088461</v>
      </c>
      <c r="K193" s="39">
        <v>13454</v>
      </c>
      <c r="L193" s="110">
        <f>SUM(K193/E193*100)</f>
        <v>106.73542245140817</v>
      </c>
      <c r="M193" s="55">
        <v>13261</v>
      </c>
      <c r="N193" s="110">
        <f>SUM(M193/E193*100)</f>
        <v>105.20428401428006</v>
      </c>
      <c r="O193" s="55">
        <v>12243</v>
      </c>
      <c r="P193" s="110">
        <f>SUM(O193/E193*100)</f>
        <v>97.128123760412535</v>
      </c>
      <c r="Q193" s="55">
        <v>11220</v>
      </c>
      <c r="R193" s="112">
        <f>Q193/E193*100</f>
        <v>89.012296707655693</v>
      </c>
      <c r="S193" s="26">
        <f>COUNTIF(H193,"&gt;=80")+COUNTIF(J193,"&gt;=80")+COUNTIF(L193,"&gt;=80")+COUNTIF(N193,"&gt;=80")+COUNTIF(P193,"&gt;=80")+COUNTIF(R193,"&gt;=80")</f>
        <v>5</v>
      </c>
    </row>
    <row r="194" spans="1:19" s="107" customFormat="1" ht="15.6" customHeight="1" x14ac:dyDescent="0.25">
      <c r="A194" s="12" t="s">
        <v>188</v>
      </c>
      <c r="B194" s="12">
        <v>211120</v>
      </c>
      <c r="C194" s="12">
        <v>184</v>
      </c>
      <c r="D194" s="40" t="s">
        <v>192</v>
      </c>
      <c r="E194" s="39">
        <v>108038</v>
      </c>
      <c r="F194" s="86">
        <f>E194*6</f>
        <v>648228</v>
      </c>
      <c r="G194" s="55">
        <v>28795</v>
      </c>
      <c r="H194" s="108">
        <f>SUM(G194/E194*100)</f>
        <v>26.652659249523314</v>
      </c>
      <c r="I194" s="39">
        <v>20605</v>
      </c>
      <c r="J194" s="110">
        <f>SUM(I194/E194*100)</f>
        <v>19.071993187582148</v>
      </c>
      <c r="K194" s="38">
        <v>38018</v>
      </c>
      <c r="L194" s="110">
        <f>SUM(K194/E194*100)</f>
        <v>35.18947037153594</v>
      </c>
      <c r="M194" s="55">
        <v>26611</v>
      </c>
      <c r="N194" s="110">
        <f>SUM(M194/E194*100)</f>
        <v>24.631148299672336</v>
      </c>
      <c r="O194" s="55">
        <v>23948</v>
      </c>
      <c r="P194" s="110">
        <f>SUM(O194/E194*100)</f>
        <v>22.166274829226754</v>
      </c>
      <c r="Q194" s="55">
        <v>23372</v>
      </c>
      <c r="R194" s="112">
        <f>Q194/E194*100</f>
        <v>21.633129084211113</v>
      </c>
      <c r="S194" s="26">
        <f>COUNTIF(H194,"&gt;=80")+COUNTIF(J194,"&gt;=80")+COUNTIF(L194,"&gt;=80")+COUNTIF(N194,"&gt;=80")+COUNTIF(P194,"&gt;=80")+COUNTIF(R194,"&gt;=80")</f>
        <v>0</v>
      </c>
    </row>
    <row r="195" spans="1:19" s="107" customFormat="1" ht="15.6" customHeight="1" x14ac:dyDescent="0.25">
      <c r="A195" s="12" t="s">
        <v>132</v>
      </c>
      <c r="B195" s="12">
        <v>211125</v>
      </c>
      <c r="C195" s="12">
        <v>138</v>
      </c>
      <c r="D195" s="40" t="s">
        <v>145</v>
      </c>
      <c r="E195" s="39">
        <v>3533</v>
      </c>
      <c r="F195" s="86">
        <f>E195*6</f>
        <v>21198</v>
      </c>
      <c r="G195" s="55">
        <v>1947</v>
      </c>
      <c r="H195" s="108">
        <f>SUM(G195/E195*100)</f>
        <v>55.108972544579679</v>
      </c>
      <c r="I195" s="39">
        <v>2146</v>
      </c>
      <c r="J195" s="110">
        <f>SUM(I195/E195*100)</f>
        <v>60.741579394282475</v>
      </c>
      <c r="K195" s="39">
        <v>2821</v>
      </c>
      <c r="L195" s="110">
        <f>SUM(K195/E195*100)</f>
        <v>79.847155392018109</v>
      </c>
      <c r="M195" s="55">
        <v>2205</v>
      </c>
      <c r="N195" s="110">
        <f>SUM(M195/E195*100)</f>
        <v>62.411548259269743</v>
      </c>
      <c r="O195" s="55">
        <v>1904</v>
      </c>
      <c r="P195" s="110">
        <f>SUM(O195/E195*100)</f>
        <v>53.891876592131339</v>
      </c>
      <c r="Q195" s="55">
        <v>1000</v>
      </c>
      <c r="R195" s="112">
        <f>Q195/E195*100</f>
        <v>28.304557033682421</v>
      </c>
      <c r="S195" s="26">
        <f>COUNTIF(H195,"&gt;=80")+COUNTIF(J195,"&gt;=80")+COUNTIF(L195,"&gt;=80")+COUNTIF(N195,"&gt;=80")+COUNTIF(P195,"&gt;=80")+COUNTIF(R195,"&gt;=80")</f>
        <v>0</v>
      </c>
    </row>
    <row r="196" spans="1:19" s="107" customFormat="1" ht="15.6" customHeight="1" x14ac:dyDescent="0.25">
      <c r="A196" s="12" t="s">
        <v>188</v>
      </c>
      <c r="B196" s="12">
        <v>211130</v>
      </c>
      <c r="C196" s="12">
        <v>185</v>
      </c>
      <c r="D196" s="40" t="s">
        <v>188</v>
      </c>
      <c r="E196" s="39">
        <v>399189</v>
      </c>
      <c r="F196" s="86">
        <f>E196*6</f>
        <v>2395134</v>
      </c>
      <c r="G196" s="55">
        <v>245445</v>
      </c>
      <c r="H196" s="108">
        <f>SUM(G196/E196*100)</f>
        <v>61.485912687974867</v>
      </c>
      <c r="I196" s="39">
        <v>206408</v>
      </c>
      <c r="J196" s="110">
        <f>SUM(I196/E196*100)</f>
        <v>51.70683560919764</v>
      </c>
      <c r="K196" s="39">
        <v>314475</v>
      </c>
      <c r="L196" s="110">
        <f>SUM(K196/E196*100)</f>
        <v>78.778473354726714</v>
      </c>
      <c r="M196" s="39">
        <v>100286</v>
      </c>
      <c r="N196" s="110">
        <f>SUM(M196/E196*100)</f>
        <v>25.122435738459725</v>
      </c>
      <c r="O196" s="39">
        <v>164092</v>
      </c>
      <c r="P196" s="110">
        <f>SUM(O196/E196*100)</f>
        <v>41.106343110656859</v>
      </c>
      <c r="Q196" s="39">
        <v>180740</v>
      </c>
      <c r="R196" s="112">
        <f>Q196/E196*100</f>
        <v>45.276798709383279</v>
      </c>
      <c r="S196" s="26">
        <f>COUNTIF(H196,"&gt;=80")+COUNTIF(J196,"&gt;=80")+COUNTIF(L196,"&gt;=80")+COUNTIF(N196,"&gt;=80")+COUNTIF(P196,"&gt;=80")+COUNTIF(R196,"&gt;=80")</f>
        <v>0</v>
      </c>
    </row>
    <row r="197" spans="1:19" s="107" customFormat="1" ht="15.6" customHeight="1" x14ac:dyDescent="0.25">
      <c r="A197" s="12" t="s">
        <v>17</v>
      </c>
      <c r="B197" s="12">
        <v>211140</v>
      </c>
      <c r="C197" s="12">
        <v>18</v>
      </c>
      <c r="D197" s="40" t="s">
        <v>26</v>
      </c>
      <c r="E197" s="39">
        <v>3882</v>
      </c>
      <c r="F197" s="86">
        <v>23292</v>
      </c>
      <c r="G197" s="55">
        <v>3159</v>
      </c>
      <c r="H197" s="108">
        <f>SUM(G197/E197*100)</f>
        <v>81.375579598145293</v>
      </c>
      <c r="I197" s="39">
        <v>3648</v>
      </c>
      <c r="J197" s="110">
        <f>SUM(I197/E197*100)</f>
        <v>93.972179289026272</v>
      </c>
      <c r="K197" s="39">
        <v>3387</v>
      </c>
      <c r="L197" s="110">
        <f>SUM(K197/E197*100)</f>
        <v>87.248840803709427</v>
      </c>
      <c r="M197" s="97">
        <v>3300</v>
      </c>
      <c r="N197" s="110">
        <f>SUM(M197/E197*100)</f>
        <v>85.00772797527047</v>
      </c>
      <c r="O197" s="39">
        <v>3708</v>
      </c>
      <c r="P197" s="110">
        <f>SUM(O197/E197*100)</f>
        <v>95.517774343122099</v>
      </c>
      <c r="Q197" s="39">
        <v>4501</v>
      </c>
      <c r="R197" s="112">
        <f>Q197/E197*100</f>
        <v>115.94538897475528</v>
      </c>
      <c r="S197" s="26">
        <f>COUNTIF(H197,"&gt;=80")+COUNTIF(J197,"&gt;=80")+COUNTIF(L197,"&gt;=80")+COUNTIF(N197,"&gt;=80")+COUNTIF(P197,"&gt;=80")+COUNTIF(R197,"&gt;=80")</f>
        <v>6</v>
      </c>
    </row>
    <row r="198" spans="1:19" s="107" customFormat="1" ht="15.6" customHeight="1" x14ac:dyDescent="0.25">
      <c r="A198" s="12" t="s">
        <v>67</v>
      </c>
      <c r="B198" s="12">
        <v>211150</v>
      </c>
      <c r="C198" s="12">
        <v>64</v>
      </c>
      <c r="D198" s="40" t="s">
        <v>71</v>
      </c>
      <c r="E198" s="39">
        <v>12011</v>
      </c>
      <c r="F198" s="86">
        <f>E198*6</f>
        <v>72066</v>
      </c>
      <c r="G198" s="55">
        <v>14168</v>
      </c>
      <c r="H198" s="108">
        <f>SUM(G198/E198*100)</f>
        <v>117.95853800682707</v>
      </c>
      <c r="I198" s="55">
        <v>12679</v>
      </c>
      <c r="J198" s="110">
        <f>SUM(I198/E198*100)</f>
        <v>105.56156856215135</v>
      </c>
      <c r="K198" s="55">
        <v>13668</v>
      </c>
      <c r="L198" s="110">
        <f>SUM(K198/E198*100)</f>
        <v>113.7956872866539</v>
      </c>
      <c r="M198" s="62">
        <v>13390</v>
      </c>
      <c r="N198" s="110">
        <f>SUM(M198/E198*100)</f>
        <v>111.48114228623763</v>
      </c>
      <c r="O198" s="67">
        <v>13477</v>
      </c>
      <c r="P198" s="110">
        <f>SUM(O198/E198*100)</f>
        <v>112.20547831154775</v>
      </c>
      <c r="Q198" s="67">
        <v>13045</v>
      </c>
      <c r="R198" s="112">
        <f>Q198/E198*100</f>
        <v>108.60877528931812</v>
      </c>
      <c r="S198" s="26">
        <f>COUNTIF(H198,"&gt;=80")+COUNTIF(J198,"&gt;=80")+COUNTIF(L198,"&gt;=80")+COUNTIF(N198,"&gt;=80")+COUNTIF(P198,"&gt;=80")+COUNTIF(R198,"&gt;=80")</f>
        <v>6</v>
      </c>
    </row>
    <row r="199" spans="1:19" s="107" customFormat="1" ht="15.6" customHeight="1" x14ac:dyDescent="0.25">
      <c r="A199" s="12" t="s">
        <v>9</v>
      </c>
      <c r="B199" s="12">
        <v>211153</v>
      </c>
      <c r="C199" s="81">
        <v>7</v>
      </c>
      <c r="D199" s="78" t="s">
        <v>15</v>
      </c>
      <c r="E199" s="79">
        <v>5176</v>
      </c>
      <c r="F199" s="82">
        <f>E199*6</f>
        <v>31056</v>
      </c>
      <c r="G199" s="83">
        <v>4383</v>
      </c>
      <c r="H199" s="108">
        <f>SUM(G199/E199*100)</f>
        <v>84.679289026275114</v>
      </c>
      <c r="I199" s="84">
        <v>4343</v>
      </c>
      <c r="J199" s="110">
        <f>SUM(I199/E199*100)</f>
        <v>83.906491499227201</v>
      </c>
      <c r="K199" s="84">
        <v>4369</v>
      </c>
      <c r="L199" s="110">
        <f>SUM(K199/E199*100)</f>
        <v>84.408809891808346</v>
      </c>
      <c r="M199" s="84">
        <v>4212</v>
      </c>
      <c r="N199" s="110">
        <f>SUM(M199/E199*100)</f>
        <v>81.375579598145293</v>
      </c>
      <c r="O199" s="84">
        <v>4503</v>
      </c>
      <c r="P199" s="110">
        <f>SUM(O199/E199*100)</f>
        <v>86.997681607418855</v>
      </c>
      <c r="Q199" s="84">
        <v>4441</v>
      </c>
      <c r="R199" s="111">
        <f>Q199/E199*100</f>
        <v>85.799845440494593</v>
      </c>
      <c r="S199" s="26">
        <f>COUNTIF(H199,"&gt;=80")+COUNTIF(J199,"&gt;=80")+COUNTIF(L199,"&gt;=80")+COUNTIF(N199,"&gt;=80")+COUNTIF(P199,"&gt;=80")+COUNTIF(R199,"&gt;=80")</f>
        <v>6</v>
      </c>
    </row>
    <row r="200" spans="1:19" s="107" customFormat="1" ht="15.6" customHeight="1" x14ac:dyDescent="0.25">
      <c r="A200" s="12" t="s">
        <v>28</v>
      </c>
      <c r="B200" s="12">
        <v>211157</v>
      </c>
      <c r="C200" s="12">
        <v>31</v>
      </c>
      <c r="D200" s="40" t="s">
        <v>39</v>
      </c>
      <c r="E200" s="39">
        <v>1274</v>
      </c>
      <c r="F200" s="39">
        <f>E200*6</f>
        <v>7644</v>
      </c>
      <c r="G200" s="87">
        <v>1029</v>
      </c>
      <c r="H200" s="108">
        <f>SUM(G200/E200*100)</f>
        <v>80.769230769230774</v>
      </c>
      <c r="I200" s="122">
        <v>2840</v>
      </c>
      <c r="J200" s="110">
        <f>SUM(I200/E200*100)</f>
        <v>222.91993720565148</v>
      </c>
      <c r="K200" s="123">
        <v>2637</v>
      </c>
      <c r="L200" s="110">
        <f>SUM(K200/E200*100)</f>
        <v>206.98587127158555</v>
      </c>
      <c r="M200" s="88">
        <v>595</v>
      </c>
      <c r="N200" s="110">
        <f>SUM(M200/E200*100)</f>
        <v>46.703296703296701</v>
      </c>
      <c r="O200" s="87">
        <v>1285</v>
      </c>
      <c r="P200" s="110">
        <f>SUM(O200/E200*100)</f>
        <v>100.86342229199371</v>
      </c>
      <c r="Q200" s="88">
        <v>1470</v>
      </c>
      <c r="R200" s="112">
        <f>Q200/E200*100</f>
        <v>115.38461538461537</v>
      </c>
      <c r="S200" s="26">
        <f>COUNTIF(H200,"&gt;=80")+COUNTIF(J200,"&gt;=80")+COUNTIF(L200,"&gt;=80")+COUNTIF(N200,"&gt;=80")+COUNTIF(P200,"&gt;=80")+COUNTIF(R200,"&gt;=80")</f>
        <v>5</v>
      </c>
    </row>
    <row r="201" spans="1:19" s="107" customFormat="1" ht="15.6" customHeight="1" x14ac:dyDescent="0.25">
      <c r="A201" s="12" t="s">
        <v>28</v>
      </c>
      <c r="B201" s="12">
        <v>211160</v>
      </c>
      <c r="C201" s="12">
        <v>32</v>
      </c>
      <c r="D201" s="40" t="s">
        <v>40</v>
      </c>
      <c r="E201" s="39">
        <v>6974</v>
      </c>
      <c r="F201" s="39">
        <f>E201*6</f>
        <v>41844</v>
      </c>
      <c r="G201" s="87">
        <v>4846</v>
      </c>
      <c r="H201" s="108">
        <f>SUM(G201/E201*100)</f>
        <v>69.486664754803556</v>
      </c>
      <c r="I201" s="122">
        <v>4643</v>
      </c>
      <c r="J201" s="110">
        <f>SUM(I201/E201*100)</f>
        <v>66.575853168913099</v>
      </c>
      <c r="K201" s="123">
        <v>5917</v>
      </c>
      <c r="L201" s="110">
        <f>SUM(K201/E201*100)</f>
        <v>84.843705190708334</v>
      </c>
      <c r="M201" s="88">
        <v>7251</v>
      </c>
      <c r="N201" s="110">
        <f>SUM(M201/E201*100)</f>
        <v>103.97189561227415</v>
      </c>
      <c r="O201" s="87">
        <v>6660</v>
      </c>
      <c r="P201" s="110">
        <f>SUM(O201/E201*100)</f>
        <v>95.497562374533985</v>
      </c>
      <c r="Q201" s="88">
        <v>7549</v>
      </c>
      <c r="R201" s="112">
        <f>Q201/E201*100</f>
        <v>108.24490966446803</v>
      </c>
      <c r="S201" s="26">
        <f>COUNTIF(H201,"&gt;=80")+COUNTIF(J201,"&gt;=80")+COUNTIF(L201,"&gt;=80")+COUNTIF(N201,"&gt;=80")+COUNTIF(P201,"&gt;=80")+COUNTIF(R201,"&gt;=80")</f>
        <v>4</v>
      </c>
    </row>
    <row r="202" spans="1:19" s="107" customFormat="1" ht="15.6" customHeight="1" x14ac:dyDescent="0.25">
      <c r="A202" s="12" t="s">
        <v>102</v>
      </c>
      <c r="B202" s="12">
        <v>211163</v>
      </c>
      <c r="C202" s="12">
        <v>105</v>
      </c>
      <c r="D202" s="40" t="s">
        <v>112</v>
      </c>
      <c r="E202" s="39">
        <v>1806</v>
      </c>
      <c r="F202" s="39">
        <f>E202*6</f>
        <v>10836</v>
      </c>
      <c r="G202" s="88">
        <v>707</v>
      </c>
      <c r="H202" s="108">
        <f>SUM(G202/E202*100)</f>
        <v>39.147286821705421</v>
      </c>
      <c r="I202" s="97">
        <v>1401</v>
      </c>
      <c r="J202" s="110">
        <f>SUM(I202/E202*100)</f>
        <v>77.574750830564781</v>
      </c>
      <c r="K202" s="42">
        <v>1361</v>
      </c>
      <c r="L202" s="110">
        <f>SUM(K202/E202*100)</f>
        <v>75.359911406423024</v>
      </c>
      <c r="M202" s="88">
        <v>1495</v>
      </c>
      <c r="N202" s="110">
        <f>SUM(M202/E202*100)</f>
        <v>82.779623477297889</v>
      </c>
      <c r="O202" s="88">
        <v>1861</v>
      </c>
      <c r="P202" s="110">
        <f>SUM(O202/E202*100)</f>
        <v>103.0454042081949</v>
      </c>
      <c r="Q202" s="88">
        <v>1301</v>
      </c>
      <c r="R202" s="112">
        <f>Q202/E202*100</f>
        <v>72.037652270210401</v>
      </c>
      <c r="S202" s="26">
        <f>COUNTIF(H202,"&gt;=80")+COUNTIF(J202,"&gt;=80")+COUNTIF(L202,"&gt;=80")+COUNTIF(N202,"&gt;=80")+COUNTIF(P202,"&gt;=80")+COUNTIF(R202,"&gt;=80")</f>
        <v>2</v>
      </c>
    </row>
    <row r="203" spans="1:19" s="107" customFormat="1" ht="15.6" customHeight="1" x14ac:dyDescent="0.25">
      <c r="A203" s="12" t="s">
        <v>102</v>
      </c>
      <c r="B203" s="12">
        <v>211167</v>
      </c>
      <c r="C203" s="12">
        <v>106</v>
      </c>
      <c r="D203" s="40" t="s">
        <v>113</v>
      </c>
      <c r="E203" s="39">
        <v>1660</v>
      </c>
      <c r="F203" s="39">
        <f>E203*6</f>
        <v>9960</v>
      </c>
      <c r="G203" s="88">
        <v>1658</v>
      </c>
      <c r="H203" s="108">
        <f>SUM(G203/E203*100)</f>
        <v>99.879518072289159</v>
      </c>
      <c r="I203" s="97">
        <v>1653</v>
      </c>
      <c r="J203" s="110">
        <f>SUM(I203/E203*100)</f>
        <v>99.578313253012055</v>
      </c>
      <c r="K203" s="42">
        <v>1658</v>
      </c>
      <c r="L203" s="110">
        <f>SUM(K203/E203*100)</f>
        <v>99.879518072289159</v>
      </c>
      <c r="M203" s="88">
        <v>1848</v>
      </c>
      <c r="N203" s="110">
        <f>SUM(M203/E203*100)</f>
        <v>111.32530120481927</v>
      </c>
      <c r="O203" s="88">
        <v>1932</v>
      </c>
      <c r="P203" s="110">
        <f>SUM(O203/E203*100)</f>
        <v>116.38554216867469</v>
      </c>
      <c r="Q203" s="88">
        <v>1740</v>
      </c>
      <c r="R203" s="112">
        <f>Q203/E203*100</f>
        <v>104.81927710843372</v>
      </c>
      <c r="S203" s="26">
        <f>COUNTIF(H203,"&gt;=80")+COUNTIF(J203,"&gt;=80")+COUNTIF(L203,"&gt;=80")+COUNTIF(N203,"&gt;=80")+COUNTIF(P203,"&gt;=80")+COUNTIF(R203,"&gt;=80")</f>
        <v>6</v>
      </c>
    </row>
    <row r="204" spans="1:19" s="107" customFormat="1" ht="15.75" x14ac:dyDescent="0.25">
      <c r="A204" s="12" t="s">
        <v>197</v>
      </c>
      <c r="B204" s="12">
        <v>211170</v>
      </c>
      <c r="C204" s="12">
        <v>199</v>
      </c>
      <c r="D204" s="40" t="s">
        <v>251</v>
      </c>
      <c r="E204" s="51">
        <v>859</v>
      </c>
      <c r="F204" s="39">
        <v>5154</v>
      </c>
      <c r="G204" s="60">
        <v>849</v>
      </c>
      <c r="H204" s="108">
        <f>SUM(G204/E204*100)</f>
        <v>98.835855646100114</v>
      </c>
      <c r="I204" s="49">
        <v>856</v>
      </c>
      <c r="J204" s="110">
        <f>SUM(I204/E204*100)</f>
        <v>99.650756693830033</v>
      </c>
      <c r="K204" s="48">
        <v>845</v>
      </c>
      <c r="L204" s="110">
        <f>SUM(K204/E204*100)</f>
        <v>98.370197904540163</v>
      </c>
      <c r="M204" s="48">
        <v>882</v>
      </c>
      <c r="N204" s="110">
        <f>SUM(M204/E204*100)</f>
        <v>102.67753201396974</v>
      </c>
      <c r="O204" s="48">
        <v>852</v>
      </c>
      <c r="P204" s="110">
        <f>SUM(O204/E204*100)</f>
        <v>99.185098952270081</v>
      </c>
      <c r="Q204" s="48">
        <v>853</v>
      </c>
      <c r="R204" s="112">
        <f>Q204/E204*100</f>
        <v>99.301513387660066</v>
      </c>
      <c r="S204" s="26">
        <f>COUNTIF(H204,"&gt;=80")+COUNTIF(J204,"&gt;=80")+COUNTIF(L204,"&gt;=80")+COUNTIF(N204,"&gt;=80")+COUNTIF(P204,"&gt;=80")+COUNTIF(R204,"&gt;=80")</f>
        <v>6</v>
      </c>
    </row>
    <row r="205" spans="1:19" s="107" customFormat="1" ht="15.6" customHeight="1" x14ac:dyDescent="0.25">
      <c r="A205" s="12" t="s">
        <v>160</v>
      </c>
      <c r="B205" s="12">
        <v>211172</v>
      </c>
      <c r="C205" s="12">
        <v>164</v>
      </c>
      <c r="D205" s="40" t="s">
        <v>171</v>
      </c>
      <c r="E205" s="39">
        <v>1950</v>
      </c>
      <c r="F205" s="39">
        <f>E205*6</f>
        <v>11700</v>
      </c>
      <c r="G205" s="88">
        <v>1696</v>
      </c>
      <c r="H205" s="108">
        <f>SUM(G205/E205*100)</f>
        <v>86.974358974358978</v>
      </c>
      <c r="I205" s="97">
        <v>1465</v>
      </c>
      <c r="J205" s="110">
        <f>SUM(I205/E205*100)</f>
        <v>75.128205128205124</v>
      </c>
      <c r="K205" s="42">
        <v>1704</v>
      </c>
      <c r="L205" s="110">
        <f>SUM(K205/E205*100)</f>
        <v>87.384615384615387</v>
      </c>
      <c r="M205" s="88">
        <v>1777</v>
      </c>
      <c r="N205" s="110">
        <f>SUM(M205/E205*100)</f>
        <v>91.128205128205124</v>
      </c>
      <c r="O205" s="88">
        <v>1295</v>
      </c>
      <c r="P205" s="110">
        <f>SUM(O205/E205*100)</f>
        <v>66.410256410256409</v>
      </c>
      <c r="Q205" s="88">
        <v>1989</v>
      </c>
      <c r="R205" s="112">
        <f>Q205/E205*100</f>
        <v>102</v>
      </c>
      <c r="S205" s="26">
        <f>COUNTIF(H205,"&gt;=80")+COUNTIF(J205,"&gt;=80")+COUNTIF(L205,"&gt;=80")+COUNTIF(N205,"&gt;=80")+COUNTIF(P205,"&gt;=80")+COUNTIF(R205,"&gt;=80")</f>
        <v>4</v>
      </c>
    </row>
    <row r="206" spans="1:19" s="107" customFormat="1" ht="15.6" customHeight="1" x14ac:dyDescent="0.25">
      <c r="A206" s="12" t="s">
        <v>132</v>
      </c>
      <c r="B206" s="12">
        <v>211174</v>
      </c>
      <c r="C206" s="12">
        <v>139</v>
      </c>
      <c r="D206" s="40" t="s">
        <v>146</v>
      </c>
      <c r="E206" s="39">
        <v>3870</v>
      </c>
      <c r="F206" s="39">
        <f>E206*6</f>
        <v>23220</v>
      </c>
      <c r="G206" s="88">
        <v>2575</v>
      </c>
      <c r="H206" s="108">
        <f>SUM(G206/E206*100)</f>
        <v>66.537467700258404</v>
      </c>
      <c r="I206" s="68">
        <v>1685</v>
      </c>
      <c r="J206" s="110">
        <f>SUM(I206/E206*100)</f>
        <v>43.540051679586561</v>
      </c>
      <c r="K206" s="88">
        <v>1943</v>
      </c>
      <c r="L206" s="110">
        <f>SUM(K206/E206*100)</f>
        <v>50.206718346253233</v>
      </c>
      <c r="M206" s="88">
        <v>0</v>
      </c>
      <c r="N206" s="110">
        <f>SUM(M206/E206*100)</f>
        <v>0</v>
      </c>
      <c r="O206" s="88">
        <v>2303</v>
      </c>
      <c r="P206" s="110">
        <f>SUM(O206/E206*100)</f>
        <v>59.509043927648577</v>
      </c>
      <c r="Q206" s="88">
        <v>1600</v>
      </c>
      <c r="R206" s="112">
        <f>Q206/E206*100</f>
        <v>41.343669250645995</v>
      </c>
      <c r="S206" s="26">
        <f>COUNTIF(H206,"&gt;=80")+COUNTIF(J206,"&gt;=80")+COUNTIF(L206,"&gt;=80")+COUNTIF(N206,"&gt;=80")+COUNTIF(P206,"&gt;=80")+COUNTIF(R206,"&gt;=80")</f>
        <v>0</v>
      </c>
    </row>
    <row r="207" spans="1:19" s="107" customFormat="1" ht="15.6" customHeight="1" x14ac:dyDescent="0.25">
      <c r="A207" s="12" t="s">
        <v>73</v>
      </c>
      <c r="B207" s="12">
        <v>211176</v>
      </c>
      <c r="C207" s="12">
        <v>79</v>
      </c>
      <c r="D207" s="40" t="s">
        <v>86</v>
      </c>
      <c r="E207" s="39">
        <v>6848</v>
      </c>
      <c r="F207" s="39">
        <f>E207*6</f>
        <v>41088</v>
      </c>
      <c r="G207" s="88">
        <v>7076</v>
      </c>
      <c r="H207" s="108">
        <f>SUM(G207/E207*100)</f>
        <v>103.32943925233644</v>
      </c>
      <c r="I207" s="97">
        <v>6919</v>
      </c>
      <c r="J207" s="110">
        <f>SUM(I207/E207*100)</f>
        <v>101.03679906542055</v>
      </c>
      <c r="K207" s="42">
        <v>8747</v>
      </c>
      <c r="L207" s="110">
        <f>SUM(K207/E207*100)</f>
        <v>127.73072429906543</v>
      </c>
      <c r="M207" s="88">
        <v>3517</v>
      </c>
      <c r="N207" s="110">
        <f>SUM(M207/E207*100)</f>
        <v>51.358060747663551</v>
      </c>
      <c r="O207" s="88">
        <v>6140</v>
      </c>
      <c r="P207" s="110">
        <f>SUM(O207/E207*100)</f>
        <v>89.661214953271028</v>
      </c>
      <c r="Q207" s="88">
        <v>7762</v>
      </c>
      <c r="R207" s="112">
        <f>Q207/E207*100</f>
        <v>113.34696261682242</v>
      </c>
      <c r="S207" s="26">
        <f>COUNTIF(H207,"&gt;=80")+COUNTIF(J207,"&gt;=80")+COUNTIF(L207,"&gt;=80")+COUNTIF(N207,"&gt;=80")+COUNTIF(P207,"&gt;=80")+COUNTIF(R207,"&gt;=80")</f>
        <v>5</v>
      </c>
    </row>
    <row r="208" spans="1:19" s="107" customFormat="1" ht="15.6" customHeight="1" x14ac:dyDescent="0.25">
      <c r="A208" s="12" t="s">
        <v>115</v>
      </c>
      <c r="B208" s="12">
        <v>211178</v>
      </c>
      <c r="C208" s="12">
        <v>122</v>
      </c>
      <c r="D208" s="40" t="s">
        <v>129</v>
      </c>
      <c r="E208" s="41">
        <v>2153</v>
      </c>
      <c r="F208" s="39">
        <f>E208*6</f>
        <v>12918</v>
      </c>
      <c r="G208" s="87">
        <v>0</v>
      </c>
      <c r="H208" s="108">
        <f>SUM(G208/E208*100)</f>
        <v>0</v>
      </c>
      <c r="I208" s="133">
        <v>1485</v>
      </c>
      <c r="J208" s="110">
        <f>SUM(I208/E208*100)</f>
        <v>68.973525313516021</v>
      </c>
      <c r="K208" s="87">
        <v>1826</v>
      </c>
      <c r="L208" s="110">
        <f>SUM(K208/E208*100)</f>
        <v>84.81189038550859</v>
      </c>
      <c r="M208" s="88">
        <v>1728</v>
      </c>
      <c r="N208" s="110">
        <f>SUM(M208/E208*100)</f>
        <v>80.260102183000456</v>
      </c>
      <c r="O208" s="88">
        <v>1693</v>
      </c>
      <c r="P208" s="110">
        <f>SUM(O208/E208*100)</f>
        <v>78.634463539247562</v>
      </c>
      <c r="Q208" s="88">
        <v>1976</v>
      </c>
      <c r="R208" s="112">
        <f>Q208/E208*100</f>
        <v>91.778913144449604</v>
      </c>
      <c r="S208" s="26">
        <f>COUNTIF(H208,"&gt;=80")+COUNTIF(J208,"&gt;=80")+COUNTIF(L208,"&gt;=80")+COUNTIF(N208,"&gt;=80")+COUNTIF(P208,"&gt;=80")+COUNTIF(R208,"&gt;=80")</f>
        <v>3</v>
      </c>
    </row>
    <row r="209" spans="1:19" s="107" customFormat="1" ht="15.6" customHeight="1" x14ac:dyDescent="0.25">
      <c r="A209" s="12" t="s">
        <v>73</v>
      </c>
      <c r="B209" s="12">
        <v>211180</v>
      </c>
      <c r="C209" s="12">
        <v>80</v>
      </c>
      <c r="D209" s="40" t="s">
        <v>87</v>
      </c>
      <c r="E209" s="39">
        <v>4023</v>
      </c>
      <c r="F209" s="39">
        <f>E209*6</f>
        <v>24138</v>
      </c>
      <c r="G209" s="88">
        <v>3591</v>
      </c>
      <c r="H209" s="108">
        <f>SUM(G209/E209*100)</f>
        <v>89.261744966442961</v>
      </c>
      <c r="I209" s="97">
        <v>4399</v>
      </c>
      <c r="J209" s="110">
        <f>SUM(I209/E209*100)</f>
        <v>109.34625901068856</v>
      </c>
      <c r="K209" s="42">
        <v>4746</v>
      </c>
      <c r="L209" s="110">
        <f>SUM(K209/E209*100)</f>
        <v>117.97166293810588</v>
      </c>
      <c r="M209" s="88">
        <v>4108</v>
      </c>
      <c r="N209" s="110">
        <f>SUM(M209/E209*100)</f>
        <v>102.1128511061397</v>
      </c>
      <c r="O209" s="88">
        <v>4090</v>
      </c>
      <c r="P209" s="110">
        <f>SUM(O209/E209*100)</f>
        <v>101.66542381307482</v>
      </c>
      <c r="Q209" s="88">
        <v>4149</v>
      </c>
      <c r="R209" s="112">
        <f>Q209/E209*100</f>
        <v>103.13199105145414</v>
      </c>
      <c r="S209" s="26">
        <f>COUNTIF(H209,"&gt;=80")+COUNTIF(J209,"&gt;=80")+COUNTIF(L209,"&gt;=80")+COUNTIF(N209,"&gt;=80")+COUNTIF(P209,"&gt;=80")+COUNTIF(R209,"&gt;=80")</f>
        <v>6</v>
      </c>
    </row>
    <row r="210" spans="1:19" s="107" customFormat="1" ht="15.6" customHeight="1" x14ac:dyDescent="0.25">
      <c r="A210" s="12" t="s">
        <v>173</v>
      </c>
      <c r="B210" s="12">
        <v>211190</v>
      </c>
      <c r="C210" s="12">
        <v>179</v>
      </c>
      <c r="D210" s="40" t="s">
        <v>186</v>
      </c>
      <c r="E210" s="39">
        <v>4197</v>
      </c>
      <c r="F210" s="39">
        <f>E210*6</f>
        <v>25182</v>
      </c>
      <c r="G210" s="88">
        <v>3320</v>
      </c>
      <c r="H210" s="108">
        <f>SUM(G210/E210*100)</f>
        <v>79.104121991898978</v>
      </c>
      <c r="I210" s="68">
        <v>2593</v>
      </c>
      <c r="J210" s="110">
        <f>SUM(I210/E210*100)</f>
        <v>61.782225399094592</v>
      </c>
      <c r="K210" s="88">
        <v>0</v>
      </c>
      <c r="L210" s="110">
        <f>SUM(K210/E210*100)</f>
        <v>0</v>
      </c>
      <c r="M210" s="88">
        <v>3042</v>
      </c>
      <c r="N210" s="110">
        <f>SUM(M210/E210*100)</f>
        <v>72.480343102215869</v>
      </c>
      <c r="O210" s="88">
        <v>2902</v>
      </c>
      <c r="P210" s="110">
        <f>SUM(O210/E210*100)</f>
        <v>69.144627114605669</v>
      </c>
      <c r="Q210" s="88">
        <v>2867</v>
      </c>
      <c r="R210" s="112">
        <f>Q210/E210*100</f>
        <v>68.310698117703112</v>
      </c>
      <c r="S210" s="26">
        <f>COUNTIF(H210,"&gt;=80")+COUNTIF(J210,"&gt;=80")+COUNTIF(L210,"&gt;=80")+COUNTIF(N210,"&gt;=80")+COUNTIF(P210,"&gt;=80")+COUNTIF(R210,"&gt;=80")</f>
        <v>0</v>
      </c>
    </row>
    <row r="211" spans="1:19" s="107" customFormat="1" ht="15.6" customHeight="1" x14ac:dyDescent="0.25">
      <c r="A211" s="12" t="s">
        <v>173</v>
      </c>
      <c r="B211" s="12">
        <v>211195</v>
      </c>
      <c r="C211" s="12">
        <v>180</v>
      </c>
      <c r="D211" s="40" t="s">
        <v>187</v>
      </c>
      <c r="E211" s="39">
        <v>1970</v>
      </c>
      <c r="F211" s="86">
        <f>E211*6</f>
        <v>11820</v>
      </c>
      <c r="G211" s="55">
        <v>0</v>
      </c>
      <c r="H211" s="108">
        <f>SUM(G211/E211*100)</f>
        <v>0</v>
      </c>
      <c r="I211" s="55">
        <v>0</v>
      </c>
      <c r="J211" s="110">
        <f>SUM(I211/E211*100)</f>
        <v>0</v>
      </c>
      <c r="K211" s="55">
        <v>0</v>
      </c>
      <c r="L211" s="110">
        <f>SUM(K211/E211*100)</f>
        <v>0</v>
      </c>
      <c r="M211" s="55">
        <v>1962</v>
      </c>
      <c r="N211" s="110">
        <f>SUM(M211/E211*100)</f>
        <v>99.593908629441628</v>
      </c>
      <c r="O211" s="55">
        <v>1721</v>
      </c>
      <c r="P211" s="110">
        <f>SUM(O211/E211*100)</f>
        <v>87.360406091370564</v>
      </c>
      <c r="Q211" s="55">
        <v>2036</v>
      </c>
      <c r="R211" s="112">
        <f>Q211/E211*100</f>
        <v>103.35025380710661</v>
      </c>
      <c r="S211" s="26">
        <f>COUNTIF(H211,"&gt;=80")+COUNTIF(J211,"&gt;=80")+COUNTIF(L211,"&gt;=80")+COUNTIF(N211,"&gt;=80")+COUNTIF(P211,"&gt;=80")+COUNTIF(R211,"&gt;=80")</f>
        <v>3</v>
      </c>
    </row>
    <row r="212" spans="1:19" s="107" customFormat="1" ht="15.6" customHeight="1" x14ac:dyDescent="0.25">
      <c r="A212" s="12" t="s">
        <v>28</v>
      </c>
      <c r="B212" s="12">
        <v>211200</v>
      </c>
      <c r="C212" s="12">
        <v>33</v>
      </c>
      <c r="D212" s="40" t="s">
        <v>41</v>
      </c>
      <c r="E212" s="39">
        <v>2651</v>
      </c>
      <c r="F212" s="86">
        <f>E212*6</f>
        <v>15906</v>
      </c>
      <c r="G212" s="62">
        <v>2537</v>
      </c>
      <c r="H212" s="108">
        <f>SUM(G212/E212*100)</f>
        <v>95.699735948698603</v>
      </c>
      <c r="I212" s="12">
        <v>2738</v>
      </c>
      <c r="J212" s="110">
        <f>SUM(I212/E212*100)</f>
        <v>103.28178046020369</v>
      </c>
      <c r="K212" s="12">
        <v>2622</v>
      </c>
      <c r="L212" s="110">
        <f>SUM(K212/E212*100)</f>
        <v>98.906073179932093</v>
      </c>
      <c r="M212" s="55">
        <v>2942</v>
      </c>
      <c r="N212" s="110">
        <f>SUM(M212/E212*100)</f>
        <v>110.97698981516409</v>
      </c>
      <c r="O212" s="62">
        <v>3325</v>
      </c>
      <c r="P212" s="110">
        <f>SUM(O212/E212*100)</f>
        <v>125.42436816295736</v>
      </c>
      <c r="Q212" s="55">
        <v>3039</v>
      </c>
      <c r="R212" s="112">
        <f>Q212/E212*100</f>
        <v>114.6359864202188</v>
      </c>
      <c r="S212" s="26">
        <f>COUNTIF(H212,"&gt;=80")+COUNTIF(J212,"&gt;=80")+COUNTIF(L212,"&gt;=80")+COUNTIF(N212,"&gt;=80")+COUNTIF(P212,"&gt;=80")+COUNTIF(R212,"&gt;=80")</f>
        <v>6</v>
      </c>
    </row>
    <row r="213" spans="1:19" s="107" customFormat="1" ht="15.6" customHeight="1" x14ac:dyDescent="0.25">
      <c r="A213" s="12" t="s">
        <v>67</v>
      </c>
      <c r="B213" s="12">
        <v>211210</v>
      </c>
      <c r="C213" s="12">
        <v>65</v>
      </c>
      <c r="D213" s="40" t="s">
        <v>72</v>
      </c>
      <c r="E213" s="39">
        <v>7787</v>
      </c>
      <c r="F213" s="86">
        <f>E213*6</f>
        <v>46722</v>
      </c>
      <c r="G213" s="55">
        <v>0</v>
      </c>
      <c r="H213" s="108">
        <f>SUM(G213/E213*100)</f>
        <v>0</v>
      </c>
      <c r="I213" s="39">
        <v>6225</v>
      </c>
      <c r="J213" s="110">
        <f>SUM(I213/E213*100)</f>
        <v>79.940927186336197</v>
      </c>
      <c r="K213" s="46">
        <v>7173</v>
      </c>
      <c r="L213" s="110">
        <f>SUM(K213/E213*100)</f>
        <v>92.11506356748427</v>
      </c>
      <c r="M213" s="55">
        <v>8180</v>
      </c>
      <c r="N213" s="110">
        <f>SUM(M213/E213*100)</f>
        <v>105.04687299345062</v>
      </c>
      <c r="O213" s="55">
        <v>8682</v>
      </c>
      <c r="P213" s="110">
        <f>SUM(O213/E213*100)</f>
        <v>111.49351483241298</v>
      </c>
      <c r="Q213" s="55">
        <v>8175</v>
      </c>
      <c r="R213" s="112">
        <f>Q213/E213*100</f>
        <v>104.98266341338127</v>
      </c>
      <c r="S213" s="26">
        <f>COUNTIF(H213,"&gt;=80")+COUNTIF(J213,"&gt;=80")+COUNTIF(L213,"&gt;=80")+COUNTIF(N213,"&gt;=80")+COUNTIF(P213,"&gt;=80")+COUNTIF(R213,"&gt;=80")</f>
        <v>4</v>
      </c>
    </row>
    <row r="214" spans="1:19" s="107" customFormat="1" ht="15.6" customHeight="1" x14ac:dyDescent="0.25">
      <c r="A214" s="12" t="s">
        <v>193</v>
      </c>
      <c r="B214" s="12">
        <v>211220</v>
      </c>
      <c r="C214" s="12">
        <v>189</v>
      </c>
      <c r="D214" s="40" t="s">
        <v>193</v>
      </c>
      <c r="E214" s="39">
        <v>63550</v>
      </c>
      <c r="F214" s="86">
        <f>E214*6</f>
        <v>381300</v>
      </c>
      <c r="G214" s="55">
        <v>53234</v>
      </c>
      <c r="H214" s="108">
        <f>SUM(G214/E214*100)</f>
        <v>83.767112509834774</v>
      </c>
      <c r="I214" s="39">
        <v>53629</v>
      </c>
      <c r="J214" s="110">
        <f>SUM(I214/E214*100)</f>
        <v>84.388670338316288</v>
      </c>
      <c r="K214" s="39">
        <v>55117</v>
      </c>
      <c r="L214" s="110">
        <f>SUM(K214/E214*100)</f>
        <v>86.730133752950437</v>
      </c>
      <c r="M214" s="55">
        <v>62899</v>
      </c>
      <c r="N214" s="110">
        <f>SUM(M214/E214*100)</f>
        <v>98.975609756097555</v>
      </c>
      <c r="O214" s="55">
        <v>61952</v>
      </c>
      <c r="P214" s="110">
        <f>SUM(O214/E214*100)</f>
        <v>97.485444531864673</v>
      </c>
      <c r="Q214" s="55">
        <v>0</v>
      </c>
      <c r="R214" s="112">
        <f>Q214/E214*100</f>
        <v>0</v>
      </c>
      <c r="S214" s="26">
        <f>COUNTIF(H214,"&gt;=80")+COUNTIF(J214,"&gt;=80")+COUNTIF(L214,"&gt;=80")+COUNTIF(N214,"&gt;=80")+COUNTIF(P214,"&gt;=80")+COUNTIF(R214,"&gt;=80")</f>
        <v>5</v>
      </c>
    </row>
    <row r="215" spans="1:19" s="107" customFormat="1" ht="15.6" customHeight="1" x14ac:dyDescent="0.25">
      <c r="A215" s="12" t="s">
        <v>102</v>
      </c>
      <c r="B215" s="12">
        <v>211223</v>
      </c>
      <c r="C215" s="12">
        <v>107</v>
      </c>
      <c r="D215" s="40" t="s">
        <v>114</v>
      </c>
      <c r="E215" s="39">
        <v>9991</v>
      </c>
      <c r="F215" s="86">
        <f>E215*6</f>
        <v>59946</v>
      </c>
      <c r="G215" s="55">
        <v>8065</v>
      </c>
      <c r="H215" s="108">
        <f>SUM(G215/E215*100)</f>
        <v>80.72265038534681</v>
      </c>
      <c r="I215" s="39">
        <v>5880</v>
      </c>
      <c r="J215" s="110">
        <f>SUM(I215/E215*100)</f>
        <v>58.852967670903809</v>
      </c>
      <c r="K215" s="39">
        <v>8080</v>
      </c>
      <c r="L215" s="110">
        <f>SUM(K215/E215*100)</f>
        <v>80.872785506956262</v>
      </c>
      <c r="M215" s="55">
        <v>5494</v>
      </c>
      <c r="N215" s="110">
        <f>SUM(M215/E215*100)</f>
        <v>54.989490541487342</v>
      </c>
      <c r="O215" s="55">
        <v>8157</v>
      </c>
      <c r="P215" s="110">
        <f>SUM(O215/E215*100)</f>
        <v>81.643479131218101</v>
      </c>
      <c r="Q215" s="55">
        <v>8832</v>
      </c>
      <c r="R215" s="112">
        <f>Q215/E215*100</f>
        <v>88.399559603643269</v>
      </c>
      <c r="S215" s="26">
        <f>COUNTIF(H215,"&gt;=80")+COUNTIF(J215,"&gt;=80")+COUNTIF(L215,"&gt;=80")+COUNTIF(N215,"&gt;=80")+COUNTIF(P215,"&gt;=80")+COUNTIF(R215,"&gt;=80")</f>
        <v>4</v>
      </c>
    </row>
    <row r="216" spans="1:19" s="107" customFormat="1" ht="15.6" customHeight="1" x14ac:dyDescent="0.25">
      <c r="A216" s="12" t="s">
        <v>160</v>
      </c>
      <c r="B216" s="12">
        <v>211227</v>
      </c>
      <c r="C216" s="12">
        <v>165</v>
      </c>
      <c r="D216" s="40" t="s">
        <v>172</v>
      </c>
      <c r="E216" s="39">
        <v>3580</v>
      </c>
      <c r="F216" s="86">
        <f>E216*6</f>
        <v>21480</v>
      </c>
      <c r="G216" s="55">
        <v>3668</v>
      </c>
      <c r="H216" s="108">
        <f>SUM(G216/E216*100)</f>
        <v>102.45810055865923</v>
      </c>
      <c r="I216" s="39">
        <v>3560</v>
      </c>
      <c r="J216" s="110">
        <f>SUM(I216/E216*100)</f>
        <v>99.441340782122893</v>
      </c>
      <c r="K216" s="39">
        <v>3425</v>
      </c>
      <c r="L216" s="110">
        <f>SUM(K216/E216*100)</f>
        <v>95.670391061452506</v>
      </c>
      <c r="M216" s="55">
        <v>3478</v>
      </c>
      <c r="N216" s="110">
        <f>SUM(M216/E216*100)</f>
        <v>97.150837988826808</v>
      </c>
      <c r="O216" s="55">
        <v>3450</v>
      </c>
      <c r="P216" s="110">
        <f>SUM(O216/E216*100)</f>
        <v>96.36871508379889</v>
      </c>
      <c r="Q216" s="55">
        <v>3491</v>
      </c>
      <c r="R216" s="112">
        <f>Q216/E216*100</f>
        <v>97.513966480446925</v>
      </c>
      <c r="S216" s="26">
        <f>COUNTIF(H216,"&gt;=80")+COUNTIF(J216,"&gt;=80")+COUNTIF(L216,"&gt;=80")+COUNTIF(N216,"&gt;=80")+COUNTIF(P216,"&gt;=80")+COUNTIF(R216,"&gt;=80")</f>
        <v>6</v>
      </c>
    </row>
    <row r="217" spans="1:19" s="107" customFormat="1" ht="15.6" customHeight="1" x14ac:dyDescent="0.25">
      <c r="A217" s="12" t="s">
        <v>132</v>
      </c>
      <c r="B217" s="12">
        <v>211230</v>
      </c>
      <c r="C217" s="12">
        <v>140</v>
      </c>
      <c r="D217" s="40" t="s">
        <v>147</v>
      </c>
      <c r="E217" s="39">
        <v>6843</v>
      </c>
      <c r="F217" s="86">
        <f>E217*6</f>
        <v>41058</v>
      </c>
      <c r="G217" s="55">
        <v>7876</v>
      </c>
      <c r="H217" s="108">
        <f>SUM(G217/E217*100)</f>
        <v>115.09571825222855</v>
      </c>
      <c r="I217" s="55">
        <v>8180</v>
      </c>
      <c r="J217" s="110">
        <f>SUM(I217/E217*100)</f>
        <v>119.53821423352331</v>
      </c>
      <c r="K217" s="55">
        <v>7550</v>
      </c>
      <c r="L217" s="110">
        <f>SUM(K217/E217*100)</f>
        <v>110.33172585123484</v>
      </c>
      <c r="M217" s="55">
        <v>6789</v>
      </c>
      <c r="N217" s="110">
        <f>SUM(M217/E217*100)</f>
        <v>99.210872424375268</v>
      </c>
      <c r="O217" s="55">
        <v>6166</v>
      </c>
      <c r="P217" s="110">
        <f>SUM(O217/E217*100)</f>
        <v>90.106678357445574</v>
      </c>
      <c r="Q217" s="55">
        <v>3715</v>
      </c>
      <c r="R217" s="112">
        <f>Q217/E217*100</f>
        <v>54.289054508256619</v>
      </c>
      <c r="S217" s="26">
        <f>COUNTIF(H217,"&gt;=80")+COUNTIF(J217,"&gt;=80")+COUNTIF(L217,"&gt;=80")+COUNTIF(N217,"&gt;=80")+COUNTIF(P217,"&gt;=80")+COUNTIF(R217,"&gt;=80")</f>
        <v>5</v>
      </c>
    </row>
    <row r="218" spans="1:19" s="107" customFormat="1" ht="15.6" customHeight="1" x14ac:dyDescent="0.25">
      <c r="A218" s="12" t="s">
        <v>115</v>
      </c>
      <c r="B218" s="12">
        <v>211240</v>
      </c>
      <c r="C218" s="12">
        <v>123</v>
      </c>
      <c r="D218" s="40" t="s">
        <v>130</v>
      </c>
      <c r="E218" s="39">
        <v>4391</v>
      </c>
      <c r="F218" s="86">
        <f>E218*6</f>
        <v>26346</v>
      </c>
      <c r="G218" s="55">
        <v>5963</v>
      </c>
      <c r="H218" s="108">
        <f>SUM(G218/E218*100)</f>
        <v>135.80050102482352</v>
      </c>
      <c r="I218" s="55">
        <v>6690</v>
      </c>
      <c r="J218" s="110">
        <f>SUM(I218/E218*100)</f>
        <v>152.3570940560237</v>
      </c>
      <c r="K218" s="55">
        <v>5880</v>
      </c>
      <c r="L218" s="110">
        <f>SUM(K218/E218*100)</f>
        <v>133.91027100888181</v>
      </c>
      <c r="M218" s="55">
        <v>6821</v>
      </c>
      <c r="N218" s="110">
        <f>SUM(M218/E218*100)</f>
        <v>155.34046914142564</v>
      </c>
      <c r="O218" s="55">
        <v>6003</v>
      </c>
      <c r="P218" s="110">
        <f>SUM(O218/E218*100)</f>
        <v>136.71145524937373</v>
      </c>
      <c r="Q218" s="55">
        <v>5878</v>
      </c>
      <c r="R218" s="112">
        <f>Q218/E218*100</f>
        <v>133.86472329765428</v>
      </c>
      <c r="S218" s="26">
        <f>COUNTIF(H218,"&gt;=80")+COUNTIF(J218,"&gt;=80")+COUNTIF(L218,"&gt;=80")+COUNTIF(N218,"&gt;=80")+COUNTIF(P218,"&gt;=80")+COUNTIF(R218,"&gt;=80")</f>
        <v>6</v>
      </c>
    </row>
    <row r="219" spans="1:19" s="107" customFormat="1" ht="15.6" customHeight="1" x14ac:dyDescent="0.25">
      <c r="A219" s="12" t="s">
        <v>115</v>
      </c>
      <c r="B219" s="12">
        <v>211245</v>
      </c>
      <c r="C219" s="12">
        <v>124</v>
      </c>
      <c r="D219" s="40" t="s">
        <v>131</v>
      </c>
      <c r="E219" s="39">
        <v>7385</v>
      </c>
      <c r="F219" s="86">
        <f>E219*6</f>
        <v>44310</v>
      </c>
      <c r="G219" s="55">
        <v>7134</v>
      </c>
      <c r="H219" s="108">
        <f>SUM(G219/E219*100)</f>
        <v>96.601218686526749</v>
      </c>
      <c r="I219" s="39">
        <v>6081</v>
      </c>
      <c r="J219" s="110">
        <f>SUM(I219/E219*100)</f>
        <v>82.342586323628979</v>
      </c>
      <c r="K219" s="39">
        <v>6916</v>
      </c>
      <c r="L219" s="110">
        <f>SUM(K219/E219*100)</f>
        <v>93.649289099526072</v>
      </c>
      <c r="M219" s="55">
        <v>6380</v>
      </c>
      <c r="N219" s="110">
        <f>SUM(M219/E219*100)</f>
        <v>86.391333784698716</v>
      </c>
      <c r="O219" s="55">
        <v>6546</v>
      </c>
      <c r="P219" s="110">
        <f>SUM(O219/E219*100)</f>
        <v>88.639133378469865</v>
      </c>
      <c r="Q219" s="55">
        <v>7109</v>
      </c>
      <c r="R219" s="112">
        <f>Q219/E219*100</f>
        <v>96.262694651320245</v>
      </c>
      <c r="S219" s="26">
        <f>COUNTIF(H219,"&gt;=80")+COUNTIF(J219,"&gt;=80")+COUNTIF(L219,"&gt;=80")+COUNTIF(N219,"&gt;=80")+COUNTIF(P219,"&gt;=80")+COUNTIF(R219,"&gt;=80")</f>
        <v>6</v>
      </c>
    </row>
    <row r="220" spans="1:19" s="107" customFormat="1" ht="15.6" customHeight="1" x14ac:dyDescent="0.25">
      <c r="A220" s="12" t="s">
        <v>54</v>
      </c>
      <c r="B220" s="12">
        <v>211250</v>
      </c>
      <c r="C220" s="12">
        <v>59</v>
      </c>
      <c r="D220" s="40" t="s">
        <v>66</v>
      </c>
      <c r="E220" s="44">
        <v>12802</v>
      </c>
      <c r="F220" s="86">
        <f>E220*6</f>
        <v>76812</v>
      </c>
      <c r="G220" s="64">
        <v>8330</v>
      </c>
      <c r="H220" s="108">
        <f>SUM(G220/E220*100)</f>
        <v>65.067958131541943</v>
      </c>
      <c r="I220" s="63">
        <v>10710</v>
      </c>
      <c r="J220" s="110">
        <f>SUM(I220/E220*100)</f>
        <v>83.658803311982496</v>
      </c>
      <c r="K220" s="63">
        <v>12372</v>
      </c>
      <c r="L220" s="110">
        <f>SUM(K220/E220*100)</f>
        <v>96.641149820340573</v>
      </c>
      <c r="M220" s="63">
        <v>13363</v>
      </c>
      <c r="N220" s="110">
        <f>SUM(M220/E220*100)</f>
        <v>104.38212779253242</v>
      </c>
      <c r="O220" s="46">
        <v>10734</v>
      </c>
      <c r="P220" s="110">
        <f>SUM(O220/E220*100)</f>
        <v>83.846274019684415</v>
      </c>
      <c r="Q220" s="46">
        <v>10898</v>
      </c>
      <c r="R220" s="112">
        <f>Q220/E220*100</f>
        <v>85.127323855647546</v>
      </c>
      <c r="S220" s="26">
        <f>COUNTIF(H220,"&gt;=80")+COUNTIF(J220,"&gt;=80")+COUNTIF(L220,"&gt;=80")+COUNTIF(N220,"&gt;=80")+COUNTIF(P220,"&gt;=80")+COUNTIF(R220,"&gt;=80")</f>
        <v>5</v>
      </c>
    </row>
    <row r="221" spans="1:19" s="107" customFormat="1" ht="15.6" customHeight="1" x14ac:dyDescent="0.25">
      <c r="A221" s="12" t="s">
        <v>88</v>
      </c>
      <c r="B221" s="12">
        <v>211260</v>
      </c>
      <c r="C221" s="12">
        <v>92</v>
      </c>
      <c r="D221" s="40" t="s">
        <v>99</v>
      </c>
      <c r="E221" s="43">
        <v>6597</v>
      </c>
      <c r="F221" s="86">
        <f>E221*6</f>
        <v>39582</v>
      </c>
      <c r="G221" s="55">
        <v>5008</v>
      </c>
      <c r="H221" s="108">
        <f>SUM(G221/E221*100)</f>
        <v>75.913293921479465</v>
      </c>
      <c r="I221" s="39">
        <v>6410</v>
      </c>
      <c r="J221" s="110">
        <f>SUM(I221/E221*100)</f>
        <v>97.16537820221312</v>
      </c>
      <c r="K221" s="39">
        <v>6636</v>
      </c>
      <c r="L221" s="110">
        <f>SUM(K221/E221*100)</f>
        <v>100.59117780809459</v>
      </c>
      <c r="M221" s="55">
        <v>6542</v>
      </c>
      <c r="N221" s="110">
        <f>SUM(M221/E221*100)</f>
        <v>99.166287706533268</v>
      </c>
      <c r="O221" s="55">
        <v>6625</v>
      </c>
      <c r="P221" s="110">
        <f>SUM(O221/E221*100)</f>
        <v>100.42443534940124</v>
      </c>
      <c r="Q221" s="55">
        <v>5372</v>
      </c>
      <c r="R221" s="112">
        <f>Q221/E221*100</f>
        <v>81.430953463695616</v>
      </c>
      <c r="S221" s="26">
        <f>COUNTIF(H221,"&gt;=80")+COUNTIF(J221,"&gt;=80")+COUNTIF(L221,"&gt;=80")+COUNTIF(N221,"&gt;=80")+COUNTIF(P221,"&gt;=80")+COUNTIF(R221,"&gt;=80")</f>
        <v>5</v>
      </c>
    </row>
    <row r="222" spans="1:19" s="107" customFormat="1" ht="15.6" customHeight="1" x14ac:dyDescent="0.25">
      <c r="A222" s="12" t="s">
        <v>88</v>
      </c>
      <c r="B222" s="12">
        <v>211270</v>
      </c>
      <c r="C222" s="12">
        <v>93</v>
      </c>
      <c r="D222" s="40" t="s">
        <v>100</v>
      </c>
      <c r="E222" s="43">
        <v>11993</v>
      </c>
      <c r="F222" s="86">
        <f>E222*6</f>
        <v>71958</v>
      </c>
      <c r="G222" s="55">
        <v>12039</v>
      </c>
      <c r="H222" s="108">
        <f>SUM(G222/E222*100)</f>
        <v>100.38355707496038</v>
      </c>
      <c r="I222" s="39">
        <v>11041</v>
      </c>
      <c r="J222" s="110">
        <f>SUM(I222/E222*100)</f>
        <v>92.062036187776201</v>
      </c>
      <c r="K222" s="39">
        <v>12450</v>
      </c>
      <c r="L222" s="110">
        <f>SUM(K222/E222*100)</f>
        <v>103.8105561577587</v>
      </c>
      <c r="M222" s="55">
        <v>11222</v>
      </c>
      <c r="N222" s="110">
        <f>SUM(M222/E222*100)</f>
        <v>93.571249895772539</v>
      </c>
      <c r="O222" s="55">
        <v>11696</v>
      </c>
      <c r="P222" s="110">
        <f>SUM(O222/E222*100)</f>
        <v>97.523555407320941</v>
      </c>
      <c r="Q222" s="55">
        <v>9617</v>
      </c>
      <c r="R222" s="112">
        <f>Q222/E222*100</f>
        <v>80.188443258567503</v>
      </c>
      <c r="S222" s="26">
        <f>COUNTIF(H222,"&gt;=80")+COUNTIF(J222,"&gt;=80")+COUNTIF(L222,"&gt;=80")+COUNTIF(N222,"&gt;=80")+COUNTIF(P222,"&gt;=80")+COUNTIF(R222,"&gt;=80")</f>
        <v>6</v>
      </c>
    </row>
    <row r="223" spans="1:19" s="107" customFormat="1" ht="15.6" customHeight="1" x14ac:dyDescent="0.25">
      <c r="A223" s="12" t="s">
        <v>197</v>
      </c>
      <c r="B223" s="12">
        <v>211280</v>
      </c>
      <c r="C223" s="12">
        <v>200</v>
      </c>
      <c r="D223" s="40" t="s">
        <v>197</v>
      </c>
      <c r="E223" s="51">
        <v>17147</v>
      </c>
      <c r="F223" s="86">
        <v>102882</v>
      </c>
      <c r="G223" s="89">
        <v>12655</v>
      </c>
      <c r="H223" s="108">
        <f>SUM(G223/E223*100)</f>
        <v>73.802997608911184</v>
      </c>
      <c r="I223" s="51">
        <v>13966</v>
      </c>
      <c r="J223" s="110">
        <f>SUM(I223/E223*100)</f>
        <v>81.44864990960518</v>
      </c>
      <c r="K223" s="51">
        <v>17548</v>
      </c>
      <c r="L223" s="110">
        <f>SUM(K223/E223*100)</f>
        <v>102.33860150463639</v>
      </c>
      <c r="M223" s="51">
        <v>13968</v>
      </c>
      <c r="N223" s="110">
        <f>SUM(M223/E223*100)</f>
        <v>81.460313757508601</v>
      </c>
      <c r="O223" s="51">
        <v>13101</v>
      </c>
      <c r="P223" s="110">
        <f>SUM(O223/E223*100)</f>
        <v>76.404035691374588</v>
      </c>
      <c r="Q223" s="51">
        <v>15546</v>
      </c>
      <c r="R223" s="112">
        <f>Q223/E223*100</f>
        <v>90.663089753309606</v>
      </c>
      <c r="S223" s="26">
        <f>COUNTIF(H223,"&gt;=80")+COUNTIF(J223,"&gt;=80")+COUNTIF(L223,"&gt;=80")+COUNTIF(N223,"&gt;=80")+COUNTIF(P223,"&gt;=80")+COUNTIF(R223,"&gt;=80")</f>
        <v>4</v>
      </c>
    </row>
    <row r="224" spans="1:19" s="107" customFormat="1" ht="15.6" customHeight="1" x14ac:dyDescent="0.25">
      <c r="A224" s="12" t="s">
        <v>9</v>
      </c>
      <c r="B224" s="12">
        <v>211285</v>
      </c>
      <c r="C224" s="81">
        <v>8</v>
      </c>
      <c r="D224" s="78" t="s">
        <v>16</v>
      </c>
      <c r="E224" s="79">
        <v>4056</v>
      </c>
      <c r="F224" s="82">
        <f>E224*6</f>
        <v>24336</v>
      </c>
      <c r="G224" s="83">
        <v>4096</v>
      </c>
      <c r="H224" s="108">
        <f>SUM(G224/E224*100)</f>
        <v>100.98619329388561</v>
      </c>
      <c r="I224" s="84">
        <v>4111</v>
      </c>
      <c r="J224" s="110">
        <f>SUM(I224/E224*100)</f>
        <v>101.3560157790927</v>
      </c>
      <c r="K224" s="84">
        <v>4850</v>
      </c>
      <c r="L224" s="110">
        <f>SUM(K224/E224*100)</f>
        <v>119.5759368836292</v>
      </c>
      <c r="M224" s="84">
        <v>3367</v>
      </c>
      <c r="N224" s="110">
        <f>SUM(M224/E224*100)</f>
        <v>83.012820512820511</v>
      </c>
      <c r="O224" s="84">
        <v>3352</v>
      </c>
      <c r="P224" s="110">
        <f>SUM(O224/E224*100)</f>
        <v>82.642998027613416</v>
      </c>
      <c r="Q224" s="84">
        <v>3388</v>
      </c>
      <c r="R224" s="111">
        <f>Q224/E224*100</f>
        <v>83.530571992110453</v>
      </c>
      <c r="S224" s="26">
        <f>COUNTIF(H224,"&gt;=80")+COUNTIF(J224,"&gt;=80")+COUNTIF(L224,"&gt;=80")+COUNTIF(N224,"&gt;=80")+COUNTIF(P224,"&gt;=80")+COUNTIF(R224,"&gt;=80")</f>
        <v>6</v>
      </c>
    </row>
    <row r="225" spans="1:19" s="107" customFormat="1" ht="15.6" customHeight="1" x14ac:dyDescent="0.25">
      <c r="A225" s="12" t="s">
        <v>88</v>
      </c>
      <c r="B225" s="12">
        <v>211290</v>
      </c>
      <c r="C225" s="12">
        <v>94</v>
      </c>
      <c r="D225" s="40" t="s">
        <v>101</v>
      </c>
      <c r="E225" s="43">
        <v>10668</v>
      </c>
      <c r="F225" s="86">
        <f>E225*6</f>
        <v>64008</v>
      </c>
      <c r="G225" s="55">
        <v>10593</v>
      </c>
      <c r="H225" s="108">
        <f>SUM(G225/E225*100)</f>
        <v>99.296962879640049</v>
      </c>
      <c r="I225" s="39">
        <v>10677</v>
      </c>
      <c r="J225" s="110">
        <f>SUM(I225/E225*100)</f>
        <v>100.0843644544432</v>
      </c>
      <c r="K225" s="39">
        <v>10720</v>
      </c>
      <c r="L225" s="110">
        <f>SUM(K225/E225*100)</f>
        <v>100.48743907011624</v>
      </c>
      <c r="M225" s="55">
        <v>10780</v>
      </c>
      <c r="N225" s="110">
        <f>SUM(M225/E225*100)</f>
        <v>101.0498687664042</v>
      </c>
      <c r="O225" s="55">
        <v>10330</v>
      </c>
      <c r="P225" s="110">
        <f>SUM(O225/E225*100)</f>
        <v>96.831646044244465</v>
      </c>
      <c r="Q225" s="55">
        <v>8358</v>
      </c>
      <c r="R225" s="112">
        <f>Q225/E225*100</f>
        <v>78.346456692913392</v>
      </c>
      <c r="S225" s="26">
        <f>COUNTIF(H225,"&gt;=80")+COUNTIF(J225,"&gt;=80")+COUNTIF(L225,"&gt;=80")+COUNTIF(N225,"&gt;=80")+COUNTIF(P225,"&gt;=80")+COUNTIF(R225,"&gt;=80")</f>
        <v>5</v>
      </c>
    </row>
    <row r="226" spans="1:19" s="107" customFormat="1" ht="15.6" customHeight="1" x14ac:dyDescent="0.25">
      <c r="A226" s="12" t="s">
        <v>17</v>
      </c>
      <c r="B226" s="12">
        <v>211300</v>
      </c>
      <c r="C226" s="12">
        <v>19</v>
      </c>
      <c r="D226" s="40" t="s">
        <v>27</v>
      </c>
      <c r="E226" s="39">
        <v>7508</v>
      </c>
      <c r="F226" s="86">
        <v>45048</v>
      </c>
      <c r="G226" s="55">
        <v>6952</v>
      </c>
      <c r="H226" s="108">
        <f>SUM(G226/E226*100)</f>
        <v>92.594565796483749</v>
      </c>
      <c r="I226" s="39">
        <v>6853</v>
      </c>
      <c r="J226" s="110">
        <f>SUM(I226/E226*100)</f>
        <v>91.275972296217361</v>
      </c>
      <c r="K226" s="39">
        <v>7136</v>
      </c>
      <c r="L226" s="110">
        <f>SUM(K226/E226*100)</f>
        <v>95.045285029302079</v>
      </c>
      <c r="M226" s="97">
        <v>8135</v>
      </c>
      <c r="N226" s="110">
        <f>SUM(M226/E226*100)</f>
        <v>108.35109216835374</v>
      </c>
      <c r="O226" s="39">
        <v>8243</v>
      </c>
      <c r="P226" s="110">
        <f>SUM(O226/E226*100)</f>
        <v>109.78955780500799</v>
      </c>
      <c r="Q226" s="39">
        <v>8164</v>
      </c>
      <c r="R226" s="112">
        <f>Q226/E226*100</f>
        <v>108.73734683004794</v>
      </c>
      <c r="S226" s="26">
        <f>COUNTIF(H226,"&gt;=80")+COUNTIF(J226,"&gt;=80")+COUNTIF(L226,"&gt;=80")+COUNTIF(N226,"&gt;=80")+COUNTIF(P226,"&gt;=80")+COUNTIF(R226,"&gt;=80")</f>
        <v>6</v>
      </c>
    </row>
    <row r="227" spans="1:19" s="107" customFormat="1" ht="15.6" customHeight="1" x14ac:dyDescent="0.25">
      <c r="A227" s="12" t="s">
        <v>204</v>
      </c>
      <c r="B227" s="12">
        <v>211400</v>
      </c>
      <c r="C227" s="12">
        <v>217</v>
      </c>
      <c r="D227" s="40" t="s">
        <v>204</v>
      </c>
      <c r="E227" s="39">
        <v>12285</v>
      </c>
      <c r="F227" s="39">
        <f>E227*6</f>
        <v>73710</v>
      </c>
      <c r="G227" s="61">
        <v>3229</v>
      </c>
      <c r="H227" s="108">
        <f>SUM(G227/E227*100)</f>
        <v>26.284086284086282</v>
      </c>
      <c r="I227" s="46">
        <v>8454</v>
      </c>
      <c r="J227" s="110">
        <f>SUM(I227/E227*100)</f>
        <v>68.815628815628813</v>
      </c>
      <c r="K227" s="46">
        <v>10501</v>
      </c>
      <c r="L227" s="110">
        <f>SUM(K227/E227*100)</f>
        <v>85.478225478225482</v>
      </c>
      <c r="M227" s="55">
        <v>9577</v>
      </c>
      <c r="N227" s="110">
        <f>SUM(M227/E227*100)</f>
        <v>77.956857956857959</v>
      </c>
      <c r="O227" s="55">
        <v>7011</v>
      </c>
      <c r="P227" s="110">
        <f>SUM(O227/E227*100)</f>
        <v>57.069597069597066</v>
      </c>
      <c r="Q227" s="55">
        <v>4952</v>
      </c>
      <c r="R227" s="115">
        <f>Q227/E227*100</f>
        <v>40.309320309320306</v>
      </c>
      <c r="S227" s="26">
        <f>COUNTIF(H227,"&gt;=80")+COUNTIF(J227,"&gt;=80")+COUNTIF(L227,"&gt;=80")+COUNTIF(N227,"&gt;=80")+COUNTIF(P227,"&gt;=80")+COUNTIF(R227,"&gt;=80")</f>
        <v>1</v>
      </c>
    </row>
    <row r="229" spans="1:19" ht="12.75" customHeight="1" x14ac:dyDescent="0.25">
      <c r="A229" s="129" t="s">
        <v>262</v>
      </c>
      <c r="B229" s="124">
        <v>1</v>
      </c>
      <c r="C229" s="124">
        <v>2</v>
      </c>
      <c r="D229">
        <v>3</v>
      </c>
      <c r="E229" s="127">
        <v>4</v>
      </c>
      <c r="F229">
        <v>5</v>
      </c>
      <c r="G229">
        <v>6</v>
      </c>
    </row>
    <row r="230" spans="1:19" x14ac:dyDescent="0.25">
      <c r="A230" s="124" t="s">
        <v>260</v>
      </c>
      <c r="B230" s="124">
        <v>132</v>
      </c>
      <c r="C230" s="124">
        <v>156</v>
      </c>
      <c r="D230">
        <v>183</v>
      </c>
      <c r="E230" s="127">
        <v>171</v>
      </c>
      <c r="F230">
        <v>147</v>
      </c>
      <c r="G230" s="128">
        <v>165</v>
      </c>
    </row>
    <row r="231" spans="1:19" x14ac:dyDescent="0.25">
      <c r="A231" t="s">
        <v>259</v>
      </c>
      <c r="B231" s="124">
        <v>73</v>
      </c>
      <c r="C231" s="124">
        <v>57</v>
      </c>
      <c r="D231">
        <v>29</v>
      </c>
      <c r="E231" s="127">
        <v>44</v>
      </c>
      <c r="F231">
        <v>66</v>
      </c>
      <c r="G231" s="128">
        <v>47</v>
      </c>
    </row>
    <row r="232" spans="1:19" x14ac:dyDescent="0.25">
      <c r="A232" t="s">
        <v>258</v>
      </c>
      <c r="B232" s="124">
        <v>12</v>
      </c>
      <c r="C232" s="124">
        <v>4</v>
      </c>
      <c r="D232">
        <v>5</v>
      </c>
      <c r="E232" s="127">
        <v>2</v>
      </c>
      <c r="F232">
        <v>4</v>
      </c>
      <c r="G232" s="128">
        <v>5</v>
      </c>
    </row>
    <row r="234" spans="1:19" x14ac:dyDescent="0.25">
      <c r="A234" t="s">
        <v>263</v>
      </c>
    </row>
    <row r="235" spans="1:19" x14ac:dyDescent="0.25">
      <c r="A235" t="s">
        <v>260</v>
      </c>
      <c r="B235" s="124">
        <v>175</v>
      </c>
    </row>
    <row r="236" spans="1:19" x14ac:dyDescent="0.25">
      <c r="A236" t="s">
        <v>259</v>
      </c>
      <c r="B236" s="124">
        <v>42</v>
      </c>
    </row>
    <row r="237" spans="1:19" x14ac:dyDescent="0.25">
      <c r="A237" t="s">
        <v>261</v>
      </c>
      <c r="B237" s="124">
        <v>1</v>
      </c>
    </row>
  </sheetData>
  <autoFilter ref="A10:S227">
    <sortState ref="A11:S227">
      <sortCondition ref="D10:D227"/>
    </sortState>
  </autoFilter>
  <conditionalFormatting sqref="S11:S227">
    <cfRule type="cellIs" dxfId="135" priority="13" operator="lessThan">
      <formula>4</formula>
    </cfRule>
    <cfRule type="cellIs" dxfId="134" priority="14" operator="greaterThanOrEqual">
      <formula>4</formula>
    </cfRule>
  </conditionalFormatting>
  <conditionalFormatting sqref="R11:R226">
    <cfRule type="cellIs" dxfId="133" priority="11" operator="lessThan">
      <formula>80</formula>
    </cfRule>
    <cfRule type="cellIs" dxfId="132" priority="12" operator="greaterThanOrEqual">
      <formula>80</formula>
    </cfRule>
  </conditionalFormatting>
  <conditionalFormatting sqref="H11:H227">
    <cfRule type="cellIs" dxfId="131" priority="6" operator="greaterThanOrEqual">
      <formula>80</formula>
    </cfRule>
    <cfRule type="cellIs" dxfId="130" priority="5" operator="lessThan">
      <formula>80</formula>
    </cfRule>
  </conditionalFormatting>
  <conditionalFormatting sqref="J1:J9 J11:J1048576">
    <cfRule type="cellIs" dxfId="129" priority="4" operator="greaterThanOrEqual">
      <formula>80</formula>
    </cfRule>
    <cfRule type="cellIs" dxfId="128" priority="3" operator="lessThan">
      <formula>80</formula>
    </cfRule>
  </conditionalFormatting>
  <conditionalFormatting sqref="L1:L9 N1:N9 P1:P9 L11:L1048576 N11:N1048576 P11:P1048576">
    <cfRule type="cellIs" dxfId="127" priority="2" operator="greaterThanOrEqual">
      <formula>80</formula>
    </cfRule>
    <cfRule type="cellIs" dxfId="126" priority="1" operator="lessThan">
      <formula>80</formula>
    </cfRule>
  </conditionalFormatting>
  <dataValidations xWindow="971" yWindow="586" count="1">
    <dataValidation allowBlank="1" showInputMessage="1" showErrorMessage="1" promptTitle="Atenção" prompt="_x000a_Coloque somente número inteiros_x000a_NÃO COLOQUE CASAS DECIMAIS_x000a_NÃO COLOQUE FÓRMULA" sqref="E64:E69 G57:G64 Q227 I119 K97:K104 O19:O32 I73 M194 E44 K19:K29 Q20:Q29 K41 E57 E20:E29 I31:I33 E75 E220 M44 E211:E212 E215:E217 G66:G71 I57:I71 M75 I194 G19:G29 G97:G104 G73 G119 G31:G44 G194 I19:I29 I97:I104 I35:I44 K44 K75 M19:M32 M97:M110 O97:O110 Q97:Q110"/>
  </dataValidations>
  <pageMargins left="0.51181102362204722" right="0.51181102362204722" top="0.78740157480314965" bottom="0.78740157480314965" header="0.31496062992125984" footer="0.31496062992125984"/>
  <pageSetup paperSize="9" scale="53" orientation="landscape" verticalDpi="4294967295" r:id="rId1"/>
  <rowBreaks count="2" manualBreakCount="2">
    <brk id="93" max="16383" man="1"/>
    <brk id="13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8"/>
  <sheetViews>
    <sheetView topLeftCell="A8" workbookViewId="0">
      <selection activeCell="S11" sqref="S11"/>
    </sheetView>
  </sheetViews>
  <sheetFormatPr defaultRowHeight="15" x14ac:dyDescent="0.25"/>
  <cols>
    <col min="1" max="1" width="18.42578125" customWidth="1"/>
    <col min="2" max="2" width="7" bestFit="1" customWidth="1"/>
    <col min="3" max="3" width="32" bestFit="1" customWidth="1"/>
    <col min="4" max="4" width="9.140625" bestFit="1" customWidth="1"/>
    <col min="5" max="5" width="11.42578125" bestFit="1" customWidth="1"/>
    <col min="6" max="11" width="7.7109375" hidden="1" customWidth="1"/>
    <col min="12" max="12" width="8.7109375" bestFit="1" customWidth="1"/>
    <col min="13" max="15" width="7.7109375" bestFit="1" customWidth="1"/>
    <col min="16" max="17" width="7.5703125" bestFit="1" customWidth="1"/>
    <col min="18" max="18" width="7.7109375" bestFit="1" customWidth="1"/>
    <col min="19" max="19" width="18.28515625" customWidth="1"/>
    <col min="20" max="21" width="8.5703125" bestFit="1" customWidth="1"/>
  </cols>
  <sheetData>
    <row r="1" spans="1:21" x14ac:dyDescent="0.25">
      <c r="A1" s="1" t="s">
        <v>0</v>
      </c>
    </row>
    <row r="2" spans="1:21" x14ac:dyDescent="0.25">
      <c r="A2" s="1" t="s">
        <v>1</v>
      </c>
    </row>
    <row r="3" spans="1:21" x14ac:dyDescent="0.25">
      <c r="A3" s="1" t="s">
        <v>242</v>
      </c>
    </row>
    <row r="4" spans="1:21" x14ac:dyDescent="0.25">
      <c r="A4" s="1" t="s">
        <v>2</v>
      </c>
    </row>
    <row r="5" spans="1:21" ht="15.75" x14ac:dyDescent="0.25">
      <c r="A5" s="2"/>
    </row>
    <row r="6" spans="1:21" x14ac:dyDescent="0.25">
      <c r="A6" s="1" t="s">
        <v>3</v>
      </c>
    </row>
    <row r="7" spans="1:21" x14ac:dyDescent="0.25">
      <c r="A7" s="11" t="s">
        <v>241</v>
      </c>
    </row>
    <row r="8" spans="1:21" x14ac:dyDescent="0.25">
      <c r="A8" s="3" t="s">
        <v>240</v>
      </c>
    </row>
    <row r="10" spans="1:21" ht="48" x14ac:dyDescent="0.25">
      <c r="A10" s="4" t="s">
        <v>4</v>
      </c>
      <c r="B10" s="4" t="s">
        <v>5</v>
      </c>
      <c r="C10" s="4" t="s">
        <v>6</v>
      </c>
      <c r="D10" s="5" t="s">
        <v>7</v>
      </c>
      <c r="E10" s="5" t="s">
        <v>8</v>
      </c>
      <c r="F10" s="5" t="s">
        <v>223</v>
      </c>
      <c r="G10" s="5" t="s">
        <v>222</v>
      </c>
      <c r="H10" s="5" t="s">
        <v>224</v>
      </c>
      <c r="I10" s="5" t="s">
        <v>225</v>
      </c>
      <c r="J10" s="5" t="s">
        <v>226</v>
      </c>
      <c r="K10" s="5" t="s">
        <v>227</v>
      </c>
      <c r="L10" s="5" t="s">
        <v>235</v>
      </c>
      <c r="M10" s="5" t="s">
        <v>234</v>
      </c>
      <c r="N10" s="5" t="s">
        <v>236</v>
      </c>
      <c r="O10" s="5" t="s">
        <v>237</v>
      </c>
      <c r="P10" s="5" t="s">
        <v>238</v>
      </c>
      <c r="Q10" s="5" t="s">
        <v>239</v>
      </c>
      <c r="R10" s="18" t="s">
        <v>221</v>
      </c>
      <c r="S10" s="29" t="s">
        <v>245</v>
      </c>
      <c r="T10" s="29" t="s">
        <v>243</v>
      </c>
      <c r="U10" s="29" t="s">
        <v>244</v>
      </c>
    </row>
    <row r="11" spans="1:21" x14ac:dyDescent="0.25">
      <c r="A11" s="17" t="s">
        <v>9</v>
      </c>
      <c r="B11" s="17">
        <v>210005</v>
      </c>
      <c r="C11" s="6" t="s">
        <v>9</v>
      </c>
      <c r="D11" s="26">
        <f>'Indicador 52'!E11</f>
        <v>51757</v>
      </c>
      <c r="E11" s="26">
        <f>'Indicador 52'!F11</f>
        <v>310542</v>
      </c>
      <c r="F11" s="26">
        <f>'Indicador 52'!G11</f>
        <v>30669</v>
      </c>
      <c r="G11" s="26">
        <f>'Indicador 52'!I11</f>
        <v>33329</v>
      </c>
      <c r="H11" s="26">
        <f>'Indicador 52'!K11</f>
        <v>28985</v>
      </c>
      <c r="I11" s="26">
        <f>'Indicador 52'!M11</f>
        <v>29056</v>
      </c>
      <c r="J11" s="26">
        <f>'Indicador 52'!O11</f>
        <v>21792</v>
      </c>
      <c r="K11" s="26">
        <f>'Indicador 52'!Q11</f>
        <v>19309</v>
      </c>
      <c r="L11" s="20" t="e">
        <f>'Indicador 52'!#REF!</f>
        <v>#REF!</v>
      </c>
      <c r="M11" s="20" t="e">
        <f>'Indicador 52'!#REF!</f>
        <v>#REF!</v>
      </c>
      <c r="N11" s="20" t="e">
        <f>'Indicador 52'!#REF!</f>
        <v>#REF!</v>
      </c>
      <c r="O11" s="20" t="e">
        <f>'Indicador 52'!#REF!</f>
        <v>#REF!</v>
      </c>
      <c r="P11" s="20" t="e">
        <f>'Indicador 52'!#REF!</f>
        <v>#REF!</v>
      </c>
      <c r="Q11" s="20">
        <f>'Indicador 52'!R11</f>
        <v>37.307030933013891</v>
      </c>
      <c r="R11" s="19">
        <f>'Indicador 52'!S11</f>
        <v>0</v>
      </c>
      <c r="S11" s="30">
        <f>COUNTIF(R11:R18,"&gt;=4")</f>
        <v>7</v>
      </c>
      <c r="T11" s="30">
        <f>COUNTIF(A11:A18,"&gt;=Açailândia")</f>
        <v>8</v>
      </c>
      <c r="U11" s="36">
        <f>S11/T11*100</f>
        <v>87.5</v>
      </c>
    </row>
    <row r="12" spans="1:21" x14ac:dyDescent="0.25">
      <c r="A12" s="17" t="s">
        <v>9</v>
      </c>
      <c r="B12" s="17">
        <v>210203</v>
      </c>
      <c r="C12" s="7" t="s">
        <v>10</v>
      </c>
      <c r="D12" s="26">
        <f>'Indicador 52'!E44</f>
        <v>7661</v>
      </c>
      <c r="E12" s="26">
        <f>'Indicador 52'!F44</f>
        <v>45966</v>
      </c>
      <c r="F12" s="26">
        <f>'Indicador 52'!G44</f>
        <v>1204</v>
      </c>
      <c r="G12" s="26">
        <f>'Indicador 52'!I44</f>
        <v>4442</v>
      </c>
      <c r="H12" s="26">
        <f>'Indicador 52'!K44</f>
        <v>7158</v>
      </c>
      <c r="I12" s="26">
        <f>'Indicador 52'!M44</f>
        <v>7833</v>
      </c>
      <c r="J12" s="26">
        <f>'Indicador 52'!O44</f>
        <v>7012</v>
      </c>
      <c r="K12" s="26">
        <f>'Indicador 52'!Q44</f>
        <v>7650</v>
      </c>
      <c r="L12" s="20" t="e">
        <f>'Indicador 52'!#REF!</f>
        <v>#REF!</v>
      </c>
      <c r="M12" s="20" t="e">
        <f>'Indicador 52'!#REF!</f>
        <v>#REF!</v>
      </c>
      <c r="N12" s="20" t="e">
        <f>'Indicador 52'!#REF!</f>
        <v>#REF!</v>
      </c>
      <c r="O12" s="20" t="e">
        <f>'Indicador 52'!#REF!</f>
        <v>#REF!</v>
      </c>
      <c r="P12" s="20" t="e">
        <f>'Indicador 52'!#REF!</f>
        <v>#REF!</v>
      </c>
      <c r="Q12" s="20">
        <f>'Indicador 52'!R44</f>
        <v>99.856415611538964</v>
      </c>
      <c r="R12" s="19">
        <f>'Indicador 52'!S44</f>
        <v>4</v>
      </c>
    </row>
    <row r="13" spans="1:21" x14ac:dyDescent="0.25">
      <c r="A13" s="8" t="s">
        <v>9</v>
      </c>
      <c r="B13" s="8">
        <v>210232</v>
      </c>
      <c r="C13" s="9" t="s">
        <v>11</v>
      </c>
      <c r="D13" s="26">
        <f>'Indicador 52'!E50</f>
        <v>6916</v>
      </c>
      <c r="E13" s="26">
        <f>'Indicador 52'!F50</f>
        <v>41496</v>
      </c>
      <c r="F13" s="26">
        <f>'Indicador 52'!G50</f>
        <v>5024</v>
      </c>
      <c r="G13" s="26">
        <f>'Indicador 52'!I50</f>
        <v>6538</v>
      </c>
      <c r="H13" s="26">
        <f>'Indicador 52'!K50</f>
        <v>6293</v>
      </c>
      <c r="I13" s="26">
        <f>'Indicador 52'!M50</f>
        <v>6950</v>
      </c>
      <c r="J13" s="26">
        <f>'Indicador 52'!O50</f>
        <v>4231</v>
      </c>
      <c r="K13" s="26">
        <f>'Indicador 52'!Q50</f>
        <v>6432</v>
      </c>
      <c r="L13" s="20" t="e">
        <f>'Indicador 52'!#REF!</f>
        <v>#REF!</v>
      </c>
      <c r="M13" s="20" t="e">
        <f>'Indicador 52'!#REF!</f>
        <v>#REF!</v>
      </c>
      <c r="N13" s="20" t="e">
        <f>'Indicador 52'!#REF!</f>
        <v>#REF!</v>
      </c>
      <c r="O13" s="20" t="e">
        <f>'Indicador 52'!#REF!</f>
        <v>#REF!</v>
      </c>
      <c r="P13" s="20" t="e">
        <f>'Indicador 52'!#REF!</f>
        <v>#REF!</v>
      </c>
      <c r="Q13" s="20">
        <f>'Indicador 52'!R50</f>
        <v>93.001735106998268</v>
      </c>
      <c r="R13" s="19">
        <f>'Indicador 52'!S50</f>
        <v>4</v>
      </c>
    </row>
    <row r="14" spans="1:21" x14ac:dyDescent="0.25">
      <c r="A14" s="8" t="s">
        <v>9</v>
      </c>
      <c r="B14" s="8">
        <v>210325</v>
      </c>
      <c r="C14" s="9" t="s">
        <v>12</v>
      </c>
      <c r="D14" s="26">
        <f>'Indicador 52'!E67</f>
        <v>25319</v>
      </c>
      <c r="E14" s="26">
        <f>'Indicador 52'!F67</f>
        <v>151914</v>
      </c>
      <c r="F14" s="26">
        <f>'Indicador 52'!G67</f>
        <v>15215</v>
      </c>
      <c r="G14" s="26">
        <f>'Indicador 52'!I67</f>
        <v>28601</v>
      </c>
      <c r="H14" s="26">
        <f>'Indicador 52'!K67</f>
        <v>22931</v>
      </c>
      <c r="I14" s="26">
        <f>'Indicador 52'!M67</f>
        <v>22931</v>
      </c>
      <c r="J14" s="26">
        <f>'Indicador 52'!O67</f>
        <v>21018</v>
      </c>
      <c r="K14" s="26">
        <f>'Indicador 52'!Q67</f>
        <v>16681</v>
      </c>
      <c r="L14" s="20" t="e">
        <f>'Indicador 52'!#REF!</f>
        <v>#REF!</v>
      </c>
      <c r="M14" s="20" t="e">
        <f>'Indicador 52'!#REF!</f>
        <v>#REF!</v>
      </c>
      <c r="N14" s="20" t="e">
        <f>'Indicador 52'!#REF!</f>
        <v>#REF!</v>
      </c>
      <c r="O14" s="20" t="e">
        <f>'Indicador 52'!#REF!</f>
        <v>#REF!</v>
      </c>
      <c r="P14" s="20" t="e">
        <f>'Indicador 52'!#REF!</f>
        <v>#REF!</v>
      </c>
      <c r="Q14" s="20">
        <f>'Indicador 52'!R67</f>
        <v>65.883328725463087</v>
      </c>
      <c r="R14" s="19">
        <f>'Indicador 52'!S67</f>
        <v>4</v>
      </c>
    </row>
    <row r="15" spans="1:21" x14ac:dyDescent="0.25">
      <c r="A15" s="8" t="s">
        <v>9</v>
      </c>
      <c r="B15" s="8">
        <v>210542</v>
      </c>
      <c r="C15" s="9" t="s">
        <v>13</v>
      </c>
      <c r="D15" s="26">
        <f>'Indicador 52'!E101</f>
        <v>4305</v>
      </c>
      <c r="E15" s="26">
        <f>'Indicador 52'!F101</f>
        <v>25830</v>
      </c>
      <c r="F15" s="26">
        <f>'Indicador 52'!G101</f>
        <v>4007</v>
      </c>
      <c r="G15" s="26">
        <f>'Indicador 52'!I101</f>
        <v>3007</v>
      </c>
      <c r="H15" s="26">
        <f>'Indicador 52'!K101</f>
        <v>4321</v>
      </c>
      <c r="I15" s="26">
        <f>'Indicador 52'!M101</f>
        <v>3093</v>
      </c>
      <c r="J15" s="26">
        <f>'Indicador 52'!O101</f>
        <v>3597</v>
      </c>
      <c r="K15" s="26">
        <f>'Indicador 52'!Q101</f>
        <v>3768</v>
      </c>
      <c r="L15" s="20" t="e">
        <f>'Indicador 52'!#REF!</f>
        <v>#REF!</v>
      </c>
      <c r="M15" s="20" t="e">
        <f>'Indicador 52'!#REF!</f>
        <v>#REF!</v>
      </c>
      <c r="N15" s="20" t="e">
        <f>'Indicador 52'!#REF!</f>
        <v>#REF!</v>
      </c>
      <c r="O15" s="20" t="e">
        <f>'Indicador 52'!#REF!</f>
        <v>#REF!</v>
      </c>
      <c r="P15" s="20" t="e">
        <f>'Indicador 52'!#REF!</f>
        <v>#REF!</v>
      </c>
      <c r="Q15" s="20">
        <f>'Indicador 52'!R101</f>
        <v>87.526132404181183</v>
      </c>
      <c r="R15" s="19">
        <f>'Indicador 52'!S101</f>
        <v>4</v>
      </c>
    </row>
    <row r="16" spans="1:21" x14ac:dyDescent="0.25">
      <c r="A16" s="8" t="s">
        <v>9</v>
      </c>
      <c r="B16" s="8">
        <v>211085</v>
      </c>
      <c r="C16" s="9" t="s">
        <v>14</v>
      </c>
      <c r="D16" s="26">
        <f>'Indicador 52'!E185</f>
        <v>11903</v>
      </c>
      <c r="E16" s="26">
        <f>'Indicador 52'!F185</f>
        <v>71418</v>
      </c>
      <c r="F16" s="26">
        <f>'Indicador 52'!G185</f>
        <v>10800</v>
      </c>
      <c r="G16" s="26">
        <f>'Indicador 52'!I185</f>
        <v>11350</v>
      </c>
      <c r="H16" s="26">
        <f>'Indicador 52'!K185</f>
        <v>9710</v>
      </c>
      <c r="I16" s="26" t="e">
        <f>'Indicador 52'!#REF!</f>
        <v>#REF!</v>
      </c>
      <c r="J16" s="26">
        <f>'Indicador 52'!M185</f>
        <v>9968</v>
      </c>
      <c r="K16" s="26">
        <f>'Indicador 52'!Q185</f>
        <v>10218</v>
      </c>
      <c r="L16" s="20" t="e">
        <f>'Indicador 52'!#REF!</f>
        <v>#REF!</v>
      </c>
      <c r="M16" s="20" t="e">
        <f>'Indicador 52'!#REF!</f>
        <v>#REF!</v>
      </c>
      <c r="N16" s="20" t="e">
        <f>'Indicador 52'!#REF!</f>
        <v>#REF!</v>
      </c>
      <c r="O16" s="20" t="e">
        <f>'Indicador 52'!#REF!</f>
        <v>#REF!</v>
      </c>
      <c r="P16" s="20" t="e">
        <f>'Indicador 52'!#REF!</f>
        <v>#REF!</v>
      </c>
      <c r="Q16" s="20">
        <f>'Indicador 52'!R185</f>
        <v>85.843904897924901</v>
      </c>
      <c r="R16" s="19">
        <f>'Indicador 52'!S185</f>
        <v>5</v>
      </c>
    </row>
    <row r="17" spans="1:21" x14ac:dyDescent="0.25">
      <c r="A17" s="17" t="s">
        <v>9</v>
      </c>
      <c r="B17" s="17">
        <v>211153</v>
      </c>
      <c r="C17" s="7" t="s">
        <v>15</v>
      </c>
      <c r="D17" s="26">
        <f>'Indicador 52'!E197</f>
        <v>3882</v>
      </c>
      <c r="E17" s="26">
        <f>'Indicador 52'!F197</f>
        <v>23292</v>
      </c>
      <c r="F17" s="26">
        <f>'Indicador 52'!G197</f>
        <v>3159</v>
      </c>
      <c r="G17" s="26">
        <f>'Indicador 52'!I197</f>
        <v>3648</v>
      </c>
      <c r="H17" s="26">
        <f>'Indicador 52'!K197</f>
        <v>3387</v>
      </c>
      <c r="I17" s="26">
        <f>'Indicador 52'!M197</f>
        <v>3300</v>
      </c>
      <c r="J17" s="26">
        <f>'Indicador 52'!O197</f>
        <v>3708</v>
      </c>
      <c r="K17" s="26">
        <f>'Indicador 52'!Q197</f>
        <v>4501</v>
      </c>
      <c r="L17" s="20" t="e">
        <f>'Indicador 52'!#REF!</f>
        <v>#REF!</v>
      </c>
      <c r="M17" s="20" t="e">
        <f>'Indicador 52'!#REF!</f>
        <v>#REF!</v>
      </c>
      <c r="N17" s="20" t="e">
        <f>'Indicador 52'!#REF!</f>
        <v>#REF!</v>
      </c>
      <c r="O17" s="20" t="e">
        <f>'Indicador 52'!#REF!</f>
        <v>#REF!</v>
      </c>
      <c r="P17" s="20" t="e">
        <f>'Indicador 52'!#REF!</f>
        <v>#REF!</v>
      </c>
      <c r="Q17" s="20">
        <f>'Indicador 52'!R197</f>
        <v>115.94538897475528</v>
      </c>
      <c r="R17" s="19">
        <f>'Indicador 52'!S197</f>
        <v>6</v>
      </c>
      <c r="S17" s="69"/>
      <c r="T17" s="69"/>
      <c r="U17" s="69"/>
    </row>
    <row r="18" spans="1:21" x14ac:dyDescent="0.25">
      <c r="A18" s="8" t="s">
        <v>9</v>
      </c>
      <c r="B18" s="8">
        <v>211285</v>
      </c>
      <c r="C18" s="9" t="s">
        <v>16</v>
      </c>
      <c r="D18" s="26">
        <f>'Indicador 52'!E222</f>
        <v>11993</v>
      </c>
      <c r="E18" s="26">
        <f>'Indicador 52'!F222</f>
        <v>71958</v>
      </c>
      <c r="F18" s="26">
        <f>'Indicador 52'!G222</f>
        <v>12039</v>
      </c>
      <c r="G18" s="26">
        <f>'Indicador 52'!I222</f>
        <v>11041</v>
      </c>
      <c r="H18" s="26">
        <f>'Indicador 52'!K222</f>
        <v>12450</v>
      </c>
      <c r="I18" s="26">
        <f>'Indicador 52'!M222</f>
        <v>11222</v>
      </c>
      <c r="J18" s="26">
        <f>'Indicador 52'!O222</f>
        <v>11696</v>
      </c>
      <c r="K18" s="26">
        <f>'Indicador 52'!Q222</f>
        <v>9617</v>
      </c>
      <c r="L18" s="20" t="e">
        <f>'Indicador 52'!#REF!</f>
        <v>#REF!</v>
      </c>
      <c r="M18" s="20" t="e">
        <f>'Indicador 52'!#REF!</f>
        <v>#REF!</v>
      </c>
      <c r="N18" s="20" t="e">
        <f>'Indicador 52'!#REF!</f>
        <v>#REF!</v>
      </c>
      <c r="O18" s="20" t="e">
        <f>'Indicador 52'!#REF!</f>
        <v>#REF!</v>
      </c>
      <c r="P18" s="20" t="e">
        <f>'Indicador 52'!#REF!</f>
        <v>#REF!</v>
      </c>
      <c r="Q18" s="20">
        <f>'Indicador 52'!R222</f>
        <v>80.188443258567503</v>
      </c>
      <c r="R18" s="19">
        <f>'Indicador 52'!S222</f>
        <v>6</v>
      </c>
    </row>
    <row r="19" spans="1:21" x14ac:dyDescent="0.25">
      <c r="A19" s="31" t="s">
        <v>17</v>
      </c>
      <c r="B19" s="31">
        <v>210040</v>
      </c>
      <c r="C19" s="32" t="s">
        <v>18</v>
      </c>
      <c r="D19" s="33">
        <f>'Indicador 52'!E16</f>
        <v>1309</v>
      </c>
      <c r="E19" s="33">
        <f>'Indicador 52'!F16</f>
        <v>7854</v>
      </c>
      <c r="F19" s="33">
        <f>'Indicador 52'!G16</f>
        <v>1183</v>
      </c>
      <c r="G19" s="33">
        <f>'Indicador 52'!I16</f>
        <v>1098</v>
      </c>
      <c r="H19" s="33">
        <f>'Indicador 52'!K16</f>
        <v>1379</v>
      </c>
      <c r="I19" s="33">
        <f>'Indicador 52'!M16</f>
        <v>2015</v>
      </c>
      <c r="J19" s="33">
        <f>'Indicador 52'!O16</f>
        <v>1535</v>
      </c>
      <c r="K19" s="33">
        <f>'Indicador 52'!Q16</f>
        <v>1972</v>
      </c>
      <c r="L19" s="23" t="e">
        <f>'Indicador 52'!#REF!</f>
        <v>#REF!</v>
      </c>
      <c r="M19" s="23" t="e">
        <f>'Indicador 52'!#REF!</f>
        <v>#REF!</v>
      </c>
      <c r="N19" s="23" t="e">
        <f>'Indicador 52'!#REF!</f>
        <v>#REF!</v>
      </c>
      <c r="O19" s="23" t="e">
        <f>'Indicador 52'!#REF!</f>
        <v>#REF!</v>
      </c>
      <c r="P19" s="23" t="e">
        <f>'Indicador 52'!#REF!</f>
        <v>#REF!</v>
      </c>
      <c r="Q19" s="23">
        <f>'Indicador 52'!R16</f>
        <v>150.64935064935065</v>
      </c>
      <c r="R19" s="24">
        <f>'Indicador 52'!S16</f>
        <v>6</v>
      </c>
      <c r="S19" s="70">
        <f>COUNTIF(R19:R29,"&gt;=4")</f>
        <v>9</v>
      </c>
      <c r="T19" s="70">
        <f>COUNTIF(A19:A29,"&gt;=Bacabal")</f>
        <v>11</v>
      </c>
      <c r="U19" s="71">
        <f>S19/T19*100</f>
        <v>81.818181818181827</v>
      </c>
    </row>
    <row r="20" spans="1:21" x14ac:dyDescent="0.25">
      <c r="A20" s="31" t="s">
        <v>17</v>
      </c>
      <c r="B20" s="34">
        <v>210120</v>
      </c>
      <c r="C20" s="35" t="s">
        <v>17</v>
      </c>
      <c r="D20" s="33">
        <f>'Indicador 52'!E29</f>
        <v>2450</v>
      </c>
      <c r="E20" s="33">
        <f>'Indicador 52'!F29</f>
        <v>14700</v>
      </c>
      <c r="F20" s="33">
        <f>'Indicador 52'!G29</f>
        <v>529</v>
      </c>
      <c r="G20" s="33">
        <f>'Indicador 52'!I29</f>
        <v>2813</v>
      </c>
      <c r="H20" s="33">
        <f>'Indicador 52'!K29</f>
        <v>2819</v>
      </c>
      <c r="I20" s="33">
        <f>'Indicador 52'!M29</f>
        <v>2952</v>
      </c>
      <c r="J20" s="33">
        <f>'Indicador 52'!O29</f>
        <v>1836</v>
      </c>
      <c r="K20" s="33">
        <f>'Indicador 52'!Q29</f>
        <v>3095</v>
      </c>
      <c r="L20" s="23" t="e">
        <f>'Indicador 52'!#REF!</f>
        <v>#REF!</v>
      </c>
      <c r="M20" s="23" t="e">
        <f>'Indicador 52'!#REF!</f>
        <v>#REF!</v>
      </c>
      <c r="N20" s="23" t="e">
        <f>'Indicador 52'!#REF!</f>
        <v>#REF!</v>
      </c>
      <c r="O20" s="23" t="e">
        <f>'Indicador 52'!#REF!</f>
        <v>#REF!</v>
      </c>
      <c r="P20" s="23" t="e">
        <f>'Indicador 52'!#REF!</f>
        <v>#REF!</v>
      </c>
      <c r="Q20" s="23">
        <f>'Indicador 52'!R29</f>
        <v>126.32653061224491</v>
      </c>
      <c r="R20" s="24">
        <f>'Indicador 52'!S29</f>
        <v>4</v>
      </c>
      <c r="S20" s="69"/>
      <c r="T20" s="69"/>
      <c r="U20" s="69"/>
    </row>
    <row r="21" spans="1:21" x14ac:dyDescent="0.25">
      <c r="A21" s="31" t="s">
        <v>17</v>
      </c>
      <c r="B21" s="31">
        <v>210207</v>
      </c>
      <c r="C21" s="32" t="s">
        <v>19</v>
      </c>
      <c r="D21" s="33">
        <f>'Indicador 52'!E45</f>
        <v>10380</v>
      </c>
      <c r="E21" s="33">
        <f>'Indicador 52'!F45</f>
        <v>62280</v>
      </c>
      <c r="F21" s="33">
        <f>'Indicador 52'!G45</f>
        <v>4320</v>
      </c>
      <c r="G21" s="33">
        <f>'Indicador 52'!I45</f>
        <v>10323</v>
      </c>
      <c r="H21" s="33">
        <f>'Indicador 52'!K45</f>
        <v>11091</v>
      </c>
      <c r="I21" s="33">
        <f>'Indicador 52'!M45</f>
        <v>10154</v>
      </c>
      <c r="J21" s="33">
        <f>'Indicador 52'!O45</f>
        <v>7191</v>
      </c>
      <c r="K21" s="33">
        <f>'Indicador 52'!Q45</f>
        <v>3029</v>
      </c>
      <c r="L21" s="23" t="e">
        <f>'Indicador 52'!#REF!</f>
        <v>#REF!</v>
      </c>
      <c r="M21" s="23" t="e">
        <f>'Indicador 52'!#REF!</f>
        <v>#REF!</v>
      </c>
      <c r="N21" s="23" t="e">
        <f>'Indicador 52'!#REF!</f>
        <v>#REF!</v>
      </c>
      <c r="O21" s="23" t="e">
        <f>'Indicador 52'!#REF!</f>
        <v>#REF!</v>
      </c>
      <c r="P21" s="23" t="e">
        <f>'Indicador 52'!#REF!</f>
        <v>#REF!</v>
      </c>
      <c r="Q21" s="23">
        <f>'Indicador 52'!R45</f>
        <v>29.181117533718691</v>
      </c>
      <c r="R21" s="24">
        <f>'Indicador 52'!S45</f>
        <v>3</v>
      </c>
    </row>
    <row r="22" spans="1:21" x14ac:dyDescent="0.25">
      <c r="A22" s="34" t="s">
        <v>17</v>
      </c>
      <c r="B22" s="34">
        <v>210215</v>
      </c>
      <c r="C22" s="35" t="s">
        <v>20</v>
      </c>
      <c r="D22" s="33">
        <f>'Indicador 52'!E47</f>
        <v>7358</v>
      </c>
      <c r="E22" s="33">
        <f>'Indicador 52'!F47</f>
        <v>44148</v>
      </c>
      <c r="F22" s="33">
        <f>'Indicador 52'!G47</f>
        <v>6901</v>
      </c>
      <c r="G22" s="33">
        <f>'Indicador 52'!I47</f>
        <v>6939</v>
      </c>
      <c r="H22" s="33">
        <f>'Indicador 52'!K47</f>
        <v>7683</v>
      </c>
      <c r="I22" s="33">
        <f>'Indicador 52'!M47</f>
        <v>7768</v>
      </c>
      <c r="J22" s="33">
        <f>'Indicador 52'!O47</f>
        <v>7522</v>
      </c>
      <c r="K22" s="33">
        <f>'Indicador 52'!Q47</f>
        <v>8422</v>
      </c>
      <c r="L22" s="23" t="e">
        <f>'Indicador 52'!#REF!</f>
        <v>#REF!</v>
      </c>
      <c r="M22" s="23" t="e">
        <f>'Indicador 52'!#REF!</f>
        <v>#REF!</v>
      </c>
      <c r="N22" s="23" t="e">
        <f>'Indicador 52'!#REF!</f>
        <v>#REF!</v>
      </c>
      <c r="O22" s="23" t="e">
        <f>'Indicador 52'!#REF!</f>
        <v>#REF!</v>
      </c>
      <c r="P22" s="23" t="e">
        <f>'Indicador 52'!#REF!</f>
        <v>#REF!</v>
      </c>
      <c r="Q22" s="23">
        <f>'Indicador 52'!R47</f>
        <v>114.46045120956782</v>
      </c>
      <c r="R22" s="24">
        <f>'Indicador 52'!S47</f>
        <v>6</v>
      </c>
    </row>
    <row r="23" spans="1:21" x14ac:dyDescent="0.25">
      <c r="A23" s="34" t="s">
        <v>17</v>
      </c>
      <c r="B23" s="34">
        <v>210355</v>
      </c>
      <c r="C23" s="35" t="s">
        <v>21</v>
      </c>
      <c r="D23" s="33">
        <f>'Indicador 52'!E71</f>
        <v>12184</v>
      </c>
      <c r="E23" s="33">
        <f>'Indicador 52'!F71</f>
        <v>73104</v>
      </c>
      <c r="F23" s="33">
        <f>'Indicador 52'!G71</f>
        <v>11662</v>
      </c>
      <c r="G23" s="33">
        <f>'Indicador 52'!I71</f>
        <v>12513</v>
      </c>
      <c r="H23" s="33">
        <f>'Indicador 52'!K71</f>
        <v>12854</v>
      </c>
      <c r="I23" s="33">
        <f>'Indicador 52'!M71</f>
        <v>15512</v>
      </c>
      <c r="J23" s="33">
        <f>'Indicador 52'!O71</f>
        <v>11161</v>
      </c>
      <c r="K23" s="33">
        <f>'Indicador 52'!Q71</f>
        <v>11593</v>
      </c>
      <c r="L23" s="23" t="e">
        <f>'Indicador 52'!#REF!</f>
        <v>#REF!</v>
      </c>
      <c r="M23" s="23" t="e">
        <f>'Indicador 52'!#REF!</f>
        <v>#REF!</v>
      </c>
      <c r="N23" s="23" t="e">
        <f>'Indicador 52'!#REF!</f>
        <v>#REF!</v>
      </c>
      <c r="O23" s="23" t="e">
        <f>'Indicador 52'!#REF!</f>
        <v>#REF!</v>
      </c>
      <c r="P23" s="23" t="e">
        <f>'Indicador 52'!#REF!</f>
        <v>#REF!</v>
      </c>
      <c r="Q23" s="23">
        <f>'Indicador 52'!R71</f>
        <v>95.149376231122787</v>
      </c>
      <c r="R23" s="24">
        <f>'Indicador 52'!S71</f>
        <v>6</v>
      </c>
    </row>
    <row r="24" spans="1:21" x14ac:dyDescent="0.25">
      <c r="A24" s="31" t="s">
        <v>17</v>
      </c>
      <c r="B24" s="31">
        <v>210590</v>
      </c>
      <c r="C24" s="32" t="s">
        <v>22</v>
      </c>
      <c r="D24" s="33">
        <f>'Indicador 52'!E110</f>
        <v>2515</v>
      </c>
      <c r="E24" s="33">
        <f>'Indicador 52'!F110</f>
        <v>15090</v>
      </c>
      <c r="F24" s="33">
        <f>'Indicador 52'!G110</f>
        <v>2330</v>
      </c>
      <c r="G24" s="33">
        <f>'Indicador 52'!I110</f>
        <v>2412</v>
      </c>
      <c r="H24" s="33">
        <f>'Indicador 52'!K110</f>
        <v>2560</v>
      </c>
      <c r="I24" s="33">
        <f>'Indicador 52'!M110</f>
        <v>2052</v>
      </c>
      <c r="J24" s="33">
        <f>'Indicador 52'!O110</f>
        <v>1459</v>
      </c>
      <c r="K24" s="33">
        <f>'Indicador 52'!Q110</f>
        <v>2436</v>
      </c>
      <c r="L24" s="23" t="e">
        <f>'Indicador 52'!#REF!</f>
        <v>#REF!</v>
      </c>
      <c r="M24" s="23" t="e">
        <f>'Indicador 52'!#REF!</f>
        <v>#REF!</v>
      </c>
      <c r="N24" s="23" t="e">
        <f>'Indicador 52'!#REF!</f>
        <v>#REF!</v>
      </c>
      <c r="O24" s="23" t="e">
        <f>'Indicador 52'!#REF!</f>
        <v>#REF!</v>
      </c>
      <c r="P24" s="23" t="e">
        <f>'Indicador 52'!#REF!</f>
        <v>#REF!</v>
      </c>
      <c r="Q24" s="23">
        <f>'Indicador 52'!R110</f>
        <v>96.858846918489064</v>
      </c>
      <c r="R24" s="24">
        <f>'Indicador 52'!S110</f>
        <v>5</v>
      </c>
    </row>
    <row r="25" spans="1:21" x14ac:dyDescent="0.25">
      <c r="A25" s="34" t="s">
        <v>17</v>
      </c>
      <c r="B25" s="34">
        <v>210635</v>
      </c>
      <c r="C25" s="35" t="s">
        <v>23</v>
      </c>
      <c r="D25" s="33">
        <f>'Indicador 52'!E119</f>
        <v>3488</v>
      </c>
      <c r="E25" s="33">
        <f>'Indicador 52'!F119</f>
        <v>20928</v>
      </c>
      <c r="F25" s="33">
        <f>'Indicador 52'!G119</f>
        <v>3475</v>
      </c>
      <c r="G25" s="33">
        <f>'Indicador 52'!I119</f>
        <v>3438</v>
      </c>
      <c r="H25" s="33">
        <f>'Indicador 52'!K119</f>
        <v>3468</v>
      </c>
      <c r="I25" s="33">
        <f>'Indicador 52'!M119</f>
        <v>3489</v>
      </c>
      <c r="J25" s="33">
        <f>'Indicador 52'!O119</f>
        <v>3992</v>
      </c>
      <c r="K25" s="33">
        <f>'Indicador 52'!Q119</f>
        <v>3509</v>
      </c>
      <c r="L25" s="23" t="e">
        <f>'Indicador 52'!#REF!</f>
        <v>#REF!</v>
      </c>
      <c r="M25" s="23" t="e">
        <f>'Indicador 52'!#REF!</f>
        <v>#REF!</v>
      </c>
      <c r="N25" s="23" t="e">
        <f>'Indicador 52'!#REF!</f>
        <v>#REF!</v>
      </c>
      <c r="O25" s="23" t="e">
        <f>'Indicador 52'!#REF!</f>
        <v>#REF!</v>
      </c>
      <c r="P25" s="23" t="e">
        <f>'Indicador 52'!#REF!</f>
        <v>#REF!</v>
      </c>
      <c r="Q25" s="23">
        <f>'Indicador 52'!R119</f>
        <v>100.60206422018349</v>
      </c>
      <c r="R25" s="24">
        <f>'Indicador 52'!S119</f>
        <v>6</v>
      </c>
    </row>
    <row r="26" spans="1:21" x14ac:dyDescent="0.25">
      <c r="A26" s="34" t="s">
        <v>17</v>
      </c>
      <c r="B26" s="34">
        <v>210740</v>
      </c>
      <c r="C26" s="35" t="s">
        <v>24</v>
      </c>
      <c r="D26" s="33">
        <f>'Indicador 52'!E136</f>
        <v>1415</v>
      </c>
      <c r="E26" s="33">
        <f>'Indicador 52'!F136</f>
        <v>8490</v>
      </c>
      <c r="F26" s="33">
        <f>'Indicador 52'!G136</f>
        <v>1428</v>
      </c>
      <c r="G26" s="33">
        <f>'Indicador 52'!I136</f>
        <v>1428</v>
      </c>
      <c r="H26" s="33">
        <f>'Indicador 52'!K136</f>
        <v>1928</v>
      </c>
      <c r="I26" s="33">
        <f>'Indicador 52'!M136</f>
        <v>1229</v>
      </c>
      <c r="J26" s="33">
        <f>'Indicador 52'!O136</f>
        <v>1538</v>
      </c>
      <c r="K26" s="33">
        <f>'Indicador 52'!Q136</f>
        <v>1414</v>
      </c>
      <c r="L26" s="23" t="e">
        <f>'Indicador 52'!#REF!</f>
        <v>#REF!</v>
      </c>
      <c r="M26" s="23" t="e">
        <f>'Indicador 52'!#REF!</f>
        <v>#REF!</v>
      </c>
      <c r="N26" s="23" t="e">
        <f>'Indicador 52'!#REF!</f>
        <v>#REF!</v>
      </c>
      <c r="O26" s="23" t="e">
        <f>'Indicador 52'!#REF!</f>
        <v>#REF!</v>
      </c>
      <c r="P26" s="23" t="e">
        <f>'Indicador 52'!#REF!</f>
        <v>#REF!</v>
      </c>
      <c r="Q26" s="23">
        <f>'Indicador 52'!R136</f>
        <v>99.929328621908127</v>
      </c>
      <c r="R26" s="24">
        <f>'Indicador 52'!S136</f>
        <v>6</v>
      </c>
    </row>
    <row r="27" spans="1:21" x14ac:dyDescent="0.25">
      <c r="A27" s="34" t="s">
        <v>17</v>
      </c>
      <c r="B27" s="34">
        <v>210810</v>
      </c>
      <c r="C27" s="35" t="s">
        <v>25</v>
      </c>
      <c r="D27" s="33">
        <f>'Indicador 52'!E145</f>
        <v>7128</v>
      </c>
      <c r="E27" s="33">
        <f>'Indicador 52'!F145</f>
        <v>42768</v>
      </c>
      <c r="F27" s="33">
        <f>'Indicador 52'!G145</f>
        <v>10688</v>
      </c>
      <c r="G27" s="33">
        <f>'Indicador 52'!I145</f>
        <v>9872</v>
      </c>
      <c r="H27" s="33">
        <f>'Indicador 52'!K145</f>
        <v>10648</v>
      </c>
      <c r="I27" s="33">
        <f>'Indicador 52'!M145</f>
        <v>7740</v>
      </c>
      <c r="J27" s="33">
        <f>'Indicador 52'!O145</f>
        <v>6995</v>
      </c>
      <c r="K27" s="33">
        <f>'Indicador 52'!Q145</f>
        <v>7307</v>
      </c>
      <c r="L27" s="23" t="e">
        <f>'Indicador 52'!#REF!</f>
        <v>#REF!</v>
      </c>
      <c r="M27" s="23" t="e">
        <f>'Indicador 52'!#REF!</f>
        <v>#REF!</v>
      </c>
      <c r="N27" s="23" t="e">
        <f>'Indicador 52'!#REF!</f>
        <v>#REF!</v>
      </c>
      <c r="O27" s="23" t="e">
        <f>'Indicador 52'!#REF!</f>
        <v>#REF!</v>
      </c>
      <c r="P27" s="23" t="e">
        <f>'Indicador 52'!#REF!</f>
        <v>#REF!</v>
      </c>
      <c r="Q27" s="23">
        <f>'Indicador 52'!R145</f>
        <v>102.51122334455667</v>
      </c>
      <c r="R27" s="24">
        <f>'Indicador 52'!S145</f>
        <v>6</v>
      </c>
    </row>
    <row r="28" spans="1:21" x14ac:dyDescent="0.25">
      <c r="A28" s="34" t="s">
        <v>17</v>
      </c>
      <c r="B28" s="34">
        <v>211140</v>
      </c>
      <c r="C28" s="35" t="s">
        <v>26</v>
      </c>
      <c r="D28" s="33">
        <f>'Indicador 52'!E195</f>
        <v>3533</v>
      </c>
      <c r="E28" s="33">
        <f>'Indicador 52'!F195</f>
        <v>21198</v>
      </c>
      <c r="F28" s="33">
        <f>'Indicador 52'!G195</f>
        <v>1947</v>
      </c>
      <c r="G28" s="33">
        <f>'Indicador 52'!I195</f>
        <v>2146</v>
      </c>
      <c r="H28" s="33">
        <f>'Indicador 52'!K195</f>
        <v>2821</v>
      </c>
      <c r="I28" s="33">
        <f>'Indicador 52'!M195</f>
        <v>2205</v>
      </c>
      <c r="J28" s="33">
        <f>'Indicador 52'!O195</f>
        <v>1904</v>
      </c>
      <c r="K28" s="33">
        <f>'Indicador 52'!Q195</f>
        <v>1000</v>
      </c>
      <c r="L28" s="23" t="e">
        <f>'Indicador 52'!#REF!</f>
        <v>#REF!</v>
      </c>
      <c r="M28" s="23" t="e">
        <f>'Indicador 52'!#REF!</f>
        <v>#REF!</v>
      </c>
      <c r="N28" s="23" t="e">
        <f>'Indicador 52'!#REF!</f>
        <v>#REF!</v>
      </c>
      <c r="O28" s="23" t="e">
        <f>'Indicador 52'!#REF!</f>
        <v>#REF!</v>
      </c>
      <c r="P28" s="23" t="e">
        <f>'Indicador 52'!#REF!</f>
        <v>#REF!</v>
      </c>
      <c r="Q28" s="23">
        <f>'Indicador 52'!R195</f>
        <v>28.304557033682421</v>
      </c>
      <c r="R28" s="24">
        <f>'Indicador 52'!S195</f>
        <v>0</v>
      </c>
    </row>
    <row r="29" spans="1:21" x14ac:dyDescent="0.25">
      <c r="A29" s="34" t="s">
        <v>17</v>
      </c>
      <c r="B29" s="34">
        <v>211300</v>
      </c>
      <c r="C29" s="35" t="s">
        <v>27</v>
      </c>
      <c r="D29" s="33">
        <f>'Indicador 52'!E224</f>
        <v>4056</v>
      </c>
      <c r="E29" s="33">
        <f>'Indicador 52'!F224</f>
        <v>24336</v>
      </c>
      <c r="F29" s="33">
        <f>'Indicador 52'!G224</f>
        <v>4096</v>
      </c>
      <c r="G29" s="33">
        <f>'Indicador 52'!I224</f>
        <v>4111</v>
      </c>
      <c r="H29" s="33">
        <f>'Indicador 52'!K224</f>
        <v>4850</v>
      </c>
      <c r="I29" s="33">
        <f>'Indicador 52'!M224</f>
        <v>3367</v>
      </c>
      <c r="J29" s="33">
        <f>'Indicador 52'!O224</f>
        <v>3352</v>
      </c>
      <c r="K29" s="33">
        <f>'Indicador 52'!Q224</f>
        <v>3388</v>
      </c>
      <c r="L29" s="23" t="e">
        <f>'Indicador 52'!#REF!</f>
        <v>#REF!</v>
      </c>
      <c r="M29" s="23" t="e">
        <f>'Indicador 52'!#REF!</f>
        <v>#REF!</v>
      </c>
      <c r="N29" s="23" t="e">
        <f>'Indicador 52'!#REF!</f>
        <v>#REF!</v>
      </c>
      <c r="O29" s="23" t="e">
        <f>'Indicador 52'!#REF!</f>
        <v>#REF!</v>
      </c>
      <c r="P29" s="23" t="e">
        <f>'Indicador 52'!#REF!</f>
        <v>#REF!</v>
      </c>
      <c r="Q29" s="23">
        <f>'Indicador 52'!R224</f>
        <v>83.530571992110453</v>
      </c>
      <c r="R29" s="24">
        <f>'Indicador 52'!S224</f>
        <v>6</v>
      </c>
    </row>
    <row r="30" spans="1:21" x14ac:dyDescent="0.25">
      <c r="A30" s="17" t="s">
        <v>28</v>
      </c>
      <c r="B30" s="17">
        <v>210050</v>
      </c>
      <c r="C30" s="6" t="s">
        <v>29</v>
      </c>
      <c r="D30" s="26">
        <f>'Indicador 52'!E19</f>
        <v>3977</v>
      </c>
      <c r="E30" s="26">
        <f>'Indicador 52'!F19</f>
        <v>23862</v>
      </c>
      <c r="F30" s="26">
        <f>'Indicador 52'!G19</f>
        <v>3620</v>
      </c>
      <c r="G30" s="26">
        <f>'Indicador 52'!I19</f>
        <v>3768</v>
      </c>
      <c r="H30" s="26">
        <f>'Indicador 52'!K19</f>
        <v>3375</v>
      </c>
      <c r="I30" s="26">
        <f>'Indicador 52'!M19</f>
        <v>4129</v>
      </c>
      <c r="J30" s="26">
        <f>'Indicador 52'!O19</f>
        <v>3610</v>
      </c>
      <c r="K30" s="26">
        <f>'Indicador 52'!Q19</f>
        <v>4551</v>
      </c>
      <c r="L30" s="20" t="e">
        <f>'Indicador 52'!#REF!</f>
        <v>#REF!</v>
      </c>
      <c r="M30" s="20" t="e">
        <f>'Indicador 52'!#REF!</f>
        <v>#REF!</v>
      </c>
      <c r="N30" s="20" t="e">
        <f>'Indicador 52'!#REF!</f>
        <v>#REF!</v>
      </c>
      <c r="O30" s="20" t="e">
        <f>'Indicador 52'!#REF!</f>
        <v>#REF!</v>
      </c>
      <c r="P30" s="20" t="e">
        <f>'Indicador 52'!#REF!</f>
        <v>#REF!</v>
      </c>
      <c r="Q30" s="20">
        <f>'Indicador 52'!R19</f>
        <v>114.43298969072164</v>
      </c>
      <c r="R30" s="19">
        <f>'Indicador 52'!S19</f>
        <v>6</v>
      </c>
      <c r="S30" s="30">
        <f>COUNTIF(R30:R43,"&gt;=4")</f>
        <v>11</v>
      </c>
      <c r="T30" s="30">
        <f>COUNTIF(A30:A43,"&gt;=Balsas")</f>
        <v>14</v>
      </c>
      <c r="U30" s="36">
        <f>S30/T30*100</f>
        <v>78.571428571428569</v>
      </c>
    </row>
    <row r="31" spans="1:21" x14ac:dyDescent="0.25">
      <c r="A31" s="17" t="s">
        <v>28</v>
      </c>
      <c r="B31" s="17">
        <v>210140</v>
      </c>
      <c r="C31" s="6" t="s">
        <v>28</v>
      </c>
      <c r="D31" s="26">
        <f>'Indicador 52'!E33</f>
        <v>805</v>
      </c>
      <c r="E31" s="26">
        <f>'Indicador 52'!F33</f>
        <v>4830</v>
      </c>
      <c r="F31" s="26">
        <f>'Indicador 52'!G33</f>
        <v>0</v>
      </c>
      <c r="G31" s="26">
        <f>'Indicador 52'!I33</f>
        <v>280</v>
      </c>
      <c r="H31" s="26">
        <f>'Indicador 52'!K33</f>
        <v>666</v>
      </c>
      <c r="I31" s="26">
        <f>'Indicador 52'!M33</f>
        <v>715</v>
      </c>
      <c r="J31" s="26">
        <f>'Indicador 52'!O33</f>
        <v>977</v>
      </c>
      <c r="K31" s="26">
        <f>'Indicador 52'!Q33</f>
        <v>887</v>
      </c>
      <c r="L31" s="20" t="e">
        <f>'Indicador 52'!#REF!</f>
        <v>#REF!</v>
      </c>
      <c r="M31" s="20" t="e">
        <f>'Indicador 52'!#REF!</f>
        <v>#REF!</v>
      </c>
      <c r="N31" s="20" t="e">
        <f>'Indicador 52'!#REF!</f>
        <v>#REF!</v>
      </c>
      <c r="O31" s="20" t="e">
        <f>'Indicador 52'!#REF!</f>
        <v>#REF!</v>
      </c>
      <c r="P31" s="20" t="e">
        <f>'Indicador 52'!#REF!</f>
        <v>#REF!</v>
      </c>
      <c r="Q31" s="20">
        <f>'Indicador 52'!R33</f>
        <v>110.18633540372672</v>
      </c>
      <c r="R31" s="19">
        <f>'Indicador 52'!S33</f>
        <v>4</v>
      </c>
    </row>
    <row r="32" spans="1:21" x14ac:dyDescent="0.25">
      <c r="A32" s="17" t="s">
        <v>28</v>
      </c>
      <c r="B32" s="8">
        <v>210280</v>
      </c>
      <c r="C32" s="9" t="s">
        <v>30</v>
      </c>
      <c r="D32" s="26">
        <f>'Indicador 52'!E59</f>
        <v>3927</v>
      </c>
      <c r="E32" s="26">
        <f>'Indicador 52'!F59</f>
        <v>23562</v>
      </c>
      <c r="F32" s="26">
        <f>'Indicador 52'!G59</f>
        <v>284</v>
      </c>
      <c r="G32" s="26">
        <f>'Indicador 52'!I59</f>
        <v>1407</v>
      </c>
      <c r="H32" s="26">
        <f>'Indicador 52'!K59</f>
        <v>1691</v>
      </c>
      <c r="I32" s="26">
        <f>'Indicador 52'!M59</f>
        <v>2649</v>
      </c>
      <c r="J32" s="26">
        <f>'Indicador 52'!O59</f>
        <v>2343</v>
      </c>
      <c r="K32" s="26">
        <f>'Indicador 52'!Q59</f>
        <v>2467</v>
      </c>
      <c r="L32" s="20" t="e">
        <f>'Indicador 52'!#REF!</f>
        <v>#REF!</v>
      </c>
      <c r="M32" s="20" t="e">
        <f>'Indicador 52'!#REF!</f>
        <v>#REF!</v>
      </c>
      <c r="N32" s="20" t="e">
        <f>'Indicador 52'!#REF!</f>
        <v>#REF!</v>
      </c>
      <c r="O32" s="20" t="e">
        <f>'Indicador 52'!#REF!</f>
        <v>#REF!</v>
      </c>
      <c r="P32" s="20" t="e">
        <f>'Indicador 52'!#REF!</f>
        <v>#REF!</v>
      </c>
      <c r="Q32" s="20">
        <f>'Indicador 52'!R59</f>
        <v>62.82149223325694</v>
      </c>
      <c r="R32" s="19">
        <f>'Indicador 52'!S59</f>
        <v>0</v>
      </c>
    </row>
    <row r="33" spans="1:21" x14ac:dyDescent="0.25">
      <c r="A33" s="17" t="s">
        <v>28</v>
      </c>
      <c r="B33" s="8">
        <v>210407</v>
      </c>
      <c r="C33" s="9" t="s">
        <v>31</v>
      </c>
      <c r="D33" s="26" t="e">
        <f>'Indicador 52'!#REF!</f>
        <v>#REF!</v>
      </c>
      <c r="E33" s="26" t="e">
        <f>'Indicador 52'!#REF!</f>
        <v>#REF!</v>
      </c>
      <c r="F33" s="26" t="e">
        <f>'Indicador 52'!#REF!</f>
        <v>#REF!</v>
      </c>
      <c r="G33" s="26" t="e">
        <f>'Indicador 52'!#REF!</f>
        <v>#REF!</v>
      </c>
      <c r="H33" s="26" t="e">
        <f>'Indicador 52'!#REF!</f>
        <v>#REF!</v>
      </c>
      <c r="I33" s="26" t="e">
        <f>'Indicador 52'!#REF!</f>
        <v>#REF!</v>
      </c>
      <c r="J33" s="26" t="e">
        <f>'Indicador 52'!#REF!</f>
        <v>#REF!</v>
      </c>
      <c r="K33" s="26" t="e">
        <f>'Indicador 52'!#REF!</f>
        <v>#REF!</v>
      </c>
      <c r="L33" s="20" t="e">
        <f>'Indicador 52'!#REF!</f>
        <v>#REF!</v>
      </c>
      <c r="M33" s="20" t="e">
        <f>'Indicador 52'!#REF!</f>
        <v>#REF!</v>
      </c>
      <c r="N33" s="20" t="e">
        <f>'Indicador 52'!#REF!</f>
        <v>#REF!</v>
      </c>
      <c r="O33" s="20" t="e">
        <f>'Indicador 52'!#REF!</f>
        <v>#REF!</v>
      </c>
      <c r="P33" s="20" t="e">
        <f>'Indicador 52'!#REF!</f>
        <v>#REF!</v>
      </c>
      <c r="Q33" s="20" t="e">
        <f>'Indicador 52'!#REF!</f>
        <v>#REF!</v>
      </c>
      <c r="R33" s="19" t="e">
        <f>'Indicador 52'!#REF!</f>
        <v>#REF!</v>
      </c>
    </row>
    <row r="34" spans="1:21" x14ac:dyDescent="0.25">
      <c r="A34" s="8" t="s">
        <v>28</v>
      </c>
      <c r="B34" s="8">
        <v>210409</v>
      </c>
      <c r="C34" s="9" t="s">
        <v>32</v>
      </c>
      <c r="D34" s="26">
        <f>'Indicador 52'!E80</f>
        <v>1418</v>
      </c>
      <c r="E34" s="26">
        <f>'Indicador 52'!F80</f>
        <v>8508</v>
      </c>
      <c r="F34" s="26">
        <f>'Indicador 52'!G80</f>
        <v>708</v>
      </c>
      <c r="G34" s="26">
        <f>'Indicador 52'!I80</f>
        <v>1958</v>
      </c>
      <c r="H34" s="26">
        <f>'Indicador 52'!K80</f>
        <v>2575</v>
      </c>
      <c r="I34" s="26">
        <f>'Indicador 52'!M80</f>
        <v>1534</v>
      </c>
      <c r="J34" s="26">
        <f>'Indicador 52'!O80</f>
        <v>1354</v>
      </c>
      <c r="K34" s="26">
        <f>'Indicador 52'!Q80</f>
        <v>1666</v>
      </c>
      <c r="L34" s="20" t="e">
        <f>'Indicador 52'!#REF!</f>
        <v>#REF!</v>
      </c>
      <c r="M34" s="20" t="e">
        <f>'Indicador 52'!#REF!</f>
        <v>#REF!</v>
      </c>
      <c r="N34" s="20" t="e">
        <f>'Indicador 52'!#REF!</f>
        <v>#REF!</v>
      </c>
      <c r="O34" s="20" t="e">
        <f>'Indicador 52'!#REF!</f>
        <v>#REF!</v>
      </c>
      <c r="P34" s="20" t="e">
        <f>'Indicador 52'!#REF!</f>
        <v>#REF!</v>
      </c>
      <c r="Q34" s="20">
        <f>'Indicador 52'!R80</f>
        <v>117.48942172073342</v>
      </c>
      <c r="R34" s="19">
        <f>'Indicador 52'!S80</f>
        <v>5</v>
      </c>
    </row>
    <row r="35" spans="1:21" x14ac:dyDescent="0.25">
      <c r="A35" s="8" t="s">
        <v>28</v>
      </c>
      <c r="B35" s="8">
        <v>210410</v>
      </c>
      <c r="C35" s="9" t="s">
        <v>33</v>
      </c>
      <c r="D35" s="26">
        <f>'Indicador 52'!E81</f>
        <v>1665</v>
      </c>
      <c r="E35" s="26">
        <f>'Indicador 52'!F81</f>
        <v>9990</v>
      </c>
      <c r="F35" s="26">
        <f>'Indicador 52'!G81</f>
        <v>1456</v>
      </c>
      <c r="G35" s="26">
        <f>'Indicador 52'!I81</f>
        <v>2603</v>
      </c>
      <c r="H35" s="26">
        <f>'Indicador 52'!K81</f>
        <v>1491</v>
      </c>
      <c r="I35" s="26">
        <f>'Indicador 52'!M81</f>
        <v>1534</v>
      </c>
      <c r="J35" s="26">
        <f>'Indicador 52'!O81</f>
        <v>1663</v>
      </c>
      <c r="K35" s="26">
        <f>'Indicador 52'!Q81</f>
        <v>1666</v>
      </c>
      <c r="L35" s="20" t="e">
        <f>'Indicador 52'!#REF!</f>
        <v>#REF!</v>
      </c>
      <c r="M35" s="20" t="e">
        <f>'Indicador 52'!#REF!</f>
        <v>#REF!</v>
      </c>
      <c r="N35" s="20" t="e">
        <f>'Indicador 52'!#REF!</f>
        <v>#REF!</v>
      </c>
      <c r="O35" s="20" t="e">
        <f>'Indicador 52'!#REF!</f>
        <v>#REF!</v>
      </c>
      <c r="P35" s="20" t="e">
        <f>'Indicador 52'!#REF!</f>
        <v>#REF!</v>
      </c>
      <c r="Q35" s="20">
        <f>'Indicador 52'!R81</f>
        <v>100.06006006006005</v>
      </c>
      <c r="R35" s="19">
        <f>'Indicador 52'!S81</f>
        <v>6</v>
      </c>
    </row>
    <row r="36" spans="1:21" x14ac:dyDescent="0.25">
      <c r="A36" s="8" t="s">
        <v>28</v>
      </c>
      <c r="B36" s="8">
        <v>210610</v>
      </c>
      <c r="C36" s="9" t="s">
        <v>34</v>
      </c>
      <c r="D36" s="26">
        <f>'Indicador 52'!E115</f>
        <v>2707</v>
      </c>
      <c r="E36" s="26">
        <f>'Indicador 52'!F115</f>
        <v>16242</v>
      </c>
      <c r="F36" s="26">
        <f>'Indicador 52'!G115</f>
        <v>529</v>
      </c>
      <c r="G36" s="26">
        <f>'Indicador 52'!I115</f>
        <v>2813</v>
      </c>
      <c r="H36" s="26">
        <f>'Indicador 52'!K115</f>
        <v>2819</v>
      </c>
      <c r="I36" s="26">
        <f>'Indicador 52'!M115</f>
        <v>1772</v>
      </c>
      <c r="J36" s="26">
        <f>'Indicador 52'!O115</f>
        <v>2671</v>
      </c>
      <c r="K36" s="26">
        <f>'Indicador 52'!Q115</f>
        <v>2486</v>
      </c>
      <c r="L36" s="20" t="e">
        <f>'Indicador 52'!#REF!</f>
        <v>#REF!</v>
      </c>
      <c r="M36" s="20" t="e">
        <f>'Indicador 52'!#REF!</f>
        <v>#REF!</v>
      </c>
      <c r="N36" s="20" t="e">
        <f>'Indicador 52'!#REF!</f>
        <v>#REF!</v>
      </c>
      <c r="O36" s="20" t="e">
        <f>'Indicador 52'!#REF!</f>
        <v>#REF!</v>
      </c>
      <c r="P36" s="20" t="e">
        <f>'Indicador 52'!#REF!</f>
        <v>#REF!</v>
      </c>
      <c r="Q36" s="20">
        <f>'Indicador 52'!R115</f>
        <v>91.835980790543033</v>
      </c>
      <c r="R36" s="19">
        <f>'Indicador 52'!S115</f>
        <v>4</v>
      </c>
      <c r="S36" s="69"/>
      <c r="T36" s="69"/>
      <c r="U36" s="69"/>
    </row>
    <row r="37" spans="1:21" x14ac:dyDescent="0.25">
      <c r="A37" s="8" t="s">
        <v>28</v>
      </c>
      <c r="B37" s="8">
        <v>210725</v>
      </c>
      <c r="C37" s="9" t="s">
        <v>35</v>
      </c>
      <c r="D37" s="26">
        <f>'Indicador 52'!E133</f>
        <v>5337</v>
      </c>
      <c r="E37" s="26">
        <f>'Indicador 52'!F133</f>
        <v>32022</v>
      </c>
      <c r="F37" s="26">
        <f>'Indicador 52'!G133</f>
        <v>4575</v>
      </c>
      <c r="G37" s="26">
        <f>'Indicador 52'!I133</f>
        <v>4494</v>
      </c>
      <c r="H37" s="26">
        <f>'Indicador 52'!K133</f>
        <v>4476</v>
      </c>
      <c r="I37" s="26">
        <f>'Indicador 52'!M133</f>
        <v>5272</v>
      </c>
      <c r="J37" s="26">
        <f>'Indicador 52'!O133</f>
        <v>4709</v>
      </c>
      <c r="K37" s="26">
        <f>'Indicador 52'!Q133</f>
        <v>4038</v>
      </c>
      <c r="L37" s="20" t="e">
        <f>'Indicador 52'!#REF!</f>
        <v>#REF!</v>
      </c>
      <c r="M37" s="20" t="e">
        <f>'Indicador 52'!#REF!</f>
        <v>#REF!</v>
      </c>
      <c r="N37" s="20" t="e">
        <f>'Indicador 52'!#REF!</f>
        <v>#REF!</v>
      </c>
      <c r="O37" s="20" t="e">
        <f>'Indicador 52'!#REF!</f>
        <v>#REF!</v>
      </c>
      <c r="P37" s="20" t="e">
        <f>'Indicador 52'!#REF!</f>
        <v>#REF!</v>
      </c>
      <c r="Q37" s="20">
        <f>'Indicador 52'!R133</f>
        <v>75.660483417650369</v>
      </c>
      <c r="R37" s="19">
        <f>'Indicador 52'!S133</f>
        <v>5</v>
      </c>
    </row>
    <row r="38" spans="1:21" x14ac:dyDescent="0.25">
      <c r="A38" s="8" t="s">
        <v>28</v>
      </c>
      <c r="B38" s="8">
        <v>210950</v>
      </c>
      <c r="C38" s="9" t="s">
        <v>36</v>
      </c>
      <c r="D38" s="26">
        <f>'Indicador 52'!E165</f>
        <v>1774</v>
      </c>
      <c r="E38" s="26">
        <f>'Indicador 52'!F165</f>
        <v>10644</v>
      </c>
      <c r="F38" s="26">
        <f>'Indicador 52'!G165</f>
        <v>1525</v>
      </c>
      <c r="G38" s="26">
        <f>'Indicador 52'!I165</f>
        <v>1972</v>
      </c>
      <c r="H38" s="26">
        <f>'Indicador 52'!K165</f>
        <v>1980</v>
      </c>
      <c r="I38" s="26">
        <f>'Indicador 52'!M165</f>
        <v>1964</v>
      </c>
      <c r="J38" s="26">
        <f>'Indicador 52'!O165</f>
        <v>1330</v>
      </c>
      <c r="K38" s="26">
        <f>'Indicador 52'!Q165</f>
        <v>1744</v>
      </c>
      <c r="L38" s="20" t="e">
        <f>'Indicador 52'!#REF!</f>
        <v>#REF!</v>
      </c>
      <c r="M38" s="20" t="e">
        <f>'Indicador 52'!#REF!</f>
        <v>#REF!</v>
      </c>
      <c r="N38" s="20" t="e">
        <f>'Indicador 52'!#REF!</f>
        <v>#REF!</v>
      </c>
      <c r="O38" s="20" t="e">
        <f>'Indicador 52'!#REF!</f>
        <v>#REF!</v>
      </c>
      <c r="P38" s="20" t="e">
        <f>'Indicador 52'!#REF!</f>
        <v>#REF!</v>
      </c>
      <c r="Q38" s="20">
        <f>'Indicador 52'!R165</f>
        <v>98.308906426155588</v>
      </c>
      <c r="R38" s="19">
        <f>'Indicador 52'!S165</f>
        <v>5</v>
      </c>
    </row>
    <row r="39" spans="1:21" x14ac:dyDescent="0.25">
      <c r="A39" s="8" t="s">
        <v>28</v>
      </c>
      <c r="B39" s="8">
        <v>210970</v>
      </c>
      <c r="C39" s="9" t="s">
        <v>37</v>
      </c>
      <c r="D39" s="26">
        <f>'Indicador 52'!E168</f>
        <v>3249</v>
      </c>
      <c r="E39" s="26">
        <f>'Indicador 52'!F168</f>
        <v>19494</v>
      </c>
      <c r="F39" s="26">
        <f>'Indicador 52'!G168</f>
        <v>4361</v>
      </c>
      <c r="G39" s="26">
        <f>'Indicador 52'!I168</f>
        <v>3294</v>
      </c>
      <c r="H39" s="26">
        <f>'Indicador 52'!K168</f>
        <v>3398</v>
      </c>
      <c r="I39" s="26">
        <f>'Indicador 52'!M168</f>
        <v>3488</v>
      </c>
      <c r="J39" s="26">
        <f>'Indicador 52'!O168</f>
        <v>3323</v>
      </c>
      <c r="K39" s="26">
        <f>'Indicador 52'!Q168</f>
        <v>3340</v>
      </c>
      <c r="L39" s="20" t="e">
        <f>'Indicador 52'!#REF!</f>
        <v>#REF!</v>
      </c>
      <c r="M39" s="20" t="e">
        <f>'Indicador 52'!#REF!</f>
        <v>#REF!</v>
      </c>
      <c r="N39" s="20" t="e">
        <f>'Indicador 52'!#REF!</f>
        <v>#REF!</v>
      </c>
      <c r="O39" s="20" t="e">
        <f>'Indicador 52'!#REF!</f>
        <v>#REF!</v>
      </c>
      <c r="P39" s="20" t="e">
        <f>'Indicador 52'!#REF!</f>
        <v>#REF!</v>
      </c>
      <c r="Q39" s="20">
        <f>'Indicador 52'!R168</f>
        <v>102.80086180363188</v>
      </c>
      <c r="R39" s="19">
        <f>'Indicador 52'!S168</f>
        <v>6</v>
      </c>
    </row>
    <row r="40" spans="1:21" x14ac:dyDescent="0.25">
      <c r="A40" s="8" t="s">
        <v>28</v>
      </c>
      <c r="B40" s="8">
        <v>211080</v>
      </c>
      <c r="C40" s="9" t="s">
        <v>38</v>
      </c>
      <c r="D40" s="26">
        <f>'Indicador 52'!E184</f>
        <v>3354</v>
      </c>
      <c r="E40" s="26">
        <f>'Indicador 52'!F184</f>
        <v>20124</v>
      </c>
      <c r="F40" s="26">
        <f>'Indicador 52'!G184</f>
        <v>6163</v>
      </c>
      <c r="G40" s="26">
        <f>'Indicador 52'!I184</f>
        <v>3759</v>
      </c>
      <c r="H40" s="26">
        <f>'Indicador 52'!K184</f>
        <v>3532</v>
      </c>
      <c r="I40" s="26">
        <f>'Indicador 52'!M184</f>
        <v>4213</v>
      </c>
      <c r="J40" s="26">
        <f>'Indicador 52'!O184</f>
        <v>3371</v>
      </c>
      <c r="K40" s="26">
        <f>'Indicador 52'!Q184</f>
        <v>3956</v>
      </c>
      <c r="L40" s="20" t="e">
        <f>'Indicador 52'!#REF!</f>
        <v>#REF!</v>
      </c>
      <c r="M40" s="20" t="e">
        <f>'Indicador 52'!#REF!</f>
        <v>#REF!</v>
      </c>
      <c r="N40" s="20" t="e">
        <f>'Indicador 52'!#REF!</f>
        <v>#REF!</v>
      </c>
      <c r="O40" s="20" t="e">
        <f>'Indicador 52'!#REF!</f>
        <v>#REF!</v>
      </c>
      <c r="P40" s="20" t="e">
        <f>'Indicador 52'!#REF!</f>
        <v>#REF!</v>
      </c>
      <c r="Q40" s="20">
        <f>'Indicador 52'!R184</f>
        <v>117.94871794871796</v>
      </c>
      <c r="R40" s="19">
        <f>'Indicador 52'!S184</f>
        <v>6</v>
      </c>
    </row>
    <row r="41" spans="1:21" x14ac:dyDescent="0.25">
      <c r="A41" s="17" t="s">
        <v>28</v>
      </c>
      <c r="B41" s="17">
        <v>211157</v>
      </c>
      <c r="C41" s="6" t="s">
        <v>39</v>
      </c>
      <c r="D41" s="26">
        <f>'Indicador 52'!E198</f>
        <v>12011</v>
      </c>
      <c r="E41" s="26">
        <f>'Indicador 52'!F198</f>
        <v>72066</v>
      </c>
      <c r="F41" s="26">
        <f>'Indicador 52'!G198</f>
        <v>14168</v>
      </c>
      <c r="G41" s="26">
        <f>'Indicador 52'!I198</f>
        <v>12679</v>
      </c>
      <c r="H41" s="26">
        <f>'Indicador 52'!K198</f>
        <v>13668</v>
      </c>
      <c r="I41" s="26">
        <f>'Indicador 52'!M198</f>
        <v>13390</v>
      </c>
      <c r="J41" s="26">
        <f>'Indicador 52'!O198</f>
        <v>13477</v>
      </c>
      <c r="K41" s="26">
        <f>'Indicador 52'!Q198</f>
        <v>13045</v>
      </c>
      <c r="L41" s="20" t="e">
        <f>'Indicador 52'!#REF!</f>
        <v>#REF!</v>
      </c>
      <c r="M41" s="20" t="e">
        <f>'Indicador 52'!#REF!</f>
        <v>#REF!</v>
      </c>
      <c r="N41" s="20" t="e">
        <f>'Indicador 52'!#REF!</f>
        <v>#REF!</v>
      </c>
      <c r="O41" s="20" t="e">
        <f>'Indicador 52'!#REF!</f>
        <v>#REF!</v>
      </c>
      <c r="P41" s="20" t="e">
        <f>'Indicador 52'!#REF!</f>
        <v>#REF!</v>
      </c>
      <c r="Q41" s="20">
        <f>'Indicador 52'!R198</f>
        <v>108.60877528931812</v>
      </c>
      <c r="R41" s="19">
        <f>'Indicador 52'!S198</f>
        <v>6</v>
      </c>
    </row>
    <row r="42" spans="1:21" x14ac:dyDescent="0.25">
      <c r="A42" s="17" t="s">
        <v>28</v>
      </c>
      <c r="B42" s="17">
        <v>211160</v>
      </c>
      <c r="C42" s="6" t="s">
        <v>40</v>
      </c>
      <c r="D42" s="26">
        <f>'Indicador 52'!E199</f>
        <v>5176</v>
      </c>
      <c r="E42" s="26">
        <f>'Indicador 52'!F199</f>
        <v>31056</v>
      </c>
      <c r="F42" s="26">
        <f>'Indicador 52'!G199</f>
        <v>4383</v>
      </c>
      <c r="G42" s="26">
        <f>'Indicador 52'!I199</f>
        <v>4343</v>
      </c>
      <c r="H42" s="26">
        <f>'Indicador 52'!K199</f>
        <v>4369</v>
      </c>
      <c r="I42" s="26">
        <f>'Indicador 52'!M199</f>
        <v>4212</v>
      </c>
      <c r="J42" s="26">
        <f>'Indicador 52'!O199</f>
        <v>4503</v>
      </c>
      <c r="K42" s="26">
        <f>'Indicador 52'!Q199</f>
        <v>4441</v>
      </c>
      <c r="L42" s="20" t="e">
        <f>'Indicador 52'!#REF!</f>
        <v>#REF!</v>
      </c>
      <c r="M42" s="20" t="e">
        <f>'Indicador 52'!#REF!</f>
        <v>#REF!</v>
      </c>
      <c r="N42" s="20" t="e">
        <f>'Indicador 52'!#REF!</f>
        <v>#REF!</v>
      </c>
      <c r="O42" s="20" t="e">
        <f>'Indicador 52'!#REF!</f>
        <v>#REF!</v>
      </c>
      <c r="P42" s="20" t="e">
        <f>'Indicador 52'!#REF!</f>
        <v>#REF!</v>
      </c>
      <c r="Q42" s="20">
        <f>'Indicador 52'!R199</f>
        <v>85.799845440494593</v>
      </c>
      <c r="R42" s="19">
        <f>'Indicador 52'!S199</f>
        <v>6</v>
      </c>
    </row>
    <row r="43" spans="1:21" x14ac:dyDescent="0.25">
      <c r="A43" s="8" t="s">
        <v>28</v>
      </c>
      <c r="B43" s="8">
        <v>211200</v>
      </c>
      <c r="C43" s="9" t="s">
        <v>41</v>
      </c>
      <c r="D43" s="26">
        <f>'Indicador 52'!E210</f>
        <v>4197</v>
      </c>
      <c r="E43" s="26">
        <f>'Indicador 52'!F210</f>
        <v>25182</v>
      </c>
      <c r="F43" s="26">
        <f>'Indicador 52'!G210</f>
        <v>3320</v>
      </c>
      <c r="G43" s="26">
        <f>'Indicador 52'!I210</f>
        <v>2593</v>
      </c>
      <c r="H43" s="26">
        <f>'Indicador 52'!K210</f>
        <v>0</v>
      </c>
      <c r="I43" s="26">
        <f>'Indicador 52'!M210</f>
        <v>3042</v>
      </c>
      <c r="J43" s="26">
        <f>'Indicador 52'!O210</f>
        <v>2902</v>
      </c>
      <c r="K43" s="26">
        <f>'Indicador 52'!Q210</f>
        <v>2867</v>
      </c>
      <c r="L43" s="20" t="e">
        <f>'Indicador 52'!#REF!</f>
        <v>#REF!</v>
      </c>
      <c r="M43" s="20" t="e">
        <f>'Indicador 52'!#REF!</f>
        <v>#REF!</v>
      </c>
      <c r="N43" s="20" t="e">
        <f>'Indicador 52'!#REF!</f>
        <v>#REF!</v>
      </c>
      <c r="O43" s="20" t="e">
        <f>'Indicador 52'!#REF!</f>
        <v>#REF!</v>
      </c>
      <c r="P43" s="20" t="e">
        <f>'Indicador 52'!#REF!</f>
        <v>#REF!</v>
      </c>
      <c r="Q43" s="20">
        <f>'Indicador 52'!R210</f>
        <v>68.310698117703112</v>
      </c>
      <c r="R43" s="19">
        <f>'Indicador 52'!S210</f>
        <v>0</v>
      </c>
    </row>
    <row r="44" spans="1:21" x14ac:dyDescent="0.25">
      <c r="A44" s="34" t="s">
        <v>42</v>
      </c>
      <c r="B44" s="34">
        <v>210095</v>
      </c>
      <c r="C44" s="35" t="s">
        <v>43</v>
      </c>
      <c r="D44" s="33">
        <f>'Indicador 52'!E27</f>
        <v>7216</v>
      </c>
      <c r="E44" s="33">
        <f>'Indicador 52'!F27</f>
        <v>43296</v>
      </c>
      <c r="F44" s="33">
        <f>'Indicador 52'!G27</f>
        <v>7100</v>
      </c>
      <c r="G44" s="33">
        <f>'Indicador 52'!I27</f>
        <v>7216</v>
      </c>
      <c r="H44" s="33">
        <f>'Indicador 52'!K27</f>
        <v>7200</v>
      </c>
      <c r="I44" s="33">
        <f>'Indicador 52'!M27</f>
        <v>8861</v>
      </c>
      <c r="J44" s="33">
        <f>'Indicador 52'!O27</f>
        <v>7486</v>
      </c>
      <c r="K44" s="33">
        <f>'Indicador 52'!Q27</f>
        <v>8477</v>
      </c>
      <c r="L44" s="23" t="e">
        <f>'Indicador 52'!#REF!</f>
        <v>#REF!</v>
      </c>
      <c r="M44" s="23" t="e">
        <f>'Indicador 52'!#REF!</f>
        <v>#REF!</v>
      </c>
      <c r="N44" s="23" t="e">
        <f>'Indicador 52'!#REF!</f>
        <v>#REF!</v>
      </c>
      <c r="O44" s="23" t="e">
        <f>'Indicador 52'!#REF!</f>
        <v>#REF!</v>
      </c>
      <c r="P44" s="23" t="e">
        <f>'Indicador 52'!#REF!</f>
        <v>#REF!</v>
      </c>
      <c r="Q44" s="23">
        <f>'Indicador 52'!R27</f>
        <v>117.47505543237251</v>
      </c>
      <c r="R44" s="24">
        <f>'Indicador 52'!S27</f>
        <v>6</v>
      </c>
      <c r="S44" s="70">
        <f>COUNTIF(R44:R49,"&gt;=4")</f>
        <v>6</v>
      </c>
      <c r="T44" s="70">
        <v>5</v>
      </c>
      <c r="U44" s="71">
        <f>S44/T44*100</f>
        <v>120</v>
      </c>
    </row>
    <row r="45" spans="1:21" x14ac:dyDescent="0.25">
      <c r="A45" s="34" t="s">
        <v>42</v>
      </c>
      <c r="B45" s="34">
        <v>210160</v>
      </c>
      <c r="C45" s="35" t="s">
        <v>42</v>
      </c>
      <c r="D45" s="33">
        <f>'Indicador 52'!E35</f>
        <v>4023</v>
      </c>
      <c r="E45" s="33">
        <f>'Indicador 52'!F35</f>
        <v>24138</v>
      </c>
      <c r="F45" s="33">
        <f>'Indicador 52'!G35</f>
        <v>3591</v>
      </c>
      <c r="G45" s="33">
        <f>'Indicador 52'!I35</f>
        <v>4399</v>
      </c>
      <c r="H45" s="33">
        <f>'Indicador 52'!K35</f>
        <v>4746</v>
      </c>
      <c r="I45" s="33">
        <f>'Indicador 52'!M35</f>
        <v>5374</v>
      </c>
      <c r="J45" s="33">
        <f>'Indicador 52'!O35</f>
        <v>3944</v>
      </c>
      <c r="K45" s="33">
        <f>'Indicador 52'!Q35</f>
        <v>3475</v>
      </c>
      <c r="L45" s="23" t="e">
        <f>'Indicador 52'!#REF!</f>
        <v>#REF!</v>
      </c>
      <c r="M45" s="23" t="e">
        <f>'Indicador 52'!#REF!</f>
        <v>#REF!</v>
      </c>
      <c r="N45" s="23" t="e">
        <f>'Indicador 52'!#REF!</f>
        <v>#REF!</v>
      </c>
      <c r="O45" s="23" t="e">
        <f>'Indicador 52'!#REF!</f>
        <v>#REF!</v>
      </c>
      <c r="P45" s="23" t="e">
        <f>'Indicador 52'!#REF!</f>
        <v>#REF!</v>
      </c>
      <c r="Q45" s="23">
        <f>'Indicador 52'!R35</f>
        <v>86.37832463335819</v>
      </c>
      <c r="R45" s="24">
        <f>'Indicador 52'!S35</f>
        <v>6</v>
      </c>
    </row>
    <row r="46" spans="1:21" x14ac:dyDescent="0.25">
      <c r="A46" s="34" t="s">
        <v>42</v>
      </c>
      <c r="B46" s="15">
        <v>210408</v>
      </c>
      <c r="C46" s="14" t="s">
        <v>228</v>
      </c>
      <c r="D46" s="27">
        <f>'Indicador 52'!E79</f>
        <v>13779</v>
      </c>
      <c r="E46" s="27">
        <f>'Indicador 52'!F79</f>
        <v>82674</v>
      </c>
      <c r="F46" s="27">
        <f>'Indicador 52'!G79</f>
        <v>13134</v>
      </c>
      <c r="G46" s="27">
        <f>'Indicador 52'!I79</f>
        <v>12917</v>
      </c>
      <c r="H46" s="27">
        <f>'Indicador 52'!K79</f>
        <v>12867</v>
      </c>
      <c r="I46" s="27">
        <f>'Indicador 52'!M79</f>
        <v>13483</v>
      </c>
      <c r="J46" s="27">
        <f>'Indicador 52'!O79</f>
        <v>13441</v>
      </c>
      <c r="K46" s="27">
        <f>'Indicador 52'!Q79</f>
        <v>14423</v>
      </c>
      <c r="L46" s="22" t="e">
        <f>'Indicador 52'!#REF!</f>
        <v>#REF!</v>
      </c>
      <c r="M46" s="22" t="e">
        <f>'Indicador 52'!#REF!</f>
        <v>#REF!</v>
      </c>
      <c r="N46" s="22" t="e">
        <f>'Indicador 52'!#REF!</f>
        <v>#REF!</v>
      </c>
      <c r="O46" s="22" t="e">
        <f>'Indicador 52'!#REF!</f>
        <v>#REF!</v>
      </c>
      <c r="P46" s="22" t="e">
        <f>'Indicador 52'!#REF!</f>
        <v>#REF!</v>
      </c>
      <c r="Q46" s="22">
        <f>'Indicador 52'!R79</f>
        <v>104.6737789389651</v>
      </c>
      <c r="R46" s="21">
        <f>'Indicador 52'!S79</f>
        <v>6</v>
      </c>
    </row>
    <row r="47" spans="1:21" x14ac:dyDescent="0.25">
      <c r="A47" s="31" t="s">
        <v>42</v>
      </c>
      <c r="B47" s="31">
        <v>210480</v>
      </c>
      <c r="C47" s="32" t="s">
        <v>44</v>
      </c>
      <c r="D47" s="33">
        <f>'Indicador 52'!E92</f>
        <v>7446</v>
      </c>
      <c r="E47" s="33">
        <f>'Indicador 52'!F92</f>
        <v>44676</v>
      </c>
      <c r="F47" s="33">
        <f>'Indicador 52'!G92</f>
        <v>6920</v>
      </c>
      <c r="G47" s="33">
        <f>'Indicador 52'!I92</f>
        <v>7446</v>
      </c>
      <c r="H47" s="33">
        <f>'Indicador 52'!K92</f>
        <v>7081</v>
      </c>
      <c r="I47" s="33">
        <f>'Indicador 52'!M92</f>
        <v>6645</v>
      </c>
      <c r="J47" s="33">
        <f>'Indicador 52'!O92</f>
        <v>7552</v>
      </c>
      <c r="K47" s="33">
        <f>'Indicador 52'!Q92</f>
        <v>4703</v>
      </c>
      <c r="L47" s="23" t="e">
        <f>'Indicador 52'!#REF!</f>
        <v>#REF!</v>
      </c>
      <c r="M47" s="23" t="e">
        <f>'Indicador 52'!#REF!</f>
        <v>#REF!</v>
      </c>
      <c r="N47" s="23" t="e">
        <f>'Indicador 52'!#REF!</f>
        <v>#REF!</v>
      </c>
      <c r="O47" s="23" t="e">
        <f>'Indicador 52'!#REF!</f>
        <v>#REF!</v>
      </c>
      <c r="P47" s="23" t="e">
        <f>'Indicador 52'!#REF!</f>
        <v>#REF!</v>
      </c>
      <c r="Q47" s="23">
        <f>'Indicador 52'!R92</f>
        <v>63.161428955143705</v>
      </c>
      <c r="R47" s="24">
        <f>'Indicador 52'!S92</f>
        <v>5</v>
      </c>
    </row>
    <row r="48" spans="1:21" x14ac:dyDescent="0.25">
      <c r="A48" s="31" t="s">
        <v>42</v>
      </c>
      <c r="B48" s="31">
        <v>210535</v>
      </c>
      <c r="C48" s="32" t="s">
        <v>45</v>
      </c>
      <c r="D48" s="33">
        <f>'Indicador 52'!E99</f>
        <v>2700</v>
      </c>
      <c r="E48" s="33">
        <f>'Indicador 52'!F99</f>
        <v>16200</v>
      </c>
      <c r="F48" s="33">
        <f>'Indicador 52'!G99</f>
        <v>2494</v>
      </c>
      <c r="G48" s="33">
        <f>'Indicador 52'!I99</f>
        <v>2472</v>
      </c>
      <c r="H48" s="33">
        <f>'Indicador 52'!K99</f>
        <v>2523</v>
      </c>
      <c r="I48" s="33">
        <f>'Indicador 52'!M99</f>
        <v>2242</v>
      </c>
      <c r="J48" s="33">
        <f>'Indicador 52'!O99</f>
        <v>2203</v>
      </c>
      <c r="K48" s="33">
        <f>'Indicador 52'!Q99</f>
        <v>2602</v>
      </c>
      <c r="L48" s="23" t="e">
        <f>'Indicador 52'!#REF!</f>
        <v>#REF!</v>
      </c>
      <c r="M48" s="23" t="e">
        <f>'Indicador 52'!#REF!</f>
        <v>#REF!</v>
      </c>
      <c r="N48" s="23" t="e">
        <f>'Indicador 52'!#REF!</f>
        <v>#REF!</v>
      </c>
      <c r="O48" s="23" t="e">
        <f>'Indicador 52'!#REF!</f>
        <v>#REF!</v>
      </c>
      <c r="P48" s="23" t="e">
        <f>'Indicador 52'!#REF!</f>
        <v>#REF!</v>
      </c>
      <c r="Q48" s="23">
        <f>'Indicador 52'!R99</f>
        <v>96.370370370370367</v>
      </c>
      <c r="R48" s="24">
        <f>'Indicador 52'!S99</f>
        <v>6</v>
      </c>
    </row>
    <row r="49" spans="1:21" x14ac:dyDescent="0.25">
      <c r="A49" s="34" t="s">
        <v>42</v>
      </c>
      <c r="B49" s="34">
        <v>210547</v>
      </c>
      <c r="C49" s="35" t="s">
        <v>46</v>
      </c>
      <c r="D49" s="33">
        <f>'Indicador 52'!E103</f>
        <v>7919</v>
      </c>
      <c r="E49" s="33">
        <f>'Indicador 52'!F103</f>
        <v>47514</v>
      </c>
      <c r="F49" s="33">
        <f>'Indicador 52'!G103</f>
        <v>7779</v>
      </c>
      <c r="G49" s="33">
        <f>'Indicador 52'!I103</f>
        <v>6864</v>
      </c>
      <c r="H49" s="33">
        <f>'Indicador 52'!K103</f>
        <v>7737</v>
      </c>
      <c r="I49" s="33">
        <f>'Indicador 52'!M103</f>
        <v>6760</v>
      </c>
      <c r="J49" s="33">
        <f>'Indicador 52'!O103</f>
        <v>10091</v>
      </c>
      <c r="K49" s="33">
        <f>'Indicador 52'!Q103</f>
        <v>10120</v>
      </c>
      <c r="L49" s="23" t="e">
        <f>'Indicador 52'!#REF!</f>
        <v>#REF!</v>
      </c>
      <c r="M49" s="23" t="e">
        <f>'Indicador 52'!#REF!</f>
        <v>#REF!</v>
      </c>
      <c r="N49" s="23" t="e">
        <f>'Indicador 52'!#REF!</f>
        <v>#REF!</v>
      </c>
      <c r="O49" s="23" t="e">
        <f>'Indicador 52'!#REF!</f>
        <v>#REF!</v>
      </c>
      <c r="P49" s="23" t="e">
        <f>'Indicador 52'!#REF!</f>
        <v>#REF!</v>
      </c>
      <c r="Q49" s="23">
        <f>'Indicador 52'!R103</f>
        <v>127.79391337290062</v>
      </c>
      <c r="R49" s="24">
        <f>'Indicador 52'!S103</f>
        <v>6</v>
      </c>
    </row>
    <row r="50" spans="1:21" x14ac:dyDescent="0.25">
      <c r="A50" s="8" t="s">
        <v>47</v>
      </c>
      <c r="B50" s="8">
        <v>210010</v>
      </c>
      <c r="C50" s="9" t="s">
        <v>48</v>
      </c>
      <c r="D50" s="26">
        <f>'Indicador 52'!E12</f>
        <v>1453</v>
      </c>
      <c r="E50" s="26">
        <f>'Indicador 52'!F12</f>
        <v>8718</v>
      </c>
      <c r="F50" s="26">
        <f>'Indicador 52'!G12</f>
        <v>786</v>
      </c>
      <c r="G50" s="26">
        <f>'Indicador 52'!I12</f>
        <v>1380</v>
      </c>
      <c r="H50" s="26">
        <f>'Indicador 52'!K12</f>
        <v>1401</v>
      </c>
      <c r="I50" s="26">
        <f>'Indicador 52'!M12</f>
        <v>1428</v>
      </c>
      <c r="J50" s="26">
        <f>'Indicador 52'!O12</f>
        <v>1516</v>
      </c>
      <c r="K50" s="26">
        <f>'Indicador 52'!Q12</f>
        <v>1372</v>
      </c>
      <c r="L50" s="20" t="e">
        <f>'Indicador 52'!#REF!</f>
        <v>#REF!</v>
      </c>
      <c r="M50" s="20" t="e">
        <f>'Indicador 52'!#REF!</f>
        <v>#REF!</v>
      </c>
      <c r="N50" s="20" t="e">
        <f>'Indicador 52'!#REF!</f>
        <v>#REF!</v>
      </c>
      <c r="O50" s="20" t="e">
        <f>'Indicador 52'!#REF!</f>
        <v>#REF!</v>
      </c>
      <c r="P50" s="20" t="e">
        <f>'Indicador 52'!#REF!</f>
        <v>#REF!</v>
      </c>
      <c r="Q50" s="20">
        <f>'Indicador 52'!R12</f>
        <v>94.425326909841715</v>
      </c>
      <c r="R50" s="19">
        <f>'Indicador 52'!S12</f>
        <v>5</v>
      </c>
      <c r="S50" s="30">
        <f>COUNTIF(R50:R56,"&gt;=4")</f>
        <v>6</v>
      </c>
      <c r="T50" s="30">
        <f>COUNTIF(A50:A56,"&gt;=Caxias")</f>
        <v>7</v>
      </c>
      <c r="U50" s="36">
        <f>S50/T50*100</f>
        <v>85.714285714285708</v>
      </c>
    </row>
    <row r="51" spans="1:21" x14ac:dyDescent="0.25">
      <c r="A51" s="17" t="s">
        <v>47</v>
      </c>
      <c r="B51" s="17">
        <v>210030</v>
      </c>
      <c r="C51" s="6" t="s">
        <v>49</v>
      </c>
      <c r="D51" s="26">
        <f>'Indicador 52'!E15</f>
        <v>8727</v>
      </c>
      <c r="E51" s="26">
        <f>'Indicador 52'!F15</f>
        <v>52362</v>
      </c>
      <c r="F51" s="26">
        <f>'Indicador 52'!G15</f>
        <v>0</v>
      </c>
      <c r="G51" s="26">
        <f>'Indicador 52'!I15</f>
        <v>5510</v>
      </c>
      <c r="H51" s="26">
        <f>'Indicador 52'!K15</f>
        <v>4727</v>
      </c>
      <c r="I51" s="26">
        <f>'Indicador 52'!M15</f>
        <v>4804</v>
      </c>
      <c r="J51" s="26">
        <f>'Indicador 52'!O15</f>
        <v>1295</v>
      </c>
      <c r="K51" s="26">
        <f>'Indicador 52'!Q15</f>
        <v>3629</v>
      </c>
      <c r="L51" s="20" t="e">
        <f>'Indicador 52'!#REF!</f>
        <v>#REF!</v>
      </c>
      <c r="M51" s="20" t="e">
        <f>'Indicador 52'!#REF!</f>
        <v>#REF!</v>
      </c>
      <c r="N51" s="20" t="e">
        <f>'Indicador 52'!#REF!</f>
        <v>#REF!</v>
      </c>
      <c r="O51" s="20" t="e">
        <f>'Indicador 52'!#REF!</f>
        <v>#REF!</v>
      </c>
      <c r="P51" s="20" t="e">
        <f>'Indicador 52'!#REF!</f>
        <v>#REF!</v>
      </c>
      <c r="Q51" s="20">
        <f>'Indicador 52'!R15</f>
        <v>41.583591153890225</v>
      </c>
      <c r="R51" s="19">
        <f>'Indicador 52'!S15</f>
        <v>0</v>
      </c>
    </row>
    <row r="52" spans="1:21" x14ac:dyDescent="0.25">
      <c r="A52" s="8" t="s">
        <v>47</v>
      </c>
      <c r="B52" s="8">
        <v>210220</v>
      </c>
      <c r="C52" s="9" t="s">
        <v>50</v>
      </c>
      <c r="D52" s="26">
        <f>'Indicador 52'!E48</f>
        <v>1256</v>
      </c>
      <c r="E52" s="26">
        <f>'Indicador 52'!F48</f>
        <v>7536</v>
      </c>
      <c r="F52" s="26">
        <f>'Indicador 52'!G48</f>
        <v>1189</v>
      </c>
      <c r="G52" s="26">
        <f>'Indicador 52'!I48</f>
        <v>1098</v>
      </c>
      <c r="H52" s="26">
        <f>'Indicador 52'!K48</f>
        <v>1221</v>
      </c>
      <c r="I52" s="26">
        <f>'Indicador 52'!M48</f>
        <v>1080</v>
      </c>
      <c r="J52" s="26">
        <f>'Indicador 52'!O48</f>
        <v>971</v>
      </c>
      <c r="K52" s="26">
        <f>'Indicador 52'!Q48</f>
        <v>963</v>
      </c>
      <c r="L52" s="20" t="e">
        <f>'Indicador 52'!#REF!</f>
        <v>#REF!</v>
      </c>
      <c r="M52" s="20" t="e">
        <f>'Indicador 52'!#REF!</f>
        <v>#REF!</v>
      </c>
      <c r="N52" s="20" t="e">
        <f>'Indicador 52'!#REF!</f>
        <v>#REF!</v>
      </c>
      <c r="O52" s="20" t="e">
        <f>'Indicador 52'!#REF!</f>
        <v>#REF!</v>
      </c>
      <c r="P52" s="20" t="e">
        <f>'Indicador 52'!#REF!</f>
        <v>#REF!</v>
      </c>
      <c r="Q52" s="20">
        <f>'Indicador 52'!R48</f>
        <v>76.671974522292999</v>
      </c>
      <c r="R52" s="19">
        <f>'Indicador 52'!S48</f>
        <v>4</v>
      </c>
    </row>
    <row r="53" spans="1:21" x14ac:dyDescent="0.25">
      <c r="A53" s="17" t="s">
        <v>47</v>
      </c>
      <c r="B53" s="17">
        <v>210300</v>
      </c>
      <c r="C53" s="6" t="s">
        <v>47</v>
      </c>
      <c r="D53" s="26">
        <f>'Indicador 52'!E61</f>
        <v>7713</v>
      </c>
      <c r="E53" s="26">
        <f>'Indicador 52'!F61</f>
        <v>46278</v>
      </c>
      <c r="F53" s="26">
        <f>'Indicador 52'!G61</f>
        <v>2881</v>
      </c>
      <c r="G53" s="26">
        <f>'Indicador 52'!I61</f>
        <v>3725</v>
      </c>
      <c r="H53" s="26">
        <f>'Indicador 52'!K61</f>
        <v>7397</v>
      </c>
      <c r="I53" s="26">
        <f>'Indicador 52'!M61</f>
        <v>6319</v>
      </c>
      <c r="J53" s="26">
        <f>'Indicador 52'!O61</f>
        <v>6510</v>
      </c>
      <c r="K53" s="26">
        <f>'Indicador 52'!Q61</f>
        <v>6884</v>
      </c>
      <c r="L53" s="20" t="e">
        <f>'Indicador 52'!#REF!</f>
        <v>#REF!</v>
      </c>
      <c r="M53" s="20" t="e">
        <f>'Indicador 52'!#REF!</f>
        <v>#REF!</v>
      </c>
      <c r="N53" s="20" t="e">
        <f>'Indicador 52'!#REF!</f>
        <v>#REF!</v>
      </c>
      <c r="O53" s="20" t="e">
        <f>'Indicador 52'!#REF!</f>
        <v>#REF!</v>
      </c>
      <c r="P53" s="20" t="e">
        <f>'Indicador 52'!#REF!</f>
        <v>#REF!</v>
      </c>
      <c r="Q53" s="20">
        <f>'Indicador 52'!R61</f>
        <v>89.251912355762997</v>
      </c>
      <c r="R53" s="19">
        <f>'Indicador 52'!S61</f>
        <v>4</v>
      </c>
    </row>
    <row r="54" spans="1:21" x14ac:dyDescent="0.25">
      <c r="A54" s="8" t="s">
        <v>47</v>
      </c>
      <c r="B54" s="8">
        <v>210340</v>
      </c>
      <c r="C54" s="9" t="s">
        <v>51</v>
      </c>
      <c r="D54" s="26">
        <f>'Indicador 52'!E69</f>
        <v>37185</v>
      </c>
      <c r="E54" s="26">
        <f>'Indicador 52'!F69</f>
        <v>223110</v>
      </c>
      <c r="F54" s="26">
        <f>'Indicador 52'!G69</f>
        <v>30510</v>
      </c>
      <c r="G54" s="26">
        <f>'Indicador 52'!I69</f>
        <v>30695</v>
      </c>
      <c r="H54" s="26">
        <f>'Indicador 52'!K69</f>
        <v>31202</v>
      </c>
      <c r="I54" s="26">
        <f>'Indicador 52'!M69</f>
        <v>34773</v>
      </c>
      <c r="J54" s="26">
        <f>'Indicador 52'!O69</f>
        <v>39130</v>
      </c>
      <c r="K54" s="26">
        <f>'Indicador 52'!Q69</f>
        <v>40787</v>
      </c>
      <c r="L54" s="20" t="e">
        <f>'Indicador 52'!#REF!</f>
        <v>#REF!</v>
      </c>
      <c r="M54" s="20" t="e">
        <f>'Indicador 52'!#REF!</f>
        <v>#REF!</v>
      </c>
      <c r="N54" s="20" t="e">
        <f>'Indicador 52'!#REF!</f>
        <v>#REF!</v>
      </c>
      <c r="O54" s="20" t="e">
        <f>'Indicador 52'!#REF!</f>
        <v>#REF!</v>
      </c>
      <c r="P54" s="20" t="e">
        <f>'Indicador 52'!#REF!</f>
        <v>#REF!</v>
      </c>
      <c r="Q54" s="20">
        <f>'Indicador 52'!R69</f>
        <v>109.68670162700013</v>
      </c>
      <c r="R54" s="19">
        <f>'Indicador 52'!S69</f>
        <v>6</v>
      </c>
      <c r="S54" s="69"/>
      <c r="T54" s="69"/>
      <c r="U54" s="69"/>
    </row>
    <row r="55" spans="1:21" x14ac:dyDescent="0.25">
      <c r="A55" s="8" t="s">
        <v>47</v>
      </c>
      <c r="B55" s="8">
        <v>210390</v>
      </c>
      <c r="C55" s="9" t="s">
        <v>52</v>
      </c>
      <c r="D55" s="26">
        <f>'Indicador 52'!E76</f>
        <v>9996</v>
      </c>
      <c r="E55" s="26">
        <f>'Indicador 52'!F76</f>
        <v>59976</v>
      </c>
      <c r="F55" s="26">
        <f>'Indicador 52'!G76</f>
        <v>7227</v>
      </c>
      <c r="G55" s="26">
        <f>'Indicador 52'!I76</f>
        <v>9086</v>
      </c>
      <c r="H55" s="26">
        <f>'Indicador 52'!K76</f>
        <v>9939</v>
      </c>
      <c r="I55" s="26">
        <f>'Indicador 52'!M76</f>
        <v>10516</v>
      </c>
      <c r="J55" s="26">
        <f>'Indicador 52'!O76</f>
        <v>7314</v>
      </c>
      <c r="K55" s="26">
        <f>'Indicador 52'!Q76</f>
        <v>8418</v>
      </c>
      <c r="L55" s="20" t="e">
        <f>'Indicador 52'!#REF!</f>
        <v>#REF!</v>
      </c>
      <c r="M55" s="20" t="e">
        <f>'Indicador 52'!#REF!</f>
        <v>#REF!</v>
      </c>
      <c r="N55" s="20" t="e">
        <f>'Indicador 52'!#REF!</f>
        <v>#REF!</v>
      </c>
      <c r="O55" s="20" t="e">
        <f>'Indicador 52'!#REF!</f>
        <v>#REF!</v>
      </c>
      <c r="P55" s="20" t="e">
        <f>'Indicador 52'!#REF!</f>
        <v>#REF!</v>
      </c>
      <c r="Q55" s="20">
        <f>'Indicador 52'!R76</f>
        <v>84.213685474189674</v>
      </c>
      <c r="R55" s="19">
        <f>'Indicador 52'!S76</f>
        <v>4</v>
      </c>
    </row>
    <row r="56" spans="1:21" x14ac:dyDescent="0.25">
      <c r="A56" s="17" t="s">
        <v>47</v>
      </c>
      <c r="B56" s="17">
        <v>211107</v>
      </c>
      <c r="C56" s="6" t="s">
        <v>53</v>
      </c>
      <c r="D56" s="26">
        <f>'Indicador 52'!E190</f>
        <v>4265</v>
      </c>
      <c r="E56" s="26">
        <f>'Indicador 52'!F190</f>
        <v>25590</v>
      </c>
      <c r="F56" s="26">
        <f>'Indicador 52'!G190</f>
        <v>4845</v>
      </c>
      <c r="G56" s="26">
        <f>'Indicador 52'!I190</f>
        <v>4451</v>
      </c>
      <c r="H56" s="26">
        <f>'Indicador 52'!K190</f>
        <v>3512</v>
      </c>
      <c r="I56" s="26">
        <f>'Indicador 52'!M190</f>
        <v>4419</v>
      </c>
      <c r="J56" s="26">
        <f>'Indicador 52'!O190</f>
        <v>3501</v>
      </c>
      <c r="K56" s="26">
        <f>'Indicador 52'!Q190</f>
        <v>4224</v>
      </c>
      <c r="L56" s="20" t="e">
        <f>'Indicador 52'!#REF!</f>
        <v>#REF!</v>
      </c>
      <c r="M56" s="20" t="e">
        <f>'Indicador 52'!#REF!</f>
        <v>#REF!</v>
      </c>
      <c r="N56" s="20" t="e">
        <f>'Indicador 52'!#REF!</f>
        <v>#REF!</v>
      </c>
      <c r="O56" s="20" t="e">
        <f>'Indicador 52'!#REF!</f>
        <v>#REF!</v>
      </c>
      <c r="P56" s="20" t="e">
        <f>'Indicador 52'!#REF!</f>
        <v>#REF!</v>
      </c>
      <c r="Q56" s="20">
        <f>'Indicador 52'!R190</f>
        <v>99.038686987104342</v>
      </c>
      <c r="R56" s="19">
        <f>'Indicador 52'!S190</f>
        <v>6</v>
      </c>
    </row>
    <row r="57" spans="1:21" x14ac:dyDescent="0.25">
      <c r="A57" s="34" t="s">
        <v>54</v>
      </c>
      <c r="B57" s="34">
        <v>210015</v>
      </c>
      <c r="C57" s="35" t="s">
        <v>55</v>
      </c>
      <c r="D57" s="33">
        <f>'Indicador 52'!E13</f>
        <v>3246</v>
      </c>
      <c r="E57" s="33">
        <f>'Indicador 52'!F13</f>
        <v>19476</v>
      </c>
      <c r="F57" s="33">
        <f>'Indicador 52'!G13</f>
        <v>1936</v>
      </c>
      <c r="G57" s="33">
        <f>'Indicador 52'!I13</f>
        <v>2290</v>
      </c>
      <c r="H57" s="33">
        <f>'Indicador 52'!K13</f>
        <v>3357</v>
      </c>
      <c r="I57" s="33">
        <f>'Indicador 52'!M13</f>
        <v>2870</v>
      </c>
      <c r="J57" s="33">
        <f>'Indicador 52'!O13</f>
        <v>2787</v>
      </c>
      <c r="K57" s="33">
        <f>'Indicador 52'!Q13</f>
        <v>3325</v>
      </c>
      <c r="L57" s="23" t="e">
        <f>'Indicador 52'!#REF!</f>
        <v>#REF!</v>
      </c>
      <c r="M57" s="23" t="e">
        <f>'Indicador 52'!#REF!</f>
        <v>#REF!</v>
      </c>
      <c r="N57" s="23" t="e">
        <f>'Indicador 52'!#REF!</f>
        <v>#REF!</v>
      </c>
      <c r="O57" s="23" t="e">
        <f>'Indicador 52'!#REF!</f>
        <v>#REF!</v>
      </c>
      <c r="P57" s="23" t="e">
        <f>'Indicador 52'!#REF!</f>
        <v>#REF!</v>
      </c>
      <c r="Q57" s="23">
        <f>'Indicador 52'!R13</f>
        <v>102.43376463339496</v>
      </c>
      <c r="R57" s="24">
        <f>'Indicador 52'!S13</f>
        <v>4</v>
      </c>
      <c r="S57" s="70">
        <f>COUNTIF(R57:R69,"&gt;=4")</f>
        <v>10</v>
      </c>
      <c r="T57" s="70">
        <f>COUNTIF(A57:A69,"&gt;=Chapadinha")</f>
        <v>13</v>
      </c>
      <c r="U57" s="71">
        <f>S57/T57*100</f>
        <v>76.923076923076934</v>
      </c>
    </row>
    <row r="58" spans="1:21" x14ac:dyDescent="0.25">
      <c r="A58" s="34" t="s">
        <v>54</v>
      </c>
      <c r="B58" s="34">
        <v>210080</v>
      </c>
      <c r="C58" s="35" t="s">
        <v>56</v>
      </c>
      <c r="D58" s="33">
        <f>'Indicador 52'!E23</f>
        <v>3135</v>
      </c>
      <c r="E58" s="33">
        <f>'Indicador 52'!F23</f>
        <v>18810</v>
      </c>
      <c r="F58" s="33">
        <f>'Indicador 52'!G23</f>
        <v>1352</v>
      </c>
      <c r="G58" s="33">
        <f>'Indicador 52'!I23</f>
        <v>854</v>
      </c>
      <c r="H58" s="33">
        <f>'Indicador 52'!K23</f>
        <v>3291</v>
      </c>
      <c r="I58" s="33">
        <f>'Indicador 52'!M23</f>
        <v>2838</v>
      </c>
      <c r="J58" s="33">
        <f>'Indicador 52'!O23</f>
        <v>1198</v>
      </c>
      <c r="K58" s="33">
        <f>'Indicador 52'!Q23</f>
        <v>1923</v>
      </c>
      <c r="L58" s="23" t="e">
        <f>'Indicador 52'!#REF!</f>
        <v>#REF!</v>
      </c>
      <c r="M58" s="23" t="e">
        <f>'Indicador 52'!#REF!</f>
        <v>#REF!</v>
      </c>
      <c r="N58" s="23" t="e">
        <f>'Indicador 52'!#REF!</f>
        <v>#REF!</v>
      </c>
      <c r="O58" s="23" t="e">
        <f>'Indicador 52'!#REF!</f>
        <v>#REF!</v>
      </c>
      <c r="P58" s="23" t="e">
        <f>'Indicador 52'!#REF!</f>
        <v>#REF!</v>
      </c>
      <c r="Q58" s="23">
        <f>'Indicador 52'!R23</f>
        <v>61.339712918660283</v>
      </c>
      <c r="R58" s="24">
        <f>'Indicador 52'!S23</f>
        <v>2</v>
      </c>
    </row>
    <row r="59" spans="1:21" x14ac:dyDescent="0.25">
      <c r="A59" s="34" t="s">
        <v>54</v>
      </c>
      <c r="B59" s="34">
        <v>210090</v>
      </c>
      <c r="C59" s="35" t="s">
        <v>57</v>
      </c>
      <c r="D59" s="33">
        <f>'Indicador 52'!E26</f>
        <v>7489</v>
      </c>
      <c r="E59" s="33">
        <f>'Indicador 52'!F26</f>
        <v>44934</v>
      </c>
      <c r="F59" s="33">
        <f>'Indicador 52'!G26</f>
        <v>6882</v>
      </c>
      <c r="G59" s="33">
        <f>'Indicador 52'!I26</f>
        <v>6222</v>
      </c>
      <c r="H59" s="33">
        <f>'Indicador 52'!K26</f>
        <v>6452</v>
      </c>
      <c r="I59" s="33">
        <f>'Indicador 52'!M26</f>
        <v>6417</v>
      </c>
      <c r="J59" s="33">
        <f>'Indicador 52'!O26</f>
        <v>5218</v>
      </c>
      <c r="K59" s="33">
        <f>'Indicador 52'!Q26</f>
        <v>4903</v>
      </c>
      <c r="L59" s="23" t="e">
        <f>'Indicador 52'!#REF!</f>
        <v>#REF!</v>
      </c>
      <c r="M59" s="23" t="e">
        <f>'Indicador 52'!#REF!</f>
        <v>#REF!</v>
      </c>
      <c r="N59" s="23" t="e">
        <f>'Indicador 52'!#REF!</f>
        <v>#REF!</v>
      </c>
      <c r="O59" s="23" t="e">
        <f>'Indicador 52'!#REF!</f>
        <v>#REF!</v>
      </c>
      <c r="P59" s="23" t="e">
        <f>'Indicador 52'!#REF!</f>
        <v>#REF!</v>
      </c>
      <c r="Q59" s="23">
        <f>'Indicador 52'!R26</f>
        <v>65.469355054079315</v>
      </c>
      <c r="R59" s="24">
        <f>'Indicador 52'!S26</f>
        <v>4</v>
      </c>
    </row>
    <row r="60" spans="1:21" x14ac:dyDescent="0.25">
      <c r="A60" s="34" t="s">
        <v>54</v>
      </c>
      <c r="B60" s="34">
        <v>210210</v>
      </c>
      <c r="C60" s="35" t="s">
        <v>58</v>
      </c>
      <c r="D60" s="33">
        <f>'Indicador 52'!E46</f>
        <v>2800</v>
      </c>
      <c r="E60" s="33">
        <f>'Indicador 52'!F46</f>
        <v>16800</v>
      </c>
      <c r="F60" s="33">
        <f>'Indicador 52'!G46</f>
        <v>2381</v>
      </c>
      <c r="G60" s="33">
        <f>'Indicador 52'!I46</f>
        <v>2394</v>
      </c>
      <c r="H60" s="33">
        <f>'Indicador 52'!K46</f>
        <v>2712</v>
      </c>
      <c r="I60" s="33">
        <f>'Indicador 52'!M46</f>
        <v>2932</v>
      </c>
      <c r="J60" s="33">
        <f>'Indicador 52'!O46</f>
        <v>2627</v>
      </c>
      <c r="K60" s="33">
        <f>'Indicador 52'!Q46</f>
        <v>2981</v>
      </c>
      <c r="L60" s="23" t="e">
        <f>'Indicador 52'!#REF!</f>
        <v>#REF!</v>
      </c>
      <c r="M60" s="23" t="e">
        <f>'Indicador 52'!#REF!</f>
        <v>#REF!</v>
      </c>
      <c r="N60" s="23" t="e">
        <f>'Indicador 52'!#REF!</f>
        <v>#REF!</v>
      </c>
      <c r="O60" s="23" t="e">
        <f>'Indicador 52'!#REF!</f>
        <v>#REF!</v>
      </c>
      <c r="P60" s="23" t="e">
        <f>'Indicador 52'!#REF!</f>
        <v>#REF!</v>
      </c>
      <c r="Q60" s="23">
        <f>'Indicador 52'!R46</f>
        <v>106.46428571428572</v>
      </c>
      <c r="R60" s="24">
        <f>'Indicador 52'!S46</f>
        <v>6</v>
      </c>
    </row>
    <row r="61" spans="1:21" x14ac:dyDescent="0.25">
      <c r="A61" s="34" t="s">
        <v>54</v>
      </c>
      <c r="B61" s="34">
        <v>210320</v>
      </c>
      <c r="C61" s="35" t="s">
        <v>54</v>
      </c>
      <c r="D61" s="33">
        <f>'Indicador 52'!E66</f>
        <v>6541</v>
      </c>
      <c r="E61" s="33">
        <f>'Indicador 52'!F66</f>
        <v>39246</v>
      </c>
      <c r="F61" s="33">
        <f>'Indicador 52'!G66</f>
        <v>5892</v>
      </c>
      <c r="G61" s="33">
        <f>'Indicador 52'!I66</f>
        <v>6536</v>
      </c>
      <c r="H61" s="33">
        <f>'Indicador 52'!K66</f>
        <v>6512</v>
      </c>
      <c r="I61" s="33">
        <f>'Indicador 52'!M66</f>
        <v>4932</v>
      </c>
      <c r="J61" s="33">
        <f>'Indicador 52'!O66</f>
        <v>3682</v>
      </c>
      <c r="K61" s="33">
        <f>'Indicador 52'!Q66</f>
        <v>6446</v>
      </c>
      <c r="L61" s="23" t="e">
        <f>'Indicador 52'!#REF!</f>
        <v>#REF!</v>
      </c>
      <c r="M61" s="23" t="e">
        <f>'Indicador 52'!#REF!</f>
        <v>#REF!</v>
      </c>
      <c r="N61" s="23" t="e">
        <f>'Indicador 52'!#REF!</f>
        <v>#REF!</v>
      </c>
      <c r="O61" s="23" t="e">
        <f>'Indicador 52'!#REF!</f>
        <v>#REF!</v>
      </c>
      <c r="P61" s="23" t="e">
        <f>'Indicador 52'!#REF!</f>
        <v>#REF!</v>
      </c>
      <c r="Q61" s="23">
        <f>'Indicador 52'!R66</f>
        <v>98.547622687662439</v>
      </c>
      <c r="R61" s="24">
        <f>'Indicador 52'!S66</f>
        <v>4</v>
      </c>
    </row>
    <row r="62" spans="1:21" x14ac:dyDescent="0.25">
      <c r="A62" s="34" t="s">
        <v>54</v>
      </c>
      <c r="B62" s="34">
        <v>210630</v>
      </c>
      <c r="C62" s="35" t="s">
        <v>59</v>
      </c>
      <c r="D62" s="33">
        <f>'Indicador 52'!E117</f>
        <v>3281</v>
      </c>
      <c r="E62" s="33">
        <f>'Indicador 52'!F117</f>
        <v>19686</v>
      </c>
      <c r="F62" s="33">
        <f>'Indicador 52'!G117</f>
        <v>2501</v>
      </c>
      <c r="G62" s="33">
        <f>'Indicador 52'!I117</f>
        <v>1565</v>
      </c>
      <c r="H62" s="33">
        <f>'Indicador 52'!K117</f>
        <v>3055</v>
      </c>
      <c r="I62" s="33">
        <f>'Indicador 52'!M117</f>
        <v>4481</v>
      </c>
      <c r="J62" s="33">
        <f>'Indicador 52'!O117</f>
        <v>4108</v>
      </c>
      <c r="K62" s="33">
        <f>'Indicador 52'!Q117</f>
        <v>3698</v>
      </c>
      <c r="L62" s="23" t="e">
        <f>'Indicador 52'!#REF!</f>
        <v>#REF!</v>
      </c>
      <c r="M62" s="23" t="e">
        <f>'Indicador 52'!#REF!</f>
        <v>#REF!</v>
      </c>
      <c r="N62" s="23" t="e">
        <f>'Indicador 52'!#REF!</f>
        <v>#REF!</v>
      </c>
      <c r="O62" s="23" t="e">
        <f>'Indicador 52'!#REF!</f>
        <v>#REF!</v>
      </c>
      <c r="P62" s="23" t="e">
        <f>'Indicador 52'!#REF!</f>
        <v>#REF!</v>
      </c>
      <c r="Q62" s="23">
        <f>'Indicador 52'!R117</f>
        <v>112.70953977445902</v>
      </c>
      <c r="R62" s="24">
        <f>'Indicador 52'!S117</f>
        <v>4</v>
      </c>
    </row>
    <row r="63" spans="1:21" x14ac:dyDescent="0.25">
      <c r="A63" s="34" t="s">
        <v>54</v>
      </c>
      <c r="B63" s="34">
        <v>210640</v>
      </c>
      <c r="C63" s="35" t="s">
        <v>60</v>
      </c>
      <c r="D63" s="33">
        <f>'Indicador 52'!E121</f>
        <v>1082</v>
      </c>
      <c r="E63" s="33">
        <f>'Indicador 52'!F121</f>
        <v>6492</v>
      </c>
      <c r="F63" s="33">
        <f>'Indicador 52'!G121</f>
        <v>935</v>
      </c>
      <c r="G63" s="33">
        <f>'Indicador 52'!I121</f>
        <v>972</v>
      </c>
      <c r="H63" s="33">
        <f>'Indicador 52'!K121</f>
        <v>1001</v>
      </c>
      <c r="I63" s="33">
        <f>'Indicador 52'!M121</f>
        <v>1226</v>
      </c>
      <c r="J63" s="33">
        <f>'Indicador 52'!O121</f>
        <v>1036</v>
      </c>
      <c r="K63" s="33">
        <f>'Indicador 52'!Q121</f>
        <v>1105</v>
      </c>
      <c r="L63" s="23" t="e">
        <f>'Indicador 52'!#REF!</f>
        <v>#REF!</v>
      </c>
      <c r="M63" s="23" t="e">
        <f>'Indicador 52'!#REF!</f>
        <v>#REF!</v>
      </c>
      <c r="N63" s="23" t="e">
        <f>'Indicador 52'!#REF!</f>
        <v>#REF!</v>
      </c>
      <c r="O63" s="23" t="e">
        <f>'Indicador 52'!#REF!</f>
        <v>#REF!</v>
      </c>
      <c r="P63" s="23" t="e">
        <f>'Indicador 52'!#REF!</f>
        <v>#REF!</v>
      </c>
      <c r="Q63" s="23">
        <f>'Indicador 52'!R121</f>
        <v>102.1256931608133</v>
      </c>
      <c r="R63" s="24">
        <f>'Indicador 52'!S121</f>
        <v>6</v>
      </c>
    </row>
    <row r="64" spans="1:21" x14ac:dyDescent="0.25">
      <c r="A64" s="34" t="s">
        <v>54</v>
      </c>
      <c r="B64" s="34">
        <v>210667</v>
      </c>
      <c r="C64" s="35" t="s">
        <v>61</v>
      </c>
      <c r="D64" s="33">
        <f>'Indicador 52'!E125</f>
        <v>8342</v>
      </c>
      <c r="E64" s="33">
        <f>'Indicador 52'!F125</f>
        <v>50052</v>
      </c>
      <c r="F64" s="33">
        <f>'Indicador 52'!G125</f>
        <v>4510</v>
      </c>
      <c r="G64" s="33">
        <f>'Indicador 52'!I125</f>
        <v>4262</v>
      </c>
      <c r="H64" s="33">
        <f>'Indicador 52'!K125</f>
        <v>5396</v>
      </c>
      <c r="I64" s="33">
        <f>'Indicador 52'!M125</f>
        <v>4580</v>
      </c>
      <c r="J64" s="33">
        <f>'Indicador 52'!O125</f>
        <v>0</v>
      </c>
      <c r="K64" s="33">
        <f>'Indicador 52'!Q125</f>
        <v>6705</v>
      </c>
      <c r="L64" s="23" t="e">
        <f>'Indicador 52'!#REF!</f>
        <v>#REF!</v>
      </c>
      <c r="M64" s="23" t="e">
        <f>'Indicador 52'!#REF!</f>
        <v>#REF!</v>
      </c>
      <c r="N64" s="23" t="e">
        <f>'Indicador 52'!#REF!</f>
        <v>#REF!</v>
      </c>
      <c r="O64" s="23" t="e">
        <f>'Indicador 52'!#REF!</f>
        <v>#REF!</v>
      </c>
      <c r="P64" s="23" t="e">
        <f>'Indicador 52'!#REF!</f>
        <v>#REF!</v>
      </c>
      <c r="Q64" s="23">
        <f>'Indicador 52'!R125</f>
        <v>80.37640853512346</v>
      </c>
      <c r="R64" s="24">
        <f>'Indicador 52'!S125</f>
        <v>1</v>
      </c>
    </row>
    <row r="65" spans="1:21" x14ac:dyDescent="0.25">
      <c r="A65" s="34" t="s">
        <v>54</v>
      </c>
      <c r="B65" s="34">
        <v>210805</v>
      </c>
      <c r="C65" s="35" t="s">
        <v>62</v>
      </c>
      <c r="D65" s="33">
        <f>'Indicador 52'!E144</f>
        <v>4270</v>
      </c>
      <c r="E65" s="33">
        <f>'Indicador 52'!F144</f>
        <v>25620</v>
      </c>
      <c r="F65" s="33">
        <f>'Indicador 52'!G144</f>
        <v>1592</v>
      </c>
      <c r="G65" s="33">
        <f>'Indicador 52'!I144</f>
        <v>3438</v>
      </c>
      <c r="H65" s="33">
        <f>'Indicador 52'!K144</f>
        <v>5368</v>
      </c>
      <c r="I65" s="33">
        <f>'Indicador 52'!M144</f>
        <v>5728</v>
      </c>
      <c r="J65" s="33">
        <f>'Indicador 52'!O144</f>
        <v>2841</v>
      </c>
      <c r="K65" s="33">
        <f>'Indicador 52'!Q144</f>
        <v>3684</v>
      </c>
      <c r="L65" s="23" t="e">
        <f>'Indicador 52'!#REF!</f>
        <v>#REF!</v>
      </c>
      <c r="M65" s="23" t="e">
        <f>'Indicador 52'!#REF!</f>
        <v>#REF!</v>
      </c>
      <c r="N65" s="23" t="e">
        <f>'Indicador 52'!#REF!</f>
        <v>#REF!</v>
      </c>
      <c r="O65" s="23" t="e">
        <f>'Indicador 52'!#REF!</f>
        <v>#REF!</v>
      </c>
      <c r="P65" s="23" t="e">
        <f>'Indicador 52'!#REF!</f>
        <v>#REF!</v>
      </c>
      <c r="Q65" s="23">
        <f>'Indicador 52'!R144</f>
        <v>86.276346604215462</v>
      </c>
      <c r="R65" s="24">
        <f>'Indicador 52'!S144</f>
        <v>4</v>
      </c>
    </row>
    <row r="66" spans="1:21" x14ac:dyDescent="0.25">
      <c r="A66" s="34" t="s">
        <v>54</v>
      </c>
      <c r="B66" s="34">
        <v>211010</v>
      </c>
      <c r="C66" s="35" t="s">
        <v>63</v>
      </c>
      <c r="D66" s="33">
        <f>'Indicador 52'!E174</f>
        <v>22435</v>
      </c>
      <c r="E66" s="33">
        <f>'Indicador 52'!F174</f>
        <v>134610</v>
      </c>
      <c r="F66" s="33">
        <f>'Indicador 52'!G174</f>
        <v>20892</v>
      </c>
      <c r="G66" s="33">
        <f>'Indicador 52'!I174</f>
        <v>21791</v>
      </c>
      <c r="H66" s="33">
        <f>'Indicador 52'!K174</f>
        <v>21860</v>
      </c>
      <c r="I66" s="33">
        <f>'Indicador 52'!M174</f>
        <v>22027</v>
      </c>
      <c r="J66" s="33">
        <f>'Indicador 52'!O174</f>
        <v>22406</v>
      </c>
      <c r="K66" s="33">
        <f>'Indicador 52'!Q174</f>
        <v>22168</v>
      </c>
      <c r="L66" s="23" t="e">
        <f>'Indicador 52'!#REF!</f>
        <v>#REF!</v>
      </c>
      <c r="M66" s="23" t="e">
        <f>'Indicador 52'!#REF!</f>
        <v>#REF!</v>
      </c>
      <c r="N66" s="23" t="e">
        <f>'Indicador 52'!#REF!</f>
        <v>#REF!</v>
      </c>
      <c r="O66" s="23" t="e">
        <f>'Indicador 52'!#REF!</f>
        <v>#REF!</v>
      </c>
      <c r="P66" s="23" t="e">
        <f>'Indicador 52'!#REF!</f>
        <v>#REF!</v>
      </c>
      <c r="Q66" s="23">
        <f>'Indicador 52'!R174</f>
        <v>98.80989525295297</v>
      </c>
      <c r="R66" s="24">
        <f>'Indicador 52'!S174</f>
        <v>6</v>
      </c>
    </row>
    <row r="67" spans="1:21" x14ac:dyDescent="0.25">
      <c r="A67" s="34" t="s">
        <v>54</v>
      </c>
      <c r="B67" s="34">
        <v>211023</v>
      </c>
      <c r="C67" s="35" t="s">
        <v>64</v>
      </c>
      <c r="D67" s="33">
        <f>'Indicador 52'!E176</f>
        <v>5904</v>
      </c>
      <c r="E67" s="33">
        <f>'Indicador 52'!F176</f>
        <v>35424</v>
      </c>
      <c r="F67" s="33">
        <f>'Indicador 52'!G176</f>
        <v>6156</v>
      </c>
      <c r="G67" s="33">
        <f>'Indicador 52'!I176</f>
        <v>5899</v>
      </c>
      <c r="H67" s="33">
        <f>'Indicador 52'!K176</f>
        <v>5838</v>
      </c>
      <c r="I67" s="33">
        <f>'Indicador 52'!M176</f>
        <v>6050</v>
      </c>
      <c r="J67" s="33">
        <f>'Indicador 52'!O176</f>
        <v>5896</v>
      </c>
      <c r="K67" s="33">
        <f>'Indicador 52'!Q176</f>
        <v>5673</v>
      </c>
      <c r="L67" s="23" t="e">
        <f>'Indicador 52'!#REF!</f>
        <v>#REF!</v>
      </c>
      <c r="M67" s="23" t="e">
        <f>'Indicador 52'!#REF!</f>
        <v>#REF!</v>
      </c>
      <c r="N67" s="23" t="e">
        <f>'Indicador 52'!#REF!</f>
        <v>#REF!</v>
      </c>
      <c r="O67" s="23" t="e">
        <f>'Indicador 52'!#REF!</f>
        <v>#REF!</v>
      </c>
      <c r="P67" s="23" t="e">
        <f>'Indicador 52'!#REF!</f>
        <v>#REF!</v>
      </c>
      <c r="Q67" s="23">
        <f>'Indicador 52'!R176</f>
        <v>96.087398373983731</v>
      </c>
      <c r="R67" s="24">
        <f>'Indicador 52'!S176</f>
        <v>6</v>
      </c>
    </row>
    <row r="68" spans="1:21" x14ac:dyDescent="0.25">
      <c r="A68" s="34" t="s">
        <v>54</v>
      </c>
      <c r="B68" s="34">
        <v>211060</v>
      </c>
      <c r="C68" s="35" t="s">
        <v>65</v>
      </c>
      <c r="D68" s="33">
        <f>'Indicador 52'!E181</f>
        <v>4636</v>
      </c>
      <c r="E68" s="33">
        <f>'Indicador 52'!F181</f>
        <v>27816</v>
      </c>
      <c r="F68" s="33" t="e">
        <f>'Indicador 52'!#REF!</f>
        <v>#REF!</v>
      </c>
      <c r="G68" s="33">
        <f>'Indicador 52'!I181</f>
        <v>3746</v>
      </c>
      <c r="H68" s="33">
        <f>'Indicador 52'!K181</f>
        <v>4921</v>
      </c>
      <c r="I68" s="33">
        <f>'Indicador 52'!M181</f>
        <v>4612</v>
      </c>
      <c r="J68" s="33">
        <f>'Indicador 52'!O181</f>
        <v>2356</v>
      </c>
      <c r="K68" s="33">
        <f>'Indicador 52'!Q181</f>
        <v>3376</v>
      </c>
      <c r="L68" s="23" t="e">
        <f>'Indicador 52'!#REF!</f>
        <v>#REF!</v>
      </c>
      <c r="M68" s="23" t="e">
        <f>'Indicador 52'!#REF!</f>
        <v>#REF!</v>
      </c>
      <c r="N68" s="23" t="e">
        <f>'Indicador 52'!#REF!</f>
        <v>#REF!</v>
      </c>
      <c r="O68" s="23" t="e">
        <f>'Indicador 52'!#REF!</f>
        <v>#REF!</v>
      </c>
      <c r="P68" s="23" t="e">
        <f>'Indicador 52'!#REF!</f>
        <v>#REF!</v>
      </c>
      <c r="Q68" s="23">
        <f>'Indicador 52'!R181</f>
        <v>72.821397756686807</v>
      </c>
      <c r="R68" s="24">
        <f>'Indicador 52'!S181</f>
        <v>3</v>
      </c>
    </row>
    <row r="69" spans="1:21" x14ac:dyDescent="0.25">
      <c r="A69" s="34" t="s">
        <v>54</v>
      </c>
      <c r="B69" s="34">
        <v>211250</v>
      </c>
      <c r="C69" s="35" t="s">
        <v>66</v>
      </c>
      <c r="D69" s="33">
        <f>'Indicador 52'!E218</f>
        <v>4391</v>
      </c>
      <c r="E69" s="33">
        <f>'Indicador 52'!F218</f>
        <v>26346</v>
      </c>
      <c r="F69" s="33">
        <f>'Indicador 52'!G218</f>
        <v>5963</v>
      </c>
      <c r="G69" s="33">
        <f>'Indicador 52'!I218</f>
        <v>6690</v>
      </c>
      <c r="H69" s="33">
        <f>'Indicador 52'!K218</f>
        <v>5880</v>
      </c>
      <c r="I69" s="33">
        <f>'Indicador 52'!M218</f>
        <v>6821</v>
      </c>
      <c r="J69" s="33">
        <f>'Indicador 52'!O218</f>
        <v>6003</v>
      </c>
      <c r="K69" s="33">
        <f>'Indicador 52'!Q218</f>
        <v>5878</v>
      </c>
      <c r="L69" s="23" t="e">
        <f>'Indicador 52'!#REF!</f>
        <v>#REF!</v>
      </c>
      <c r="M69" s="23" t="e">
        <f>'Indicador 52'!#REF!</f>
        <v>#REF!</v>
      </c>
      <c r="N69" s="23" t="e">
        <f>'Indicador 52'!#REF!</f>
        <v>#REF!</v>
      </c>
      <c r="O69" s="23" t="e">
        <f>'Indicador 52'!#REF!</f>
        <v>#REF!</v>
      </c>
      <c r="P69" s="23" t="e">
        <f>'Indicador 52'!#REF!</f>
        <v>#REF!</v>
      </c>
      <c r="Q69" s="23">
        <f>'Indicador 52'!R218</f>
        <v>133.86472329765428</v>
      </c>
      <c r="R69" s="24">
        <f>'Indicador 52'!S218</f>
        <v>6</v>
      </c>
    </row>
    <row r="70" spans="1:21" x14ac:dyDescent="0.25">
      <c r="A70" s="17" t="s">
        <v>67</v>
      </c>
      <c r="B70" s="17">
        <v>210043</v>
      </c>
      <c r="C70" s="6" t="s">
        <v>68</v>
      </c>
      <c r="D70" s="26">
        <f>'Indicador 52'!E17</f>
        <v>8987</v>
      </c>
      <c r="E70" s="26">
        <f>'Indicador 52'!F17</f>
        <v>53922</v>
      </c>
      <c r="F70" s="26">
        <f>'Indicador 52'!G17</f>
        <v>6417</v>
      </c>
      <c r="G70" s="26">
        <f>'Indicador 52'!I17</f>
        <v>7358</v>
      </c>
      <c r="H70" s="26">
        <f>'Indicador 52'!K17</f>
        <v>7632</v>
      </c>
      <c r="I70" s="26">
        <f>'Indicador 52'!M17</f>
        <v>8740</v>
      </c>
      <c r="J70" s="26">
        <f>'Indicador 52'!O17</f>
        <v>8629</v>
      </c>
      <c r="K70" s="26">
        <f>'Indicador 52'!Q17</f>
        <v>8611</v>
      </c>
      <c r="L70" s="20" t="e">
        <f>'Indicador 52'!#REF!</f>
        <v>#REF!</v>
      </c>
      <c r="M70" s="20" t="e">
        <f>'Indicador 52'!#REF!</f>
        <v>#REF!</v>
      </c>
      <c r="N70" s="20" t="e">
        <f>'Indicador 52'!#REF!</f>
        <v>#REF!</v>
      </c>
      <c r="O70" s="20" t="e">
        <f>'Indicador 52'!#REF!</f>
        <v>#REF!</v>
      </c>
      <c r="P70" s="20" t="e">
        <f>'Indicador 52'!#REF!</f>
        <v>#REF!</v>
      </c>
      <c r="Q70" s="20">
        <f>'Indicador 52'!R17</f>
        <v>95.816178925114045</v>
      </c>
      <c r="R70" s="19">
        <f>'Indicador 52'!S17</f>
        <v>5</v>
      </c>
      <c r="S70" s="30">
        <f>COUNTIF(R70:R75,"&gt;=4")</f>
        <v>4</v>
      </c>
      <c r="T70" s="30">
        <f>COUNTIF(A70:A75,"&gt;=Codó")</f>
        <v>6</v>
      </c>
      <c r="U70" s="36">
        <f>S70/T70*100</f>
        <v>66.666666666666657</v>
      </c>
    </row>
    <row r="71" spans="1:21" x14ac:dyDescent="0.25">
      <c r="A71" s="8" t="s">
        <v>67</v>
      </c>
      <c r="B71" s="8">
        <v>210330</v>
      </c>
      <c r="C71" s="9" t="s">
        <v>67</v>
      </c>
      <c r="D71" s="26">
        <f>'Indicador 52'!E68</f>
        <v>4977</v>
      </c>
      <c r="E71" s="26">
        <f>'Indicador 52'!F68</f>
        <v>29862</v>
      </c>
      <c r="F71" s="26">
        <f>'Indicador 52'!G68</f>
        <v>4672</v>
      </c>
      <c r="G71" s="26">
        <f>'Indicador 52'!I68</f>
        <v>4366</v>
      </c>
      <c r="H71" s="26">
        <f>'Indicador 52'!K68</f>
        <v>4561</v>
      </c>
      <c r="I71" s="26">
        <f>'Indicador 52'!M68</f>
        <v>5150</v>
      </c>
      <c r="J71" s="26">
        <f>'Indicador 52'!O68</f>
        <v>5736</v>
      </c>
      <c r="K71" s="26">
        <f>'Indicador 52'!Q68</f>
        <v>5166</v>
      </c>
      <c r="L71" s="20" t="e">
        <f>'Indicador 52'!#REF!</f>
        <v>#REF!</v>
      </c>
      <c r="M71" s="20" t="e">
        <f>'Indicador 52'!#REF!</f>
        <v>#REF!</v>
      </c>
      <c r="N71" s="20" t="e">
        <f>'Indicador 52'!#REF!</f>
        <v>#REF!</v>
      </c>
      <c r="O71" s="20" t="e">
        <f>'Indicador 52'!#REF!</f>
        <v>#REF!</v>
      </c>
      <c r="P71" s="20" t="e">
        <f>'Indicador 52'!#REF!</f>
        <v>#REF!</v>
      </c>
      <c r="Q71" s="20">
        <f>'Indicador 52'!R68</f>
        <v>103.79746835443038</v>
      </c>
      <c r="R71" s="19">
        <f>'Indicador 52'!S68</f>
        <v>6</v>
      </c>
    </row>
    <row r="72" spans="1:21" x14ac:dyDescent="0.25">
      <c r="A72" s="8" t="s">
        <v>67</v>
      </c>
      <c r="B72" s="8">
        <v>210360</v>
      </c>
      <c r="C72" s="9" t="s">
        <v>69</v>
      </c>
      <c r="D72" s="26">
        <f>'Indicador 52'!E72</f>
        <v>2595</v>
      </c>
      <c r="E72" s="26">
        <f>'Indicador 52'!F72</f>
        <v>15570</v>
      </c>
      <c r="F72" s="26">
        <f>'Indicador 52'!G72</f>
        <v>2298</v>
      </c>
      <c r="G72" s="26">
        <f>'Indicador 52'!I72</f>
        <v>2186</v>
      </c>
      <c r="H72" s="26">
        <f>'Indicador 52'!K72</f>
        <v>2375</v>
      </c>
      <c r="I72" s="26">
        <f>'Indicador 52'!M72</f>
        <v>2354</v>
      </c>
      <c r="J72" s="26">
        <f>'Indicador 52'!O72</f>
        <v>2143</v>
      </c>
      <c r="K72" s="26">
        <f>'Indicador 52'!Q72</f>
        <v>2588</v>
      </c>
      <c r="L72" s="20" t="e">
        <f>'Indicador 52'!#REF!</f>
        <v>#REF!</v>
      </c>
      <c r="M72" s="20" t="e">
        <f>'Indicador 52'!#REF!</f>
        <v>#REF!</v>
      </c>
      <c r="N72" s="20" t="e">
        <f>'Indicador 52'!#REF!</f>
        <v>#REF!</v>
      </c>
      <c r="O72" s="20" t="e">
        <f>'Indicador 52'!#REF!</f>
        <v>#REF!</v>
      </c>
      <c r="P72" s="20" t="e">
        <f>'Indicador 52'!#REF!</f>
        <v>#REF!</v>
      </c>
      <c r="Q72" s="20">
        <f>'Indicador 52'!R72</f>
        <v>99.730250481695577</v>
      </c>
      <c r="R72" s="19">
        <f>'Indicador 52'!S72</f>
        <v>6</v>
      </c>
    </row>
    <row r="73" spans="1:21" x14ac:dyDescent="0.25">
      <c r="A73" s="17" t="s">
        <v>67</v>
      </c>
      <c r="B73" s="17">
        <v>210845</v>
      </c>
      <c r="C73" s="6" t="s">
        <v>70</v>
      </c>
      <c r="D73" s="26">
        <f>'Indicador 52'!E150</f>
        <v>6537</v>
      </c>
      <c r="E73" s="26">
        <f>'Indicador 52'!F150</f>
        <v>39222</v>
      </c>
      <c r="F73" s="26">
        <f>'Indicador 52'!G150</f>
        <v>5211</v>
      </c>
      <c r="G73" s="26">
        <f>'Indicador 52'!I150</f>
        <v>6534</v>
      </c>
      <c r="H73" s="26">
        <f>'Indicador 52'!K150</f>
        <v>6525</v>
      </c>
      <c r="I73" s="26">
        <f>'Indicador 52'!M150</f>
        <v>6548</v>
      </c>
      <c r="J73" s="26">
        <f>'Indicador 52'!O150</f>
        <v>6428</v>
      </c>
      <c r="K73" s="26">
        <f>'Indicador 52'!Q150</f>
        <v>6566</v>
      </c>
      <c r="L73" s="20" t="e">
        <f>'Indicador 52'!#REF!</f>
        <v>#REF!</v>
      </c>
      <c r="M73" s="20" t="e">
        <f>'Indicador 52'!#REF!</f>
        <v>#REF!</v>
      </c>
      <c r="N73" s="20" t="e">
        <f>'Indicador 52'!#REF!</f>
        <v>#REF!</v>
      </c>
      <c r="O73" s="20" t="e">
        <f>'Indicador 52'!#REF!</f>
        <v>#REF!</v>
      </c>
      <c r="P73" s="20" t="e">
        <f>'Indicador 52'!#REF!</f>
        <v>#REF!</v>
      </c>
      <c r="Q73" s="20">
        <f>'Indicador 52'!R150</f>
        <v>100.44362857579929</v>
      </c>
      <c r="R73" s="19">
        <f>'Indicador 52'!S150</f>
        <v>5</v>
      </c>
    </row>
    <row r="74" spans="1:21" x14ac:dyDescent="0.25">
      <c r="A74" s="17" t="s">
        <v>67</v>
      </c>
      <c r="B74" s="17">
        <v>211150</v>
      </c>
      <c r="C74" s="6" t="s">
        <v>71</v>
      </c>
      <c r="D74" s="26">
        <f>'Indicador 52'!E196</f>
        <v>399189</v>
      </c>
      <c r="E74" s="26">
        <f>'Indicador 52'!F196</f>
        <v>2395134</v>
      </c>
      <c r="F74" s="26">
        <f>'Indicador 52'!G196</f>
        <v>245445</v>
      </c>
      <c r="G74" s="26">
        <f>'Indicador 52'!I196</f>
        <v>206408</v>
      </c>
      <c r="H74" s="26">
        <f>'Indicador 52'!K196</f>
        <v>314475</v>
      </c>
      <c r="I74" s="26">
        <f>'Indicador 52'!M196</f>
        <v>100286</v>
      </c>
      <c r="J74" s="26">
        <f>'Indicador 52'!O196</f>
        <v>164092</v>
      </c>
      <c r="K74" s="26">
        <f>'Indicador 52'!Q196</f>
        <v>180740</v>
      </c>
      <c r="L74" s="20" t="e">
        <f>'Indicador 52'!#REF!</f>
        <v>#REF!</v>
      </c>
      <c r="M74" s="20" t="e">
        <f>'Indicador 52'!#REF!</f>
        <v>#REF!</v>
      </c>
      <c r="N74" s="20" t="e">
        <f>'Indicador 52'!#REF!</f>
        <v>#REF!</v>
      </c>
      <c r="O74" s="20" t="e">
        <f>'Indicador 52'!#REF!</f>
        <v>#REF!</v>
      </c>
      <c r="P74" s="20" t="e">
        <f>'Indicador 52'!#REF!</f>
        <v>#REF!</v>
      </c>
      <c r="Q74" s="20">
        <f>'Indicador 52'!R196</f>
        <v>45.276798709383279</v>
      </c>
      <c r="R74" s="19">
        <f>'Indicador 52'!S196</f>
        <v>0</v>
      </c>
    </row>
    <row r="75" spans="1:21" x14ac:dyDescent="0.25">
      <c r="A75" s="8" t="s">
        <v>67</v>
      </c>
      <c r="B75" s="8">
        <v>211210</v>
      </c>
      <c r="C75" s="9" t="s">
        <v>72</v>
      </c>
      <c r="D75" s="26">
        <f>'Indicador 52'!E211</f>
        <v>1970</v>
      </c>
      <c r="E75" s="26">
        <f>'Indicador 52'!F211</f>
        <v>11820</v>
      </c>
      <c r="F75" s="26">
        <f>'Indicador 52'!G211</f>
        <v>0</v>
      </c>
      <c r="G75" s="26">
        <f>'Indicador 52'!I211</f>
        <v>0</v>
      </c>
      <c r="H75" s="26">
        <f>'Indicador 52'!K211</f>
        <v>0</v>
      </c>
      <c r="I75" s="26">
        <f>'Indicador 52'!M211</f>
        <v>1962</v>
      </c>
      <c r="J75" s="26">
        <f>'Indicador 52'!O211</f>
        <v>1721</v>
      </c>
      <c r="K75" s="26">
        <f>'Indicador 52'!Q211</f>
        <v>2036</v>
      </c>
      <c r="L75" s="20" t="e">
        <f>'Indicador 52'!#REF!</f>
        <v>#REF!</v>
      </c>
      <c r="M75" s="20" t="e">
        <f>'Indicador 52'!#REF!</f>
        <v>#REF!</v>
      </c>
      <c r="N75" s="20" t="e">
        <f>'Indicador 52'!#REF!</f>
        <v>#REF!</v>
      </c>
      <c r="O75" s="20" t="e">
        <f>'Indicador 52'!#REF!</f>
        <v>#REF!</v>
      </c>
      <c r="P75" s="20" t="e">
        <f>'Indicador 52'!#REF!</f>
        <v>#REF!</v>
      </c>
      <c r="Q75" s="20">
        <f>'Indicador 52'!R211</f>
        <v>103.35025380710661</v>
      </c>
      <c r="R75" s="19">
        <f>'Indicador 52'!S211</f>
        <v>3</v>
      </c>
    </row>
    <row r="76" spans="1:21" x14ac:dyDescent="0.25">
      <c r="A76" s="31" t="s">
        <v>73</v>
      </c>
      <c r="B76" s="31">
        <v>210060</v>
      </c>
      <c r="C76" s="32" t="s">
        <v>74</v>
      </c>
      <c r="D76" s="33">
        <f>'Indicador 52'!E21</f>
        <v>10200</v>
      </c>
      <c r="E76" s="33">
        <f>'Indicador 52'!F21</f>
        <v>61200</v>
      </c>
      <c r="F76" s="33">
        <f>'Indicador 52'!G21</f>
        <v>9457</v>
      </c>
      <c r="G76" s="33">
        <f>'Indicador 52'!I21</f>
        <v>10324</v>
      </c>
      <c r="H76" s="33">
        <f>'Indicador 52'!K21</f>
        <v>9938</v>
      </c>
      <c r="I76" s="33">
        <f>'Indicador 52'!M21</f>
        <v>9249</v>
      </c>
      <c r="J76" s="33">
        <f>'Indicador 52'!O21</f>
        <v>9272</v>
      </c>
      <c r="K76" s="33">
        <f>'Indicador 52'!Q21</f>
        <v>9202</v>
      </c>
      <c r="L76" s="23" t="e">
        <f>'Indicador 52'!#REF!</f>
        <v>#REF!</v>
      </c>
      <c r="M76" s="23" t="e">
        <f>'Indicador 52'!#REF!</f>
        <v>#REF!</v>
      </c>
      <c r="N76" s="23" t="e">
        <f>'Indicador 52'!#REF!</f>
        <v>#REF!</v>
      </c>
      <c r="O76" s="23" t="e">
        <f>'Indicador 52'!#REF!</f>
        <v>#REF!</v>
      </c>
      <c r="P76" s="23" t="e">
        <f>'Indicador 52'!#REF!</f>
        <v>#REF!</v>
      </c>
      <c r="Q76" s="23">
        <f>'Indicador 52'!R21</f>
        <v>90.215686274509792</v>
      </c>
      <c r="R76" s="24">
        <f>'Indicador 52'!S21</f>
        <v>6</v>
      </c>
      <c r="S76" s="70">
        <f>COUNTIF(R76:R90,"&gt;=4")</f>
        <v>11</v>
      </c>
      <c r="T76" s="70">
        <f>COUNTIF(A76:A90,"&gt;=Imperatriz")</f>
        <v>15</v>
      </c>
      <c r="U76" s="71">
        <f>S76/T76*100</f>
        <v>73.333333333333329</v>
      </c>
    </row>
    <row r="77" spans="1:21" x14ac:dyDescent="0.25">
      <c r="A77" s="34" t="s">
        <v>73</v>
      </c>
      <c r="B77" s="34">
        <v>210235</v>
      </c>
      <c r="C77" s="35" t="s">
        <v>75</v>
      </c>
      <c r="D77" s="33">
        <f>'Indicador 52'!E51</f>
        <v>17118</v>
      </c>
      <c r="E77" s="33">
        <f>'Indicador 52'!F51</f>
        <v>102708</v>
      </c>
      <c r="F77" s="33">
        <f>'Indicador 52'!G51</f>
        <v>14841</v>
      </c>
      <c r="G77" s="33">
        <f>'Indicador 52'!I51</f>
        <v>15843</v>
      </c>
      <c r="H77" s="33">
        <f>'Indicador 52'!K51</f>
        <v>15071</v>
      </c>
      <c r="I77" s="33">
        <f>'Indicador 52'!M51</f>
        <v>18436</v>
      </c>
      <c r="J77" s="33">
        <f>'Indicador 52'!O51</f>
        <v>18243</v>
      </c>
      <c r="K77" s="33">
        <f>'Indicador 52'!Q51</f>
        <v>19080</v>
      </c>
      <c r="L77" s="23" t="e">
        <f>'Indicador 52'!#REF!</f>
        <v>#REF!</v>
      </c>
      <c r="M77" s="23" t="e">
        <f>'Indicador 52'!#REF!</f>
        <v>#REF!</v>
      </c>
      <c r="N77" s="23" t="e">
        <f>'Indicador 52'!#REF!</f>
        <v>#REF!</v>
      </c>
      <c r="O77" s="23" t="e">
        <f>'Indicador 52'!#REF!</f>
        <v>#REF!</v>
      </c>
      <c r="P77" s="23" t="e">
        <f>'Indicador 52'!#REF!</f>
        <v>#REF!</v>
      </c>
      <c r="Q77" s="23">
        <f>'Indicador 52'!R51</f>
        <v>111.46161934805467</v>
      </c>
      <c r="R77" s="24">
        <f>'Indicador 52'!S51</f>
        <v>6</v>
      </c>
    </row>
    <row r="78" spans="1:21" x14ac:dyDescent="0.25">
      <c r="A78" s="34" t="s">
        <v>73</v>
      </c>
      <c r="B78" s="34">
        <v>210255</v>
      </c>
      <c r="C78" s="35" t="s">
        <v>76</v>
      </c>
      <c r="D78" s="33">
        <f>'Indicador 52'!E55</f>
        <v>2423</v>
      </c>
      <c r="E78" s="33">
        <f>'Indicador 52'!F55</f>
        <v>14538</v>
      </c>
      <c r="F78" s="33">
        <f>'Indicador 52'!G55</f>
        <v>2030</v>
      </c>
      <c r="G78" s="33">
        <f>'Indicador 52'!I55</f>
        <v>2020</v>
      </c>
      <c r="H78" s="33">
        <f>'Indicador 52'!K55</f>
        <v>2745</v>
      </c>
      <c r="I78" s="33">
        <f>'Indicador 52'!M55</f>
        <v>2686</v>
      </c>
      <c r="J78" s="33">
        <f>'Indicador 52'!O55</f>
        <v>1544</v>
      </c>
      <c r="K78" s="33">
        <f>'Indicador 52'!Q55</f>
        <v>1599</v>
      </c>
      <c r="L78" s="23" t="e">
        <f>'Indicador 52'!#REF!</f>
        <v>#REF!</v>
      </c>
      <c r="M78" s="23" t="e">
        <f>'Indicador 52'!#REF!</f>
        <v>#REF!</v>
      </c>
      <c r="N78" s="23" t="e">
        <f>'Indicador 52'!#REF!</f>
        <v>#REF!</v>
      </c>
      <c r="O78" s="23" t="e">
        <f>'Indicador 52'!#REF!</f>
        <v>#REF!</v>
      </c>
      <c r="P78" s="23" t="e">
        <f>'Indicador 52'!#REF!</f>
        <v>#REF!</v>
      </c>
      <c r="Q78" s="23">
        <f>'Indicador 52'!R55</f>
        <v>65.992571192736278</v>
      </c>
      <c r="R78" s="24">
        <f>'Indicador 52'!S55</f>
        <v>4</v>
      </c>
    </row>
    <row r="79" spans="1:21" x14ac:dyDescent="0.25">
      <c r="A79" s="34" t="s">
        <v>73</v>
      </c>
      <c r="B79" s="34">
        <v>210375</v>
      </c>
      <c r="C79" s="35" t="s">
        <v>77</v>
      </c>
      <c r="D79" s="33">
        <f>'Indicador 52'!E74</f>
        <v>10466</v>
      </c>
      <c r="E79" s="33">
        <f>'Indicador 52'!F74</f>
        <v>62796</v>
      </c>
      <c r="F79" s="33">
        <f>'Indicador 52'!G74</f>
        <v>3456</v>
      </c>
      <c r="G79" s="33">
        <f>'Indicador 52'!I74</f>
        <v>9585</v>
      </c>
      <c r="H79" s="33">
        <f>'Indicador 52'!K74</f>
        <v>9435</v>
      </c>
      <c r="I79" s="33">
        <f>'Indicador 52'!M74</f>
        <v>9963</v>
      </c>
      <c r="J79" s="33">
        <f>'Indicador 52'!O74</f>
        <v>10073</v>
      </c>
      <c r="K79" s="33">
        <f>'Indicador 52'!Q74</f>
        <v>9842</v>
      </c>
      <c r="L79" s="23" t="e">
        <f>'Indicador 52'!#REF!</f>
        <v>#REF!</v>
      </c>
      <c r="M79" s="23" t="e">
        <f>'Indicador 52'!#REF!</f>
        <v>#REF!</v>
      </c>
      <c r="N79" s="23" t="e">
        <f>'Indicador 52'!#REF!</f>
        <v>#REF!</v>
      </c>
      <c r="O79" s="23" t="e">
        <f>'Indicador 52'!#REF!</f>
        <v>#REF!</v>
      </c>
      <c r="P79" s="23" t="e">
        <f>'Indicador 52'!#REF!</f>
        <v>#REF!</v>
      </c>
      <c r="Q79" s="23">
        <f>'Indicador 52'!R74</f>
        <v>94.037836804892024</v>
      </c>
      <c r="R79" s="24">
        <f>'Indicador 52'!S74</f>
        <v>5</v>
      </c>
    </row>
    <row r="80" spans="1:21" x14ac:dyDescent="0.25">
      <c r="A80" s="34" t="s">
        <v>73</v>
      </c>
      <c r="B80" s="34">
        <v>210405</v>
      </c>
      <c r="C80" s="35" t="s">
        <v>78</v>
      </c>
      <c r="D80" s="33">
        <f>'Indicador 52'!E78</f>
        <v>4447</v>
      </c>
      <c r="E80" s="33">
        <f>'Indicador 52'!F78</f>
        <v>26682</v>
      </c>
      <c r="F80" s="33">
        <f>'Indicador 52'!G78</f>
        <v>2743</v>
      </c>
      <c r="G80" s="33">
        <f>'Indicador 52'!I78</f>
        <v>3751</v>
      </c>
      <c r="H80" s="33">
        <f>'Indicador 52'!K78</f>
        <v>4787</v>
      </c>
      <c r="I80" s="33">
        <f>'Indicador 52'!M78</f>
        <v>4465</v>
      </c>
      <c r="J80" s="33">
        <f>'Indicador 52'!O78</f>
        <v>3360</v>
      </c>
      <c r="K80" s="33">
        <f>'Indicador 52'!Q78</f>
        <v>4412</v>
      </c>
      <c r="L80" s="23" t="e">
        <f>'Indicador 52'!#REF!</f>
        <v>#REF!</v>
      </c>
      <c r="M80" s="23" t="e">
        <f>'Indicador 52'!#REF!</f>
        <v>#REF!</v>
      </c>
      <c r="N80" s="23" t="e">
        <f>'Indicador 52'!#REF!</f>
        <v>#REF!</v>
      </c>
      <c r="O80" s="23" t="e">
        <f>'Indicador 52'!#REF!</f>
        <v>#REF!</v>
      </c>
      <c r="P80" s="23" t="e">
        <f>'Indicador 52'!#REF!</f>
        <v>#REF!</v>
      </c>
      <c r="Q80" s="23">
        <f>'Indicador 52'!R78</f>
        <v>99.212952552282445</v>
      </c>
      <c r="R80" s="24">
        <f>'Indicador 52'!S78</f>
        <v>4</v>
      </c>
    </row>
    <row r="81" spans="1:21" x14ac:dyDescent="0.25">
      <c r="A81" s="34" t="s">
        <v>73</v>
      </c>
      <c r="B81" s="34">
        <v>210455</v>
      </c>
      <c r="C81" s="35" t="s">
        <v>79</v>
      </c>
      <c r="D81" s="33">
        <f>'Indicador 52'!E86</f>
        <v>4950</v>
      </c>
      <c r="E81" s="33">
        <f>'Indicador 52'!F86</f>
        <v>29700</v>
      </c>
      <c r="F81" s="33">
        <f>'Indicador 52'!G86</f>
        <v>1117</v>
      </c>
      <c r="G81" s="33">
        <f>'Indicador 52'!I86</f>
        <v>1639</v>
      </c>
      <c r="H81" s="33">
        <f>'Indicador 52'!K86</f>
        <v>3456</v>
      </c>
      <c r="I81" s="33">
        <f>'Indicador 52'!M86</f>
        <v>1717</v>
      </c>
      <c r="J81" s="33">
        <f>'Indicador 52'!O86</f>
        <v>1427</v>
      </c>
      <c r="K81" s="33">
        <f>'Indicador 52'!Q86</f>
        <v>3711</v>
      </c>
      <c r="L81" s="23" t="e">
        <f>'Indicador 52'!#REF!</f>
        <v>#REF!</v>
      </c>
      <c r="M81" s="23" t="e">
        <f>'Indicador 52'!#REF!</f>
        <v>#REF!</v>
      </c>
      <c r="N81" s="23" t="e">
        <f>'Indicador 52'!#REF!</f>
        <v>#REF!</v>
      </c>
      <c r="O81" s="23" t="e">
        <f>'Indicador 52'!#REF!</f>
        <v>#REF!</v>
      </c>
      <c r="P81" s="23" t="e">
        <f>'Indicador 52'!#REF!</f>
        <v>#REF!</v>
      </c>
      <c r="Q81" s="23">
        <f>'Indicador 52'!R86</f>
        <v>74.969696969696969</v>
      </c>
      <c r="R81" s="24">
        <f>'Indicador 52'!S86</f>
        <v>0</v>
      </c>
    </row>
    <row r="82" spans="1:21" x14ac:dyDescent="0.25">
      <c r="A82" s="31" t="s">
        <v>73</v>
      </c>
      <c r="B82" s="31">
        <v>210530</v>
      </c>
      <c r="C82" s="32" t="s">
        <v>73</v>
      </c>
      <c r="D82" s="33">
        <f>'Indicador 52'!E98</f>
        <v>5122</v>
      </c>
      <c r="E82" s="33">
        <f>'Indicador 52'!F98</f>
        <v>30732</v>
      </c>
      <c r="F82" s="33">
        <f>'Indicador 52'!G98</f>
        <v>5926</v>
      </c>
      <c r="G82" s="33">
        <f>'Indicador 52'!I98</f>
        <v>7908</v>
      </c>
      <c r="H82" s="33">
        <f>'Indicador 52'!K98</f>
        <v>5834</v>
      </c>
      <c r="I82" s="33">
        <f>'Indicador 52'!M98</f>
        <v>5842</v>
      </c>
      <c r="J82" s="33">
        <f>'Indicador 52'!O98</f>
        <v>4028</v>
      </c>
      <c r="K82" s="33">
        <f>'Indicador 52'!Q98</f>
        <v>5605</v>
      </c>
      <c r="L82" s="23" t="e">
        <f>'Indicador 52'!#REF!</f>
        <v>#REF!</v>
      </c>
      <c r="M82" s="23" t="e">
        <f>'Indicador 52'!#REF!</f>
        <v>#REF!</v>
      </c>
      <c r="N82" s="23" t="e">
        <f>'Indicador 52'!#REF!</f>
        <v>#REF!</v>
      </c>
      <c r="O82" s="23" t="e">
        <f>'Indicador 52'!#REF!</f>
        <v>#REF!</v>
      </c>
      <c r="P82" s="23" t="e">
        <f>'Indicador 52'!#REF!</f>
        <v>#REF!</v>
      </c>
      <c r="Q82" s="23">
        <f>'Indicador 52'!R98</f>
        <v>109.4299101913315</v>
      </c>
      <c r="R82" s="24">
        <f>'Indicador 52'!S98</f>
        <v>5</v>
      </c>
    </row>
    <row r="83" spans="1:21" x14ac:dyDescent="0.25">
      <c r="A83" s="34" t="s">
        <v>73</v>
      </c>
      <c r="B83" s="34">
        <v>210550</v>
      </c>
      <c r="C83" s="35" t="s">
        <v>80</v>
      </c>
      <c r="D83" s="33">
        <f>'Indicador 52'!E104</f>
        <v>3430</v>
      </c>
      <c r="E83" s="33">
        <f>'Indicador 52'!F104</f>
        <v>20580</v>
      </c>
      <c r="F83" s="33">
        <f>'Indicador 52'!G104</f>
        <v>1816</v>
      </c>
      <c r="G83" s="33">
        <f>'Indicador 52'!I104</f>
        <v>4323</v>
      </c>
      <c r="H83" s="33">
        <f>'Indicador 52'!K104</f>
        <v>390</v>
      </c>
      <c r="I83" s="33">
        <f>'Indicador 52'!M104</f>
        <v>3344</v>
      </c>
      <c r="J83" s="33">
        <f>'Indicador 52'!O104</f>
        <v>2977</v>
      </c>
      <c r="K83" s="33">
        <f>'Indicador 52'!Q104</f>
        <v>2943</v>
      </c>
      <c r="L83" s="23" t="e">
        <f>'Indicador 52'!#REF!</f>
        <v>#REF!</v>
      </c>
      <c r="M83" s="23" t="e">
        <f>'Indicador 52'!#REF!</f>
        <v>#REF!</v>
      </c>
      <c r="N83" s="23" t="e">
        <f>'Indicador 52'!#REF!</f>
        <v>#REF!</v>
      </c>
      <c r="O83" s="23" t="e">
        <f>'Indicador 52'!#REF!</f>
        <v>#REF!</v>
      </c>
      <c r="P83" s="23" t="e">
        <f>'Indicador 52'!#REF!</f>
        <v>#REF!</v>
      </c>
      <c r="Q83" s="23">
        <f>'Indicador 52'!R104</f>
        <v>85.801749271137027</v>
      </c>
      <c r="R83" s="24">
        <f>'Indicador 52'!S104</f>
        <v>4</v>
      </c>
    </row>
    <row r="84" spans="1:21" x14ac:dyDescent="0.25">
      <c r="A84" s="34" t="s">
        <v>73</v>
      </c>
      <c r="B84" s="34">
        <v>210598</v>
      </c>
      <c r="C84" s="35" t="s">
        <v>81</v>
      </c>
      <c r="D84" s="33">
        <f>'Indicador 52'!E113</f>
        <v>2077</v>
      </c>
      <c r="E84" s="33">
        <f>'Indicador 52'!F113</f>
        <v>12462</v>
      </c>
      <c r="F84" s="33">
        <f>'Indicador 52'!G113</f>
        <v>2077</v>
      </c>
      <c r="G84" s="33">
        <f>'Indicador 52'!I113</f>
        <v>1680</v>
      </c>
      <c r="H84" s="33">
        <f>'Indicador 52'!K113</f>
        <v>1949</v>
      </c>
      <c r="I84" s="33">
        <f>'Indicador 52'!M113</f>
        <v>2070</v>
      </c>
      <c r="J84" s="33">
        <f>'Indicador 52'!O113</f>
        <v>1823</v>
      </c>
      <c r="K84" s="33">
        <f>'Indicador 52'!Q113</f>
        <v>1878</v>
      </c>
      <c r="L84" s="23" t="e">
        <f>'Indicador 52'!#REF!</f>
        <v>#REF!</v>
      </c>
      <c r="M84" s="23" t="e">
        <f>'Indicador 52'!#REF!</f>
        <v>#REF!</v>
      </c>
      <c r="N84" s="23" t="e">
        <f>'Indicador 52'!#REF!</f>
        <v>#REF!</v>
      </c>
      <c r="O84" s="23" t="e">
        <f>'Indicador 52'!#REF!</f>
        <v>#REF!</v>
      </c>
      <c r="P84" s="23" t="e">
        <f>'Indicador 52'!#REF!</f>
        <v>#REF!</v>
      </c>
      <c r="Q84" s="23">
        <f>'Indicador 52'!R113</f>
        <v>90.418873375060187</v>
      </c>
      <c r="R84" s="24">
        <f>'Indicador 52'!S113</f>
        <v>6</v>
      </c>
    </row>
    <row r="85" spans="1:21" x14ac:dyDescent="0.25">
      <c r="A85" s="34" t="s">
        <v>73</v>
      </c>
      <c r="B85" s="34">
        <v>210700</v>
      </c>
      <c r="C85" s="35" t="s">
        <v>82</v>
      </c>
      <c r="D85" s="33">
        <f>'Indicador 52'!E130</f>
        <v>3762</v>
      </c>
      <c r="E85" s="33">
        <f>'Indicador 52'!F130</f>
        <v>22572</v>
      </c>
      <c r="F85" s="33">
        <f>'Indicador 52'!G130</f>
        <v>1525</v>
      </c>
      <c r="G85" s="33">
        <f>'Indicador 52'!I130</f>
        <v>1417</v>
      </c>
      <c r="H85" s="33">
        <f>'Indicador 52'!K130</f>
        <v>1800</v>
      </c>
      <c r="I85" s="33">
        <f>'Indicador 52'!M130</f>
        <v>1626</v>
      </c>
      <c r="J85" s="33">
        <f>'Indicador 52'!O130</f>
        <v>1012</v>
      </c>
      <c r="K85" s="33">
        <f>'Indicador 52'!Q130</f>
        <v>1760</v>
      </c>
      <c r="L85" s="23" t="e">
        <f>'Indicador 52'!#REF!</f>
        <v>#REF!</v>
      </c>
      <c r="M85" s="23" t="e">
        <f>'Indicador 52'!#REF!</f>
        <v>#REF!</v>
      </c>
      <c r="N85" s="23" t="e">
        <f>'Indicador 52'!#REF!</f>
        <v>#REF!</v>
      </c>
      <c r="O85" s="23" t="e">
        <f>'Indicador 52'!#REF!</f>
        <v>#REF!</v>
      </c>
      <c r="P85" s="23" t="e">
        <f>'Indicador 52'!#REF!</f>
        <v>#REF!</v>
      </c>
      <c r="Q85" s="23">
        <f>'Indicador 52'!R130</f>
        <v>46.783625730994146</v>
      </c>
      <c r="R85" s="24">
        <f>'Indicador 52'!S130</f>
        <v>0</v>
      </c>
    </row>
    <row r="86" spans="1:21" x14ac:dyDescent="0.25">
      <c r="A86" s="34" t="s">
        <v>73</v>
      </c>
      <c r="B86" s="34">
        <v>210900</v>
      </c>
      <c r="C86" s="35" t="s">
        <v>83</v>
      </c>
      <c r="D86" s="33">
        <f>'Indicador 52'!E156</f>
        <v>4736</v>
      </c>
      <c r="E86" s="33">
        <f>'Indicador 52'!F156</f>
        <v>28416</v>
      </c>
      <c r="F86" s="33">
        <f>'Indicador 52'!G156</f>
        <v>4495</v>
      </c>
      <c r="G86" s="33">
        <f>'Indicador 52'!I156</f>
        <v>4484</v>
      </c>
      <c r="H86" s="33">
        <f>'Indicador 52'!K156</f>
        <v>4576</v>
      </c>
      <c r="I86" s="33">
        <f>'Indicador 52'!M156</f>
        <v>4088</v>
      </c>
      <c r="J86" s="33">
        <f>'Indicador 52'!O156</f>
        <v>4623</v>
      </c>
      <c r="K86" s="33">
        <f>'Indicador 52'!Q156</f>
        <v>4634</v>
      </c>
      <c r="L86" s="23" t="e">
        <f>'Indicador 52'!#REF!</f>
        <v>#REF!</v>
      </c>
      <c r="M86" s="23" t="e">
        <f>'Indicador 52'!#REF!</f>
        <v>#REF!</v>
      </c>
      <c r="N86" s="23" t="e">
        <f>'Indicador 52'!#REF!</f>
        <v>#REF!</v>
      </c>
      <c r="O86" s="23" t="e">
        <f>'Indicador 52'!#REF!</f>
        <v>#REF!</v>
      </c>
      <c r="P86" s="23" t="e">
        <f>'Indicador 52'!#REF!</f>
        <v>#REF!</v>
      </c>
      <c r="Q86" s="23">
        <f>'Indicador 52'!R156</f>
        <v>97.84628378378379</v>
      </c>
      <c r="R86" s="24">
        <f>'Indicador 52'!S156</f>
        <v>6</v>
      </c>
    </row>
    <row r="87" spans="1:21" x14ac:dyDescent="0.25">
      <c r="A87" s="34" t="s">
        <v>73</v>
      </c>
      <c r="B87" s="34">
        <v>210955</v>
      </c>
      <c r="C87" s="35" t="s">
        <v>84</v>
      </c>
      <c r="D87" s="33">
        <f>'Indicador 52'!E166</f>
        <v>13443</v>
      </c>
      <c r="E87" s="33">
        <f>'Indicador 52'!F166</f>
        <v>80658</v>
      </c>
      <c r="F87" s="33">
        <f>'Indicador 52'!G166</f>
        <v>6436</v>
      </c>
      <c r="G87" s="33">
        <f>'Indicador 52'!I166</f>
        <v>7156</v>
      </c>
      <c r="H87" s="33">
        <f>'Indicador 52'!K166</f>
        <v>10812</v>
      </c>
      <c r="I87" s="33">
        <f>'Indicador 52'!M166</f>
        <v>11576</v>
      </c>
      <c r="J87" s="33">
        <f>'Indicador 52'!O166</f>
        <v>12106</v>
      </c>
      <c r="K87" s="33">
        <f>'Indicador 52'!Q166</f>
        <v>8336</v>
      </c>
      <c r="L87" s="23" t="e">
        <f>'Indicador 52'!#REF!</f>
        <v>#REF!</v>
      </c>
      <c r="M87" s="23" t="e">
        <f>'Indicador 52'!#REF!</f>
        <v>#REF!</v>
      </c>
      <c r="N87" s="23" t="e">
        <f>'Indicador 52'!#REF!</f>
        <v>#REF!</v>
      </c>
      <c r="O87" s="23" t="e">
        <f>'Indicador 52'!#REF!</f>
        <v>#REF!</v>
      </c>
      <c r="P87" s="23" t="e">
        <f>'Indicador 52'!#REF!</f>
        <v>#REF!</v>
      </c>
      <c r="Q87" s="23">
        <f>'Indicador 52'!R166</f>
        <v>62.009968013092319</v>
      </c>
      <c r="R87" s="24">
        <f>'Indicador 52'!S166</f>
        <v>3</v>
      </c>
    </row>
    <row r="88" spans="1:21" x14ac:dyDescent="0.25">
      <c r="A88" s="31" t="s">
        <v>73</v>
      </c>
      <c r="B88" s="31">
        <v>211105</v>
      </c>
      <c r="C88" s="32" t="s">
        <v>85</v>
      </c>
      <c r="D88" s="33">
        <f>'Indicador 52'!E189</f>
        <v>2427</v>
      </c>
      <c r="E88" s="33">
        <f>'Indicador 52'!F189</f>
        <v>14562</v>
      </c>
      <c r="F88" s="33">
        <f>'Indicador 52'!G189</f>
        <v>1053</v>
      </c>
      <c r="G88" s="33">
        <f>'Indicador 52'!I189</f>
        <v>512</v>
      </c>
      <c r="H88" s="33">
        <f>'Indicador 52'!K189</f>
        <v>0</v>
      </c>
      <c r="I88" s="33">
        <f>'Indicador 52'!M189</f>
        <v>477</v>
      </c>
      <c r="J88" s="33">
        <f>'Indicador 52'!O189</f>
        <v>682</v>
      </c>
      <c r="K88" s="33">
        <f>'Indicador 52'!Q189</f>
        <v>1448</v>
      </c>
      <c r="L88" s="23" t="e">
        <f>'Indicador 52'!#REF!</f>
        <v>#REF!</v>
      </c>
      <c r="M88" s="23" t="e">
        <f>'Indicador 52'!#REF!</f>
        <v>#REF!</v>
      </c>
      <c r="N88" s="23" t="e">
        <f>'Indicador 52'!#REF!</f>
        <v>#REF!</v>
      </c>
      <c r="O88" s="23" t="e">
        <f>'Indicador 52'!#REF!</f>
        <v>#REF!</v>
      </c>
      <c r="P88" s="23" t="e">
        <f>'Indicador 52'!#REF!</f>
        <v>#REF!</v>
      </c>
      <c r="Q88" s="23">
        <f>'Indicador 52'!R189</f>
        <v>59.662134322208495</v>
      </c>
      <c r="R88" s="24">
        <f>'Indicador 52'!S189</f>
        <v>0</v>
      </c>
    </row>
    <row r="89" spans="1:21" x14ac:dyDescent="0.25">
      <c r="A89" s="34" t="s">
        <v>73</v>
      </c>
      <c r="B89" s="34">
        <v>211176</v>
      </c>
      <c r="C89" s="35" t="s">
        <v>86</v>
      </c>
      <c r="D89" s="33">
        <f>'Indicador 52'!E205</f>
        <v>1950</v>
      </c>
      <c r="E89" s="33">
        <f>'Indicador 52'!F205</f>
        <v>11700</v>
      </c>
      <c r="F89" s="33">
        <f>'Indicador 52'!G205</f>
        <v>1696</v>
      </c>
      <c r="G89" s="33">
        <f>'Indicador 52'!I205</f>
        <v>1465</v>
      </c>
      <c r="H89" s="33">
        <f>'Indicador 52'!K205</f>
        <v>1704</v>
      </c>
      <c r="I89" s="33">
        <f>'Indicador 52'!M205</f>
        <v>1777</v>
      </c>
      <c r="J89" s="33">
        <f>'Indicador 52'!O205</f>
        <v>1295</v>
      </c>
      <c r="K89" s="33">
        <f>'Indicador 52'!Q205</f>
        <v>1989</v>
      </c>
      <c r="L89" s="23" t="e">
        <f>'Indicador 52'!#REF!</f>
        <v>#REF!</v>
      </c>
      <c r="M89" s="23" t="e">
        <f>'Indicador 52'!#REF!</f>
        <v>#REF!</v>
      </c>
      <c r="N89" s="23" t="e">
        <f>'Indicador 52'!#REF!</f>
        <v>#REF!</v>
      </c>
      <c r="O89" s="23" t="e">
        <f>'Indicador 52'!#REF!</f>
        <v>#REF!</v>
      </c>
      <c r="P89" s="23" t="e">
        <f>'Indicador 52'!#REF!</f>
        <v>#REF!</v>
      </c>
      <c r="Q89" s="23">
        <f>'Indicador 52'!R205</f>
        <v>102</v>
      </c>
      <c r="R89" s="24">
        <f>'Indicador 52'!S205</f>
        <v>4</v>
      </c>
    </row>
    <row r="90" spans="1:21" x14ac:dyDescent="0.25">
      <c r="A90" s="31" t="s">
        <v>73</v>
      </c>
      <c r="B90" s="31">
        <v>211180</v>
      </c>
      <c r="C90" s="32" t="s">
        <v>87</v>
      </c>
      <c r="D90" s="33">
        <f>'Indicador 52'!E207</f>
        <v>6848</v>
      </c>
      <c r="E90" s="33">
        <f>'Indicador 52'!F207</f>
        <v>41088</v>
      </c>
      <c r="F90" s="33">
        <f>'Indicador 52'!G207</f>
        <v>7076</v>
      </c>
      <c r="G90" s="33">
        <f>'Indicador 52'!I207</f>
        <v>6919</v>
      </c>
      <c r="H90" s="33">
        <f>'Indicador 52'!K207</f>
        <v>8747</v>
      </c>
      <c r="I90" s="33">
        <f>'Indicador 52'!M207</f>
        <v>3517</v>
      </c>
      <c r="J90" s="33">
        <f>'Indicador 52'!O207</f>
        <v>6140</v>
      </c>
      <c r="K90" s="33">
        <f>'Indicador 52'!Q207</f>
        <v>7762</v>
      </c>
      <c r="L90" s="23" t="e">
        <f>'Indicador 52'!#REF!</f>
        <v>#REF!</v>
      </c>
      <c r="M90" s="23" t="e">
        <f>'Indicador 52'!#REF!</f>
        <v>#REF!</v>
      </c>
      <c r="N90" s="23" t="e">
        <f>'Indicador 52'!#REF!</f>
        <v>#REF!</v>
      </c>
      <c r="O90" s="23" t="e">
        <f>'Indicador 52'!#REF!</f>
        <v>#REF!</v>
      </c>
      <c r="P90" s="23" t="e">
        <f>'Indicador 52'!#REF!</f>
        <v>#REF!</v>
      </c>
      <c r="Q90" s="23">
        <f>'Indicador 52'!R207</f>
        <v>113.34696261682242</v>
      </c>
      <c r="R90" s="24">
        <f>'Indicador 52'!S207</f>
        <v>5</v>
      </c>
    </row>
    <row r="91" spans="1:21" x14ac:dyDescent="0.25">
      <c r="A91" s="8" t="s">
        <v>88</v>
      </c>
      <c r="B91" s="8">
        <v>210070</v>
      </c>
      <c r="C91" s="9" t="s">
        <v>89</v>
      </c>
      <c r="D91" s="26">
        <f>'Indicador 52'!E22</f>
        <v>3300</v>
      </c>
      <c r="E91" s="26">
        <f>'Indicador 52'!F22</f>
        <v>19800</v>
      </c>
      <c r="F91" s="26">
        <f>'Indicador 52'!G22</f>
        <v>4740</v>
      </c>
      <c r="G91" s="26">
        <f>'Indicador 52'!I22</f>
        <v>4372</v>
      </c>
      <c r="H91" s="26">
        <f>'Indicador 52'!K22</f>
        <v>5024</v>
      </c>
      <c r="I91" s="26">
        <f>'Indicador 52'!M22</f>
        <v>3312</v>
      </c>
      <c r="J91" s="26">
        <f>'Indicador 52'!O22</f>
        <v>3313</v>
      </c>
      <c r="K91" s="26">
        <f>'Indicador 52'!Q22</f>
        <v>3352</v>
      </c>
      <c r="L91" s="20" t="e">
        <f>'Indicador 52'!#REF!</f>
        <v>#REF!</v>
      </c>
      <c r="M91" s="20" t="e">
        <f>'Indicador 52'!#REF!</f>
        <v>#REF!</v>
      </c>
      <c r="N91" s="20" t="e">
        <f>'Indicador 52'!#REF!</f>
        <v>#REF!</v>
      </c>
      <c r="O91" s="20" t="e">
        <f>'Indicador 52'!#REF!</f>
        <v>#REF!</v>
      </c>
      <c r="P91" s="20" t="e">
        <f>'Indicador 52'!#REF!</f>
        <v>#REF!</v>
      </c>
      <c r="Q91" s="20">
        <f>'Indicador 52'!R22</f>
        <v>101.57575757575759</v>
      </c>
      <c r="R91" s="19">
        <f>'Indicador 52'!S22</f>
        <v>6</v>
      </c>
      <c r="S91" s="30">
        <f>COUNTIF(R91:R104,"&gt;=4")</f>
        <v>13</v>
      </c>
      <c r="T91" s="30">
        <v>13</v>
      </c>
      <c r="U91" s="36">
        <f>S91/T91*100</f>
        <v>100</v>
      </c>
    </row>
    <row r="92" spans="1:21" x14ac:dyDescent="0.25">
      <c r="A92" s="8" t="s">
        <v>88</v>
      </c>
      <c r="B92" s="8">
        <v>210100</v>
      </c>
      <c r="C92" s="9" t="s">
        <v>90</v>
      </c>
      <c r="D92" s="26">
        <f>'Indicador 52'!E28</f>
        <v>7121</v>
      </c>
      <c r="E92" s="26">
        <f>'Indicador 52'!F28</f>
        <v>42726</v>
      </c>
      <c r="F92" s="26">
        <f>'Indicador 52'!G28</f>
        <v>7261</v>
      </c>
      <c r="G92" s="26">
        <f>'Indicador 52'!I28</f>
        <v>9572</v>
      </c>
      <c r="H92" s="26">
        <f>'Indicador 52'!K28</f>
        <v>9511</v>
      </c>
      <c r="I92" s="26">
        <f>'Indicador 52'!M28</f>
        <v>7028</v>
      </c>
      <c r="J92" s="26">
        <f>'Indicador 52'!O28</f>
        <v>7103</v>
      </c>
      <c r="K92" s="26">
        <f>'Indicador 52'!Q28</f>
        <v>7125</v>
      </c>
      <c r="L92" s="20" t="e">
        <f>'Indicador 52'!#REF!</f>
        <v>#REF!</v>
      </c>
      <c r="M92" s="20" t="e">
        <f>'Indicador 52'!#REF!</f>
        <v>#REF!</v>
      </c>
      <c r="N92" s="20" t="e">
        <f>'Indicador 52'!#REF!</f>
        <v>#REF!</v>
      </c>
      <c r="O92" s="20" t="e">
        <f>'Indicador 52'!#REF!</f>
        <v>#REF!</v>
      </c>
      <c r="P92" s="20" t="e">
        <f>'Indicador 52'!#REF!</f>
        <v>#REF!</v>
      </c>
      <c r="Q92" s="20">
        <f>'Indicador 52'!R28</f>
        <v>100.05617188597107</v>
      </c>
      <c r="R92" s="19">
        <f>'Indicador 52'!S28</f>
        <v>6</v>
      </c>
    </row>
    <row r="93" spans="1:21" x14ac:dyDescent="0.25">
      <c r="A93" s="13" t="s">
        <v>88</v>
      </c>
      <c r="B93" s="13">
        <v>210173</v>
      </c>
      <c r="C93" s="14" t="s">
        <v>229</v>
      </c>
      <c r="D93" s="27">
        <f>'Indicador 52'!E38</f>
        <v>4227</v>
      </c>
      <c r="E93" s="27">
        <f>'Indicador 52'!F38</f>
        <v>25362</v>
      </c>
      <c r="F93" s="27">
        <f>'Indicador 52'!G38</f>
        <v>4187</v>
      </c>
      <c r="G93" s="27">
        <f>'Indicador 52'!I38</f>
        <v>5854</v>
      </c>
      <c r="H93" s="27">
        <f>'Indicador 52'!K38</f>
        <v>5515</v>
      </c>
      <c r="I93" s="27">
        <f>'Indicador 52'!M38</f>
        <v>5124</v>
      </c>
      <c r="J93" s="27">
        <f>'Indicador 52'!O38</f>
        <v>3483</v>
      </c>
      <c r="K93" s="27">
        <f>'Indicador 52'!Q38</f>
        <v>3169</v>
      </c>
      <c r="L93" s="22" t="e">
        <f>'Indicador 52'!#REF!</f>
        <v>#REF!</v>
      </c>
      <c r="M93" s="22" t="e">
        <f>'Indicador 52'!#REF!</f>
        <v>#REF!</v>
      </c>
      <c r="N93" s="22" t="e">
        <f>'Indicador 52'!#REF!</f>
        <v>#REF!</v>
      </c>
      <c r="O93" s="22" t="e">
        <f>'Indicador 52'!#REF!</f>
        <v>#REF!</v>
      </c>
      <c r="P93" s="22" t="e">
        <f>'Indicador 52'!#REF!</f>
        <v>#REF!</v>
      </c>
      <c r="Q93" s="22">
        <f>'Indicador 52'!R38</f>
        <v>74.970428199668788</v>
      </c>
      <c r="R93" s="21">
        <f>'Indicador 52'!S38</f>
        <v>5</v>
      </c>
    </row>
    <row r="94" spans="1:21" x14ac:dyDescent="0.25">
      <c r="A94" s="8" t="s">
        <v>88</v>
      </c>
      <c r="B94" s="8">
        <v>210270</v>
      </c>
      <c r="C94" s="9" t="s">
        <v>91</v>
      </c>
      <c r="D94" s="26">
        <f>'Indicador 52'!E57</f>
        <v>3991</v>
      </c>
      <c r="E94" s="26">
        <f>'Indicador 52'!F57</f>
        <v>23946</v>
      </c>
      <c r="F94" s="26">
        <f>'Indicador 52'!G57</f>
        <v>3618</v>
      </c>
      <c r="G94" s="26">
        <f>'Indicador 52'!I57</f>
        <v>4035</v>
      </c>
      <c r="H94" s="26">
        <f>'Indicador 52'!K57</f>
        <v>4219</v>
      </c>
      <c r="I94" s="26">
        <f>'Indicador 52'!M57</f>
        <v>3992</v>
      </c>
      <c r="J94" s="26">
        <f>'Indicador 52'!O57</f>
        <v>3554</v>
      </c>
      <c r="K94" s="26">
        <f>'Indicador 52'!Q57</f>
        <v>3999</v>
      </c>
      <c r="L94" s="20" t="e">
        <f>'Indicador 52'!#REF!</f>
        <v>#REF!</v>
      </c>
      <c r="M94" s="20" t="e">
        <f>'Indicador 52'!#REF!</f>
        <v>#REF!</v>
      </c>
      <c r="N94" s="20" t="e">
        <f>'Indicador 52'!#REF!</f>
        <v>#REF!</v>
      </c>
      <c r="O94" s="20" t="e">
        <f>'Indicador 52'!#REF!</f>
        <v>#REF!</v>
      </c>
      <c r="P94" s="20" t="e">
        <f>'Indicador 52'!#REF!</f>
        <v>#REF!</v>
      </c>
      <c r="Q94" s="20">
        <f>'Indicador 52'!R57</f>
        <v>100.20045101478325</v>
      </c>
      <c r="R94" s="19">
        <f>'Indicador 52'!S57</f>
        <v>6</v>
      </c>
    </row>
    <row r="95" spans="1:21" x14ac:dyDescent="0.25">
      <c r="A95" s="8" t="s">
        <v>88</v>
      </c>
      <c r="B95" s="8">
        <v>210540</v>
      </c>
      <c r="C95" s="9" t="s">
        <v>92</v>
      </c>
      <c r="D95" s="26">
        <f>'Indicador 52'!E100</f>
        <v>133097</v>
      </c>
      <c r="E95" s="26">
        <f>'Indicador 52'!F100</f>
        <v>798582</v>
      </c>
      <c r="F95" s="26">
        <f>'Indicador 52'!G100</f>
        <v>115291</v>
      </c>
      <c r="G95" s="26">
        <f>'Indicador 52'!I100</f>
        <v>115860</v>
      </c>
      <c r="H95" s="26">
        <f>'Indicador 52'!K100</f>
        <v>96529</v>
      </c>
      <c r="I95" s="26">
        <f>'Indicador 52'!M100</f>
        <v>123190</v>
      </c>
      <c r="J95" s="26">
        <f>'Indicador 52'!O100</f>
        <v>140533</v>
      </c>
      <c r="K95" s="26">
        <f>'Indicador 52'!Q100</f>
        <v>140388</v>
      </c>
      <c r="L95" s="20" t="e">
        <f>'Indicador 52'!#REF!</f>
        <v>#REF!</v>
      </c>
      <c r="M95" s="20" t="e">
        <f>'Indicador 52'!#REF!</f>
        <v>#REF!</v>
      </c>
      <c r="N95" s="20" t="e">
        <f>'Indicador 52'!#REF!</f>
        <v>#REF!</v>
      </c>
      <c r="O95" s="20" t="e">
        <f>'Indicador 52'!#REF!</f>
        <v>#REF!</v>
      </c>
      <c r="P95" s="20" t="e">
        <f>'Indicador 52'!#REF!</f>
        <v>#REF!</v>
      </c>
      <c r="Q95" s="20">
        <f>'Indicador 52'!R100</f>
        <v>105.47795968353908</v>
      </c>
      <c r="R95" s="19">
        <f>'Indicador 52'!S100</f>
        <v>5</v>
      </c>
    </row>
    <row r="96" spans="1:21" x14ac:dyDescent="0.25">
      <c r="A96" s="8" t="s">
        <v>88</v>
      </c>
      <c r="B96" s="8">
        <v>210663</v>
      </c>
      <c r="C96" s="9" t="s">
        <v>93</v>
      </c>
      <c r="D96" s="26">
        <f>'Indicador 52'!E124</f>
        <v>4914</v>
      </c>
      <c r="E96" s="26">
        <f>'Indicador 52'!F124</f>
        <v>29484</v>
      </c>
      <c r="F96" s="26">
        <f>'Indicador 52'!G124</f>
        <v>3835</v>
      </c>
      <c r="G96" s="26">
        <f>'Indicador 52'!I124</f>
        <v>4098</v>
      </c>
      <c r="H96" s="26">
        <f>'Indicador 52'!K124</f>
        <v>4174</v>
      </c>
      <c r="I96" s="26">
        <f>'Indicador 52'!M124</f>
        <v>4202</v>
      </c>
      <c r="J96" s="26">
        <f>'Indicador 52'!O124</f>
        <v>4387</v>
      </c>
      <c r="K96" s="26">
        <f>'Indicador 52'!Q124</f>
        <v>4787</v>
      </c>
      <c r="L96" s="20" t="e">
        <f>'Indicador 52'!#REF!</f>
        <v>#REF!</v>
      </c>
      <c r="M96" s="20" t="e">
        <f>'Indicador 52'!#REF!</f>
        <v>#REF!</v>
      </c>
      <c r="N96" s="20" t="e">
        <f>'Indicador 52'!#REF!</f>
        <v>#REF!</v>
      </c>
      <c r="O96" s="20" t="e">
        <f>'Indicador 52'!#REF!</f>
        <v>#REF!</v>
      </c>
      <c r="P96" s="20" t="e">
        <f>'Indicador 52'!#REF!</f>
        <v>#REF!</v>
      </c>
      <c r="Q96" s="20">
        <f>'Indicador 52'!R124</f>
        <v>97.415547415547422</v>
      </c>
      <c r="R96" s="19">
        <f>'Indicador 52'!S124</f>
        <v>5</v>
      </c>
    </row>
    <row r="97" spans="1:21" x14ac:dyDescent="0.25">
      <c r="A97" s="8" t="s">
        <v>88</v>
      </c>
      <c r="B97" s="8">
        <v>210675</v>
      </c>
      <c r="C97" s="9" t="s">
        <v>94</v>
      </c>
      <c r="D97" s="26">
        <f>'Indicador 52'!E127</f>
        <v>921</v>
      </c>
      <c r="E97" s="26">
        <f>'Indicador 52'!F127</f>
        <v>5526</v>
      </c>
      <c r="F97" s="26">
        <f>'Indicador 52'!G127</f>
        <v>875</v>
      </c>
      <c r="G97" s="26">
        <f>'Indicador 52'!I127</f>
        <v>925</v>
      </c>
      <c r="H97" s="26">
        <f>'Indicador 52'!K127</f>
        <v>924</v>
      </c>
      <c r="I97" s="26">
        <f>'Indicador 52'!M127</f>
        <v>925</v>
      </c>
      <c r="J97" s="26">
        <f>'Indicador 52'!O127</f>
        <v>847</v>
      </c>
      <c r="K97" s="26">
        <f>'Indicador 52'!Q127</f>
        <v>1003</v>
      </c>
      <c r="L97" s="20" t="e">
        <f>'Indicador 52'!#REF!</f>
        <v>#REF!</v>
      </c>
      <c r="M97" s="20" t="e">
        <f>'Indicador 52'!#REF!</f>
        <v>#REF!</v>
      </c>
      <c r="N97" s="20" t="e">
        <f>'Indicador 52'!#REF!</f>
        <v>#REF!</v>
      </c>
      <c r="O97" s="20" t="e">
        <f>'Indicador 52'!#REF!</f>
        <v>#REF!</v>
      </c>
      <c r="P97" s="20" t="e">
        <f>'Indicador 52'!#REF!</f>
        <v>#REF!</v>
      </c>
      <c r="Q97" s="20">
        <f>'Indicador 52'!R127</f>
        <v>108.90336590662324</v>
      </c>
      <c r="R97" s="19">
        <f>'Indicador 52'!S127</f>
        <v>6</v>
      </c>
    </row>
    <row r="98" spans="1:21" x14ac:dyDescent="0.25">
      <c r="A98" s="8" t="s">
        <v>88</v>
      </c>
      <c r="B98" s="8">
        <v>210720</v>
      </c>
      <c r="C98" s="9" t="s">
        <v>95</v>
      </c>
      <c r="D98" s="26">
        <f>'Indicador 52'!E132</f>
        <v>3020</v>
      </c>
      <c r="E98" s="26">
        <f>'Indicador 52'!F132</f>
        <v>18120</v>
      </c>
      <c r="F98" s="26">
        <f>'Indicador 52'!G132</f>
        <v>2834</v>
      </c>
      <c r="G98" s="26">
        <f>'Indicador 52'!I132</f>
        <v>2529</v>
      </c>
      <c r="H98" s="26">
        <f>'Indicador 52'!K132</f>
        <v>2629</v>
      </c>
      <c r="I98" s="26">
        <f>'Indicador 52'!M132</f>
        <v>2931</v>
      </c>
      <c r="J98" s="26">
        <f>'Indicador 52'!O132</f>
        <v>3456</v>
      </c>
      <c r="K98" s="26">
        <f>'Indicador 52'!Q132</f>
        <v>3430</v>
      </c>
      <c r="L98" s="20" t="e">
        <f>'Indicador 52'!#REF!</f>
        <v>#REF!</v>
      </c>
      <c r="M98" s="20" t="e">
        <f>'Indicador 52'!#REF!</f>
        <v>#REF!</v>
      </c>
      <c r="N98" s="20" t="e">
        <f>'Indicador 52'!#REF!</f>
        <v>#REF!</v>
      </c>
      <c r="O98" s="20" t="e">
        <f>'Indicador 52'!#REF!</f>
        <v>#REF!</v>
      </c>
      <c r="P98" s="20" t="e">
        <f>'Indicador 52'!#REF!</f>
        <v>#REF!</v>
      </c>
      <c r="Q98" s="20">
        <f>'Indicador 52'!R132</f>
        <v>113.57615894039735</v>
      </c>
      <c r="R98" s="19">
        <f>'Indicador 52'!S132</f>
        <v>6</v>
      </c>
      <c r="S98" s="69"/>
      <c r="T98" s="69"/>
      <c r="U98" s="69"/>
    </row>
    <row r="99" spans="1:21" x14ac:dyDescent="0.25">
      <c r="A99" s="8" t="s">
        <v>88</v>
      </c>
      <c r="B99" s="8">
        <v>210880</v>
      </c>
      <c r="C99" s="9" t="s">
        <v>96</v>
      </c>
      <c r="D99" s="26">
        <f>'Indicador 52'!E154</f>
        <v>18470</v>
      </c>
      <c r="E99" s="26">
        <f>'Indicador 52'!F154</f>
        <v>110820</v>
      </c>
      <c r="F99" s="26">
        <f>'Indicador 52'!G154</f>
        <v>4498</v>
      </c>
      <c r="G99" s="26">
        <f>'Indicador 52'!I154</f>
        <v>9418</v>
      </c>
      <c r="H99" s="26">
        <f>'Indicador 52'!K154</f>
        <v>17810</v>
      </c>
      <c r="I99" s="26">
        <f>'Indicador 52'!M154</f>
        <v>16380</v>
      </c>
      <c r="J99" s="26">
        <f>'Indicador 52'!O154</f>
        <v>19229</v>
      </c>
      <c r="K99" s="26">
        <f>'Indicador 52'!Q154</f>
        <v>18282</v>
      </c>
      <c r="L99" s="20" t="e">
        <f>'Indicador 52'!#REF!</f>
        <v>#REF!</v>
      </c>
      <c r="M99" s="20" t="e">
        <f>'Indicador 52'!#REF!</f>
        <v>#REF!</v>
      </c>
      <c r="N99" s="20" t="e">
        <f>'Indicador 52'!#REF!</f>
        <v>#REF!</v>
      </c>
      <c r="O99" s="20" t="e">
        <f>'Indicador 52'!#REF!</f>
        <v>#REF!</v>
      </c>
      <c r="P99" s="20" t="e">
        <f>'Indicador 52'!#REF!</f>
        <v>#REF!</v>
      </c>
      <c r="Q99" s="20">
        <f>'Indicador 52'!R154</f>
        <v>98.982133188955061</v>
      </c>
      <c r="R99" s="19">
        <f>'Indicador 52'!S154</f>
        <v>4</v>
      </c>
    </row>
    <row r="100" spans="1:21" x14ac:dyDescent="0.25">
      <c r="A100" s="8" t="s">
        <v>88</v>
      </c>
      <c r="B100" s="8">
        <v>210930</v>
      </c>
      <c r="C100" s="9" t="s">
        <v>97</v>
      </c>
      <c r="D100" s="26">
        <f>'Indicador 52'!E162</f>
        <v>1579</v>
      </c>
      <c r="E100" s="26">
        <f>'Indicador 52'!F162</f>
        <v>9474</v>
      </c>
      <c r="F100" s="26">
        <f>'Indicador 52'!G162</f>
        <v>1542</v>
      </c>
      <c r="G100" s="26">
        <f>'Indicador 52'!I162</f>
        <v>1292</v>
      </c>
      <c r="H100" s="26">
        <f>'Indicador 52'!K162</f>
        <v>1548</v>
      </c>
      <c r="I100" s="26">
        <f>'Indicador 52'!M162</f>
        <v>718</v>
      </c>
      <c r="J100" s="26">
        <f>'Indicador 52'!O162</f>
        <v>568</v>
      </c>
      <c r="K100" s="26">
        <f>'Indicador 52'!Q162</f>
        <v>644</v>
      </c>
      <c r="L100" s="20" t="e">
        <f>'Indicador 52'!#REF!</f>
        <v>#REF!</v>
      </c>
      <c r="M100" s="20" t="e">
        <f>'Indicador 52'!#REF!</f>
        <v>#REF!</v>
      </c>
      <c r="N100" s="20" t="e">
        <f>'Indicador 52'!#REF!</f>
        <v>#REF!</v>
      </c>
      <c r="O100" s="20" t="e">
        <f>'Indicador 52'!#REF!</f>
        <v>#REF!</v>
      </c>
      <c r="P100" s="20" t="e">
        <f>'Indicador 52'!#REF!</f>
        <v>#REF!</v>
      </c>
      <c r="Q100" s="20">
        <f>'Indicador 52'!R162</f>
        <v>40.785307156428118</v>
      </c>
      <c r="R100" s="19">
        <f>'Indicador 52'!S162</f>
        <v>3</v>
      </c>
    </row>
    <row r="101" spans="1:21" x14ac:dyDescent="0.25">
      <c r="A101" s="8" t="s">
        <v>88</v>
      </c>
      <c r="B101" s="8">
        <v>211040</v>
      </c>
      <c r="C101" s="9" t="s">
        <v>98</v>
      </c>
      <c r="D101" s="26">
        <f>'Indicador 52'!E179</f>
        <v>1480</v>
      </c>
      <c r="E101" s="26">
        <f>'Indicador 52'!F179</f>
        <v>8880</v>
      </c>
      <c r="F101" s="26">
        <f>'Indicador 52'!G179</f>
        <v>1432</v>
      </c>
      <c r="G101" s="26">
        <f>'Indicador 52'!I179</f>
        <v>1124</v>
      </c>
      <c r="H101" s="26">
        <f>'Indicador 52'!K179</f>
        <v>1233</v>
      </c>
      <c r="I101" s="26">
        <f>'Indicador 52'!M179</f>
        <v>1995</v>
      </c>
      <c r="J101" s="26">
        <f>'Indicador 52'!O179</f>
        <v>1749</v>
      </c>
      <c r="K101" s="26">
        <f>'Indicador 52'!Q179</f>
        <v>1781</v>
      </c>
      <c r="L101" s="20" t="e">
        <f>'Indicador 52'!#REF!</f>
        <v>#REF!</v>
      </c>
      <c r="M101" s="20" t="e">
        <f>'Indicador 52'!#REF!</f>
        <v>#REF!</v>
      </c>
      <c r="N101" s="20" t="e">
        <f>'Indicador 52'!#REF!</f>
        <v>#REF!</v>
      </c>
      <c r="O101" s="20" t="e">
        <f>'Indicador 52'!#REF!</f>
        <v>#REF!</v>
      </c>
      <c r="P101" s="20" t="e">
        <f>'Indicador 52'!#REF!</f>
        <v>#REF!</v>
      </c>
      <c r="Q101" s="20">
        <f>'Indicador 52'!R179</f>
        <v>66.959459459459453</v>
      </c>
      <c r="R101" s="19">
        <f>'Indicador 52'!S179</f>
        <v>4</v>
      </c>
    </row>
    <row r="102" spans="1:21" x14ac:dyDescent="0.25">
      <c r="A102" s="8" t="s">
        <v>88</v>
      </c>
      <c r="B102" s="8">
        <v>211260</v>
      </c>
      <c r="C102" s="9" t="s">
        <v>99</v>
      </c>
      <c r="D102" s="26">
        <f>'Indicador 52'!E219</f>
        <v>7385</v>
      </c>
      <c r="E102" s="26">
        <f>'Indicador 52'!F219</f>
        <v>44310</v>
      </c>
      <c r="F102" s="26">
        <f>'Indicador 52'!G219</f>
        <v>7134</v>
      </c>
      <c r="G102" s="26">
        <f>'Indicador 52'!I219</f>
        <v>6081</v>
      </c>
      <c r="H102" s="26">
        <f>'Indicador 52'!K219</f>
        <v>6916</v>
      </c>
      <c r="I102" s="26">
        <f>'Indicador 52'!M219</f>
        <v>6380</v>
      </c>
      <c r="J102" s="26">
        <f>'Indicador 52'!O219</f>
        <v>6546</v>
      </c>
      <c r="K102" s="26">
        <f>'Indicador 52'!Q219</f>
        <v>7109</v>
      </c>
      <c r="L102" s="20" t="e">
        <f>'Indicador 52'!#REF!</f>
        <v>#REF!</v>
      </c>
      <c r="M102" s="20" t="e">
        <f>'Indicador 52'!#REF!</f>
        <v>#REF!</v>
      </c>
      <c r="N102" s="20" t="e">
        <f>'Indicador 52'!#REF!</f>
        <v>#REF!</v>
      </c>
      <c r="O102" s="20" t="e">
        <f>'Indicador 52'!#REF!</f>
        <v>#REF!</v>
      </c>
      <c r="P102" s="20" t="e">
        <f>'Indicador 52'!#REF!</f>
        <v>#REF!</v>
      </c>
      <c r="Q102" s="20">
        <f>'Indicador 52'!R219</f>
        <v>96.262694651320245</v>
      </c>
      <c r="R102" s="19">
        <f>'Indicador 52'!S219</f>
        <v>6</v>
      </c>
    </row>
    <row r="103" spans="1:21" x14ac:dyDescent="0.25">
      <c r="A103" s="8" t="s">
        <v>88</v>
      </c>
      <c r="B103" s="8">
        <v>211270</v>
      </c>
      <c r="C103" s="9" t="s">
        <v>100</v>
      </c>
      <c r="D103" s="26">
        <f>'Indicador 52'!E220</f>
        <v>12802</v>
      </c>
      <c r="E103" s="26">
        <f>'Indicador 52'!F220</f>
        <v>76812</v>
      </c>
      <c r="F103" s="26">
        <f>'Indicador 52'!G220</f>
        <v>8330</v>
      </c>
      <c r="G103" s="26">
        <f>'Indicador 52'!I220</f>
        <v>10710</v>
      </c>
      <c r="H103" s="26">
        <f>'Indicador 52'!K220</f>
        <v>12372</v>
      </c>
      <c r="I103" s="26">
        <f>'Indicador 52'!M220</f>
        <v>13363</v>
      </c>
      <c r="J103" s="26">
        <f>'Indicador 52'!O220</f>
        <v>10734</v>
      </c>
      <c r="K103" s="26">
        <f>'Indicador 52'!Q220</f>
        <v>10898</v>
      </c>
      <c r="L103" s="20" t="e">
        <f>'Indicador 52'!#REF!</f>
        <v>#REF!</v>
      </c>
      <c r="M103" s="20" t="e">
        <f>'Indicador 52'!#REF!</f>
        <v>#REF!</v>
      </c>
      <c r="N103" s="20" t="e">
        <f>'Indicador 52'!#REF!</f>
        <v>#REF!</v>
      </c>
      <c r="O103" s="20" t="e">
        <f>'Indicador 52'!#REF!</f>
        <v>#REF!</v>
      </c>
      <c r="P103" s="20" t="e">
        <f>'Indicador 52'!#REF!</f>
        <v>#REF!</v>
      </c>
      <c r="Q103" s="20">
        <f>'Indicador 52'!R220</f>
        <v>85.127323855647546</v>
      </c>
      <c r="R103" s="19">
        <f>'Indicador 52'!S220</f>
        <v>5</v>
      </c>
    </row>
    <row r="104" spans="1:21" x14ac:dyDescent="0.25">
      <c r="A104" s="8" t="s">
        <v>88</v>
      </c>
      <c r="B104" s="8">
        <v>211290</v>
      </c>
      <c r="C104" s="9" t="s">
        <v>101</v>
      </c>
      <c r="D104" s="26">
        <f>'Indicador 52'!E223</f>
        <v>17147</v>
      </c>
      <c r="E104" s="26">
        <f>'Indicador 52'!F223</f>
        <v>102882</v>
      </c>
      <c r="F104" s="26">
        <f>'Indicador 52'!G223</f>
        <v>12655</v>
      </c>
      <c r="G104" s="26">
        <f>'Indicador 52'!I223</f>
        <v>13966</v>
      </c>
      <c r="H104" s="26">
        <f>'Indicador 52'!K223</f>
        <v>17548</v>
      </c>
      <c r="I104" s="26">
        <f>'Indicador 52'!M223</f>
        <v>13968</v>
      </c>
      <c r="J104" s="26">
        <f>'Indicador 52'!O223</f>
        <v>13101</v>
      </c>
      <c r="K104" s="26">
        <f>'Indicador 52'!Q223</f>
        <v>15546</v>
      </c>
      <c r="L104" s="20" t="e">
        <f>'Indicador 52'!#REF!</f>
        <v>#REF!</v>
      </c>
      <c r="M104" s="20" t="e">
        <f>'Indicador 52'!#REF!</f>
        <v>#REF!</v>
      </c>
      <c r="N104" s="20" t="e">
        <f>'Indicador 52'!#REF!</f>
        <v>#REF!</v>
      </c>
      <c r="O104" s="20" t="e">
        <f>'Indicador 52'!#REF!</f>
        <v>#REF!</v>
      </c>
      <c r="P104" s="20" t="e">
        <f>'Indicador 52'!#REF!</f>
        <v>#REF!</v>
      </c>
      <c r="Q104" s="20">
        <f>'Indicador 52'!R223</f>
        <v>90.663089753309606</v>
      </c>
      <c r="R104" s="19">
        <f>'Indicador 52'!S223</f>
        <v>4</v>
      </c>
    </row>
    <row r="105" spans="1:21" x14ac:dyDescent="0.25">
      <c r="A105" s="31" t="s">
        <v>102</v>
      </c>
      <c r="B105" s="31">
        <v>210193</v>
      </c>
      <c r="C105" s="32" t="s">
        <v>103</v>
      </c>
      <c r="D105" s="33">
        <f>'Indicador 52'!E41</f>
        <v>2100</v>
      </c>
      <c r="E105" s="33">
        <f>'Indicador 52'!F41</f>
        <v>12600</v>
      </c>
      <c r="F105" s="33">
        <f>'Indicador 52'!G41</f>
        <v>1320</v>
      </c>
      <c r="G105" s="33">
        <f>'Indicador 52'!I41</f>
        <v>1757</v>
      </c>
      <c r="H105" s="33">
        <f>'Indicador 52'!K41</f>
        <v>1312</v>
      </c>
      <c r="I105" s="33">
        <f>'Indicador 52'!M41</f>
        <v>1216</v>
      </c>
      <c r="J105" s="33">
        <f>'Indicador 52'!O41</f>
        <v>1495</v>
      </c>
      <c r="K105" s="33">
        <f>'Indicador 52'!Q41</f>
        <v>1034</v>
      </c>
      <c r="L105" s="23" t="e">
        <f>'Indicador 52'!#REF!</f>
        <v>#REF!</v>
      </c>
      <c r="M105" s="23" t="e">
        <f>'Indicador 52'!#REF!</f>
        <v>#REF!</v>
      </c>
      <c r="N105" s="23" t="e">
        <f>'Indicador 52'!#REF!</f>
        <v>#REF!</v>
      </c>
      <c r="O105" s="23" t="e">
        <f>'Indicador 52'!#REF!</f>
        <v>#REF!</v>
      </c>
      <c r="P105" s="23" t="e">
        <f>'Indicador 52'!#REF!</f>
        <v>#REF!</v>
      </c>
      <c r="Q105" s="23">
        <f>'Indicador 52'!R41</f>
        <v>49.238095238095234</v>
      </c>
      <c r="R105" s="24">
        <f>'Indicador 52'!S41</f>
        <v>1</v>
      </c>
      <c r="S105" s="70">
        <f>COUNTIF(R105:R117,"&gt;=4")</f>
        <v>9</v>
      </c>
      <c r="T105" s="70">
        <f>COUNTIF(A105:A117,"&gt;=Pedreiras")</f>
        <v>13</v>
      </c>
      <c r="U105" s="71">
        <f>S105/T105*100</f>
        <v>69.230769230769226</v>
      </c>
    </row>
    <row r="106" spans="1:21" x14ac:dyDescent="0.25">
      <c r="A106" s="34" t="s">
        <v>102</v>
      </c>
      <c r="B106" s="34">
        <v>210400</v>
      </c>
      <c r="C106" s="35" t="s">
        <v>104</v>
      </c>
      <c r="D106" s="33">
        <f>'Indicador 52'!E77</f>
        <v>2908</v>
      </c>
      <c r="E106" s="33">
        <f>'Indicador 52'!F77</f>
        <v>17448</v>
      </c>
      <c r="F106" s="33">
        <f>'Indicador 52'!G77</f>
        <v>2524</v>
      </c>
      <c r="G106" s="33">
        <f>'Indicador 52'!I77</f>
        <v>2383</v>
      </c>
      <c r="H106" s="33">
        <f>'Indicador 52'!K77</f>
        <v>2915</v>
      </c>
      <c r="I106" s="33">
        <f>'Indicador 52'!M77</f>
        <v>2661</v>
      </c>
      <c r="J106" s="33">
        <f>'Indicador 52'!O77</f>
        <v>2521</v>
      </c>
      <c r="K106" s="33">
        <f>'Indicador 52'!Q77</f>
        <v>2460</v>
      </c>
      <c r="L106" s="23" t="e">
        <f>'Indicador 52'!#REF!</f>
        <v>#REF!</v>
      </c>
      <c r="M106" s="23" t="e">
        <f>'Indicador 52'!#REF!</f>
        <v>#REF!</v>
      </c>
      <c r="N106" s="23" t="e">
        <f>'Indicador 52'!#REF!</f>
        <v>#REF!</v>
      </c>
      <c r="O106" s="23" t="e">
        <f>'Indicador 52'!#REF!</f>
        <v>#REF!</v>
      </c>
      <c r="P106" s="23" t="e">
        <f>'Indicador 52'!#REF!</f>
        <v>#REF!</v>
      </c>
      <c r="Q106" s="23">
        <f>'Indicador 52'!R77</f>
        <v>84.594222833562583</v>
      </c>
      <c r="R106" s="24">
        <f>'Indicador 52'!S77</f>
        <v>6</v>
      </c>
    </row>
    <row r="107" spans="1:21" x14ac:dyDescent="0.25">
      <c r="A107" s="31" t="s">
        <v>102</v>
      </c>
      <c r="B107" s="31">
        <v>210520</v>
      </c>
      <c r="C107" s="32" t="s">
        <v>105</v>
      </c>
      <c r="D107" s="33">
        <f>'Indicador 52'!E97</f>
        <v>4074</v>
      </c>
      <c r="E107" s="33">
        <f>'Indicador 52'!F97</f>
        <v>24444</v>
      </c>
      <c r="F107" s="33">
        <f>'Indicador 52'!G97</f>
        <v>160</v>
      </c>
      <c r="G107" s="33">
        <f>'Indicador 52'!I97</f>
        <v>2584</v>
      </c>
      <c r="H107" s="33">
        <f>'Indicador 52'!K97</f>
        <v>3542</v>
      </c>
      <c r="I107" s="33">
        <f>'Indicador 52'!M97</f>
        <v>3371</v>
      </c>
      <c r="J107" s="33">
        <f>'Indicador 52'!O97</f>
        <v>4303</v>
      </c>
      <c r="K107" s="33">
        <f>'Indicador 52'!Q97</f>
        <v>3421</v>
      </c>
      <c r="L107" s="23" t="e">
        <f>'Indicador 52'!#REF!</f>
        <v>#REF!</v>
      </c>
      <c r="M107" s="23" t="e">
        <f>'Indicador 52'!#REF!</f>
        <v>#REF!</v>
      </c>
      <c r="N107" s="23" t="e">
        <f>'Indicador 52'!#REF!</f>
        <v>#REF!</v>
      </c>
      <c r="O107" s="23" t="e">
        <f>'Indicador 52'!#REF!</f>
        <v>#REF!</v>
      </c>
      <c r="P107" s="23" t="e">
        <f>'Indicador 52'!#REF!</f>
        <v>#REF!</v>
      </c>
      <c r="Q107" s="23">
        <f>'Indicador 52'!R97</f>
        <v>83.971526755031917</v>
      </c>
      <c r="R107" s="24">
        <f>'Indicador 52'!S97</f>
        <v>4</v>
      </c>
    </row>
    <row r="108" spans="1:21" x14ac:dyDescent="0.25">
      <c r="A108" s="34" t="s">
        <v>102</v>
      </c>
      <c r="B108" s="34">
        <v>210570</v>
      </c>
      <c r="C108" s="35" t="s">
        <v>106</v>
      </c>
      <c r="D108" s="33">
        <f>'Indicador 52'!E107</f>
        <v>3586</v>
      </c>
      <c r="E108" s="33">
        <f>'Indicador 52'!F107</f>
        <v>21516</v>
      </c>
      <c r="F108" s="33">
        <f>'Indicador 52'!G107</f>
        <v>3296</v>
      </c>
      <c r="G108" s="33">
        <f>'Indicador 52'!I107</f>
        <v>3672</v>
      </c>
      <c r="H108" s="33">
        <f>'Indicador 52'!K107</f>
        <v>2920</v>
      </c>
      <c r="I108" s="33">
        <f>'Indicador 52'!M107</f>
        <v>3096</v>
      </c>
      <c r="J108" s="33">
        <f>'Indicador 52'!O107</f>
        <v>3080</v>
      </c>
      <c r="K108" s="33">
        <f>'Indicador 52'!Q107</f>
        <v>3623</v>
      </c>
      <c r="L108" s="23" t="e">
        <f>'Indicador 52'!#REF!</f>
        <v>#REF!</v>
      </c>
      <c r="M108" s="23" t="e">
        <f>'Indicador 52'!#REF!</f>
        <v>#REF!</v>
      </c>
      <c r="N108" s="23" t="e">
        <f>'Indicador 52'!#REF!</f>
        <v>#REF!</v>
      </c>
      <c r="O108" s="23" t="e">
        <f>'Indicador 52'!#REF!</f>
        <v>#REF!</v>
      </c>
      <c r="P108" s="23" t="e">
        <f>'Indicador 52'!#REF!</f>
        <v>#REF!</v>
      </c>
      <c r="Q108" s="23">
        <f>'Indicador 52'!R107</f>
        <v>101.03179029559396</v>
      </c>
      <c r="R108" s="24">
        <f>'Indicador 52'!S107</f>
        <v>6</v>
      </c>
    </row>
    <row r="109" spans="1:21" x14ac:dyDescent="0.25">
      <c r="A109" s="31" t="s">
        <v>102</v>
      </c>
      <c r="B109" s="31">
        <v>210580</v>
      </c>
      <c r="C109" s="32" t="s">
        <v>107</v>
      </c>
      <c r="D109" s="33">
        <f>'Indicador 52'!E108</f>
        <v>2340</v>
      </c>
      <c r="E109" s="33">
        <f>'Indicador 52'!F108</f>
        <v>14040</v>
      </c>
      <c r="F109" s="33">
        <f>'Indicador 52'!G108</f>
        <v>758</v>
      </c>
      <c r="G109" s="33">
        <f>'Indicador 52'!I108</f>
        <v>1599</v>
      </c>
      <c r="H109" s="33">
        <f>'Indicador 52'!K108</f>
        <v>2152</v>
      </c>
      <c r="I109" s="33">
        <f>'Indicador 52'!M108</f>
        <v>2095</v>
      </c>
      <c r="J109" s="33">
        <f>'Indicador 52'!O108</f>
        <v>1056</v>
      </c>
      <c r="K109" s="33">
        <f>'Indicador 52'!Q108</f>
        <v>1154</v>
      </c>
      <c r="L109" s="23" t="e">
        <f>'Indicador 52'!#REF!</f>
        <v>#REF!</v>
      </c>
      <c r="M109" s="23" t="e">
        <f>'Indicador 52'!#REF!</f>
        <v>#REF!</v>
      </c>
      <c r="N109" s="23" t="e">
        <f>'Indicador 52'!#REF!</f>
        <v>#REF!</v>
      </c>
      <c r="O109" s="23" t="e">
        <f>'Indicador 52'!#REF!</f>
        <v>#REF!</v>
      </c>
      <c r="P109" s="23" t="e">
        <f>'Indicador 52'!#REF!</f>
        <v>#REF!</v>
      </c>
      <c r="Q109" s="23">
        <f>'Indicador 52'!R108</f>
        <v>49.316239316239319</v>
      </c>
      <c r="R109" s="24">
        <f>'Indicador 52'!S108</f>
        <v>2</v>
      </c>
    </row>
    <row r="110" spans="1:21" x14ac:dyDescent="0.25">
      <c r="A110" s="31" t="s">
        <v>102</v>
      </c>
      <c r="B110" s="31">
        <v>210594</v>
      </c>
      <c r="C110" s="32" t="s">
        <v>108</v>
      </c>
      <c r="D110" s="33">
        <f>'Indicador 52'!E109</f>
        <v>13880</v>
      </c>
      <c r="E110" s="33">
        <f>'Indicador 52'!F109</f>
        <v>83280</v>
      </c>
      <c r="F110" s="33">
        <f>'Indicador 52'!G109</f>
        <v>8494</v>
      </c>
      <c r="G110" s="33">
        <f>'Indicador 52'!I109</f>
        <v>11123</v>
      </c>
      <c r="H110" s="33">
        <f>'Indicador 52'!K109</f>
        <v>11529</v>
      </c>
      <c r="I110" s="33">
        <f>'Indicador 52'!M109</f>
        <v>13003</v>
      </c>
      <c r="J110" s="33">
        <f>'Indicador 52'!O109</f>
        <v>11387</v>
      </c>
      <c r="K110" s="33">
        <f>'Indicador 52'!Q109</f>
        <v>12054</v>
      </c>
      <c r="L110" s="23" t="e">
        <f>'Indicador 52'!#REF!</f>
        <v>#REF!</v>
      </c>
      <c r="M110" s="23" t="e">
        <f>'Indicador 52'!#REF!</f>
        <v>#REF!</v>
      </c>
      <c r="N110" s="23" t="e">
        <f>'Indicador 52'!#REF!</f>
        <v>#REF!</v>
      </c>
      <c r="O110" s="23" t="e">
        <f>'Indicador 52'!#REF!</f>
        <v>#REF!</v>
      </c>
      <c r="P110" s="23" t="e">
        <f>'Indicador 52'!#REF!</f>
        <v>#REF!</v>
      </c>
      <c r="Q110" s="23">
        <f>'Indicador 52'!R109</f>
        <v>86.844380403458217</v>
      </c>
      <c r="R110" s="24">
        <f>'Indicador 52'!S109</f>
        <v>5</v>
      </c>
    </row>
    <row r="111" spans="1:21" x14ac:dyDescent="0.25">
      <c r="A111" s="34" t="s">
        <v>102</v>
      </c>
      <c r="B111" s="34">
        <v>210596</v>
      </c>
      <c r="C111" s="35" t="s">
        <v>109</v>
      </c>
      <c r="D111" s="33">
        <f>'Indicador 52'!E112</f>
        <v>2521</v>
      </c>
      <c r="E111" s="33">
        <f>'Indicador 52'!F112</f>
        <v>15126</v>
      </c>
      <c r="F111" s="33">
        <f>'Indicador 52'!G112</f>
        <v>2364</v>
      </c>
      <c r="G111" s="33">
        <f>'Indicador 52'!I112</f>
        <v>2093</v>
      </c>
      <c r="H111" s="33">
        <f>'Indicador 52'!K112</f>
        <v>2008</v>
      </c>
      <c r="I111" s="33">
        <f>'Indicador 52'!M112</f>
        <v>2030</v>
      </c>
      <c r="J111" s="33">
        <f>'Indicador 52'!O112</f>
        <v>1559</v>
      </c>
      <c r="K111" s="33">
        <f>'Indicador 52'!Q112</f>
        <v>2992</v>
      </c>
      <c r="L111" s="23" t="e">
        <f>'Indicador 52'!#REF!</f>
        <v>#REF!</v>
      </c>
      <c r="M111" s="23" t="e">
        <f>'Indicador 52'!#REF!</f>
        <v>#REF!</v>
      </c>
      <c r="N111" s="23" t="e">
        <f>'Indicador 52'!#REF!</f>
        <v>#REF!</v>
      </c>
      <c r="O111" s="23" t="e">
        <f>'Indicador 52'!#REF!</f>
        <v>#REF!</v>
      </c>
      <c r="P111" s="23" t="e">
        <f>'Indicador 52'!#REF!</f>
        <v>#REF!</v>
      </c>
      <c r="Q111" s="23">
        <f>'Indicador 52'!R112</f>
        <v>118.68306227687427</v>
      </c>
      <c r="R111" s="24">
        <f>'Indicador 52'!S112</f>
        <v>4</v>
      </c>
    </row>
    <row r="112" spans="1:21" x14ac:dyDescent="0.25">
      <c r="A112" s="34" t="s">
        <v>102</v>
      </c>
      <c r="B112" s="34">
        <v>210600</v>
      </c>
      <c r="C112" s="35" t="s">
        <v>110</v>
      </c>
      <c r="D112" s="33">
        <f>'Indicador 52'!E114</f>
        <v>5162</v>
      </c>
      <c r="E112" s="33">
        <f>'Indicador 52'!F114</f>
        <v>30972</v>
      </c>
      <c r="F112" s="33">
        <f>'Indicador 52'!G114</f>
        <v>1361</v>
      </c>
      <c r="G112" s="33">
        <f>'Indicador 52'!I114</f>
        <v>1276</v>
      </c>
      <c r="H112" s="33">
        <f>'Indicador 52'!K114</f>
        <v>1750</v>
      </c>
      <c r="I112" s="33">
        <f>'Indicador 52'!M114</f>
        <v>2588</v>
      </c>
      <c r="J112" s="33">
        <f>'Indicador 52'!O114</f>
        <v>2910</v>
      </c>
      <c r="K112" s="33">
        <f>'Indicador 52'!Q114</f>
        <v>4460</v>
      </c>
      <c r="L112" s="23" t="e">
        <f>'Indicador 52'!#REF!</f>
        <v>#REF!</v>
      </c>
      <c r="M112" s="23" t="e">
        <f>'Indicador 52'!#REF!</f>
        <v>#REF!</v>
      </c>
      <c r="N112" s="23" t="e">
        <f>'Indicador 52'!#REF!</f>
        <v>#REF!</v>
      </c>
      <c r="O112" s="23" t="e">
        <f>'Indicador 52'!#REF!</f>
        <v>#REF!</v>
      </c>
      <c r="P112" s="23" t="e">
        <f>'Indicador 52'!#REF!</f>
        <v>#REF!</v>
      </c>
      <c r="Q112" s="23">
        <f>'Indicador 52'!R114</f>
        <v>86.40061991476172</v>
      </c>
      <c r="R112" s="24">
        <f>'Indicador 52'!S114</f>
        <v>1</v>
      </c>
    </row>
    <row r="113" spans="1:21" x14ac:dyDescent="0.25">
      <c r="A113" s="34" t="s">
        <v>102</v>
      </c>
      <c r="B113" s="34">
        <v>210820</v>
      </c>
      <c r="C113" s="35" t="s">
        <v>102</v>
      </c>
      <c r="D113" s="33">
        <f>'Indicador 52'!E146</f>
        <v>3761</v>
      </c>
      <c r="E113" s="33">
        <f>'Indicador 52'!F146</f>
        <v>22566</v>
      </c>
      <c r="F113" s="33">
        <f>'Indicador 52'!G146</f>
        <v>2594</v>
      </c>
      <c r="G113" s="33">
        <f>'Indicador 52'!I146</f>
        <v>3128</v>
      </c>
      <c r="H113" s="33">
        <f>'Indicador 52'!K146</f>
        <v>3288</v>
      </c>
      <c r="I113" s="33">
        <f>'Indicador 52'!M146</f>
        <v>2556</v>
      </c>
      <c r="J113" s="33">
        <f>'Indicador 52'!O146</f>
        <v>3111</v>
      </c>
      <c r="K113" s="33">
        <f>'Indicador 52'!Q146</f>
        <v>3117</v>
      </c>
      <c r="L113" s="23" t="e">
        <f>'Indicador 52'!#REF!</f>
        <v>#REF!</v>
      </c>
      <c r="M113" s="23" t="e">
        <f>'Indicador 52'!#REF!</f>
        <v>#REF!</v>
      </c>
      <c r="N113" s="23" t="e">
        <f>'Indicador 52'!#REF!</f>
        <v>#REF!</v>
      </c>
      <c r="O113" s="23" t="e">
        <f>'Indicador 52'!#REF!</f>
        <v>#REF!</v>
      </c>
      <c r="P113" s="23" t="e">
        <f>'Indicador 52'!#REF!</f>
        <v>#REF!</v>
      </c>
      <c r="Q113" s="23">
        <f>'Indicador 52'!R146</f>
        <v>82.876894442967298</v>
      </c>
      <c r="R113" s="24">
        <f>'Indicador 52'!S146</f>
        <v>4</v>
      </c>
    </row>
    <row r="114" spans="1:21" x14ac:dyDescent="0.25">
      <c r="A114" s="34" t="s">
        <v>102</v>
      </c>
      <c r="B114" s="34">
        <v>210890</v>
      </c>
      <c r="C114" s="35" t="s">
        <v>111</v>
      </c>
      <c r="D114" s="33">
        <f>'Indicador 52'!E155</f>
        <v>5824</v>
      </c>
      <c r="E114" s="33">
        <f>'Indicador 52'!F155</f>
        <v>34944</v>
      </c>
      <c r="F114" s="33">
        <f>'Indicador 52'!G155</f>
        <v>1199</v>
      </c>
      <c r="G114" s="33">
        <f>'Indicador 52'!I155</f>
        <v>3954</v>
      </c>
      <c r="H114" s="33">
        <f>'Indicador 52'!K155</f>
        <v>4368</v>
      </c>
      <c r="I114" s="33">
        <f>'Indicador 52'!M155</f>
        <v>5062</v>
      </c>
      <c r="J114" s="33">
        <f>'Indicador 52'!O155</f>
        <v>4296</v>
      </c>
      <c r="K114" s="33">
        <f>'Indicador 52'!Q155</f>
        <v>5694</v>
      </c>
      <c r="L114" s="23" t="e">
        <f>'Indicador 52'!#REF!</f>
        <v>#REF!</v>
      </c>
      <c r="M114" s="23" t="e">
        <f>'Indicador 52'!#REF!</f>
        <v>#REF!</v>
      </c>
      <c r="N114" s="23" t="e">
        <f>'Indicador 52'!#REF!</f>
        <v>#REF!</v>
      </c>
      <c r="O114" s="23" t="e">
        <f>'Indicador 52'!#REF!</f>
        <v>#REF!</v>
      </c>
      <c r="P114" s="23" t="e">
        <f>'Indicador 52'!#REF!</f>
        <v>#REF!</v>
      </c>
      <c r="Q114" s="23">
        <f>'Indicador 52'!R155</f>
        <v>97.767857142857139</v>
      </c>
      <c r="R114" s="24">
        <f>'Indicador 52'!S155</f>
        <v>2</v>
      </c>
    </row>
    <row r="115" spans="1:21" x14ac:dyDescent="0.25">
      <c r="A115" s="31" t="s">
        <v>102</v>
      </c>
      <c r="B115" s="31">
        <v>211163</v>
      </c>
      <c r="C115" s="32" t="s">
        <v>112</v>
      </c>
      <c r="D115" s="33">
        <f>'Indicador 52'!E200</f>
        <v>1274</v>
      </c>
      <c r="E115" s="33">
        <f>'Indicador 52'!F200</f>
        <v>7644</v>
      </c>
      <c r="F115" s="33">
        <f>'Indicador 52'!G200</f>
        <v>1029</v>
      </c>
      <c r="G115" s="33">
        <f>'Indicador 52'!I200</f>
        <v>2840</v>
      </c>
      <c r="H115" s="33">
        <f>'Indicador 52'!K200</f>
        <v>2637</v>
      </c>
      <c r="I115" s="33">
        <f>'Indicador 52'!M200</f>
        <v>595</v>
      </c>
      <c r="J115" s="33">
        <f>'Indicador 52'!O200</f>
        <v>1285</v>
      </c>
      <c r="K115" s="33">
        <f>'Indicador 52'!Q200</f>
        <v>1470</v>
      </c>
      <c r="L115" s="23" t="e">
        <f>'Indicador 52'!#REF!</f>
        <v>#REF!</v>
      </c>
      <c r="M115" s="23" t="e">
        <f>'Indicador 52'!#REF!</f>
        <v>#REF!</v>
      </c>
      <c r="N115" s="23" t="e">
        <f>'Indicador 52'!#REF!</f>
        <v>#REF!</v>
      </c>
      <c r="O115" s="23" t="e">
        <f>'Indicador 52'!#REF!</f>
        <v>#REF!</v>
      </c>
      <c r="P115" s="23" t="e">
        <f>'Indicador 52'!#REF!</f>
        <v>#REF!</v>
      </c>
      <c r="Q115" s="23">
        <f>'Indicador 52'!R200</f>
        <v>115.38461538461537</v>
      </c>
      <c r="R115" s="24">
        <f>'Indicador 52'!S200</f>
        <v>5</v>
      </c>
    </row>
    <row r="116" spans="1:21" x14ac:dyDescent="0.25">
      <c r="A116" s="31" t="s">
        <v>102</v>
      </c>
      <c r="B116" s="31">
        <v>211167</v>
      </c>
      <c r="C116" s="32" t="s">
        <v>113</v>
      </c>
      <c r="D116" s="33">
        <f>'Indicador 52'!E201</f>
        <v>6974</v>
      </c>
      <c r="E116" s="33">
        <f>'Indicador 52'!F201</f>
        <v>41844</v>
      </c>
      <c r="F116" s="33">
        <f>'Indicador 52'!G201</f>
        <v>4846</v>
      </c>
      <c r="G116" s="33">
        <f>'Indicador 52'!I201</f>
        <v>4643</v>
      </c>
      <c r="H116" s="33">
        <f>'Indicador 52'!K201</f>
        <v>5917</v>
      </c>
      <c r="I116" s="33">
        <f>'Indicador 52'!M201</f>
        <v>7251</v>
      </c>
      <c r="J116" s="33">
        <f>'Indicador 52'!O201</f>
        <v>6660</v>
      </c>
      <c r="K116" s="33">
        <f>'Indicador 52'!Q201</f>
        <v>7549</v>
      </c>
      <c r="L116" s="23" t="e">
        <f>'Indicador 52'!#REF!</f>
        <v>#REF!</v>
      </c>
      <c r="M116" s="23" t="e">
        <f>'Indicador 52'!#REF!</f>
        <v>#REF!</v>
      </c>
      <c r="N116" s="23" t="e">
        <f>'Indicador 52'!#REF!</f>
        <v>#REF!</v>
      </c>
      <c r="O116" s="23" t="e">
        <f>'Indicador 52'!#REF!</f>
        <v>#REF!</v>
      </c>
      <c r="P116" s="23" t="e">
        <f>'Indicador 52'!#REF!</f>
        <v>#REF!</v>
      </c>
      <c r="Q116" s="23">
        <f>'Indicador 52'!R201</f>
        <v>108.24490966446803</v>
      </c>
      <c r="R116" s="24">
        <f>'Indicador 52'!S201</f>
        <v>4</v>
      </c>
    </row>
    <row r="117" spans="1:21" x14ac:dyDescent="0.25">
      <c r="A117" s="34" t="s">
        <v>102</v>
      </c>
      <c r="B117" s="34">
        <v>211223</v>
      </c>
      <c r="C117" s="35" t="s">
        <v>114</v>
      </c>
      <c r="D117" s="33">
        <f>'Indicador 52'!E213</f>
        <v>7787</v>
      </c>
      <c r="E117" s="33">
        <f>'Indicador 52'!F213</f>
        <v>46722</v>
      </c>
      <c r="F117" s="33">
        <f>'Indicador 52'!G213</f>
        <v>0</v>
      </c>
      <c r="G117" s="33">
        <f>'Indicador 52'!I213</f>
        <v>6225</v>
      </c>
      <c r="H117" s="33">
        <f>'Indicador 52'!K213</f>
        <v>7173</v>
      </c>
      <c r="I117" s="33">
        <f>'Indicador 52'!M213</f>
        <v>8180</v>
      </c>
      <c r="J117" s="33">
        <f>'Indicador 52'!O213</f>
        <v>8682</v>
      </c>
      <c r="K117" s="33">
        <f>'Indicador 52'!Q213</f>
        <v>8175</v>
      </c>
      <c r="L117" s="23" t="e">
        <f>'Indicador 52'!#REF!</f>
        <v>#REF!</v>
      </c>
      <c r="M117" s="23" t="e">
        <f>'Indicador 52'!#REF!</f>
        <v>#REF!</v>
      </c>
      <c r="N117" s="23" t="e">
        <f>'Indicador 52'!#REF!</f>
        <v>#REF!</v>
      </c>
      <c r="O117" s="23" t="e">
        <f>'Indicador 52'!#REF!</f>
        <v>#REF!</v>
      </c>
      <c r="P117" s="23" t="e">
        <f>'Indicador 52'!#REF!</f>
        <v>#REF!</v>
      </c>
      <c r="Q117" s="23">
        <f>'Indicador 52'!R213</f>
        <v>104.98266341338127</v>
      </c>
      <c r="R117" s="24">
        <f>'Indicador 52'!S213</f>
        <v>4</v>
      </c>
    </row>
    <row r="118" spans="1:21" x14ac:dyDescent="0.25">
      <c r="A118" s="8" t="s">
        <v>115</v>
      </c>
      <c r="B118" s="8">
        <v>210083</v>
      </c>
      <c r="C118" s="9" t="s">
        <v>116</v>
      </c>
      <c r="D118" s="26">
        <f>'Indicador 52'!E24</f>
        <v>5271</v>
      </c>
      <c r="E118" s="26">
        <f>'Indicador 52'!F24</f>
        <v>31626</v>
      </c>
      <c r="F118" s="26">
        <f>'Indicador 52'!G24</f>
        <v>4425</v>
      </c>
      <c r="G118" s="26">
        <f>'Indicador 52'!I24</f>
        <v>4745</v>
      </c>
      <c r="H118" s="26">
        <f>'Indicador 52'!K24</f>
        <v>5258</v>
      </c>
      <c r="I118" s="26">
        <f>'Indicador 52'!M24</f>
        <v>5773</v>
      </c>
      <c r="J118" s="26">
        <f>'Indicador 52'!O24</f>
        <v>4366</v>
      </c>
      <c r="K118" s="26">
        <f>'Indicador 52'!Q24</f>
        <v>3674</v>
      </c>
      <c r="L118" s="20" t="e">
        <f>'Indicador 52'!#REF!</f>
        <v>#REF!</v>
      </c>
      <c r="M118" s="20" t="e">
        <f>'Indicador 52'!#REF!</f>
        <v>#REF!</v>
      </c>
      <c r="N118" s="20" t="e">
        <f>'Indicador 52'!#REF!</f>
        <v>#REF!</v>
      </c>
      <c r="O118" s="20" t="e">
        <f>'Indicador 52'!#REF!</f>
        <v>#REF!</v>
      </c>
      <c r="P118" s="20" t="e">
        <f>'Indicador 52'!#REF!</f>
        <v>#REF!</v>
      </c>
      <c r="Q118" s="20">
        <f>'Indicador 52'!R24</f>
        <v>69.702143805729463</v>
      </c>
      <c r="R118" s="19">
        <f>'Indicador 52'!S24</f>
        <v>5</v>
      </c>
      <c r="S118" s="30">
        <f>COUNTIF(R118:R134,"&gt;=4")</f>
        <v>13</v>
      </c>
      <c r="T118" s="30">
        <f>COUNTIF(A118:A134,"&gt;=Pinheiro")</f>
        <v>17</v>
      </c>
      <c r="U118" s="36">
        <f>S118/T118*100</f>
        <v>76.470588235294116</v>
      </c>
    </row>
    <row r="119" spans="1:21" x14ac:dyDescent="0.25">
      <c r="A119" s="17" t="s">
        <v>115</v>
      </c>
      <c r="B119" s="17">
        <v>210130</v>
      </c>
      <c r="C119" s="6" t="s">
        <v>117</v>
      </c>
      <c r="D119" s="26">
        <f>'Indicador 52'!E31</f>
        <v>6739</v>
      </c>
      <c r="E119" s="26">
        <f>'Indicador 52'!F31</f>
        <v>40434</v>
      </c>
      <c r="F119" s="26">
        <f>'Indicador 52'!G31</f>
        <v>4745</v>
      </c>
      <c r="G119" s="26">
        <f>'Indicador 52'!I31</f>
        <v>6069</v>
      </c>
      <c r="H119" s="26">
        <f>'Indicador 52'!K31</f>
        <v>9631</v>
      </c>
      <c r="I119" s="26">
        <f>'Indicador 52'!M31</f>
        <v>7496</v>
      </c>
      <c r="J119" s="26">
        <f>'Indicador 52'!O31</f>
        <v>8373</v>
      </c>
      <c r="K119" s="26">
        <f>'Indicador 52'!Q31</f>
        <v>7232</v>
      </c>
      <c r="L119" s="20" t="e">
        <f>'Indicador 52'!#REF!</f>
        <v>#REF!</v>
      </c>
      <c r="M119" s="20" t="e">
        <f>'Indicador 52'!#REF!</f>
        <v>#REF!</v>
      </c>
      <c r="N119" s="20" t="e">
        <f>'Indicador 52'!#REF!</f>
        <v>#REF!</v>
      </c>
      <c r="O119" s="20" t="e">
        <f>'Indicador 52'!#REF!</f>
        <v>#REF!</v>
      </c>
      <c r="P119" s="20" t="e">
        <f>'Indicador 52'!#REF!</f>
        <v>#REF!</v>
      </c>
      <c r="Q119" s="20">
        <f>'Indicador 52'!R31</f>
        <v>107.31562546371865</v>
      </c>
      <c r="R119" s="19">
        <f>'Indicador 52'!S31</f>
        <v>5</v>
      </c>
    </row>
    <row r="120" spans="1:21" x14ac:dyDescent="0.25">
      <c r="A120" s="17" t="s">
        <v>115</v>
      </c>
      <c r="B120" s="17">
        <v>210190</v>
      </c>
      <c r="C120" s="6" t="s">
        <v>118</v>
      </c>
      <c r="D120" s="26">
        <f>'Indicador 52'!E40</f>
        <v>2089</v>
      </c>
      <c r="E120" s="26">
        <f>'Indicador 52'!F40</f>
        <v>12534</v>
      </c>
      <c r="F120" s="26">
        <f>'Indicador 52'!G40</f>
        <v>0</v>
      </c>
      <c r="G120" s="26">
        <f>'Indicador 52'!I40</f>
        <v>0</v>
      </c>
      <c r="H120" s="26">
        <f>'Indicador 52'!K40</f>
        <v>0</v>
      </c>
      <c r="I120" s="26">
        <f>'Indicador 52'!M40</f>
        <v>1146</v>
      </c>
      <c r="J120" s="26">
        <f>'Indicador 52'!O40</f>
        <v>1378</v>
      </c>
      <c r="K120" s="26">
        <f>'Indicador 52'!Q40</f>
        <v>863</v>
      </c>
      <c r="L120" s="20" t="e">
        <f>'Indicador 52'!#REF!</f>
        <v>#REF!</v>
      </c>
      <c r="M120" s="20" t="e">
        <f>'Indicador 52'!#REF!</f>
        <v>#REF!</v>
      </c>
      <c r="N120" s="20" t="e">
        <f>'Indicador 52'!#REF!</f>
        <v>#REF!</v>
      </c>
      <c r="O120" s="20" t="e">
        <f>'Indicador 52'!#REF!</f>
        <v>#REF!</v>
      </c>
      <c r="P120" s="20" t="e">
        <f>'Indicador 52'!#REF!</f>
        <v>#REF!</v>
      </c>
      <c r="Q120" s="20">
        <f>'Indicador 52'!R40</f>
        <v>41.311632359980855</v>
      </c>
      <c r="R120" s="19">
        <f>'Indicador 52'!S40</f>
        <v>0</v>
      </c>
    </row>
    <row r="121" spans="1:21" x14ac:dyDescent="0.25">
      <c r="A121" s="17" t="s">
        <v>115</v>
      </c>
      <c r="B121" s="17">
        <v>210310</v>
      </c>
      <c r="C121" s="9" t="s">
        <v>119</v>
      </c>
      <c r="D121" s="26">
        <f>'Indicador 52'!E62</f>
        <v>61841</v>
      </c>
      <c r="E121" s="26">
        <f>'Indicador 52'!F62</f>
        <v>371046</v>
      </c>
      <c r="F121" s="26">
        <f>'Indicador 52'!G62</f>
        <v>48473</v>
      </c>
      <c r="G121" s="26">
        <f>'Indicador 52'!I62</f>
        <v>43308</v>
      </c>
      <c r="H121" s="26">
        <f>'Indicador 52'!K62</f>
        <v>52869</v>
      </c>
      <c r="I121" s="26">
        <f>'Indicador 52'!M62</f>
        <v>61064</v>
      </c>
      <c r="J121" s="26">
        <f>'Indicador 52'!O62</f>
        <v>56049</v>
      </c>
      <c r="K121" s="26">
        <f>'Indicador 52'!Q62</f>
        <v>57728</v>
      </c>
      <c r="L121" s="20" t="e">
        <f>'Indicador 52'!#REF!</f>
        <v>#REF!</v>
      </c>
      <c r="M121" s="20" t="e">
        <f>'Indicador 52'!#REF!</f>
        <v>#REF!</v>
      </c>
      <c r="N121" s="20" t="e">
        <f>'Indicador 52'!#REF!</f>
        <v>#REF!</v>
      </c>
      <c r="O121" s="20" t="e">
        <f>'Indicador 52'!#REF!</f>
        <v>#REF!</v>
      </c>
      <c r="P121" s="20" t="e">
        <f>'Indicador 52'!#REF!</f>
        <v>#REF!</v>
      </c>
      <c r="Q121" s="20">
        <f>'Indicador 52'!R62</f>
        <v>93.349072621723451</v>
      </c>
      <c r="R121" s="19">
        <f>'Indicador 52'!S62</f>
        <v>4</v>
      </c>
    </row>
    <row r="122" spans="1:21" x14ac:dyDescent="0.25">
      <c r="A122" s="17" t="s">
        <v>115</v>
      </c>
      <c r="B122" s="17">
        <v>210312</v>
      </c>
      <c r="C122" s="6" t="s">
        <v>120</v>
      </c>
      <c r="D122" s="26">
        <f>'Indicador 52'!E63</f>
        <v>2895</v>
      </c>
      <c r="E122" s="26">
        <f>'Indicador 52'!F63</f>
        <v>17370</v>
      </c>
      <c r="F122" s="26">
        <f>'Indicador 52'!G63</f>
        <v>2330</v>
      </c>
      <c r="G122" s="26">
        <f>'Indicador 52'!I63</f>
        <v>2895</v>
      </c>
      <c r="H122" s="26">
        <f>'Indicador 52'!K63</f>
        <v>2895</v>
      </c>
      <c r="I122" s="26">
        <f>'Indicador 52'!M63</f>
        <v>2395</v>
      </c>
      <c r="J122" s="26">
        <f>'Indicador 52'!O63</f>
        <v>2461</v>
      </c>
      <c r="K122" s="26">
        <f>'Indicador 52'!Q63</f>
        <v>1390</v>
      </c>
      <c r="L122" s="20" t="e">
        <f>'Indicador 52'!#REF!</f>
        <v>#REF!</v>
      </c>
      <c r="M122" s="20" t="e">
        <f>'Indicador 52'!#REF!</f>
        <v>#REF!</v>
      </c>
      <c r="N122" s="20" t="e">
        <f>'Indicador 52'!#REF!</f>
        <v>#REF!</v>
      </c>
      <c r="O122" s="20" t="e">
        <f>'Indicador 52'!#REF!</f>
        <v>#REF!</v>
      </c>
      <c r="P122" s="20" t="e">
        <f>'Indicador 52'!#REF!</f>
        <v>#REF!</v>
      </c>
      <c r="Q122" s="20">
        <f>'Indicador 52'!R63</f>
        <v>48.013816925734027</v>
      </c>
      <c r="R122" s="19">
        <f>'Indicador 52'!S63</f>
        <v>5</v>
      </c>
    </row>
    <row r="123" spans="1:21" x14ac:dyDescent="0.25">
      <c r="A123" s="8" t="s">
        <v>115</v>
      </c>
      <c r="B123" s="8">
        <v>210370</v>
      </c>
      <c r="C123" s="9" t="s">
        <v>121</v>
      </c>
      <c r="D123" s="26">
        <f>'Indicador 52'!E73</f>
        <v>20086</v>
      </c>
      <c r="E123" s="26">
        <f>'Indicador 52'!F73</f>
        <v>120516</v>
      </c>
      <c r="F123" s="26">
        <f>'Indicador 52'!G73</f>
        <v>16235</v>
      </c>
      <c r="G123" s="26">
        <f>'Indicador 52'!I73</f>
        <v>16863</v>
      </c>
      <c r="H123" s="26">
        <f>'Indicador 52'!K73</f>
        <v>17955</v>
      </c>
      <c r="I123" s="26">
        <f>'Indicador 52'!M73</f>
        <v>23709</v>
      </c>
      <c r="J123" s="26">
        <f>'Indicador 52'!O73</f>
        <v>23263</v>
      </c>
      <c r="K123" s="26">
        <f>'Indicador 52'!Q73</f>
        <v>22620</v>
      </c>
      <c r="L123" s="20" t="e">
        <f>'Indicador 52'!#REF!</f>
        <v>#REF!</v>
      </c>
      <c r="M123" s="20" t="e">
        <f>'Indicador 52'!#REF!</f>
        <v>#REF!</v>
      </c>
      <c r="N123" s="20" t="e">
        <f>'Indicador 52'!#REF!</f>
        <v>#REF!</v>
      </c>
      <c r="O123" s="20" t="e">
        <f>'Indicador 52'!#REF!</f>
        <v>#REF!</v>
      </c>
      <c r="P123" s="20" t="e">
        <f>'Indicador 52'!#REF!</f>
        <v>#REF!</v>
      </c>
      <c r="Q123" s="20">
        <f>'Indicador 52'!R73</f>
        <v>112.61575226525939</v>
      </c>
      <c r="R123" s="19">
        <f>'Indicador 52'!S73</f>
        <v>6</v>
      </c>
    </row>
    <row r="124" spans="1:21" x14ac:dyDescent="0.25">
      <c r="A124" s="17" t="s">
        <v>115</v>
      </c>
      <c r="B124" s="17">
        <v>210490</v>
      </c>
      <c r="C124" s="6" t="s">
        <v>122</v>
      </c>
      <c r="D124" s="26">
        <f>'Indicador 52'!E93</f>
        <v>2806</v>
      </c>
      <c r="E124" s="26">
        <f>'Indicador 52'!F93</f>
        <v>16836</v>
      </c>
      <c r="F124" s="26">
        <f>'Indicador 52'!G93</f>
        <v>2850</v>
      </c>
      <c r="G124" s="26">
        <f>'Indicador 52'!I93</f>
        <v>2528</v>
      </c>
      <c r="H124" s="26">
        <f>'Indicador 52'!K93</f>
        <v>2653</v>
      </c>
      <c r="I124" s="26">
        <f>'Indicador 52'!M93</f>
        <v>1699</v>
      </c>
      <c r="J124" s="26">
        <f>'Indicador 52'!O93</f>
        <v>1058</v>
      </c>
      <c r="K124" s="26">
        <f>'Indicador 52'!Q93</f>
        <v>1935</v>
      </c>
      <c r="L124" s="20" t="e">
        <f>'Indicador 52'!#REF!</f>
        <v>#REF!</v>
      </c>
      <c r="M124" s="20" t="e">
        <f>'Indicador 52'!#REF!</f>
        <v>#REF!</v>
      </c>
      <c r="N124" s="20" t="e">
        <f>'Indicador 52'!#REF!</f>
        <v>#REF!</v>
      </c>
      <c r="O124" s="20" t="e">
        <f>'Indicador 52'!#REF!</f>
        <v>#REF!</v>
      </c>
      <c r="P124" s="20" t="e">
        <f>'Indicador 52'!#REF!</f>
        <v>#REF!</v>
      </c>
      <c r="Q124" s="20">
        <f>'Indicador 52'!R93</f>
        <v>68.959372772630076</v>
      </c>
      <c r="R124" s="19">
        <f>'Indicador 52'!S93</f>
        <v>3</v>
      </c>
    </row>
    <row r="125" spans="1:21" x14ac:dyDescent="0.25">
      <c r="A125" s="8" t="s">
        <v>115</v>
      </c>
      <c r="B125" s="8">
        <v>210680</v>
      </c>
      <c r="C125" s="9" t="s">
        <v>123</v>
      </c>
      <c r="D125" s="26">
        <f>'Indicador 52'!E128</f>
        <v>5323</v>
      </c>
      <c r="E125" s="26">
        <f>'Indicador 52'!F128</f>
        <v>31938</v>
      </c>
      <c r="F125" s="26">
        <f>'Indicador 52'!G128</f>
        <v>5488</v>
      </c>
      <c r="G125" s="26">
        <f>'Indicador 52'!I128</f>
        <v>2027</v>
      </c>
      <c r="H125" s="26">
        <f>'Indicador 52'!K128</f>
        <v>4148</v>
      </c>
      <c r="I125" s="26">
        <f>'Indicador 52'!M128</f>
        <v>4147</v>
      </c>
      <c r="J125" s="26">
        <f>'Indicador 52'!O128</f>
        <v>4274</v>
      </c>
      <c r="K125" s="26">
        <f>'Indicador 52'!Q128</f>
        <v>4622</v>
      </c>
      <c r="L125" s="20" t="e">
        <f>'Indicador 52'!#REF!</f>
        <v>#REF!</v>
      </c>
      <c r="M125" s="20" t="e">
        <f>'Indicador 52'!#REF!</f>
        <v>#REF!</v>
      </c>
      <c r="N125" s="20" t="e">
        <f>'Indicador 52'!#REF!</f>
        <v>#REF!</v>
      </c>
      <c r="O125" s="20" t="e">
        <f>'Indicador 52'!#REF!</f>
        <v>#REF!</v>
      </c>
      <c r="P125" s="20" t="e">
        <f>'Indicador 52'!#REF!</f>
        <v>#REF!</v>
      </c>
      <c r="Q125" s="20">
        <f>'Indicador 52'!R128</f>
        <v>86.83073454818711</v>
      </c>
      <c r="R125" s="19">
        <f>'Indicador 52'!S128</f>
        <v>3</v>
      </c>
    </row>
    <row r="126" spans="1:21" x14ac:dyDescent="0.25">
      <c r="A126" s="8" t="s">
        <v>115</v>
      </c>
      <c r="B126" s="8">
        <v>210825</v>
      </c>
      <c r="C126" s="9" t="s">
        <v>124</v>
      </c>
      <c r="D126" s="26">
        <f>'Indicador 52'!E147</f>
        <v>5426</v>
      </c>
      <c r="E126" s="26">
        <f>'Indicador 52'!F147</f>
        <v>32556</v>
      </c>
      <c r="F126" s="26">
        <f>'Indicador 52'!G147</f>
        <v>5127</v>
      </c>
      <c r="G126" s="26">
        <f>'Indicador 52'!I147</f>
        <v>4658</v>
      </c>
      <c r="H126" s="26">
        <f>'Indicador 52'!K147</f>
        <v>4712</v>
      </c>
      <c r="I126" s="26">
        <f>'Indicador 52'!M147</f>
        <v>4785</v>
      </c>
      <c r="J126" s="26">
        <f>'Indicador 52'!O147</f>
        <v>5600</v>
      </c>
      <c r="K126" s="26">
        <f>'Indicador 52'!Q147</f>
        <v>5979</v>
      </c>
      <c r="L126" s="20" t="e">
        <f>'Indicador 52'!#REF!</f>
        <v>#REF!</v>
      </c>
      <c r="M126" s="20" t="e">
        <f>'Indicador 52'!#REF!</f>
        <v>#REF!</v>
      </c>
      <c r="N126" s="20" t="e">
        <f>'Indicador 52'!#REF!</f>
        <v>#REF!</v>
      </c>
      <c r="O126" s="20" t="e">
        <f>'Indicador 52'!#REF!</f>
        <v>#REF!</v>
      </c>
      <c r="P126" s="20" t="e">
        <f>'Indicador 52'!#REF!</f>
        <v>#REF!</v>
      </c>
      <c r="Q126" s="20">
        <f>'Indicador 52'!R147</f>
        <v>110.19166973829708</v>
      </c>
      <c r="R126" s="19">
        <f>'Indicador 52'!S147</f>
        <v>6</v>
      </c>
    </row>
    <row r="127" spans="1:21" x14ac:dyDescent="0.25">
      <c r="A127" s="8" t="s">
        <v>115</v>
      </c>
      <c r="B127" s="8">
        <v>210840</v>
      </c>
      <c r="C127" s="9" t="s">
        <v>125</v>
      </c>
      <c r="D127" s="26">
        <f>'Indicador 52'!E149</f>
        <v>2043</v>
      </c>
      <c r="E127" s="26">
        <f>'Indicador 52'!F149</f>
        <v>12258</v>
      </c>
      <c r="F127" s="26">
        <f>'Indicador 52'!G149</f>
        <v>1870</v>
      </c>
      <c r="G127" s="26">
        <f>'Indicador 52'!I149</f>
        <v>1740</v>
      </c>
      <c r="H127" s="26">
        <f>'Indicador 52'!K149</f>
        <v>1898</v>
      </c>
      <c r="I127" s="26">
        <f>'Indicador 52'!M149</f>
        <v>839</v>
      </c>
      <c r="J127" s="26">
        <f>'Indicador 52'!O149</f>
        <v>1386</v>
      </c>
      <c r="K127" s="26">
        <f>'Indicador 52'!Q149</f>
        <v>2244</v>
      </c>
      <c r="L127" s="20" t="e">
        <f>'Indicador 52'!#REF!</f>
        <v>#REF!</v>
      </c>
      <c r="M127" s="20" t="e">
        <f>'Indicador 52'!#REF!</f>
        <v>#REF!</v>
      </c>
      <c r="N127" s="20" t="e">
        <f>'Indicador 52'!#REF!</f>
        <v>#REF!</v>
      </c>
      <c r="O127" s="20" t="e">
        <f>'Indicador 52'!#REF!</f>
        <v>#REF!</v>
      </c>
      <c r="P127" s="20" t="e">
        <f>'Indicador 52'!#REF!</f>
        <v>#REF!</v>
      </c>
      <c r="Q127" s="20">
        <f>'Indicador 52'!R149</f>
        <v>109.83847283406756</v>
      </c>
      <c r="R127" s="19">
        <f>'Indicador 52'!S149</f>
        <v>4</v>
      </c>
    </row>
    <row r="128" spans="1:21" x14ac:dyDescent="0.25">
      <c r="A128" s="8" t="s">
        <v>115</v>
      </c>
      <c r="B128" s="8">
        <v>210860</v>
      </c>
      <c r="C128" s="9" t="s">
        <v>115</v>
      </c>
      <c r="D128" s="26">
        <f>'Indicador 52'!E152</f>
        <v>5618</v>
      </c>
      <c r="E128" s="26">
        <f>'Indicador 52'!F152</f>
        <v>33708</v>
      </c>
      <c r="F128" s="26">
        <f>'Indicador 52'!G152</f>
        <v>4652</v>
      </c>
      <c r="G128" s="26">
        <f>'Indicador 52'!I152</f>
        <v>6225</v>
      </c>
      <c r="H128" s="26">
        <f>'Indicador 52'!K152</f>
        <v>5306</v>
      </c>
      <c r="I128" s="26">
        <f>'Indicador 52'!M152</f>
        <v>5926</v>
      </c>
      <c r="J128" s="26">
        <f>'Indicador 52'!O152</f>
        <v>5992</v>
      </c>
      <c r="K128" s="26">
        <f>'Indicador 52'!Q152</f>
        <v>4791</v>
      </c>
      <c r="L128" s="20" t="e">
        <f>'Indicador 52'!#REF!</f>
        <v>#REF!</v>
      </c>
      <c r="M128" s="20" t="e">
        <f>'Indicador 52'!#REF!</f>
        <v>#REF!</v>
      </c>
      <c r="N128" s="20" t="e">
        <f>'Indicador 52'!#REF!</f>
        <v>#REF!</v>
      </c>
      <c r="O128" s="20" t="e">
        <f>'Indicador 52'!#REF!</f>
        <v>#REF!</v>
      </c>
      <c r="P128" s="20" t="e">
        <f>'Indicador 52'!#REF!</f>
        <v>#REF!</v>
      </c>
      <c r="Q128" s="20">
        <f>'Indicador 52'!R152</f>
        <v>85.279458882164477</v>
      </c>
      <c r="R128" s="19">
        <f>'Indicador 52'!S152</f>
        <v>6</v>
      </c>
    </row>
    <row r="129" spans="1:21" x14ac:dyDescent="0.25">
      <c r="A129" s="8" t="s">
        <v>115</v>
      </c>
      <c r="B129" s="8">
        <v>210905</v>
      </c>
      <c r="C129" s="9" t="s">
        <v>126</v>
      </c>
      <c r="D129" s="26">
        <f>'Indicador 52'!E157</f>
        <v>4599</v>
      </c>
      <c r="E129" s="26">
        <f>'Indicador 52'!F157</f>
        <v>27594</v>
      </c>
      <c r="F129" s="26">
        <f>'Indicador 52'!G157</f>
        <v>4576</v>
      </c>
      <c r="G129" s="26">
        <f>'Indicador 52'!I157</f>
        <v>4568</v>
      </c>
      <c r="H129" s="26">
        <f>'Indicador 52'!K157</f>
        <v>4579</v>
      </c>
      <c r="I129" s="26">
        <f>'Indicador 52'!M157</f>
        <v>4568</v>
      </c>
      <c r="J129" s="26">
        <f>'Indicador 52'!O157</f>
        <v>4535</v>
      </c>
      <c r="K129" s="26">
        <f>'Indicador 52'!Q157</f>
        <v>4571</v>
      </c>
      <c r="L129" s="20" t="e">
        <f>'Indicador 52'!#REF!</f>
        <v>#REF!</v>
      </c>
      <c r="M129" s="20" t="e">
        <f>'Indicador 52'!#REF!</f>
        <v>#REF!</v>
      </c>
      <c r="N129" s="20" t="e">
        <f>'Indicador 52'!#REF!</f>
        <v>#REF!</v>
      </c>
      <c r="O129" s="20" t="e">
        <f>'Indicador 52'!#REF!</f>
        <v>#REF!</v>
      </c>
      <c r="P129" s="20" t="e">
        <f>'Indicador 52'!#REF!</f>
        <v>#REF!</v>
      </c>
      <c r="Q129" s="20">
        <f>'Indicador 52'!R157</f>
        <v>99.391171993911726</v>
      </c>
      <c r="R129" s="19">
        <f>'Indicador 52'!S157</f>
        <v>6</v>
      </c>
    </row>
    <row r="130" spans="1:21" x14ac:dyDescent="0.25">
      <c r="A130" s="8" t="s">
        <v>115</v>
      </c>
      <c r="B130" s="8">
        <v>210927</v>
      </c>
      <c r="C130" s="9" t="s">
        <v>127</v>
      </c>
      <c r="D130" s="26">
        <f>'Indicador 52'!E161</f>
        <v>1992</v>
      </c>
      <c r="E130" s="26">
        <f>'Indicador 52'!F161</f>
        <v>11952</v>
      </c>
      <c r="F130" s="26">
        <f>'Indicador 52'!G161</f>
        <v>1791</v>
      </c>
      <c r="G130" s="26">
        <f>'Indicador 52'!I161</f>
        <v>3598</v>
      </c>
      <c r="H130" s="26">
        <f>'Indicador 52'!K161</f>
        <v>2118</v>
      </c>
      <c r="I130" s="26">
        <f>'Indicador 52'!M161</f>
        <v>2925</v>
      </c>
      <c r="J130" s="26">
        <f>'Indicador 52'!O161</f>
        <v>2003</v>
      </c>
      <c r="K130" s="26">
        <f>'Indicador 52'!Q161</f>
        <v>2020</v>
      </c>
      <c r="L130" s="20" t="e">
        <f>'Indicador 52'!#REF!</f>
        <v>#REF!</v>
      </c>
      <c r="M130" s="20" t="e">
        <f>'Indicador 52'!#REF!</f>
        <v>#REF!</v>
      </c>
      <c r="N130" s="20" t="e">
        <f>'Indicador 52'!#REF!</f>
        <v>#REF!</v>
      </c>
      <c r="O130" s="20" t="e">
        <f>'Indicador 52'!#REF!</f>
        <v>#REF!</v>
      </c>
      <c r="P130" s="20" t="e">
        <f>'Indicador 52'!#REF!</f>
        <v>#REF!</v>
      </c>
      <c r="Q130" s="20">
        <f>'Indicador 52'!R161</f>
        <v>101.40562248995984</v>
      </c>
      <c r="R130" s="19">
        <f>'Indicador 52'!S161</f>
        <v>6</v>
      </c>
    </row>
    <row r="131" spans="1:21" x14ac:dyDescent="0.25">
      <c r="A131" s="17" t="s">
        <v>115</v>
      </c>
      <c r="B131" s="17">
        <v>210980</v>
      </c>
      <c r="C131" s="6" t="s">
        <v>128</v>
      </c>
      <c r="D131" s="26">
        <f>'Indicador 52'!E170</f>
        <v>1602</v>
      </c>
      <c r="E131" s="26">
        <f>'Indicador 52'!F170</f>
        <v>9612</v>
      </c>
      <c r="F131" s="26">
        <f>'Indicador 52'!G170</f>
        <v>1636</v>
      </c>
      <c r="G131" s="26">
        <f>'Indicador 52'!I170</f>
        <v>1491</v>
      </c>
      <c r="H131" s="26">
        <f>'Indicador 52'!K170</f>
        <v>1583</v>
      </c>
      <c r="I131" s="26">
        <f>'Indicador 52'!M170</f>
        <v>1418</v>
      </c>
      <c r="J131" s="26">
        <f>'Indicador 52'!O170</f>
        <v>1546</v>
      </c>
      <c r="K131" s="26">
        <f>'Indicador 52'!Q170</f>
        <v>1670</v>
      </c>
      <c r="L131" s="20" t="e">
        <f>'Indicador 52'!#REF!</f>
        <v>#REF!</v>
      </c>
      <c r="M131" s="20" t="e">
        <f>'Indicador 52'!#REF!</f>
        <v>#REF!</v>
      </c>
      <c r="N131" s="20" t="e">
        <f>'Indicador 52'!#REF!</f>
        <v>#REF!</v>
      </c>
      <c r="O131" s="20" t="e">
        <f>'Indicador 52'!#REF!</f>
        <v>#REF!</v>
      </c>
      <c r="P131" s="20" t="e">
        <f>'Indicador 52'!#REF!</f>
        <v>#REF!</v>
      </c>
      <c r="Q131" s="20">
        <f>'Indicador 52'!R170</f>
        <v>104.24469413233459</v>
      </c>
      <c r="R131" s="19">
        <f>'Indicador 52'!S170</f>
        <v>6</v>
      </c>
    </row>
    <row r="132" spans="1:21" x14ac:dyDescent="0.25">
      <c r="A132" s="17" t="s">
        <v>115</v>
      </c>
      <c r="B132" s="17">
        <v>211178</v>
      </c>
      <c r="C132" s="6" t="s">
        <v>129</v>
      </c>
      <c r="D132" s="26">
        <f>'Indicador 52'!E206</f>
        <v>3870</v>
      </c>
      <c r="E132" s="26">
        <f>'Indicador 52'!F206</f>
        <v>23220</v>
      </c>
      <c r="F132" s="26">
        <f>'Indicador 52'!G206</f>
        <v>2575</v>
      </c>
      <c r="G132" s="26">
        <f>'Indicador 52'!I206</f>
        <v>1685</v>
      </c>
      <c r="H132" s="26">
        <f>'Indicador 52'!K206</f>
        <v>1943</v>
      </c>
      <c r="I132" s="26">
        <f>'Indicador 52'!M206</f>
        <v>0</v>
      </c>
      <c r="J132" s="26">
        <f>'Indicador 52'!O206</f>
        <v>2303</v>
      </c>
      <c r="K132" s="26">
        <f>'Indicador 52'!Q206</f>
        <v>1600</v>
      </c>
      <c r="L132" s="20" t="e">
        <f>'Indicador 52'!#REF!</f>
        <v>#REF!</v>
      </c>
      <c r="M132" s="20" t="e">
        <f>'Indicador 52'!#REF!</f>
        <v>#REF!</v>
      </c>
      <c r="N132" s="20" t="e">
        <f>'Indicador 52'!#REF!</f>
        <v>#REF!</v>
      </c>
      <c r="O132" s="20" t="e">
        <f>'Indicador 52'!#REF!</f>
        <v>#REF!</v>
      </c>
      <c r="P132" s="20" t="e">
        <f>'Indicador 52'!#REF!</f>
        <v>#REF!</v>
      </c>
      <c r="Q132" s="20">
        <f>'Indicador 52'!R206</f>
        <v>41.343669250645995</v>
      </c>
      <c r="R132" s="19">
        <f>'Indicador 52'!S206</f>
        <v>0</v>
      </c>
    </row>
    <row r="133" spans="1:21" x14ac:dyDescent="0.25">
      <c r="A133" s="8" t="s">
        <v>115</v>
      </c>
      <c r="B133" s="8">
        <v>211240</v>
      </c>
      <c r="C133" s="9" t="s">
        <v>130</v>
      </c>
      <c r="D133" s="26">
        <f>'Indicador 52'!E216</f>
        <v>3580</v>
      </c>
      <c r="E133" s="26">
        <f>'Indicador 52'!F216</f>
        <v>21480</v>
      </c>
      <c r="F133" s="26">
        <f>'Indicador 52'!G216</f>
        <v>3668</v>
      </c>
      <c r="G133" s="26">
        <f>'Indicador 52'!I216</f>
        <v>3560</v>
      </c>
      <c r="H133" s="26">
        <f>'Indicador 52'!K216</f>
        <v>3425</v>
      </c>
      <c r="I133" s="26">
        <f>'Indicador 52'!M216</f>
        <v>3478</v>
      </c>
      <c r="J133" s="26">
        <f>'Indicador 52'!O216</f>
        <v>3450</v>
      </c>
      <c r="K133" s="26">
        <f>'Indicador 52'!Q216</f>
        <v>3491</v>
      </c>
      <c r="L133" s="20" t="e">
        <f>'Indicador 52'!#REF!</f>
        <v>#REF!</v>
      </c>
      <c r="M133" s="20" t="e">
        <f>'Indicador 52'!#REF!</f>
        <v>#REF!</v>
      </c>
      <c r="N133" s="20" t="e">
        <f>'Indicador 52'!#REF!</f>
        <v>#REF!</v>
      </c>
      <c r="O133" s="20" t="e">
        <f>'Indicador 52'!#REF!</f>
        <v>#REF!</v>
      </c>
      <c r="P133" s="20" t="e">
        <f>'Indicador 52'!#REF!</f>
        <v>#REF!</v>
      </c>
      <c r="Q133" s="20">
        <f>'Indicador 52'!R216</f>
        <v>97.513966480446925</v>
      </c>
      <c r="R133" s="19">
        <f>'Indicador 52'!S216</f>
        <v>6</v>
      </c>
    </row>
    <row r="134" spans="1:21" x14ac:dyDescent="0.25">
      <c r="A134" s="8" t="s">
        <v>115</v>
      </c>
      <c r="B134" s="8">
        <v>211245</v>
      </c>
      <c r="C134" s="9" t="s">
        <v>131</v>
      </c>
      <c r="D134" s="26">
        <f>'Indicador 52'!E217</f>
        <v>6843</v>
      </c>
      <c r="E134" s="26">
        <f>'Indicador 52'!F217</f>
        <v>41058</v>
      </c>
      <c r="F134" s="26">
        <f>'Indicador 52'!G217</f>
        <v>7876</v>
      </c>
      <c r="G134" s="26">
        <f>'Indicador 52'!I217</f>
        <v>8180</v>
      </c>
      <c r="H134" s="26">
        <f>'Indicador 52'!K217</f>
        <v>7550</v>
      </c>
      <c r="I134" s="26">
        <f>'Indicador 52'!M217</f>
        <v>6789</v>
      </c>
      <c r="J134" s="26">
        <f>'Indicador 52'!O217</f>
        <v>6166</v>
      </c>
      <c r="K134" s="26">
        <f>'Indicador 52'!Q217</f>
        <v>3715</v>
      </c>
      <c r="L134" s="20" t="e">
        <f>'Indicador 52'!#REF!</f>
        <v>#REF!</v>
      </c>
      <c r="M134" s="20" t="e">
        <f>'Indicador 52'!#REF!</f>
        <v>#REF!</v>
      </c>
      <c r="N134" s="20" t="e">
        <f>'Indicador 52'!#REF!</f>
        <v>#REF!</v>
      </c>
      <c r="O134" s="20" t="e">
        <f>'Indicador 52'!#REF!</f>
        <v>#REF!</v>
      </c>
      <c r="P134" s="20" t="e">
        <f>'Indicador 52'!#REF!</f>
        <v>#REF!</v>
      </c>
      <c r="Q134" s="20">
        <f>'Indicador 52'!R217</f>
        <v>54.289054508256619</v>
      </c>
      <c r="R134" s="19">
        <f>'Indicador 52'!S217</f>
        <v>5</v>
      </c>
    </row>
    <row r="135" spans="1:21" x14ac:dyDescent="0.25">
      <c r="A135" s="34" t="s">
        <v>132</v>
      </c>
      <c r="B135" s="34">
        <v>210275</v>
      </c>
      <c r="C135" s="35" t="s">
        <v>133</v>
      </c>
      <c r="D135" s="33">
        <f>'Indicador 52'!E58</f>
        <v>5690</v>
      </c>
      <c r="E135" s="33">
        <f>'Indicador 52'!F58</f>
        <v>34140</v>
      </c>
      <c r="F135" s="33">
        <f>'Indicador 52'!G58</f>
        <v>4116</v>
      </c>
      <c r="G135" s="33">
        <f>'Indicador 52'!I58</f>
        <v>5540</v>
      </c>
      <c r="H135" s="33">
        <f>'Indicador 52'!K58</f>
        <v>5980</v>
      </c>
      <c r="I135" s="33">
        <f>'Indicador 52'!M58</f>
        <v>5878</v>
      </c>
      <c r="J135" s="33">
        <f>'Indicador 52'!O58</f>
        <v>5381</v>
      </c>
      <c r="K135" s="33">
        <f>'Indicador 52'!Q58</f>
        <v>5782</v>
      </c>
      <c r="L135" s="23" t="e">
        <f>'Indicador 52'!#REF!</f>
        <v>#REF!</v>
      </c>
      <c r="M135" s="23" t="e">
        <f>'Indicador 52'!#REF!</f>
        <v>#REF!</v>
      </c>
      <c r="N135" s="23" t="e">
        <f>'Indicador 52'!#REF!</f>
        <v>#REF!</v>
      </c>
      <c r="O135" s="23" t="e">
        <f>'Indicador 52'!#REF!</f>
        <v>#REF!</v>
      </c>
      <c r="P135" s="23" t="e">
        <f>'Indicador 52'!#REF!</f>
        <v>#REF!</v>
      </c>
      <c r="Q135" s="23">
        <f>'Indicador 52'!R58</f>
        <v>101.61687170474517</v>
      </c>
      <c r="R135" s="24">
        <f>'Indicador 52'!S58</f>
        <v>5</v>
      </c>
      <c r="S135" s="70">
        <f>COUNTIF(R135:R150,"&gt;=4")</f>
        <v>14</v>
      </c>
      <c r="T135" s="70">
        <f>COUNTIF(A135:A150,"&gt;=Presidente Dutra")</f>
        <v>16</v>
      </c>
      <c r="U135" s="71">
        <f>S135/T135*100</f>
        <v>87.5</v>
      </c>
    </row>
    <row r="136" spans="1:21" x14ac:dyDescent="0.25">
      <c r="A136" s="34" t="s">
        <v>132</v>
      </c>
      <c r="B136" s="34">
        <v>210380</v>
      </c>
      <c r="C136" s="35" t="s">
        <v>134</v>
      </c>
      <c r="D136" s="33">
        <f>'Indicador 52'!E75</f>
        <v>5834</v>
      </c>
      <c r="E136" s="33">
        <f>'Indicador 52'!F75</f>
        <v>35004</v>
      </c>
      <c r="F136" s="33">
        <f>'Indicador 52'!G75</f>
        <v>4073</v>
      </c>
      <c r="G136" s="33">
        <f>'Indicador 52'!I75</f>
        <v>1154</v>
      </c>
      <c r="H136" s="33">
        <f>'Indicador 52'!K75</f>
        <v>3505</v>
      </c>
      <c r="I136" s="33">
        <f>'Indicador 52'!M75</f>
        <v>5658</v>
      </c>
      <c r="J136" s="33">
        <f>'Indicador 52'!O75</f>
        <v>4903</v>
      </c>
      <c r="K136" s="33">
        <f>'Indicador 52'!Q75</f>
        <v>4889</v>
      </c>
      <c r="L136" s="23" t="e">
        <f>'Indicador 52'!#REF!</f>
        <v>#REF!</v>
      </c>
      <c r="M136" s="23" t="e">
        <f>'Indicador 52'!#REF!</f>
        <v>#REF!</v>
      </c>
      <c r="N136" s="23" t="e">
        <f>'Indicador 52'!#REF!</f>
        <v>#REF!</v>
      </c>
      <c r="O136" s="23" t="e">
        <f>'Indicador 52'!#REF!</f>
        <v>#REF!</v>
      </c>
      <c r="P136" s="23" t="e">
        <f>'Indicador 52'!#REF!</f>
        <v>#REF!</v>
      </c>
      <c r="Q136" s="23">
        <f>'Indicador 52'!R75</f>
        <v>83.801851217003772</v>
      </c>
      <c r="R136" s="24">
        <f>'Indicador 52'!S75</f>
        <v>3</v>
      </c>
      <c r="S136" s="69"/>
      <c r="T136" s="69"/>
      <c r="U136" s="69"/>
    </row>
    <row r="137" spans="1:21" x14ac:dyDescent="0.25">
      <c r="A137" s="34" t="s">
        <v>132</v>
      </c>
      <c r="B137" s="34">
        <v>210420</v>
      </c>
      <c r="C137" s="35" t="s">
        <v>135</v>
      </c>
      <c r="D137" s="33">
        <f>'Indicador 52'!E82</f>
        <v>3880</v>
      </c>
      <c r="E137" s="33">
        <f>'Indicador 52'!F82</f>
        <v>23280</v>
      </c>
      <c r="F137" s="33">
        <f>'Indicador 52'!G82</f>
        <v>2096</v>
      </c>
      <c r="G137" s="33">
        <f>'Indicador 52'!I82</f>
        <v>3652</v>
      </c>
      <c r="H137" s="33">
        <f>'Indicador 52'!K82</f>
        <v>6763</v>
      </c>
      <c r="I137" s="33">
        <f>'Indicador 52'!M82</f>
        <v>4764</v>
      </c>
      <c r="J137" s="33">
        <f>'Indicador 52'!O82</f>
        <v>4084</v>
      </c>
      <c r="K137" s="33">
        <f>'Indicador 52'!Q82</f>
        <v>4057</v>
      </c>
      <c r="L137" s="23" t="e">
        <f>'Indicador 52'!#REF!</f>
        <v>#REF!</v>
      </c>
      <c r="M137" s="23" t="e">
        <f>'Indicador 52'!#REF!</f>
        <v>#REF!</v>
      </c>
      <c r="N137" s="23" t="e">
        <f>'Indicador 52'!#REF!</f>
        <v>#REF!</v>
      </c>
      <c r="O137" s="23" t="e">
        <f>'Indicador 52'!#REF!</f>
        <v>#REF!</v>
      </c>
      <c r="P137" s="23" t="e">
        <f>'Indicador 52'!#REF!</f>
        <v>#REF!</v>
      </c>
      <c r="Q137" s="23">
        <f>'Indicador 52'!R82</f>
        <v>104.5618556701031</v>
      </c>
      <c r="R137" s="24">
        <f>'Indicador 52'!S82</f>
        <v>5</v>
      </c>
    </row>
    <row r="138" spans="1:21" x14ac:dyDescent="0.25">
      <c r="A138" s="34" t="s">
        <v>132</v>
      </c>
      <c r="B138" s="34">
        <v>210440</v>
      </c>
      <c r="C138" s="35" t="s">
        <v>136</v>
      </c>
      <c r="D138" s="33">
        <f>'Indicador 52'!E84</f>
        <v>5657</v>
      </c>
      <c r="E138" s="33">
        <f>'Indicador 52'!F84</f>
        <v>33942</v>
      </c>
      <c r="F138" s="33">
        <f>'Indicador 52'!G84</f>
        <v>3016</v>
      </c>
      <c r="G138" s="33">
        <f>'Indicador 52'!I84</f>
        <v>4870</v>
      </c>
      <c r="H138" s="33">
        <f>'Indicador 52'!K84</f>
        <v>5287</v>
      </c>
      <c r="I138" s="33">
        <f>'Indicador 52'!M84</f>
        <v>5880</v>
      </c>
      <c r="J138" s="33">
        <f>'Indicador 52'!O84</f>
        <v>4239</v>
      </c>
      <c r="K138" s="33">
        <f>'Indicador 52'!Q84</f>
        <v>4695</v>
      </c>
      <c r="L138" s="23" t="e">
        <f>'Indicador 52'!#REF!</f>
        <v>#REF!</v>
      </c>
      <c r="M138" s="23" t="e">
        <f>'Indicador 52'!#REF!</f>
        <v>#REF!</v>
      </c>
      <c r="N138" s="23" t="e">
        <f>'Indicador 52'!#REF!</f>
        <v>#REF!</v>
      </c>
      <c r="O138" s="23" t="e">
        <f>'Indicador 52'!#REF!</f>
        <v>#REF!</v>
      </c>
      <c r="P138" s="23" t="e">
        <f>'Indicador 52'!#REF!</f>
        <v>#REF!</v>
      </c>
      <c r="Q138" s="23">
        <f>'Indicador 52'!R84</f>
        <v>82.994520063637964</v>
      </c>
      <c r="R138" s="24">
        <f>'Indicador 52'!S84</f>
        <v>4</v>
      </c>
    </row>
    <row r="139" spans="1:21" x14ac:dyDescent="0.25">
      <c r="A139" s="34" t="s">
        <v>132</v>
      </c>
      <c r="B139" s="34">
        <v>210450</v>
      </c>
      <c r="C139" s="35" t="s">
        <v>137</v>
      </c>
      <c r="D139" s="33">
        <f>'Indicador 52'!E85</f>
        <v>3903</v>
      </c>
      <c r="E139" s="33">
        <f>'Indicador 52'!F85</f>
        <v>23418</v>
      </c>
      <c r="F139" s="33">
        <f>'Indicador 52'!G85</f>
        <v>3815</v>
      </c>
      <c r="G139" s="33">
        <f>'Indicador 52'!I85</f>
        <v>3900</v>
      </c>
      <c r="H139" s="33">
        <f>'Indicador 52'!K85</f>
        <v>3600</v>
      </c>
      <c r="I139" s="33">
        <f>'Indicador 52'!M85</f>
        <v>3813</v>
      </c>
      <c r="J139" s="33">
        <f>'Indicador 52'!O85</f>
        <v>3903</v>
      </c>
      <c r="K139" s="33">
        <f>'Indicador 52'!Q85</f>
        <v>3903</v>
      </c>
      <c r="L139" s="23" t="e">
        <f>'Indicador 52'!#REF!</f>
        <v>#REF!</v>
      </c>
      <c r="M139" s="23" t="e">
        <f>'Indicador 52'!#REF!</f>
        <v>#REF!</v>
      </c>
      <c r="N139" s="23" t="e">
        <f>'Indicador 52'!#REF!</f>
        <v>#REF!</v>
      </c>
      <c r="O139" s="23" t="e">
        <f>'Indicador 52'!#REF!</f>
        <v>#REF!</v>
      </c>
      <c r="P139" s="23" t="e">
        <f>'Indicador 52'!#REF!</f>
        <v>#REF!</v>
      </c>
      <c r="Q139" s="23">
        <f>'Indicador 52'!R85</f>
        <v>100</v>
      </c>
      <c r="R139" s="24">
        <f>'Indicador 52'!S85</f>
        <v>6</v>
      </c>
    </row>
    <row r="140" spans="1:21" x14ac:dyDescent="0.25">
      <c r="A140" s="34" t="s">
        <v>132</v>
      </c>
      <c r="B140" s="34">
        <v>210460</v>
      </c>
      <c r="C140" s="35" t="s">
        <v>138</v>
      </c>
      <c r="D140" s="33">
        <f>'Indicador 52'!E87</f>
        <v>3780</v>
      </c>
      <c r="E140" s="33">
        <f>'Indicador 52'!F87</f>
        <v>22680</v>
      </c>
      <c r="F140" s="33">
        <f>'Indicador 52'!G87</f>
        <v>3114</v>
      </c>
      <c r="G140" s="33">
        <f>'Indicador 52'!I87</f>
        <v>3486</v>
      </c>
      <c r="H140" s="33">
        <f>'Indicador 52'!K87</f>
        <v>3389</v>
      </c>
      <c r="I140" s="33">
        <f>'Indicador 52'!M87</f>
        <v>4173</v>
      </c>
      <c r="J140" s="33">
        <f>'Indicador 52'!O87</f>
        <v>2870</v>
      </c>
      <c r="K140" s="33">
        <f>'Indicador 52'!Q87</f>
        <v>4910</v>
      </c>
      <c r="L140" s="23" t="e">
        <f>'Indicador 52'!#REF!</f>
        <v>#REF!</v>
      </c>
      <c r="M140" s="23" t="e">
        <f>'Indicador 52'!#REF!</f>
        <v>#REF!</v>
      </c>
      <c r="N140" s="23" t="e">
        <f>'Indicador 52'!#REF!</f>
        <v>#REF!</v>
      </c>
      <c r="O140" s="23" t="e">
        <f>'Indicador 52'!#REF!</f>
        <v>#REF!</v>
      </c>
      <c r="P140" s="23" t="e">
        <f>'Indicador 52'!#REF!</f>
        <v>#REF!</v>
      </c>
      <c r="Q140" s="23">
        <f>'Indicador 52'!R87</f>
        <v>129.89417989417987</v>
      </c>
      <c r="R140" s="24">
        <f>'Indicador 52'!S87</f>
        <v>5</v>
      </c>
    </row>
    <row r="141" spans="1:21" x14ac:dyDescent="0.25">
      <c r="A141" s="34" t="s">
        <v>132</v>
      </c>
      <c r="B141" s="34">
        <v>210462</v>
      </c>
      <c r="C141" s="35" t="s">
        <v>139</v>
      </c>
      <c r="D141" s="33">
        <f>'Indicador 52'!E88</f>
        <v>8866</v>
      </c>
      <c r="E141" s="33">
        <f>'Indicador 52'!F88</f>
        <v>53196</v>
      </c>
      <c r="F141" s="33">
        <f>'Indicador 52'!G88</f>
        <v>3887</v>
      </c>
      <c r="G141" s="33">
        <f>'Indicador 52'!I88</f>
        <v>5843</v>
      </c>
      <c r="H141" s="33">
        <f>'Indicador 52'!K88</f>
        <v>7882</v>
      </c>
      <c r="I141" s="33">
        <f>'Indicador 52'!M88</f>
        <v>9376</v>
      </c>
      <c r="J141" s="33">
        <f>'Indicador 52'!O88</f>
        <v>9374</v>
      </c>
      <c r="K141" s="33">
        <f>'Indicador 52'!Q88</f>
        <v>8924</v>
      </c>
      <c r="L141" s="23" t="e">
        <f>'Indicador 52'!#REF!</f>
        <v>#REF!</v>
      </c>
      <c r="M141" s="23" t="e">
        <f>'Indicador 52'!#REF!</f>
        <v>#REF!</v>
      </c>
      <c r="N141" s="23" t="e">
        <f>'Indicador 52'!#REF!</f>
        <v>#REF!</v>
      </c>
      <c r="O141" s="23" t="e">
        <f>'Indicador 52'!#REF!</f>
        <v>#REF!</v>
      </c>
      <c r="P141" s="23" t="e">
        <f>'Indicador 52'!#REF!</f>
        <v>#REF!</v>
      </c>
      <c r="Q141" s="23">
        <f>'Indicador 52'!R88</f>
        <v>100.65418452515227</v>
      </c>
      <c r="R141" s="24">
        <f>'Indicador 52'!S88</f>
        <v>4</v>
      </c>
      <c r="S141" s="69"/>
      <c r="T141" s="69"/>
      <c r="U141" s="69"/>
    </row>
    <row r="142" spans="1:21" x14ac:dyDescent="0.25">
      <c r="A142" s="31" t="s">
        <v>132</v>
      </c>
      <c r="B142" s="31">
        <v>210470</v>
      </c>
      <c r="C142" s="32" t="s">
        <v>140</v>
      </c>
      <c r="D142" s="33">
        <f>'Indicador 52'!E91</f>
        <v>2029</v>
      </c>
      <c r="E142" s="33">
        <f>'Indicador 52'!F91</f>
        <v>12174</v>
      </c>
      <c r="F142" s="33">
        <f>'Indicador 52'!G91</f>
        <v>5964</v>
      </c>
      <c r="G142" s="33">
        <f>'Indicador 52'!I91</f>
        <v>4645</v>
      </c>
      <c r="H142" s="33">
        <f>'Indicador 52'!K91</f>
        <v>3388</v>
      </c>
      <c r="I142" s="33">
        <f>'Indicador 52'!M91</f>
        <v>2200</v>
      </c>
      <c r="J142" s="33">
        <f>'Indicador 52'!O91</f>
        <v>1771</v>
      </c>
      <c r="K142" s="33">
        <f>'Indicador 52'!Q91</f>
        <v>1953</v>
      </c>
      <c r="L142" s="23" t="e">
        <f>'Indicador 52'!#REF!</f>
        <v>#REF!</v>
      </c>
      <c r="M142" s="23" t="e">
        <f>'Indicador 52'!#REF!</f>
        <v>#REF!</v>
      </c>
      <c r="N142" s="23" t="e">
        <f>'Indicador 52'!#REF!</f>
        <v>#REF!</v>
      </c>
      <c r="O142" s="23" t="e">
        <f>'Indicador 52'!#REF!</f>
        <v>#REF!</v>
      </c>
      <c r="P142" s="23" t="e">
        <f>'Indicador 52'!#REF!</f>
        <v>#REF!</v>
      </c>
      <c r="Q142" s="23">
        <f>'Indicador 52'!R91</f>
        <v>96.254312469196648</v>
      </c>
      <c r="R142" s="24">
        <f>'Indicador 52'!S91</f>
        <v>6</v>
      </c>
    </row>
    <row r="143" spans="1:21" x14ac:dyDescent="0.25">
      <c r="A143" s="34" t="s">
        <v>132</v>
      </c>
      <c r="B143" s="34">
        <v>210560</v>
      </c>
      <c r="C143" s="35" t="s">
        <v>141</v>
      </c>
      <c r="D143" s="33">
        <f>'Indicador 52'!E105</f>
        <v>1372</v>
      </c>
      <c r="E143" s="33">
        <f>'Indicador 52'!F105</f>
        <v>8232</v>
      </c>
      <c r="F143" s="33">
        <f>'Indicador 52'!G105</f>
        <v>1401</v>
      </c>
      <c r="G143" s="33">
        <f>'Indicador 52'!I105</f>
        <v>1398</v>
      </c>
      <c r="H143" s="33">
        <f>'Indicador 52'!K105</f>
        <v>1379</v>
      </c>
      <c r="I143" s="33">
        <f>'Indicador 52'!M105</f>
        <v>1421</v>
      </c>
      <c r="J143" s="33">
        <f>'Indicador 52'!O105</f>
        <v>1946</v>
      </c>
      <c r="K143" s="33">
        <f>'Indicador 52'!Q105</f>
        <v>1366</v>
      </c>
      <c r="L143" s="23" t="e">
        <f>'Indicador 52'!#REF!</f>
        <v>#REF!</v>
      </c>
      <c r="M143" s="23" t="e">
        <f>'Indicador 52'!#REF!</f>
        <v>#REF!</v>
      </c>
      <c r="N143" s="23" t="e">
        <f>'Indicador 52'!#REF!</f>
        <v>#REF!</v>
      </c>
      <c r="O143" s="23" t="e">
        <f>'Indicador 52'!#REF!</f>
        <v>#REF!</v>
      </c>
      <c r="P143" s="23" t="e">
        <f>'Indicador 52'!#REF!</f>
        <v>#REF!</v>
      </c>
      <c r="Q143" s="23">
        <f>'Indicador 52'!R105</f>
        <v>99.562682215743436</v>
      </c>
      <c r="R143" s="24">
        <f>'Indicador 52'!S105</f>
        <v>6</v>
      </c>
    </row>
    <row r="144" spans="1:21" x14ac:dyDescent="0.25">
      <c r="A144" s="34" t="s">
        <v>132</v>
      </c>
      <c r="B144" s="34">
        <v>210910</v>
      </c>
      <c r="C144" s="35" t="s">
        <v>132</v>
      </c>
      <c r="D144" s="33">
        <f>'Indicador 52'!E158</f>
        <v>8853</v>
      </c>
      <c r="E144" s="33">
        <f>'Indicador 52'!F158</f>
        <v>53118</v>
      </c>
      <c r="F144" s="33">
        <f>'Indicador 52'!G158</f>
        <v>4745</v>
      </c>
      <c r="G144" s="33">
        <f>'Indicador 52'!I158</f>
        <v>6069</v>
      </c>
      <c r="H144" s="33">
        <f>'Indicador 52'!K158</f>
        <v>9631</v>
      </c>
      <c r="I144" s="33">
        <f>'Indicador 52'!M158</f>
        <v>8180</v>
      </c>
      <c r="J144" s="33">
        <f>'Indicador 52'!O158</f>
        <v>8618</v>
      </c>
      <c r="K144" s="33">
        <f>'Indicador 52'!Q158</f>
        <v>9583</v>
      </c>
      <c r="L144" s="23" t="e">
        <f>'Indicador 52'!#REF!</f>
        <v>#REF!</v>
      </c>
      <c r="M144" s="23" t="e">
        <f>'Indicador 52'!#REF!</f>
        <v>#REF!</v>
      </c>
      <c r="N144" s="23" t="e">
        <f>'Indicador 52'!#REF!</f>
        <v>#REF!</v>
      </c>
      <c r="O144" s="23" t="e">
        <f>'Indicador 52'!#REF!</f>
        <v>#REF!</v>
      </c>
      <c r="P144" s="23" t="e">
        <f>'Indicador 52'!#REF!</f>
        <v>#REF!</v>
      </c>
      <c r="Q144" s="23">
        <f>'Indicador 52'!R158</f>
        <v>108.24579238676155</v>
      </c>
      <c r="R144" s="24">
        <f>'Indicador 52'!S158</f>
        <v>4</v>
      </c>
    </row>
    <row r="145" spans="1:21" x14ac:dyDescent="0.25">
      <c r="A145" s="34" t="s">
        <v>132</v>
      </c>
      <c r="B145" s="34">
        <v>210975</v>
      </c>
      <c r="C145" s="35" t="s">
        <v>142</v>
      </c>
      <c r="D145" s="33">
        <f>'Indicador 52'!E169</f>
        <v>10437</v>
      </c>
      <c r="E145" s="33">
        <f>'Indicador 52'!F169</f>
        <v>62622</v>
      </c>
      <c r="F145" s="33">
        <f>'Indicador 52'!G169</f>
        <v>8350</v>
      </c>
      <c r="G145" s="33">
        <f>'Indicador 52'!I169</f>
        <v>10453</v>
      </c>
      <c r="H145" s="33">
        <f>'Indicador 52'!K169</f>
        <v>8472</v>
      </c>
      <c r="I145" s="33">
        <f>'Indicador 52'!M169</f>
        <v>8288</v>
      </c>
      <c r="J145" s="33">
        <f>'Indicador 52'!O169</f>
        <v>5533</v>
      </c>
      <c r="K145" s="33">
        <f>'Indicador 52'!Q169</f>
        <v>8701</v>
      </c>
      <c r="L145" s="23" t="e">
        <f>'Indicador 52'!#REF!</f>
        <v>#REF!</v>
      </c>
      <c r="M145" s="23" t="e">
        <f>'Indicador 52'!#REF!</f>
        <v>#REF!</v>
      </c>
      <c r="N145" s="23" t="e">
        <f>'Indicador 52'!#REF!</f>
        <v>#REF!</v>
      </c>
      <c r="O145" s="23" t="e">
        <f>'Indicador 52'!#REF!</f>
        <v>#REF!</v>
      </c>
      <c r="P145" s="23" t="e">
        <f>'Indicador 52'!#REF!</f>
        <v>#REF!</v>
      </c>
      <c r="Q145" s="23">
        <f>'Indicador 52'!R169</f>
        <v>83.366867873910124</v>
      </c>
      <c r="R145" s="24">
        <f>'Indicador 52'!S169</f>
        <v>4</v>
      </c>
    </row>
    <row r="146" spans="1:21" x14ac:dyDescent="0.25">
      <c r="A146" s="34" t="s">
        <v>132</v>
      </c>
      <c r="B146" s="34">
        <v>211030</v>
      </c>
      <c r="C146" s="35" t="s">
        <v>143</v>
      </c>
      <c r="D146" s="33">
        <f>'Indicador 52'!E178</f>
        <v>1051</v>
      </c>
      <c r="E146" s="33">
        <f>'Indicador 52'!F178</f>
        <v>6306</v>
      </c>
      <c r="F146" s="33">
        <f>'Indicador 52'!G178</f>
        <v>893</v>
      </c>
      <c r="G146" s="33">
        <f>'Indicador 52'!I178</f>
        <v>1040</v>
      </c>
      <c r="H146" s="33">
        <f>'Indicador 52'!K178</f>
        <v>934</v>
      </c>
      <c r="I146" s="33">
        <f>'Indicador 52'!M178</f>
        <v>1034</v>
      </c>
      <c r="J146" s="33">
        <f>'Indicador 52'!O178</f>
        <v>1027</v>
      </c>
      <c r="K146" s="33">
        <f>'Indicador 52'!Q178</f>
        <v>991</v>
      </c>
      <c r="L146" s="23" t="e">
        <f>'Indicador 52'!#REF!</f>
        <v>#REF!</v>
      </c>
      <c r="M146" s="23" t="e">
        <f>'Indicador 52'!#REF!</f>
        <v>#REF!</v>
      </c>
      <c r="N146" s="23" t="e">
        <f>'Indicador 52'!#REF!</f>
        <v>#REF!</v>
      </c>
      <c r="O146" s="23" t="e">
        <f>'Indicador 52'!#REF!</f>
        <v>#REF!</v>
      </c>
      <c r="P146" s="23" t="e">
        <f>'Indicador 52'!#REF!</f>
        <v>#REF!</v>
      </c>
      <c r="Q146" s="23">
        <f>'Indicador 52'!R178</f>
        <v>94.291151284490965</v>
      </c>
      <c r="R146" s="24">
        <f>'Indicador 52'!S178</f>
        <v>6</v>
      </c>
    </row>
    <row r="147" spans="1:21" x14ac:dyDescent="0.25">
      <c r="A147" s="34" t="s">
        <v>132</v>
      </c>
      <c r="B147" s="34">
        <v>211070</v>
      </c>
      <c r="C147" s="35" t="s">
        <v>144</v>
      </c>
      <c r="D147" s="33">
        <f>'Indicador 52'!E183</f>
        <v>5108</v>
      </c>
      <c r="E147" s="33">
        <f>'Indicador 52'!F183</f>
        <v>30648</v>
      </c>
      <c r="F147" s="33">
        <f>'Indicador 52'!G183</f>
        <v>4996</v>
      </c>
      <c r="G147" s="33">
        <f>'Indicador 52'!I183</f>
        <v>4561</v>
      </c>
      <c r="H147" s="33">
        <f>'Indicador 52'!K183</f>
        <v>4185</v>
      </c>
      <c r="I147" s="33">
        <f>'Indicador 52'!M183</f>
        <v>2864</v>
      </c>
      <c r="J147" s="33">
        <f>'Indicador 52'!O183</f>
        <v>2713</v>
      </c>
      <c r="K147" s="33">
        <f>'Indicador 52'!Q183</f>
        <v>2744</v>
      </c>
      <c r="L147" s="23" t="e">
        <f>'Indicador 52'!#REF!</f>
        <v>#REF!</v>
      </c>
      <c r="M147" s="23" t="e">
        <f>'Indicador 52'!#REF!</f>
        <v>#REF!</v>
      </c>
      <c r="N147" s="23" t="e">
        <f>'Indicador 52'!#REF!</f>
        <v>#REF!</v>
      </c>
      <c r="O147" s="23" t="e">
        <f>'Indicador 52'!#REF!</f>
        <v>#REF!</v>
      </c>
      <c r="P147" s="23" t="e">
        <f>'Indicador 52'!#REF!</f>
        <v>#REF!</v>
      </c>
      <c r="Q147" s="23">
        <f>'Indicador 52'!R183</f>
        <v>53.719655442443226</v>
      </c>
      <c r="R147" s="24">
        <f>'Indicador 52'!S183</f>
        <v>3</v>
      </c>
    </row>
    <row r="148" spans="1:21" x14ac:dyDescent="0.25">
      <c r="A148" s="34" t="s">
        <v>132</v>
      </c>
      <c r="B148" s="34">
        <v>211125</v>
      </c>
      <c r="C148" s="35" t="s">
        <v>145</v>
      </c>
      <c r="D148" s="33">
        <f>'Indicador 52'!E193</f>
        <v>12605</v>
      </c>
      <c r="E148" s="33">
        <f>'Indicador 52'!F193</f>
        <v>75630</v>
      </c>
      <c r="F148" s="33">
        <f>'Indicador 52'!G193</f>
        <v>10608</v>
      </c>
      <c r="G148" s="33">
        <f>'Indicador 52'!I193</f>
        <v>9827</v>
      </c>
      <c r="H148" s="33">
        <f>'Indicador 52'!K193</f>
        <v>13454</v>
      </c>
      <c r="I148" s="33">
        <f>'Indicador 52'!M193</f>
        <v>13261</v>
      </c>
      <c r="J148" s="33">
        <f>'Indicador 52'!O193</f>
        <v>12243</v>
      </c>
      <c r="K148" s="33">
        <f>'Indicador 52'!Q193</f>
        <v>11220</v>
      </c>
      <c r="L148" s="23" t="e">
        <f>'Indicador 52'!#REF!</f>
        <v>#REF!</v>
      </c>
      <c r="M148" s="23" t="e">
        <f>'Indicador 52'!#REF!</f>
        <v>#REF!</v>
      </c>
      <c r="N148" s="23" t="e">
        <f>'Indicador 52'!#REF!</f>
        <v>#REF!</v>
      </c>
      <c r="O148" s="23" t="e">
        <f>'Indicador 52'!#REF!</f>
        <v>#REF!</v>
      </c>
      <c r="P148" s="23" t="e">
        <f>'Indicador 52'!#REF!</f>
        <v>#REF!</v>
      </c>
      <c r="Q148" s="23">
        <f>'Indicador 52'!R193</f>
        <v>89.012296707655693</v>
      </c>
      <c r="R148" s="24">
        <f>'Indicador 52'!S193</f>
        <v>5</v>
      </c>
      <c r="S148" s="69"/>
      <c r="T148" s="69"/>
      <c r="U148" s="69"/>
    </row>
    <row r="149" spans="1:21" x14ac:dyDescent="0.25">
      <c r="A149" s="34" t="s">
        <v>132</v>
      </c>
      <c r="B149" s="34">
        <v>211174</v>
      </c>
      <c r="C149" s="35" t="s">
        <v>146</v>
      </c>
      <c r="D149" s="33">
        <f>'Indicador 52'!E204</f>
        <v>859</v>
      </c>
      <c r="E149" s="33">
        <f>'Indicador 52'!F204</f>
        <v>5154</v>
      </c>
      <c r="F149" s="33">
        <f>'Indicador 52'!G204</f>
        <v>849</v>
      </c>
      <c r="G149" s="33">
        <f>'Indicador 52'!I204</f>
        <v>856</v>
      </c>
      <c r="H149" s="33">
        <f>'Indicador 52'!K204</f>
        <v>845</v>
      </c>
      <c r="I149" s="33">
        <f>'Indicador 52'!M204</f>
        <v>882</v>
      </c>
      <c r="J149" s="33">
        <f>'Indicador 52'!O204</f>
        <v>852</v>
      </c>
      <c r="K149" s="33">
        <f>'Indicador 52'!Q204</f>
        <v>853</v>
      </c>
      <c r="L149" s="23" t="e">
        <f>'Indicador 52'!#REF!</f>
        <v>#REF!</v>
      </c>
      <c r="M149" s="23" t="e">
        <f>'Indicador 52'!#REF!</f>
        <v>#REF!</v>
      </c>
      <c r="N149" s="23" t="e">
        <f>'Indicador 52'!#REF!</f>
        <v>#REF!</v>
      </c>
      <c r="O149" s="23" t="e">
        <f>'Indicador 52'!#REF!</f>
        <v>#REF!</v>
      </c>
      <c r="P149" s="23" t="e">
        <f>'Indicador 52'!#REF!</f>
        <v>#REF!</v>
      </c>
      <c r="Q149" s="23">
        <f>'Indicador 52'!R204</f>
        <v>99.301513387660066</v>
      </c>
      <c r="R149" s="24">
        <f>'Indicador 52'!S204</f>
        <v>6</v>
      </c>
    </row>
    <row r="150" spans="1:21" x14ac:dyDescent="0.25">
      <c r="A150" s="34" t="s">
        <v>132</v>
      </c>
      <c r="B150" s="34">
        <v>211230</v>
      </c>
      <c r="C150" s="35" t="s">
        <v>147</v>
      </c>
      <c r="D150" s="33">
        <f>'Indicador 52'!E215</f>
        <v>9991</v>
      </c>
      <c r="E150" s="33">
        <f>'Indicador 52'!F215</f>
        <v>59946</v>
      </c>
      <c r="F150" s="33">
        <f>'Indicador 52'!G215</f>
        <v>8065</v>
      </c>
      <c r="G150" s="33">
        <f>'Indicador 52'!I215</f>
        <v>5880</v>
      </c>
      <c r="H150" s="33">
        <f>'Indicador 52'!K215</f>
        <v>8080</v>
      </c>
      <c r="I150" s="33">
        <f>'Indicador 52'!M215</f>
        <v>5494</v>
      </c>
      <c r="J150" s="33">
        <f>'Indicador 52'!O215</f>
        <v>8157</v>
      </c>
      <c r="K150" s="33">
        <f>'Indicador 52'!Q215</f>
        <v>8832</v>
      </c>
      <c r="L150" s="23" t="e">
        <f>'Indicador 52'!#REF!</f>
        <v>#REF!</v>
      </c>
      <c r="M150" s="23" t="e">
        <f>'Indicador 52'!#REF!</f>
        <v>#REF!</v>
      </c>
      <c r="N150" s="23" t="e">
        <f>'Indicador 52'!#REF!</f>
        <v>#REF!</v>
      </c>
      <c r="O150" s="23" t="e">
        <f>'Indicador 52'!#REF!</f>
        <v>#REF!</v>
      </c>
      <c r="P150" s="23" t="e">
        <f>'Indicador 52'!#REF!</f>
        <v>#REF!</v>
      </c>
      <c r="Q150" s="23">
        <f>'Indicador 52'!R215</f>
        <v>88.399559603643269</v>
      </c>
      <c r="R150" s="24">
        <f>'Indicador 52'!S215</f>
        <v>4</v>
      </c>
    </row>
    <row r="151" spans="1:21" x14ac:dyDescent="0.25">
      <c r="A151" s="17" t="s">
        <v>148</v>
      </c>
      <c r="B151" s="17">
        <v>210110</v>
      </c>
      <c r="C151" s="7" t="s">
        <v>149</v>
      </c>
      <c r="D151" s="26" t="e">
        <f>'Indicador 52'!#REF!</f>
        <v>#REF!</v>
      </c>
      <c r="E151" s="26" t="e">
        <f>'Indicador 52'!#REF!</f>
        <v>#REF!</v>
      </c>
      <c r="F151" s="26" t="e">
        <f>'Indicador 52'!#REF!</f>
        <v>#REF!</v>
      </c>
      <c r="G151" s="26" t="e">
        <f>'Indicador 52'!#REF!</f>
        <v>#REF!</v>
      </c>
      <c r="H151" s="26" t="e">
        <f>'Indicador 52'!#REF!</f>
        <v>#REF!</v>
      </c>
      <c r="I151" s="26" t="e">
        <f>'Indicador 52'!#REF!</f>
        <v>#REF!</v>
      </c>
      <c r="J151" s="26" t="e">
        <f>'Indicador 52'!#REF!</f>
        <v>#REF!</v>
      </c>
      <c r="K151" s="26" t="e">
        <f>'Indicador 52'!#REF!</f>
        <v>#REF!</v>
      </c>
      <c r="L151" s="20" t="e">
        <f>'Indicador 52'!#REF!</f>
        <v>#REF!</v>
      </c>
      <c r="M151" s="20" t="e">
        <f>'Indicador 52'!#REF!</f>
        <v>#REF!</v>
      </c>
      <c r="N151" s="20" t="e">
        <f>'Indicador 52'!#REF!</f>
        <v>#REF!</v>
      </c>
      <c r="O151" s="20" t="e">
        <f>'Indicador 52'!#REF!</f>
        <v>#REF!</v>
      </c>
      <c r="P151" s="20" t="e">
        <f>'Indicador 52'!#REF!</f>
        <v>#REF!</v>
      </c>
      <c r="Q151" s="20" t="e">
        <f>'Indicador 52'!#REF!</f>
        <v>#REF!</v>
      </c>
      <c r="R151" s="19" t="e">
        <f>'Indicador 52'!#REF!</f>
        <v>#REF!</v>
      </c>
      <c r="S151" s="30">
        <f>COUNTIF(R151:R162,"&gt;=4")</f>
        <v>11</v>
      </c>
      <c r="T151" s="30">
        <f>COUNTIF(A151:A162,"&gt;=Rosário")</f>
        <v>12</v>
      </c>
      <c r="U151" s="36">
        <f>S151/T151*100</f>
        <v>91.666666666666657</v>
      </c>
    </row>
    <row r="152" spans="1:21" x14ac:dyDescent="0.25">
      <c r="A152" s="17" t="s">
        <v>148</v>
      </c>
      <c r="B152" s="17">
        <v>210125</v>
      </c>
      <c r="C152" s="7" t="s">
        <v>150</v>
      </c>
      <c r="D152" s="26">
        <f>'Indicador 52'!E30</f>
        <v>33990</v>
      </c>
      <c r="E152" s="26">
        <f>'Indicador 52'!F30</f>
        <v>210294</v>
      </c>
      <c r="F152" s="26">
        <f>'Indicador 52'!G30</f>
        <v>31065</v>
      </c>
      <c r="G152" s="26">
        <f>'Indicador 52'!I30</f>
        <v>29845</v>
      </c>
      <c r="H152" s="26">
        <f>'Indicador 52'!K30</f>
        <v>29323</v>
      </c>
      <c r="I152" s="26">
        <f>'Indicador 52'!M30</f>
        <v>24863</v>
      </c>
      <c r="J152" s="26">
        <f>'Indicador 52'!O30</f>
        <v>31130</v>
      </c>
      <c r="K152" s="26">
        <f>'Indicador 52'!Q30</f>
        <v>35929</v>
      </c>
      <c r="L152" s="20" t="e">
        <f>'Indicador 52'!#REF!</f>
        <v>#REF!</v>
      </c>
      <c r="M152" s="20" t="e">
        <f>'Indicador 52'!#REF!</f>
        <v>#REF!</v>
      </c>
      <c r="N152" s="20" t="e">
        <f>'Indicador 52'!#REF!</f>
        <v>#REF!</v>
      </c>
      <c r="O152" s="20" t="e">
        <f>'Indicador 52'!#REF!</f>
        <v>#REF!</v>
      </c>
      <c r="P152" s="20" t="e">
        <f>'Indicador 52'!#REF!</f>
        <v>#REF!</v>
      </c>
      <c r="Q152" s="20">
        <f>'Indicador 52'!R30</f>
        <v>105.70461900558988</v>
      </c>
      <c r="R152" s="19">
        <f>'Indicador 52'!S30</f>
        <v>5</v>
      </c>
    </row>
    <row r="153" spans="1:21" x14ac:dyDescent="0.25">
      <c r="A153" s="8" t="s">
        <v>148</v>
      </c>
      <c r="B153" s="8">
        <v>210170</v>
      </c>
      <c r="C153" s="10" t="s">
        <v>151</v>
      </c>
      <c r="D153" s="26">
        <f>'Indicador 52'!E36</f>
        <v>27169</v>
      </c>
      <c r="E153" s="26">
        <f>'Indicador 52'!F36</f>
        <v>163014</v>
      </c>
      <c r="F153" s="26">
        <f>'Indicador 52'!G36</f>
        <v>24945</v>
      </c>
      <c r="G153" s="26">
        <f>'Indicador 52'!I36</f>
        <v>27976</v>
      </c>
      <c r="H153" s="26">
        <f>'Indicador 52'!K36</f>
        <v>27401</v>
      </c>
      <c r="I153" s="26">
        <f>'Indicador 52'!M36</f>
        <v>24660</v>
      </c>
      <c r="J153" s="26">
        <f>'Indicador 52'!O36</f>
        <v>23773</v>
      </c>
      <c r="K153" s="26">
        <f>'Indicador 52'!Q36</f>
        <v>14877</v>
      </c>
      <c r="L153" s="20" t="e">
        <f>'Indicador 52'!#REF!</f>
        <v>#REF!</v>
      </c>
      <c r="M153" s="20" t="e">
        <f>'Indicador 52'!#REF!</f>
        <v>#REF!</v>
      </c>
      <c r="N153" s="20" t="e">
        <f>'Indicador 52'!#REF!</f>
        <v>#REF!</v>
      </c>
      <c r="O153" s="20" t="e">
        <f>'Indicador 52'!#REF!</f>
        <v>#REF!</v>
      </c>
      <c r="P153" s="20" t="e">
        <f>'Indicador 52'!#REF!</f>
        <v>#REF!</v>
      </c>
      <c r="Q153" s="20">
        <f>'Indicador 52'!R36</f>
        <v>54.757260112628359</v>
      </c>
      <c r="R153" s="19">
        <f>'Indicador 52'!S36</f>
        <v>5</v>
      </c>
    </row>
    <row r="154" spans="1:21" x14ac:dyDescent="0.25">
      <c r="A154" s="8" t="s">
        <v>148</v>
      </c>
      <c r="B154" s="8">
        <v>210237</v>
      </c>
      <c r="C154" s="10" t="s">
        <v>152</v>
      </c>
      <c r="D154" s="26">
        <f>'Indicador 52'!E52</f>
        <v>5424</v>
      </c>
      <c r="E154" s="26">
        <f>'Indicador 52'!F52</f>
        <v>32544</v>
      </c>
      <c r="F154" s="26">
        <f>'Indicador 52'!G52</f>
        <v>4740</v>
      </c>
      <c r="G154" s="26">
        <f>'Indicador 52'!I52</f>
        <v>4372</v>
      </c>
      <c r="H154" s="26">
        <f>'Indicador 52'!K52</f>
        <v>5024</v>
      </c>
      <c r="I154" s="26">
        <f>'Indicador 52'!M52</f>
        <v>4556</v>
      </c>
      <c r="J154" s="26">
        <f>'Indicador 52'!O52</f>
        <v>5052</v>
      </c>
      <c r="K154" s="26">
        <f>'Indicador 52'!Q52</f>
        <v>5047</v>
      </c>
      <c r="L154" s="20" t="e">
        <f>'Indicador 52'!#REF!</f>
        <v>#REF!</v>
      </c>
      <c r="M154" s="20" t="e">
        <f>'Indicador 52'!#REF!</f>
        <v>#REF!</v>
      </c>
      <c r="N154" s="20" t="e">
        <f>'Indicador 52'!#REF!</f>
        <v>#REF!</v>
      </c>
      <c r="O154" s="20" t="e">
        <f>'Indicador 52'!#REF!</f>
        <v>#REF!</v>
      </c>
      <c r="P154" s="20" t="e">
        <f>'Indicador 52'!#REF!</f>
        <v>#REF!</v>
      </c>
      <c r="Q154" s="20">
        <f>'Indicador 52'!R52</f>
        <v>93.049410029498532</v>
      </c>
      <c r="R154" s="19">
        <f>'Indicador 52'!S52</f>
        <v>6</v>
      </c>
    </row>
    <row r="155" spans="1:21" x14ac:dyDescent="0.25">
      <c r="A155" s="17" t="s">
        <v>148</v>
      </c>
      <c r="B155" s="17">
        <v>210500</v>
      </c>
      <c r="C155" s="10" t="s">
        <v>153</v>
      </c>
      <c r="D155" s="26">
        <f>'Indicador 52'!E94</f>
        <v>24200</v>
      </c>
      <c r="E155" s="26">
        <f>'Indicador 52'!F94</f>
        <v>145200</v>
      </c>
      <c r="F155" s="26">
        <f>'Indicador 52'!G94</f>
        <v>9331</v>
      </c>
      <c r="G155" s="26">
        <f>'Indicador 52'!I94</f>
        <v>21006</v>
      </c>
      <c r="H155" s="26">
        <f>'Indicador 52'!K94</f>
        <v>32906</v>
      </c>
      <c r="I155" s="26">
        <f>'Indicador 52'!M94</f>
        <v>26965</v>
      </c>
      <c r="J155" s="26">
        <f>'Indicador 52'!O94</f>
        <v>24213</v>
      </c>
      <c r="K155" s="26">
        <f>'Indicador 52'!Q94</f>
        <v>29742</v>
      </c>
      <c r="L155" s="20" t="e">
        <f>'Indicador 52'!#REF!</f>
        <v>#REF!</v>
      </c>
      <c r="M155" s="20" t="e">
        <f>'Indicador 52'!#REF!</f>
        <v>#REF!</v>
      </c>
      <c r="N155" s="20" t="e">
        <f>'Indicador 52'!#REF!</f>
        <v>#REF!</v>
      </c>
      <c r="O155" s="20" t="e">
        <f>'Indicador 52'!#REF!</f>
        <v>#REF!</v>
      </c>
      <c r="P155" s="20" t="e">
        <f>'Indicador 52'!#REF!</f>
        <v>#REF!</v>
      </c>
      <c r="Q155" s="20">
        <f>'Indicador 52'!R94</f>
        <v>122.900826446281</v>
      </c>
      <c r="R155" s="19">
        <f>'Indicador 52'!S94</f>
        <v>5</v>
      </c>
    </row>
    <row r="156" spans="1:21" x14ac:dyDescent="0.25">
      <c r="A156" s="17" t="s">
        <v>148</v>
      </c>
      <c r="B156" s="17">
        <v>210510</v>
      </c>
      <c r="C156" s="7" t="s">
        <v>154</v>
      </c>
      <c r="D156" s="26">
        <f>'Indicador 52'!E95</f>
        <v>3743</v>
      </c>
      <c r="E156" s="26">
        <f>'Indicador 52'!F95</f>
        <v>22458</v>
      </c>
      <c r="F156" s="26">
        <f>'Indicador 52'!G95</f>
        <v>3379</v>
      </c>
      <c r="G156" s="26">
        <f>'Indicador 52'!I95</f>
        <v>3182</v>
      </c>
      <c r="H156" s="26">
        <f>'Indicador 52'!K95</f>
        <v>3484</v>
      </c>
      <c r="I156" s="26">
        <f>'Indicador 52'!M95</f>
        <v>3252</v>
      </c>
      <c r="J156" s="26">
        <f>'Indicador 52'!O95</f>
        <v>3674</v>
      </c>
      <c r="K156" s="26">
        <f>'Indicador 52'!Q95</f>
        <v>4346</v>
      </c>
      <c r="L156" s="20" t="e">
        <f>'Indicador 52'!#REF!</f>
        <v>#REF!</v>
      </c>
      <c r="M156" s="20" t="e">
        <f>'Indicador 52'!#REF!</f>
        <v>#REF!</v>
      </c>
      <c r="N156" s="20" t="e">
        <f>'Indicador 52'!#REF!</f>
        <v>#REF!</v>
      </c>
      <c r="O156" s="20" t="e">
        <f>'Indicador 52'!#REF!</f>
        <v>#REF!</v>
      </c>
      <c r="P156" s="20" t="e">
        <f>'Indicador 52'!#REF!</f>
        <v>#REF!</v>
      </c>
      <c r="Q156" s="20">
        <f>'Indicador 52'!R95</f>
        <v>116.11007213465135</v>
      </c>
      <c r="R156" s="19">
        <f>'Indicador 52'!S95</f>
        <v>6</v>
      </c>
    </row>
    <row r="157" spans="1:21" x14ac:dyDescent="0.25">
      <c r="A157" s="8" t="s">
        <v>148</v>
      </c>
      <c r="B157" s="8">
        <v>210710</v>
      </c>
      <c r="C157" s="10" t="s">
        <v>155</v>
      </c>
      <c r="D157" s="26">
        <f>'Indicador 52'!E131</f>
        <v>5367</v>
      </c>
      <c r="E157" s="26">
        <f>'Indicador 52'!F131</f>
        <v>32202</v>
      </c>
      <c r="F157" s="26">
        <f>'Indicador 52'!G131</f>
        <v>5351</v>
      </c>
      <c r="G157" s="26">
        <f>'Indicador 52'!I131</f>
        <v>5586</v>
      </c>
      <c r="H157" s="26">
        <f>'Indicador 52'!K131</f>
        <v>5288</v>
      </c>
      <c r="I157" s="26">
        <f>'Indicador 52'!M131</f>
        <v>5712</v>
      </c>
      <c r="J157" s="26">
        <f>'Indicador 52'!O131</f>
        <v>5422</v>
      </c>
      <c r="K157" s="26">
        <f>'Indicador 52'!Q131</f>
        <v>2391</v>
      </c>
      <c r="L157" s="20" t="e">
        <f>'Indicador 52'!#REF!</f>
        <v>#REF!</v>
      </c>
      <c r="M157" s="20" t="e">
        <f>'Indicador 52'!#REF!</f>
        <v>#REF!</v>
      </c>
      <c r="N157" s="20" t="e">
        <f>'Indicador 52'!#REF!</f>
        <v>#REF!</v>
      </c>
      <c r="O157" s="20" t="e">
        <f>'Indicador 52'!#REF!</f>
        <v>#REF!</v>
      </c>
      <c r="P157" s="20" t="e">
        <f>'Indicador 52'!#REF!</f>
        <v>#REF!</v>
      </c>
      <c r="Q157" s="20">
        <f>'Indicador 52'!R131</f>
        <v>44.550027948574623</v>
      </c>
      <c r="R157" s="19">
        <f>'Indicador 52'!S131</f>
        <v>5</v>
      </c>
    </row>
    <row r="158" spans="1:21" x14ac:dyDescent="0.25">
      <c r="A158" s="8" t="s">
        <v>148</v>
      </c>
      <c r="B158" s="8">
        <v>210920</v>
      </c>
      <c r="C158" s="10" t="s">
        <v>156</v>
      </c>
      <c r="D158" s="26">
        <f>'Indicador 52'!E159</f>
        <v>2716</v>
      </c>
      <c r="E158" s="26">
        <f>'Indicador 52'!F159</f>
        <v>16296</v>
      </c>
      <c r="F158" s="26">
        <f>'Indicador 52'!G159</f>
        <v>2249</v>
      </c>
      <c r="G158" s="26">
        <f>'Indicador 52'!I159</f>
        <v>2351</v>
      </c>
      <c r="H158" s="26">
        <f>'Indicador 52'!K159</f>
        <v>2045</v>
      </c>
      <c r="I158" s="26">
        <f>'Indicador 52'!M159</f>
        <v>2705</v>
      </c>
      <c r="J158" s="26">
        <f>'Indicador 52'!O159</f>
        <v>1867</v>
      </c>
      <c r="K158" s="26">
        <f>'Indicador 52'!Q159</f>
        <v>2710</v>
      </c>
      <c r="L158" s="20" t="e">
        <f>'Indicador 52'!#REF!</f>
        <v>#REF!</v>
      </c>
      <c r="M158" s="20" t="e">
        <f>'Indicador 52'!#REF!</f>
        <v>#REF!</v>
      </c>
      <c r="N158" s="20" t="e">
        <f>'Indicador 52'!#REF!</f>
        <v>#REF!</v>
      </c>
      <c r="O158" s="20" t="e">
        <f>'Indicador 52'!#REF!</f>
        <v>#REF!</v>
      </c>
      <c r="P158" s="20" t="e">
        <f>'Indicador 52'!#REF!</f>
        <v>#REF!</v>
      </c>
      <c r="Q158" s="20">
        <f>'Indicador 52'!R159</f>
        <v>99.779086892488948</v>
      </c>
      <c r="R158" s="19">
        <f>'Indicador 52'!S159</f>
        <v>4</v>
      </c>
    </row>
    <row r="159" spans="1:21" x14ac:dyDescent="0.25">
      <c r="A159" s="8" t="s">
        <v>148</v>
      </c>
      <c r="B159" s="8">
        <v>210940</v>
      </c>
      <c r="C159" s="10" t="s">
        <v>157</v>
      </c>
      <c r="D159" s="26">
        <f>'Indicador 52'!E163</f>
        <v>4194</v>
      </c>
      <c r="E159" s="26">
        <f>'Indicador 52'!F163</f>
        <v>25164</v>
      </c>
      <c r="F159" s="26">
        <f>'Indicador 52'!G163</f>
        <v>1537</v>
      </c>
      <c r="G159" s="26">
        <f>'Indicador 52'!I163</f>
        <v>1537</v>
      </c>
      <c r="H159" s="26">
        <f>'Indicador 52'!K163</f>
        <v>3901</v>
      </c>
      <c r="I159" s="26">
        <f>'Indicador 52'!M163</f>
        <v>4008</v>
      </c>
      <c r="J159" s="26">
        <f>'Indicador 52'!O163</f>
        <v>4347</v>
      </c>
      <c r="K159" s="26">
        <f>'Indicador 52'!Q163</f>
        <v>4668</v>
      </c>
      <c r="L159" s="20" t="e">
        <f>'Indicador 52'!#REF!</f>
        <v>#REF!</v>
      </c>
      <c r="M159" s="20" t="e">
        <f>'Indicador 52'!#REF!</f>
        <v>#REF!</v>
      </c>
      <c r="N159" s="20" t="e">
        <f>'Indicador 52'!#REF!</f>
        <v>#REF!</v>
      </c>
      <c r="O159" s="20" t="e">
        <f>'Indicador 52'!#REF!</f>
        <v>#REF!</v>
      </c>
      <c r="P159" s="20" t="e">
        <f>'Indicador 52'!#REF!</f>
        <v>#REF!</v>
      </c>
      <c r="Q159" s="20">
        <f>'Indicador 52'!R163</f>
        <v>111.30185979971388</v>
      </c>
      <c r="R159" s="19">
        <f>'Indicador 52'!S163</f>
        <v>4</v>
      </c>
    </row>
    <row r="160" spans="1:21" x14ac:dyDescent="0.25">
      <c r="A160" s="8" t="s">
        <v>148</v>
      </c>
      <c r="B160" s="8">
        <v>210960</v>
      </c>
      <c r="C160" s="10" t="s">
        <v>148</v>
      </c>
      <c r="D160" s="26">
        <f>'Indicador 52'!E167</f>
        <v>6349</v>
      </c>
      <c r="E160" s="26">
        <f>'Indicador 52'!F167</f>
        <v>38094</v>
      </c>
      <c r="F160" s="26">
        <f>'Indicador 52'!G167</f>
        <v>5332</v>
      </c>
      <c r="G160" s="26">
        <f>'Indicador 52'!I167</f>
        <v>6351</v>
      </c>
      <c r="H160" s="26">
        <f>'Indicador 52'!K167</f>
        <v>5717</v>
      </c>
      <c r="I160" s="26">
        <f>'Indicador 52'!M167</f>
        <v>7569</v>
      </c>
      <c r="J160" s="26">
        <f>'Indicador 52'!O167</f>
        <v>7959</v>
      </c>
      <c r="K160" s="26">
        <f>'Indicador 52'!Q167</f>
        <v>7089</v>
      </c>
      <c r="L160" s="20" t="e">
        <f>'Indicador 52'!#REF!</f>
        <v>#REF!</v>
      </c>
      <c r="M160" s="20" t="e">
        <f>'Indicador 52'!#REF!</f>
        <v>#REF!</v>
      </c>
      <c r="N160" s="20" t="e">
        <f>'Indicador 52'!#REF!</f>
        <v>#REF!</v>
      </c>
      <c r="O160" s="20" t="e">
        <f>'Indicador 52'!#REF!</f>
        <v>#REF!</v>
      </c>
      <c r="P160" s="20" t="e">
        <f>'Indicador 52'!#REF!</f>
        <v>#REF!</v>
      </c>
      <c r="Q160" s="20">
        <f>'Indicador 52'!R167</f>
        <v>111.655378799811</v>
      </c>
      <c r="R160" s="19">
        <f>'Indicador 52'!S167</f>
        <v>6</v>
      </c>
    </row>
    <row r="161" spans="1:21" x14ac:dyDescent="0.25">
      <c r="A161" s="12" t="s">
        <v>148</v>
      </c>
      <c r="B161" s="12">
        <v>211020</v>
      </c>
      <c r="C161" s="10" t="s">
        <v>158</v>
      </c>
      <c r="D161" s="26">
        <f>'Indicador 52'!E175</f>
        <v>7759</v>
      </c>
      <c r="E161" s="26">
        <f>'Indicador 52'!F175</f>
        <v>46554</v>
      </c>
      <c r="F161" s="26">
        <f>'Indicador 52'!G175</f>
        <v>7759</v>
      </c>
      <c r="G161" s="26">
        <f>'Indicador 52'!I175</f>
        <v>7759</v>
      </c>
      <c r="H161" s="26">
        <f>'Indicador 52'!K175</f>
        <v>7759</v>
      </c>
      <c r="I161" s="26">
        <f>'Indicador 52'!M175</f>
        <v>7761</v>
      </c>
      <c r="J161" s="26">
        <f>'Indicador 52'!O175</f>
        <v>7778</v>
      </c>
      <c r="K161" s="26">
        <f>'Indicador 52'!Q175</f>
        <v>7777</v>
      </c>
      <c r="L161" s="20" t="e">
        <f>'Indicador 52'!#REF!</f>
        <v>#REF!</v>
      </c>
      <c r="M161" s="20" t="e">
        <f>'Indicador 52'!#REF!</f>
        <v>#REF!</v>
      </c>
      <c r="N161" s="20" t="e">
        <f>'Indicador 52'!#REF!</f>
        <v>#REF!</v>
      </c>
      <c r="O161" s="20" t="e">
        <f>'Indicador 52'!#REF!</f>
        <v>#REF!</v>
      </c>
      <c r="P161" s="20" t="e">
        <f>'Indicador 52'!#REF!</f>
        <v>#REF!</v>
      </c>
      <c r="Q161" s="20">
        <f>'Indicador 52'!R175</f>
        <v>100.23198865833226</v>
      </c>
      <c r="R161" s="19">
        <f>'Indicador 52'!S175</f>
        <v>6</v>
      </c>
    </row>
    <row r="162" spans="1:21" x14ac:dyDescent="0.25">
      <c r="A162" s="8" t="s">
        <v>148</v>
      </c>
      <c r="B162" s="8">
        <v>211027</v>
      </c>
      <c r="C162" s="10" t="s">
        <v>159</v>
      </c>
      <c r="D162" s="26">
        <f>'Indicador 52'!E177</f>
        <v>8065</v>
      </c>
      <c r="E162" s="26">
        <f>'Indicador 52'!F177</f>
        <v>48390</v>
      </c>
      <c r="F162" s="26">
        <f>'Indicador 52'!G177</f>
        <v>10784</v>
      </c>
      <c r="G162" s="26">
        <f>'Indicador 52'!I177</f>
        <v>10376</v>
      </c>
      <c r="H162" s="26">
        <f>'Indicador 52'!K177</f>
        <v>13773</v>
      </c>
      <c r="I162" s="26">
        <f>'Indicador 52'!M177</f>
        <v>8059</v>
      </c>
      <c r="J162" s="26">
        <f>'Indicador 52'!O177</f>
        <v>7074</v>
      </c>
      <c r="K162" s="26">
        <f>'Indicador 52'!Q177</f>
        <v>8559</v>
      </c>
      <c r="L162" s="20" t="e">
        <f>'Indicador 52'!#REF!</f>
        <v>#REF!</v>
      </c>
      <c r="M162" s="20" t="e">
        <f>'Indicador 52'!#REF!</f>
        <v>#REF!</v>
      </c>
      <c r="N162" s="20" t="e">
        <f>'Indicador 52'!#REF!</f>
        <v>#REF!</v>
      </c>
      <c r="O162" s="20" t="e">
        <f>'Indicador 52'!#REF!</f>
        <v>#REF!</v>
      </c>
      <c r="P162" s="20" t="e">
        <f>'Indicador 52'!#REF!</f>
        <v>#REF!</v>
      </c>
      <c r="Q162" s="20">
        <f>'Indicador 52'!R177</f>
        <v>106.12523248605083</v>
      </c>
      <c r="R162" s="19">
        <f>'Indicador 52'!S177</f>
        <v>6</v>
      </c>
    </row>
    <row r="163" spans="1:21" x14ac:dyDescent="0.25">
      <c r="A163" s="31" t="s">
        <v>160</v>
      </c>
      <c r="B163" s="31">
        <v>210047</v>
      </c>
      <c r="C163" s="32" t="s">
        <v>161</v>
      </c>
      <c r="D163" s="33">
        <f>'Indicador 52'!E18</f>
        <v>9962</v>
      </c>
      <c r="E163" s="33">
        <f>'Indicador 52'!F18</f>
        <v>59772</v>
      </c>
      <c r="F163" s="33">
        <f>'Indicador 52'!G18</f>
        <v>10747</v>
      </c>
      <c r="G163" s="33">
        <f>'Indicador 52'!I18</f>
        <v>9254</v>
      </c>
      <c r="H163" s="33">
        <f>'Indicador 52'!K18</f>
        <v>9106</v>
      </c>
      <c r="I163" s="33">
        <f>'Indicador 52'!M18</f>
        <v>8164</v>
      </c>
      <c r="J163" s="33">
        <f>'Indicador 52'!O18</f>
        <v>8432</v>
      </c>
      <c r="K163" s="33">
        <f>'Indicador 52'!Q18</f>
        <v>9003</v>
      </c>
      <c r="L163" s="23" t="e">
        <f>'Indicador 52'!#REF!</f>
        <v>#REF!</v>
      </c>
      <c r="M163" s="23" t="e">
        <f>'Indicador 52'!#REF!</f>
        <v>#REF!</v>
      </c>
      <c r="N163" s="23" t="e">
        <f>'Indicador 52'!#REF!</f>
        <v>#REF!</v>
      </c>
      <c r="O163" s="23" t="e">
        <f>'Indicador 52'!#REF!</f>
        <v>#REF!</v>
      </c>
      <c r="P163" s="23" t="e">
        <f>'Indicador 52'!#REF!</f>
        <v>#REF!</v>
      </c>
      <c r="Q163" s="23">
        <f>'Indicador 52'!R18</f>
        <v>90.373418992170258</v>
      </c>
      <c r="R163" s="24">
        <f>'Indicador 52'!S18</f>
        <v>6</v>
      </c>
      <c r="S163" s="70">
        <f>COUNTIF(R163:R175,"&gt;=4")</f>
        <v>12</v>
      </c>
      <c r="T163" s="70">
        <f>COUNTIF(A163:A175,"&gt;=Santa Inês")</f>
        <v>13</v>
      </c>
      <c r="U163" s="71">
        <f>S163/T163*100</f>
        <v>92.307692307692307</v>
      </c>
    </row>
    <row r="164" spans="1:21" x14ac:dyDescent="0.25">
      <c r="A164" s="34" t="s">
        <v>160</v>
      </c>
      <c r="B164" s="34">
        <v>210177</v>
      </c>
      <c r="C164" s="35" t="s">
        <v>162</v>
      </c>
      <c r="D164" s="33">
        <f>'Indicador 52'!E37</f>
        <v>14798</v>
      </c>
      <c r="E164" s="33">
        <f>'Indicador 52'!F37</f>
        <v>88788</v>
      </c>
      <c r="F164" s="33">
        <f>'Indicador 52'!G37</f>
        <v>17266</v>
      </c>
      <c r="G164" s="33">
        <f>'Indicador 52'!I37</f>
        <v>14955</v>
      </c>
      <c r="H164" s="33">
        <f>'Indicador 52'!K37</f>
        <v>16573</v>
      </c>
      <c r="I164" s="33">
        <f>'Indicador 52'!M37</f>
        <v>18033</v>
      </c>
      <c r="J164" s="33">
        <f>'Indicador 52'!O37</f>
        <v>14303</v>
      </c>
      <c r="K164" s="33">
        <f>'Indicador 52'!Q37</f>
        <v>16262</v>
      </c>
      <c r="L164" s="23" t="e">
        <f>'Indicador 52'!#REF!</f>
        <v>#REF!</v>
      </c>
      <c r="M164" s="23" t="e">
        <f>'Indicador 52'!#REF!</f>
        <v>#REF!</v>
      </c>
      <c r="N164" s="23" t="e">
        <f>'Indicador 52'!#REF!</f>
        <v>#REF!</v>
      </c>
      <c r="O164" s="23" t="e">
        <f>'Indicador 52'!#REF!</f>
        <v>#REF!</v>
      </c>
      <c r="P164" s="23" t="e">
        <f>'Indicador 52'!#REF!</f>
        <v>#REF!</v>
      </c>
      <c r="Q164" s="23">
        <f>'Indicador 52'!R37</f>
        <v>109.89322881470468</v>
      </c>
      <c r="R164" s="24">
        <f>'Indicador 52'!S37</f>
        <v>6</v>
      </c>
    </row>
    <row r="165" spans="1:21" x14ac:dyDescent="0.25">
      <c r="A165" s="31" t="s">
        <v>160</v>
      </c>
      <c r="B165" s="31">
        <v>210200</v>
      </c>
      <c r="C165" s="32" t="s">
        <v>163</v>
      </c>
      <c r="D165" s="33">
        <f>'Indicador 52'!E43</f>
        <v>3193</v>
      </c>
      <c r="E165" s="33">
        <f>'Indicador 52'!F43</f>
        <v>19158</v>
      </c>
      <c r="F165" s="33">
        <f>'Indicador 52'!G43</f>
        <v>2127</v>
      </c>
      <c r="G165" s="33">
        <f>'Indicador 52'!I43</f>
        <v>3174</v>
      </c>
      <c r="H165" s="33">
        <f>'Indicador 52'!K43</f>
        <v>3180</v>
      </c>
      <c r="I165" s="33">
        <f>'Indicador 52'!M43</f>
        <v>2969</v>
      </c>
      <c r="J165" s="33">
        <f>'Indicador 52'!O43</f>
        <v>3077</v>
      </c>
      <c r="K165" s="33">
        <f>'Indicador 52'!Q43</f>
        <v>3142</v>
      </c>
      <c r="L165" s="23" t="e">
        <f>'Indicador 52'!#REF!</f>
        <v>#REF!</v>
      </c>
      <c r="M165" s="23" t="e">
        <f>'Indicador 52'!#REF!</f>
        <v>#REF!</v>
      </c>
      <c r="N165" s="23" t="e">
        <f>'Indicador 52'!#REF!</f>
        <v>#REF!</v>
      </c>
      <c r="O165" s="23" t="e">
        <f>'Indicador 52'!#REF!</f>
        <v>#REF!</v>
      </c>
      <c r="P165" s="23" t="e">
        <f>'Indicador 52'!#REF!</f>
        <v>#REF!</v>
      </c>
      <c r="Q165" s="23">
        <f>'Indicador 52'!R43</f>
        <v>98.40275602881303</v>
      </c>
      <c r="R165" s="24">
        <f>'Indicador 52'!S43</f>
        <v>5</v>
      </c>
      <c r="S165" s="69"/>
      <c r="T165" s="69"/>
      <c r="U165" s="69"/>
    </row>
    <row r="166" spans="1:21" x14ac:dyDescent="0.25">
      <c r="A166" s="31" t="s">
        <v>160</v>
      </c>
      <c r="B166" s="31">
        <v>210465</v>
      </c>
      <c r="C166" s="32" t="s">
        <v>164</v>
      </c>
      <c r="D166" s="33">
        <f>'Indicador 52'!E89</f>
        <v>5914</v>
      </c>
      <c r="E166" s="33">
        <f>'Indicador 52'!F89</f>
        <v>35484</v>
      </c>
      <c r="F166" s="33">
        <f>'Indicador 52'!G89</f>
        <v>6061</v>
      </c>
      <c r="G166" s="33">
        <f>'Indicador 52'!I89</f>
        <v>6528</v>
      </c>
      <c r="H166" s="33">
        <f>'Indicador 52'!K89</f>
        <v>5593</v>
      </c>
      <c r="I166" s="33">
        <f>'Indicador 52'!M89</f>
        <v>6053</v>
      </c>
      <c r="J166" s="33">
        <f>'Indicador 52'!O89</f>
        <v>5091</v>
      </c>
      <c r="K166" s="33">
        <f>'Indicador 52'!Q89</f>
        <v>6741</v>
      </c>
      <c r="L166" s="23" t="e">
        <f>'Indicador 52'!#REF!</f>
        <v>#REF!</v>
      </c>
      <c r="M166" s="23" t="e">
        <f>'Indicador 52'!#REF!</f>
        <v>#REF!</v>
      </c>
      <c r="N166" s="23" t="e">
        <f>'Indicador 52'!#REF!</f>
        <v>#REF!</v>
      </c>
      <c r="O166" s="23" t="e">
        <f>'Indicador 52'!#REF!</f>
        <v>#REF!</v>
      </c>
      <c r="P166" s="23" t="e">
        <f>'Indicador 52'!#REF!</f>
        <v>#REF!</v>
      </c>
      <c r="Q166" s="23">
        <f>'Indicador 52'!R89</f>
        <v>113.98376733175515</v>
      </c>
      <c r="R166" s="24">
        <f>'Indicador 52'!S89</f>
        <v>6</v>
      </c>
    </row>
    <row r="167" spans="1:21" x14ac:dyDescent="0.25">
      <c r="A167" s="31" t="s">
        <v>160</v>
      </c>
      <c r="B167" s="31">
        <v>210515</v>
      </c>
      <c r="C167" s="32" t="s">
        <v>165</v>
      </c>
      <c r="D167" s="33">
        <f>'Indicador 52'!E96</f>
        <v>7310</v>
      </c>
      <c r="E167" s="33">
        <f>'Indicador 52'!F96</f>
        <v>43860</v>
      </c>
      <c r="F167" s="33">
        <f>'Indicador 52'!G96</f>
        <v>7379</v>
      </c>
      <c r="G167" s="33">
        <f>'Indicador 52'!I96</f>
        <v>5950</v>
      </c>
      <c r="H167" s="33">
        <f>'Indicador 52'!K96</f>
        <v>7819</v>
      </c>
      <c r="I167" s="33">
        <f>'Indicador 52'!M96</f>
        <v>7178</v>
      </c>
      <c r="J167" s="33">
        <f>'Indicador 52'!O96</f>
        <v>6455</v>
      </c>
      <c r="K167" s="33">
        <f>'Indicador 52'!Q96</f>
        <v>6346</v>
      </c>
      <c r="L167" s="23" t="e">
        <f>'Indicador 52'!#REF!</f>
        <v>#REF!</v>
      </c>
      <c r="M167" s="23" t="e">
        <f>'Indicador 52'!#REF!</f>
        <v>#REF!</v>
      </c>
      <c r="N167" s="23" t="e">
        <f>'Indicador 52'!#REF!</f>
        <v>#REF!</v>
      </c>
      <c r="O167" s="23" t="e">
        <f>'Indicador 52'!#REF!</f>
        <v>#REF!</v>
      </c>
      <c r="P167" s="23" t="e">
        <f>'Indicador 52'!#REF!</f>
        <v>#REF!</v>
      </c>
      <c r="Q167" s="23">
        <f>'Indicador 52'!R96</f>
        <v>86.812585499316015</v>
      </c>
      <c r="R167" s="24">
        <f>'Indicador 52'!S96</f>
        <v>6</v>
      </c>
    </row>
    <row r="168" spans="1:21" x14ac:dyDescent="0.25">
      <c r="A168" s="34" t="s">
        <v>160</v>
      </c>
      <c r="B168" s="34">
        <v>210690</v>
      </c>
      <c r="C168" s="35" t="s">
        <v>166</v>
      </c>
      <c r="D168" s="33">
        <f>'Indicador 52'!E129</f>
        <v>6946</v>
      </c>
      <c r="E168" s="33">
        <f>'Indicador 52'!F129</f>
        <v>41676</v>
      </c>
      <c r="F168" s="33">
        <f>'Indicador 52'!G129</f>
        <v>6208</v>
      </c>
      <c r="G168" s="33">
        <f>'Indicador 52'!I129</f>
        <v>6591</v>
      </c>
      <c r="H168" s="33">
        <f>'Indicador 52'!K129</f>
        <v>6752</v>
      </c>
      <c r="I168" s="33">
        <f>'Indicador 52'!M129</f>
        <v>6947</v>
      </c>
      <c r="J168" s="33">
        <f>'Indicador 52'!O129</f>
        <v>6975</v>
      </c>
      <c r="K168" s="33">
        <f>'Indicador 52'!Q129</f>
        <v>6779</v>
      </c>
      <c r="L168" s="23" t="e">
        <f>'Indicador 52'!#REF!</f>
        <v>#REF!</v>
      </c>
      <c r="M168" s="23" t="e">
        <f>'Indicador 52'!#REF!</f>
        <v>#REF!</v>
      </c>
      <c r="N168" s="23" t="e">
        <f>'Indicador 52'!#REF!</f>
        <v>#REF!</v>
      </c>
      <c r="O168" s="23" t="e">
        <f>'Indicador 52'!#REF!</f>
        <v>#REF!</v>
      </c>
      <c r="P168" s="23" t="e">
        <f>'Indicador 52'!#REF!</f>
        <v>#REF!</v>
      </c>
      <c r="Q168" s="23">
        <f>'Indicador 52'!R129</f>
        <v>97.595738554563781</v>
      </c>
      <c r="R168" s="24">
        <f>'Indicador 52'!S129</f>
        <v>6</v>
      </c>
    </row>
    <row r="169" spans="1:21" x14ac:dyDescent="0.25">
      <c r="A169" s="31" t="s">
        <v>160</v>
      </c>
      <c r="B169" s="31">
        <v>210850</v>
      </c>
      <c r="C169" s="32" t="s">
        <v>167</v>
      </c>
      <c r="D169" s="33">
        <f>'Indicador 52'!E151</f>
        <v>1724</v>
      </c>
      <c r="E169" s="33">
        <f>'Indicador 52'!F151</f>
        <v>10344</v>
      </c>
      <c r="F169" s="33">
        <f>'Indicador 52'!G151</f>
        <v>2225</v>
      </c>
      <c r="G169" s="33">
        <f>'Indicador 52'!I151</f>
        <v>2229</v>
      </c>
      <c r="H169" s="33">
        <f>'Indicador 52'!K151</f>
        <v>2306</v>
      </c>
      <c r="I169" s="33">
        <f>'Indicador 52'!M151</f>
        <v>1677</v>
      </c>
      <c r="J169" s="33">
        <f>'Indicador 52'!O151</f>
        <v>554</v>
      </c>
      <c r="K169" s="33">
        <f>'Indicador 52'!Q151</f>
        <v>2326</v>
      </c>
      <c r="L169" s="23" t="e">
        <f>'Indicador 52'!#REF!</f>
        <v>#REF!</v>
      </c>
      <c r="M169" s="23" t="e">
        <f>'Indicador 52'!#REF!</f>
        <v>#REF!</v>
      </c>
      <c r="N169" s="23" t="e">
        <f>'Indicador 52'!#REF!</f>
        <v>#REF!</v>
      </c>
      <c r="O169" s="23" t="e">
        <f>'Indicador 52'!#REF!</f>
        <v>#REF!</v>
      </c>
      <c r="P169" s="23" t="e">
        <f>'Indicador 52'!#REF!</f>
        <v>#REF!</v>
      </c>
      <c r="Q169" s="23">
        <f>'Indicador 52'!R151</f>
        <v>134.91879350348029</v>
      </c>
      <c r="R169" s="24">
        <f>'Indicador 52'!S151</f>
        <v>5</v>
      </c>
    </row>
    <row r="170" spans="1:21" x14ac:dyDescent="0.25">
      <c r="A170" s="34" t="s">
        <v>160</v>
      </c>
      <c r="B170" s="34">
        <v>210870</v>
      </c>
      <c r="C170" s="35" t="s">
        <v>168</v>
      </c>
      <c r="D170" s="33">
        <f>'Indicador 52'!E153</f>
        <v>9484</v>
      </c>
      <c r="E170" s="33">
        <f>'Indicador 52'!F153</f>
        <v>56904</v>
      </c>
      <c r="F170" s="33">
        <f>'Indicador 52'!G153</f>
        <v>5424</v>
      </c>
      <c r="G170" s="33">
        <f>'Indicador 52'!I153</f>
        <v>6805</v>
      </c>
      <c r="H170" s="33">
        <f>'Indicador 52'!K153</f>
        <v>9215</v>
      </c>
      <c r="I170" s="33">
        <f>'Indicador 52'!M153</f>
        <v>9022</v>
      </c>
      <c r="J170" s="33">
        <f>'Indicador 52'!O153</f>
        <v>8963</v>
      </c>
      <c r="K170" s="33">
        <f>'Indicador 52'!Q153</f>
        <v>8576</v>
      </c>
      <c r="L170" s="23" t="e">
        <f>'Indicador 52'!#REF!</f>
        <v>#REF!</v>
      </c>
      <c r="M170" s="23" t="e">
        <f>'Indicador 52'!#REF!</f>
        <v>#REF!</v>
      </c>
      <c r="N170" s="23" t="e">
        <f>'Indicador 52'!#REF!</f>
        <v>#REF!</v>
      </c>
      <c r="O170" s="23" t="e">
        <f>'Indicador 52'!#REF!</f>
        <v>#REF!</v>
      </c>
      <c r="P170" s="23" t="e">
        <f>'Indicador 52'!#REF!</f>
        <v>#REF!</v>
      </c>
      <c r="Q170" s="23">
        <f>'Indicador 52'!R153</f>
        <v>90.425980598903422</v>
      </c>
      <c r="R170" s="24">
        <f>'Indicador 52'!S153</f>
        <v>4</v>
      </c>
    </row>
    <row r="171" spans="1:21" x14ac:dyDescent="0.25">
      <c r="A171" s="31" t="s">
        <v>160</v>
      </c>
      <c r="B171" s="31">
        <v>210990</v>
      </c>
      <c r="C171" s="32" t="s">
        <v>160</v>
      </c>
      <c r="D171" s="33">
        <f>'Indicador 52'!E171</f>
        <v>1945</v>
      </c>
      <c r="E171" s="33">
        <f>'Indicador 52'!F171</f>
        <v>11670</v>
      </c>
      <c r="F171" s="33">
        <f>'Indicador 52'!G171</f>
        <v>1562</v>
      </c>
      <c r="G171" s="33">
        <f>'Indicador 52'!I171</f>
        <v>1977</v>
      </c>
      <c r="H171" s="33">
        <f>'Indicador 52'!K171</f>
        <v>1937</v>
      </c>
      <c r="I171" s="33">
        <f>'Indicador 52'!M171</f>
        <v>1691</v>
      </c>
      <c r="J171" s="33">
        <f>'Indicador 52'!O171</f>
        <v>1215</v>
      </c>
      <c r="K171" s="33" t="e">
        <f>'Indicador 52'!#REF!</f>
        <v>#REF!</v>
      </c>
      <c r="L171" s="23" t="e">
        <f>'Indicador 52'!#REF!</f>
        <v>#REF!</v>
      </c>
      <c r="M171" s="23" t="e">
        <f>'Indicador 52'!#REF!</f>
        <v>#REF!</v>
      </c>
      <c r="N171" s="23" t="e">
        <f>'Indicador 52'!#REF!</f>
        <v>#REF!</v>
      </c>
      <c r="O171" s="23" t="e">
        <f>'Indicador 52'!#REF!</f>
        <v>#REF!</v>
      </c>
      <c r="P171" s="23" t="e">
        <f>'Indicador 52'!#REF!</f>
        <v>#REF!</v>
      </c>
      <c r="Q171" s="23">
        <f>'Indicador 52'!R171</f>
        <v>97.223650385604117</v>
      </c>
      <c r="R171" s="24">
        <f>'Indicador 52'!S171</f>
        <v>5</v>
      </c>
    </row>
    <row r="172" spans="1:21" x14ac:dyDescent="0.25">
      <c r="A172" s="31" t="s">
        <v>160</v>
      </c>
      <c r="B172" s="31">
        <v>211000</v>
      </c>
      <c r="C172" s="32" t="s">
        <v>169</v>
      </c>
      <c r="D172" s="33">
        <f>'Indicador 52'!E172</f>
        <v>7872</v>
      </c>
      <c r="E172" s="33">
        <f>'Indicador 52'!F172</f>
        <v>47232</v>
      </c>
      <c r="F172" s="33">
        <f>'Indicador 52'!G172</f>
        <v>7013</v>
      </c>
      <c r="G172" s="33">
        <f>'Indicador 52'!I172</f>
        <v>6451</v>
      </c>
      <c r="H172" s="33">
        <f>'Indicador 52'!K172</f>
        <v>5655</v>
      </c>
      <c r="I172" s="33">
        <f>'Indicador 52'!M172</f>
        <v>7179</v>
      </c>
      <c r="J172" s="33">
        <f>'Indicador 52'!O172</f>
        <v>4431</v>
      </c>
      <c r="K172" s="33">
        <f>'Indicador 52'!Q171</f>
        <v>1891</v>
      </c>
      <c r="L172" s="23" t="e">
        <f>'Indicador 52'!#REF!</f>
        <v>#REF!</v>
      </c>
      <c r="M172" s="23" t="e">
        <f>'Indicador 52'!#REF!</f>
        <v>#REF!</v>
      </c>
      <c r="N172" s="23" t="e">
        <f>'Indicador 52'!#REF!</f>
        <v>#REF!</v>
      </c>
      <c r="O172" s="23" t="e">
        <f>'Indicador 52'!#REF!</f>
        <v>#REF!</v>
      </c>
      <c r="P172" s="23" t="e">
        <f>'Indicador 52'!#REF!</f>
        <v>#REF!</v>
      </c>
      <c r="Q172" s="23">
        <f>'Indicador 52'!R172</f>
        <v>100.01270325203254</v>
      </c>
      <c r="R172" s="24">
        <f>'Indicador 52'!S172</f>
        <v>4</v>
      </c>
    </row>
    <row r="173" spans="1:21" x14ac:dyDescent="0.25">
      <c r="A173" s="34" t="s">
        <v>160</v>
      </c>
      <c r="B173" s="34">
        <v>211102</v>
      </c>
      <c r="C173" s="35" t="s">
        <v>170</v>
      </c>
      <c r="D173" s="33">
        <f>'Indicador 52'!E188</f>
        <v>2027</v>
      </c>
      <c r="E173" s="33">
        <f>'Indicador 52'!F188</f>
        <v>12162</v>
      </c>
      <c r="F173" s="33">
        <f>'Indicador 52'!G188</f>
        <v>1190</v>
      </c>
      <c r="G173" s="33">
        <f>'Indicador 52'!I188</f>
        <v>2280</v>
      </c>
      <c r="H173" s="33">
        <f>'Indicador 52'!K188</f>
        <v>2071</v>
      </c>
      <c r="I173" s="33">
        <f>'Indicador 52'!M188</f>
        <v>1292</v>
      </c>
      <c r="J173" s="33">
        <f>'Indicador 52'!O188</f>
        <v>775</v>
      </c>
      <c r="K173" s="33">
        <f>'Indicador 52'!Q188</f>
        <v>1187</v>
      </c>
      <c r="L173" s="23" t="e">
        <f>'Indicador 52'!#REF!</f>
        <v>#REF!</v>
      </c>
      <c r="M173" s="23" t="e">
        <f>'Indicador 52'!#REF!</f>
        <v>#REF!</v>
      </c>
      <c r="N173" s="23" t="e">
        <f>'Indicador 52'!#REF!</f>
        <v>#REF!</v>
      </c>
      <c r="O173" s="23" t="e">
        <f>'Indicador 52'!#REF!</f>
        <v>#REF!</v>
      </c>
      <c r="P173" s="23" t="e">
        <f>'Indicador 52'!#REF!</f>
        <v>#REF!</v>
      </c>
      <c r="Q173" s="23">
        <f>'Indicador 52'!R188</f>
        <v>58.559447459299449</v>
      </c>
      <c r="R173" s="24">
        <f>'Indicador 52'!S188</f>
        <v>2</v>
      </c>
      <c r="S173" s="69"/>
      <c r="T173" s="69"/>
      <c r="U173" s="69"/>
    </row>
    <row r="174" spans="1:21" x14ac:dyDescent="0.25">
      <c r="A174" s="34" t="s">
        <v>160</v>
      </c>
      <c r="B174" s="34">
        <v>211172</v>
      </c>
      <c r="C174" s="35" t="s">
        <v>171</v>
      </c>
      <c r="D174" s="33">
        <f>'Indicador 52'!E203</f>
        <v>1660</v>
      </c>
      <c r="E174" s="33">
        <f>'Indicador 52'!F203</f>
        <v>9960</v>
      </c>
      <c r="F174" s="33">
        <f>'Indicador 52'!G203</f>
        <v>1658</v>
      </c>
      <c r="G174" s="33">
        <f>'Indicador 52'!I203</f>
        <v>1653</v>
      </c>
      <c r="H174" s="33">
        <f>'Indicador 52'!K203</f>
        <v>1658</v>
      </c>
      <c r="I174" s="33">
        <f>'Indicador 52'!M203</f>
        <v>1848</v>
      </c>
      <c r="J174" s="33">
        <f>'Indicador 52'!O203</f>
        <v>1932</v>
      </c>
      <c r="K174" s="33">
        <f>'Indicador 52'!Q203</f>
        <v>1740</v>
      </c>
      <c r="L174" s="23" t="e">
        <f>'Indicador 52'!#REF!</f>
        <v>#REF!</v>
      </c>
      <c r="M174" s="23" t="e">
        <f>'Indicador 52'!#REF!</f>
        <v>#REF!</v>
      </c>
      <c r="N174" s="23" t="e">
        <f>'Indicador 52'!#REF!</f>
        <v>#REF!</v>
      </c>
      <c r="O174" s="23" t="e">
        <f>'Indicador 52'!#REF!</f>
        <v>#REF!</v>
      </c>
      <c r="P174" s="23" t="e">
        <f>'Indicador 52'!#REF!</f>
        <v>#REF!</v>
      </c>
      <c r="Q174" s="23">
        <f>'Indicador 52'!R203</f>
        <v>104.81927710843372</v>
      </c>
      <c r="R174" s="24">
        <f>'Indicador 52'!S203</f>
        <v>6</v>
      </c>
    </row>
    <row r="175" spans="1:21" x14ac:dyDescent="0.25">
      <c r="A175" s="34" t="s">
        <v>160</v>
      </c>
      <c r="B175" s="34">
        <v>211227</v>
      </c>
      <c r="C175" s="35" t="s">
        <v>172</v>
      </c>
      <c r="D175" s="33">
        <f>'Indicador 52'!E214</f>
        <v>63550</v>
      </c>
      <c r="E175" s="33">
        <f>'Indicador 52'!F214</f>
        <v>381300</v>
      </c>
      <c r="F175" s="33">
        <f>'Indicador 52'!G214</f>
        <v>53234</v>
      </c>
      <c r="G175" s="33">
        <f>'Indicador 52'!I214</f>
        <v>53629</v>
      </c>
      <c r="H175" s="33">
        <f>'Indicador 52'!K214</f>
        <v>55117</v>
      </c>
      <c r="I175" s="33">
        <f>'Indicador 52'!M214</f>
        <v>62899</v>
      </c>
      <c r="J175" s="33">
        <f>'Indicador 52'!O214</f>
        <v>61952</v>
      </c>
      <c r="K175" s="33">
        <f>'Indicador 52'!Q214</f>
        <v>0</v>
      </c>
      <c r="L175" s="23" t="e">
        <f>'Indicador 52'!#REF!</f>
        <v>#REF!</v>
      </c>
      <c r="M175" s="23" t="e">
        <f>'Indicador 52'!#REF!</f>
        <v>#REF!</v>
      </c>
      <c r="N175" s="23" t="e">
        <f>'Indicador 52'!#REF!</f>
        <v>#REF!</v>
      </c>
      <c r="O175" s="23" t="e">
        <f>'Indicador 52'!#REF!</f>
        <v>#REF!</v>
      </c>
      <c r="P175" s="23" t="e">
        <f>'Indicador 52'!#REF!</f>
        <v>#REF!</v>
      </c>
      <c r="Q175" s="23">
        <f>'Indicador 52'!R214</f>
        <v>0</v>
      </c>
      <c r="R175" s="24">
        <f>'Indicador 52'!S214</f>
        <v>5</v>
      </c>
    </row>
    <row r="176" spans="1:21" x14ac:dyDescent="0.25">
      <c r="A176" s="8" t="s">
        <v>173</v>
      </c>
      <c r="B176" s="8">
        <v>210150</v>
      </c>
      <c r="C176" s="9" t="s">
        <v>174</v>
      </c>
      <c r="D176" s="26">
        <f>'Indicador 52'!E34</f>
        <v>33797</v>
      </c>
      <c r="E176" s="26">
        <f>'Indicador 52'!F34</f>
        <v>202782</v>
      </c>
      <c r="F176" s="26">
        <f>'Indicador 52'!G34</f>
        <v>27279</v>
      </c>
      <c r="G176" s="26">
        <f>'Indicador 52'!I34</f>
        <v>28739</v>
      </c>
      <c r="H176" s="26">
        <f>'Indicador 52'!K34</f>
        <v>30656</v>
      </c>
      <c r="I176" s="26">
        <f>'Indicador 52'!M34</f>
        <v>34142</v>
      </c>
      <c r="J176" s="26">
        <f>'Indicador 52'!O34</f>
        <v>36591</v>
      </c>
      <c r="K176" s="26">
        <f>'Indicador 52'!Q34</f>
        <v>37738</v>
      </c>
      <c r="L176" s="20" t="e">
        <f>'Indicador 52'!#REF!</f>
        <v>#REF!</v>
      </c>
      <c r="M176" s="20" t="e">
        <f>'Indicador 52'!#REF!</f>
        <v>#REF!</v>
      </c>
      <c r="N176" s="20" t="e">
        <f>'Indicador 52'!#REF!</f>
        <v>#REF!</v>
      </c>
      <c r="O176" s="20" t="e">
        <f>'Indicador 52'!#REF!</f>
        <v>#REF!</v>
      </c>
      <c r="P176" s="20" t="e">
        <f>'Indicador 52'!#REF!</f>
        <v>#REF!</v>
      </c>
      <c r="Q176" s="20">
        <f>'Indicador 52'!R34</f>
        <v>111.66079829570673</v>
      </c>
      <c r="R176" s="19">
        <f>'Indicador 52'!S34</f>
        <v>6</v>
      </c>
      <c r="S176" s="30">
        <f>COUNTIF(R176:R190,"&gt;=4")</f>
        <v>12</v>
      </c>
      <c r="T176" s="30">
        <f>COUNTIF(A176:A190,"&gt;=São João dos Patos")</f>
        <v>15</v>
      </c>
      <c r="U176" s="36">
        <f>S176/T176*100</f>
        <v>80</v>
      </c>
    </row>
    <row r="177" spans="1:21" x14ac:dyDescent="0.25">
      <c r="A177" s="8" t="s">
        <v>173</v>
      </c>
      <c r="B177" s="8">
        <v>210180</v>
      </c>
      <c r="C177" s="9" t="s">
        <v>175</v>
      </c>
      <c r="D177" s="26">
        <f>'Indicador 52'!E39</f>
        <v>1597</v>
      </c>
      <c r="E177" s="26">
        <f>'Indicador 52'!F39</f>
        <v>9582</v>
      </c>
      <c r="F177" s="26">
        <f>'Indicador 52'!G39</f>
        <v>0</v>
      </c>
      <c r="G177" s="26">
        <f>'Indicador 52'!I39</f>
        <v>1098</v>
      </c>
      <c r="H177" s="26">
        <f>'Indicador 52'!K39</f>
        <v>2095</v>
      </c>
      <c r="I177" s="26">
        <f>'Indicador 52'!M39</f>
        <v>1725</v>
      </c>
      <c r="J177" s="26">
        <f>'Indicador 52'!O39</f>
        <v>1708</v>
      </c>
      <c r="K177" s="26">
        <f>'Indicador 52'!Q39</f>
        <v>1951</v>
      </c>
      <c r="L177" s="20" t="e">
        <f>'Indicador 52'!#REF!</f>
        <v>#REF!</v>
      </c>
      <c r="M177" s="20" t="e">
        <f>'Indicador 52'!#REF!</f>
        <v>#REF!</v>
      </c>
      <c r="N177" s="20" t="e">
        <f>'Indicador 52'!#REF!</f>
        <v>#REF!</v>
      </c>
      <c r="O177" s="20" t="e">
        <f>'Indicador 52'!#REF!</f>
        <v>#REF!</v>
      </c>
      <c r="P177" s="20" t="e">
        <f>'Indicador 52'!#REF!</f>
        <v>#REF!</v>
      </c>
      <c r="Q177" s="20">
        <f>'Indicador 52'!R39</f>
        <v>122.16656230432059</v>
      </c>
      <c r="R177" s="19">
        <f>'Indicador 52'!S39</f>
        <v>4</v>
      </c>
    </row>
    <row r="178" spans="1:21" x14ac:dyDescent="0.25">
      <c r="A178" s="8" t="s">
        <v>173</v>
      </c>
      <c r="B178" s="8">
        <v>210230</v>
      </c>
      <c r="C178" s="9" t="s">
        <v>176</v>
      </c>
      <c r="D178" s="26">
        <f>'Indicador 52'!E49</f>
        <v>3709</v>
      </c>
      <c r="E178" s="26">
        <f>'Indicador 52'!F49</f>
        <v>22254</v>
      </c>
      <c r="F178" s="26">
        <f>'Indicador 52'!G49</f>
        <v>0</v>
      </c>
      <c r="G178" s="26">
        <f>'Indicador 52'!I49</f>
        <v>3494</v>
      </c>
      <c r="H178" s="26">
        <f>'Indicador 52'!K49</f>
        <v>3475</v>
      </c>
      <c r="I178" s="26">
        <f>'Indicador 52'!M49</f>
        <v>3724</v>
      </c>
      <c r="J178" s="26">
        <f>'Indicador 52'!O49</f>
        <v>4323</v>
      </c>
      <c r="K178" s="26">
        <f>'Indicador 52'!Q49</f>
        <v>4286</v>
      </c>
      <c r="L178" s="20" t="e">
        <f>'Indicador 52'!#REF!</f>
        <v>#REF!</v>
      </c>
      <c r="M178" s="20" t="e">
        <f>'Indicador 52'!#REF!</f>
        <v>#REF!</v>
      </c>
      <c r="N178" s="20" t="e">
        <f>'Indicador 52'!#REF!</f>
        <v>#REF!</v>
      </c>
      <c r="O178" s="20" t="e">
        <f>'Indicador 52'!#REF!</f>
        <v>#REF!</v>
      </c>
      <c r="P178" s="20" t="e">
        <f>'Indicador 52'!#REF!</f>
        <v>#REF!</v>
      </c>
      <c r="Q178" s="20">
        <f>'Indicador 52'!R49</f>
        <v>115.55675384200592</v>
      </c>
      <c r="R178" s="19">
        <f>'Indicador 52'!S49</f>
        <v>5</v>
      </c>
      <c r="S178" s="69"/>
      <c r="T178" s="69"/>
      <c r="U178" s="69"/>
    </row>
    <row r="179" spans="1:21" x14ac:dyDescent="0.25">
      <c r="A179" s="8" t="s">
        <v>173</v>
      </c>
      <c r="B179" s="8">
        <v>210350</v>
      </c>
      <c r="C179" s="9" t="s">
        <v>177</v>
      </c>
      <c r="D179" s="26">
        <f>'Indicador 52'!E70</f>
        <v>15567</v>
      </c>
      <c r="E179" s="26">
        <f>'Indicador 52'!F70</f>
        <v>93402</v>
      </c>
      <c r="F179" s="26">
        <f>'Indicador 52'!G70</f>
        <v>8425</v>
      </c>
      <c r="G179" s="26">
        <f>'Indicador 52'!I70</f>
        <v>8971</v>
      </c>
      <c r="H179" s="26">
        <f>'Indicador 52'!K70</f>
        <v>8672</v>
      </c>
      <c r="I179" s="26">
        <f>'Indicador 52'!M70</f>
        <v>8240</v>
      </c>
      <c r="J179" s="26">
        <f>'Indicador 52'!O70</f>
        <v>4015</v>
      </c>
      <c r="K179" s="26">
        <f>'Indicador 52'!Q70</f>
        <v>5591</v>
      </c>
      <c r="L179" s="20" t="e">
        <f>'Indicador 52'!#REF!</f>
        <v>#REF!</v>
      </c>
      <c r="M179" s="20" t="e">
        <f>'Indicador 52'!#REF!</f>
        <v>#REF!</v>
      </c>
      <c r="N179" s="20" t="e">
        <f>'Indicador 52'!#REF!</f>
        <v>#REF!</v>
      </c>
      <c r="O179" s="20" t="e">
        <f>'Indicador 52'!#REF!</f>
        <v>#REF!</v>
      </c>
      <c r="P179" s="20" t="e">
        <f>'Indicador 52'!#REF!</f>
        <v>#REF!</v>
      </c>
      <c r="Q179" s="20">
        <f>'Indicador 52'!R70</f>
        <v>35.915719149482882</v>
      </c>
      <c r="R179" s="19">
        <f>'Indicador 52'!S70</f>
        <v>0</v>
      </c>
    </row>
    <row r="180" spans="1:21" x14ac:dyDescent="0.25">
      <c r="A180" s="8" t="s">
        <v>173</v>
      </c>
      <c r="B180" s="8">
        <v>210545</v>
      </c>
      <c r="C180" s="9" t="s">
        <v>178</v>
      </c>
      <c r="D180" s="26">
        <f>'Indicador 52'!E102</f>
        <v>16684</v>
      </c>
      <c r="E180" s="26">
        <f>'Indicador 52'!F102</f>
        <v>100104</v>
      </c>
      <c r="F180" s="26">
        <f>'Indicador 52'!G102</f>
        <v>13971</v>
      </c>
      <c r="G180" s="26">
        <f>'Indicador 52'!I102</f>
        <v>14505</v>
      </c>
      <c r="H180" s="26">
        <f>'Indicador 52'!K102</f>
        <v>12815</v>
      </c>
      <c r="I180" s="26">
        <f>'Indicador 52'!M102</f>
        <v>13365</v>
      </c>
      <c r="J180" s="26">
        <f>'Indicador 52'!O102</f>
        <v>15064</v>
      </c>
      <c r="K180" s="26">
        <f>'Indicador 52'!Q102</f>
        <v>16212</v>
      </c>
      <c r="L180" s="20" t="e">
        <f>'Indicador 52'!#REF!</f>
        <v>#REF!</v>
      </c>
      <c r="M180" s="20" t="e">
        <f>'Indicador 52'!#REF!</f>
        <v>#REF!</v>
      </c>
      <c r="N180" s="20" t="e">
        <f>'Indicador 52'!#REF!</f>
        <v>#REF!</v>
      </c>
      <c r="O180" s="20" t="e">
        <f>'Indicador 52'!#REF!</f>
        <v>#REF!</v>
      </c>
      <c r="P180" s="20" t="e">
        <f>'Indicador 52'!#REF!</f>
        <v>#REF!</v>
      </c>
      <c r="Q180" s="20">
        <f>'Indicador 52'!R102</f>
        <v>97.170942220091106</v>
      </c>
      <c r="R180" s="19">
        <f>'Indicador 52'!S102</f>
        <v>5</v>
      </c>
      <c r="S180" s="69"/>
      <c r="T180" s="69"/>
      <c r="U180" s="69"/>
    </row>
    <row r="181" spans="1:21" x14ac:dyDescent="0.25">
      <c r="A181" s="8" t="s">
        <v>173</v>
      </c>
      <c r="B181" s="8">
        <v>210592</v>
      </c>
      <c r="C181" s="9" t="s">
        <v>179</v>
      </c>
      <c r="D181" s="26">
        <f>'Indicador 52'!E111</f>
        <v>2455</v>
      </c>
      <c r="E181" s="26">
        <f>'Indicador 52'!F111</f>
        <v>14730</v>
      </c>
      <c r="F181" s="26">
        <f>'Indicador 52'!G111</f>
        <v>2184</v>
      </c>
      <c r="G181" s="26">
        <f>'Indicador 52'!I111</f>
        <v>2214</v>
      </c>
      <c r="H181" s="26">
        <f>'Indicador 52'!K111</f>
        <v>2264</v>
      </c>
      <c r="I181" s="26">
        <f>'Indicador 52'!M111</f>
        <v>2565</v>
      </c>
      <c r="J181" s="26">
        <f>'Indicador 52'!O111</f>
        <v>2462</v>
      </c>
      <c r="K181" s="26">
        <f>'Indicador 52'!Q111</f>
        <v>2649</v>
      </c>
      <c r="L181" s="20" t="e">
        <f>'Indicador 52'!#REF!</f>
        <v>#REF!</v>
      </c>
      <c r="M181" s="20" t="e">
        <f>'Indicador 52'!#REF!</f>
        <v>#REF!</v>
      </c>
      <c r="N181" s="20" t="e">
        <f>'Indicador 52'!#REF!</f>
        <v>#REF!</v>
      </c>
      <c r="O181" s="20" t="e">
        <f>'Indicador 52'!#REF!</f>
        <v>#REF!</v>
      </c>
      <c r="P181" s="20" t="e">
        <f>'Indicador 52'!#REF!</f>
        <v>#REF!</v>
      </c>
      <c r="Q181" s="20">
        <f>'Indicador 52'!R111</f>
        <v>107.90224032586558</v>
      </c>
      <c r="R181" s="19">
        <f>'Indicador 52'!S111</f>
        <v>6</v>
      </c>
    </row>
    <row r="182" spans="1:21" x14ac:dyDescent="0.25">
      <c r="A182" s="8" t="s">
        <v>173</v>
      </c>
      <c r="B182" s="8">
        <v>210670</v>
      </c>
      <c r="C182" s="9" t="s">
        <v>180</v>
      </c>
      <c r="D182" s="26">
        <f>'Indicador 52'!E126</f>
        <v>1570</v>
      </c>
      <c r="E182" s="26">
        <f>'Indicador 52'!F126</f>
        <v>9420</v>
      </c>
      <c r="F182" s="26">
        <f>'Indicador 52'!G126</f>
        <v>1610</v>
      </c>
      <c r="G182" s="26">
        <f>'Indicador 52'!I126</f>
        <v>1591</v>
      </c>
      <c r="H182" s="26">
        <f>'Indicador 52'!K126</f>
        <v>1615</v>
      </c>
      <c r="I182" s="26">
        <f>'Indicador 52'!M126</f>
        <v>1691</v>
      </c>
      <c r="J182" s="26">
        <f>'Indicador 52'!O126</f>
        <v>1646</v>
      </c>
      <c r="K182" s="26">
        <f>'Indicador 52'!Q126</f>
        <v>1703</v>
      </c>
      <c r="L182" s="20" t="e">
        <f>'Indicador 52'!#REF!</f>
        <v>#REF!</v>
      </c>
      <c r="M182" s="20" t="e">
        <f>'Indicador 52'!#REF!</f>
        <v>#REF!</v>
      </c>
      <c r="N182" s="20" t="e">
        <f>'Indicador 52'!#REF!</f>
        <v>#REF!</v>
      </c>
      <c r="O182" s="20" t="e">
        <f>'Indicador 52'!#REF!</f>
        <v>#REF!</v>
      </c>
      <c r="P182" s="20" t="e">
        <f>'Indicador 52'!#REF!</f>
        <v>#REF!</v>
      </c>
      <c r="Q182" s="20">
        <f>'Indicador 52'!R126</f>
        <v>108.47133757961784</v>
      </c>
      <c r="R182" s="19">
        <f>'Indicador 52'!S126</f>
        <v>6</v>
      </c>
    </row>
    <row r="183" spans="1:21" x14ac:dyDescent="0.25">
      <c r="A183" s="8" t="s">
        <v>173</v>
      </c>
      <c r="B183" s="8">
        <v>210730</v>
      </c>
      <c r="C183" s="9" t="s">
        <v>181</v>
      </c>
      <c r="D183" s="26">
        <f>'Indicador 52'!E134</f>
        <v>2173</v>
      </c>
      <c r="E183" s="26">
        <f>'Indicador 52'!F134</f>
        <v>13038</v>
      </c>
      <c r="F183" s="26">
        <f>'Indicador 52'!G134</f>
        <v>2196</v>
      </c>
      <c r="G183" s="26">
        <f>'Indicador 52'!I134</f>
        <v>2160</v>
      </c>
      <c r="H183" s="26">
        <f>'Indicador 52'!K134</f>
        <v>2265</v>
      </c>
      <c r="I183" s="26">
        <f>'Indicador 52'!M134</f>
        <v>2231</v>
      </c>
      <c r="J183" s="26">
        <f>'Indicador 52'!O134</f>
        <v>2124</v>
      </c>
      <c r="K183" s="26">
        <f>'Indicador 52'!Q134</f>
        <v>1312</v>
      </c>
      <c r="L183" s="20" t="e">
        <f>'Indicador 52'!#REF!</f>
        <v>#REF!</v>
      </c>
      <c r="M183" s="20" t="e">
        <f>'Indicador 52'!#REF!</f>
        <v>#REF!</v>
      </c>
      <c r="N183" s="20" t="e">
        <f>'Indicador 52'!#REF!</f>
        <v>#REF!</v>
      </c>
      <c r="O183" s="20" t="e">
        <f>'Indicador 52'!#REF!</f>
        <v>#REF!</v>
      </c>
      <c r="P183" s="20" t="e">
        <f>'Indicador 52'!#REF!</f>
        <v>#REF!</v>
      </c>
      <c r="Q183" s="20">
        <f>'Indicador 52'!R134</f>
        <v>60.377358490566039</v>
      </c>
      <c r="R183" s="19">
        <f>'Indicador 52'!S134</f>
        <v>5</v>
      </c>
    </row>
    <row r="184" spans="1:21" x14ac:dyDescent="0.25">
      <c r="A184" s="8" t="s">
        <v>173</v>
      </c>
      <c r="B184" s="8">
        <v>210770</v>
      </c>
      <c r="C184" s="9" t="s">
        <v>182</v>
      </c>
      <c r="D184" s="26">
        <f>'Indicador 52'!E140</f>
        <v>53018</v>
      </c>
      <c r="E184" s="26">
        <f>'Indicador 52'!F140</f>
        <v>318108</v>
      </c>
      <c r="F184" s="26">
        <f>'Indicador 52'!G140</f>
        <v>45198</v>
      </c>
      <c r="G184" s="26">
        <f>'Indicador 52'!I140</f>
        <v>41210</v>
      </c>
      <c r="H184" s="26">
        <f>'Indicador 52'!K140</f>
        <v>47877</v>
      </c>
      <c r="I184" s="26">
        <f>'Indicador 52'!M140</f>
        <v>56837</v>
      </c>
      <c r="J184" s="26">
        <f>'Indicador 52'!O140</f>
        <v>55342</v>
      </c>
      <c r="K184" s="26">
        <f>'Indicador 52'!Q140</f>
        <v>48895</v>
      </c>
      <c r="L184" s="20" t="e">
        <f>'Indicador 52'!#REF!</f>
        <v>#REF!</v>
      </c>
      <c r="M184" s="20" t="e">
        <f>'Indicador 52'!#REF!</f>
        <v>#REF!</v>
      </c>
      <c r="N184" s="20" t="e">
        <f>'Indicador 52'!#REF!</f>
        <v>#REF!</v>
      </c>
      <c r="O184" s="20" t="e">
        <f>'Indicador 52'!#REF!</f>
        <v>#REF!</v>
      </c>
      <c r="P184" s="20" t="e">
        <f>'Indicador 52'!#REF!</f>
        <v>#REF!</v>
      </c>
      <c r="Q184" s="20">
        <f>'Indicador 52'!R140</f>
        <v>92.22339582783205</v>
      </c>
      <c r="R184" s="19">
        <f>'Indicador 52'!S140</f>
        <v>5</v>
      </c>
    </row>
    <row r="185" spans="1:21" x14ac:dyDescent="0.25">
      <c r="A185" s="8" t="s">
        <v>173</v>
      </c>
      <c r="B185" s="8">
        <v>210790</v>
      </c>
      <c r="C185" s="16" t="s">
        <v>183</v>
      </c>
      <c r="D185" s="26">
        <f>'Indicador 52'!E142</f>
        <v>7886</v>
      </c>
      <c r="E185" s="26">
        <f>'Indicador 52'!F142</f>
        <v>47316</v>
      </c>
      <c r="F185" s="26">
        <f>'Indicador 52'!G142</f>
        <v>5392</v>
      </c>
      <c r="G185" s="26">
        <f>'Indicador 52'!I142</f>
        <v>5588</v>
      </c>
      <c r="H185" s="26">
        <f>'Indicador 52'!K142</f>
        <v>8448</v>
      </c>
      <c r="I185" s="26">
        <f>'Indicador 52'!M142</f>
        <v>6620</v>
      </c>
      <c r="J185" s="26">
        <f>'Indicador 52'!O142</f>
        <v>5554</v>
      </c>
      <c r="K185" s="26">
        <f>'Indicador 52'!Q142</f>
        <v>5857</v>
      </c>
      <c r="L185" s="20" t="e">
        <f>'Indicador 52'!#REF!</f>
        <v>#REF!</v>
      </c>
      <c r="M185" s="20" t="e">
        <f>'Indicador 52'!#REF!</f>
        <v>#REF!</v>
      </c>
      <c r="N185" s="20" t="e">
        <f>'Indicador 52'!#REF!</f>
        <v>#REF!</v>
      </c>
      <c r="O185" s="20" t="e">
        <f>'Indicador 52'!#REF!</f>
        <v>#REF!</v>
      </c>
      <c r="P185" s="20" t="e">
        <f>'Indicador 52'!#REF!</f>
        <v>#REF!</v>
      </c>
      <c r="Q185" s="20">
        <f>'Indicador 52'!R142</f>
        <v>74.270859751458289</v>
      </c>
      <c r="R185" s="19">
        <f>'Indicador 52'!S142</f>
        <v>2</v>
      </c>
    </row>
    <row r="186" spans="1:21" x14ac:dyDescent="0.25">
      <c r="A186" s="8" t="s">
        <v>173</v>
      </c>
      <c r="B186" s="8">
        <v>210800</v>
      </c>
      <c r="C186" s="9" t="s">
        <v>184</v>
      </c>
      <c r="D186" s="26">
        <f>'Indicador 52'!E143</f>
        <v>7006</v>
      </c>
      <c r="E186" s="26">
        <f>'Indicador 52'!F143</f>
        <v>42036</v>
      </c>
      <c r="F186" s="26">
        <f>'Indicador 52'!G143</f>
        <v>6509</v>
      </c>
      <c r="G186" s="26">
        <f>'Indicador 52'!I143</f>
        <v>6768</v>
      </c>
      <c r="H186" s="26">
        <f>'Indicador 52'!K143</f>
        <v>8583</v>
      </c>
      <c r="I186" s="26">
        <f>'Indicador 52'!M143</f>
        <v>7333</v>
      </c>
      <c r="J186" s="26">
        <f>'Indicador 52'!O143</f>
        <v>7347</v>
      </c>
      <c r="K186" s="26">
        <f>'Indicador 52'!Q143</f>
        <v>7093</v>
      </c>
      <c r="L186" s="20" t="e">
        <f>'Indicador 52'!#REF!</f>
        <v>#REF!</v>
      </c>
      <c r="M186" s="20" t="e">
        <f>'Indicador 52'!#REF!</f>
        <v>#REF!</v>
      </c>
      <c r="N186" s="20" t="e">
        <f>'Indicador 52'!#REF!</f>
        <v>#REF!</v>
      </c>
      <c r="O186" s="20" t="e">
        <f>'Indicador 52'!#REF!</f>
        <v>#REF!</v>
      </c>
      <c r="P186" s="20" t="e">
        <f>'Indicador 52'!#REF!</f>
        <v>#REF!</v>
      </c>
      <c r="Q186" s="20">
        <f>'Indicador 52'!R143</f>
        <v>101.24179274907223</v>
      </c>
      <c r="R186" s="19">
        <f>'Indicador 52'!S143</f>
        <v>6</v>
      </c>
    </row>
    <row r="187" spans="1:21" x14ac:dyDescent="0.25">
      <c r="A187" s="8" t="s">
        <v>173</v>
      </c>
      <c r="B187" s="8">
        <v>211065</v>
      </c>
      <c r="C187" s="9" t="s">
        <v>185</v>
      </c>
      <c r="D187" s="26">
        <f>'Indicador 52'!E182</f>
        <v>3408</v>
      </c>
      <c r="E187" s="26">
        <f>'Indicador 52'!F182</f>
        <v>20448</v>
      </c>
      <c r="F187" s="26">
        <f>'Indicador 52'!G182</f>
        <v>0</v>
      </c>
      <c r="G187" s="26">
        <f>'Indicador 52'!I182</f>
        <v>235</v>
      </c>
      <c r="H187" s="26">
        <f>'Indicador 52'!K182</f>
        <v>3617</v>
      </c>
      <c r="I187" s="26">
        <f>'Indicador 52'!M182</f>
        <v>4317</v>
      </c>
      <c r="J187" s="26">
        <f>'Indicador 52'!O182</f>
        <v>3628</v>
      </c>
      <c r="K187" s="26">
        <f>'Indicador 52'!Q182</f>
        <v>3727</v>
      </c>
      <c r="L187" s="20" t="e">
        <f>'Indicador 52'!#REF!</f>
        <v>#REF!</v>
      </c>
      <c r="M187" s="20" t="e">
        <f>'Indicador 52'!#REF!</f>
        <v>#REF!</v>
      </c>
      <c r="N187" s="20" t="e">
        <f>'Indicador 52'!#REF!</f>
        <v>#REF!</v>
      </c>
      <c r="O187" s="20" t="e">
        <f>'Indicador 52'!#REF!</f>
        <v>#REF!</v>
      </c>
      <c r="P187" s="20" t="e">
        <f>'Indicador 52'!#REF!</f>
        <v>#REF!</v>
      </c>
      <c r="Q187" s="20">
        <f>'Indicador 52'!R182</f>
        <v>109.36032863849765</v>
      </c>
      <c r="R187" s="19">
        <f>'Indicador 52'!S182</f>
        <v>4</v>
      </c>
    </row>
    <row r="188" spans="1:21" x14ac:dyDescent="0.25">
      <c r="A188" s="8" t="s">
        <v>173</v>
      </c>
      <c r="B188" s="8">
        <v>211110</v>
      </c>
      <c r="C188" s="9" t="s">
        <v>173</v>
      </c>
      <c r="D188" s="26">
        <f>'Indicador 52'!E191</f>
        <v>4359</v>
      </c>
      <c r="E188" s="26">
        <f>'Indicador 52'!F191</f>
        <v>26154</v>
      </c>
      <c r="F188" s="26">
        <f>'Indicador 52'!G191</f>
        <v>3002</v>
      </c>
      <c r="G188" s="26">
        <f>'Indicador 52'!I191</f>
        <v>3710</v>
      </c>
      <c r="H188" s="26">
        <f>'Indicador 52'!K191</f>
        <v>3018</v>
      </c>
      <c r="I188" s="26">
        <f>'Indicador 52'!M191</f>
        <v>3932</v>
      </c>
      <c r="J188" s="26">
        <f>'Indicador 52'!O191</f>
        <v>3600</v>
      </c>
      <c r="K188" s="26">
        <f>'Indicador 52'!Q191</f>
        <v>4580</v>
      </c>
      <c r="L188" s="20" t="e">
        <f>'Indicador 52'!#REF!</f>
        <v>#REF!</v>
      </c>
      <c r="M188" s="20" t="e">
        <f>'Indicador 52'!#REF!</f>
        <v>#REF!</v>
      </c>
      <c r="N188" s="20" t="e">
        <f>'Indicador 52'!#REF!</f>
        <v>#REF!</v>
      </c>
      <c r="O188" s="20" t="e">
        <f>'Indicador 52'!#REF!</f>
        <v>#REF!</v>
      </c>
      <c r="P188" s="20" t="e">
        <f>'Indicador 52'!#REF!</f>
        <v>#REF!</v>
      </c>
      <c r="Q188" s="20">
        <f>'Indicador 52'!R191</f>
        <v>105.06997017664601</v>
      </c>
      <c r="R188" s="19">
        <f>'Indicador 52'!S191</f>
        <v>4</v>
      </c>
    </row>
    <row r="189" spans="1:21" x14ac:dyDescent="0.25">
      <c r="A189" s="8" t="s">
        <v>173</v>
      </c>
      <c r="B189" s="8">
        <v>211190</v>
      </c>
      <c r="C189" s="9" t="s">
        <v>186</v>
      </c>
      <c r="D189" s="26">
        <f>'Indicador 52'!E208</f>
        <v>2153</v>
      </c>
      <c r="E189" s="26">
        <f>'Indicador 52'!F208</f>
        <v>12918</v>
      </c>
      <c r="F189" s="26">
        <f>'Indicador 52'!G208</f>
        <v>0</v>
      </c>
      <c r="G189" s="26">
        <f>'Indicador 52'!I208</f>
        <v>1485</v>
      </c>
      <c r="H189" s="26">
        <f>'Indicador 52'!K208</f>
        <v>1826</v>
      </c>
      <c r="I189" s="26">
        <f>'Indicador 52'!M208</f>
        <v>1728</v>
      </c>
      <c r="J189" s="26">
        <f>'Indicador 52'!O208</f>
        <v>1693</v>
      </c>
      <c r="K189" s="26">
        <f>'Indicador 52'!Q208</f>
        <v>1976</v>
      </c>
      <c r="L189" s="20" t="e">
        <f>'Indicador 52'!#REF!</f>
        <v>#REF!</v>
      </c>
      <c r="M189" s="20" t="e">
        <f>'Indicador 52'!#REF!</f>
        <v>#REF!</v>
      </c>
      <c r="N189" s="20" t="e">
        <f>'Indicador 52'!#REF!</f>
        <v>#REF!</v>
      </c>
      <c r="O189" s="20" t="e">
        <f>'Indicador 52'!#REF!</f>
        <v>#REF!</v>
      </c>
      <c r="P189" s="20" t="e">
        <f>'Indicador 52'!#REF!</f>
        <v>#REF!</v>
      </c>
      <c r="Q189" s="20">
        <f>'Indicador 52'!R208</f>
        <v>91.778913144449604</v>
      </c>
      <c r="R189" s="19">
        <f>'Indicador 52'!S208</f>
        <v>3</v>
      </c>
      <c r="S189" s="69"/>
      <c r="T189" s="69"/>
      <c r="U189" s="69"/>
    </row>
    <row r="190" spans="1:21" x14ac:dyDescent="0.25">
      <c r="A190" s="8" t="s">
        <v>173</v>
      </c>
      <c r="B190" s="8">
        <v>211195</v>
      </c>
      <c r="C190" s="9" t="s">
        <v>187</v>
      </c>
      <c r="D190" s="26">
        <f>'Indicador 52'!E209</f>
        <v>4023</v>
      </c>
      <c r="E190" s="26">
        <f>'Indicador 52'!F209</f>
        <v>24138</v>
      </c>
      <c r="F190" s="26">
        <f>'Indicador 52'!G209</f>
        <v>3591</v>
      </c>
      <c r="G190" s="26">
        <f>'Indicador 52'!I209</f>
        <v>4399</v>
      </c>
      <c r="H190" s="26">
        <f>'Indicador 52'!K209</f>
        <v>4746</v>
      </c>
      <c r="I190" s="26">
        <f>'Indicador 52'!M209</f>
        <v>4108</v>
      </c>
      <c r="J190" s="26">
        <f>'Indicador 52'!O209</f>
        <v>4090</v>
      </c>
      <c r="K190" s="26">
        <f>'Indicador 52'!Q209</f>
        <v>4149</v>
      </c>
      <c r="L190" s="20" t="e">
        <f>'Indicador 52'!#REF!</f>
        <v>#REF!</v>
      </c>
      <c r="M190" s="20" t="e">
        <f>'Indicador 52'!#REF!</f>
        <v>#REF!</v>
      </c>
      <c r="N190" s="20" t="e">
        <f>'Indicador 52'!#REF!</f>
        <v>#REF!</v>
      </c>
      <c r="O190" s="20" t="e">
        <f>'Indicador 52'!#REF!</f>
        <v>#REF!</v>
      </c>
      <c r="P190" s="20" t="e">
        <f>'Indicador 52'!#REF!</f>
        <v>#REF!</v>
      </c>
      <c r="Q190" s="20">
        <f>'Indicador 52'!R209</f>
        <v>103.13199105145414</v>
      </c>
      <c r="R190" s="19">
        <f>'Indicador 52'!S209</f>
        <v>6</v>
      </c>
    </row>
    <row r="191" spans="1:21" x14ac:dyDescent="0.25">
      <c r="A191" s="34" t="s">
        <v>188</v>
      </c>
      <c r="B191" s="34">
        <v>210020</v>
      </c>
      <c r="C191" s="35" t="s">
        <v>189</v>
      </c>
      <c r="D191" s="33">
        <f>'Indicador 52'!E14</f>
        <v>2864</v>
      </c>
      <c r="E191" s="33">
        <f>'Indicador 52'!F14</f>
        <v>17184</v>
      </c>
      <c r="F191" s="33">
        <f>'Indicador 52'!G14</f>
        <v>410</v>
      </c>
      <c r="G191" s="33">
        <f>'Indicador 52'!I14</f>
        <v>140</v>
      </c>
      <c r="H191" s="33">
        <f>'Indicador 52'!K14</f>
        <v>503</v>
      </c>
      <c r="I191" s="33">
        <f>'Indicador 52'!M14</f>
        <v>600</v>
      </c>
      <c r="J191" s="33">
        <f>'Indicador 52'!O14</f>
        <v>0</v>
      </c>
      <c r="K191" s="33">
        <f>'Indicador 52'!Q14</f>
        <v>0</v>
      </c>
      <c r="L191" s="23" t="e">
        <f>'Indicador 52'!#REF!</f>
        <v>#REF!</v>
      </c>
      <c r="M191" s="23" t="e">
        <f>'Indicador 52'!#REF!</f>
        <v>#REF!</v>
      </c>
      <c r="N191" s="23" t="e">
        <f>'Indicador 52'!#REF!</f>
        <v>#REF!</v>
      </c>
      <c r="O191" s="23" t="e">
        <f>'Indicador 52'!#REF!</f>
        <v>#REF!</v>
      </c>
      <c r="P191" s="23" t="e">
        <f>'Indicador 52'!#REF!</f>
        <v>#REF!</v>
      </c>
      <c r="Q191" s="23">
        <f>'Indicador 52'!R14</f>
        <v>0</v>
      </c>
      <c r="R191" s="24">
        <f>'Indicador 52'!S14</f>
        <v>0</v>
      </c>
      <c r="S191" s="70">
        <f>COUNTIF(R191:R195,"&gt;=4")</f>
        <v>2</v>
      </c>
      <c r="T191" s="70">
        <f>COUNTIF(A191:A195,"&gt;=São Luís")</f>
        <v>5</v>
      </c>
      <c r="U191" s="71">
        <f>S191/T191*100</f>
        <v>40</v>
      </c>
    </row>
    <row r="192" spans="1:21" x14ac:dyDescent="0.25">
      <c r="A192" s="34" t="s">
        <v>188</v>
      </c>
      <c r="B192" s="34">
        <v>210750</v>
      </c>
      <c r="C192" s="35" t="s">
        <v>190</v>
      </c>
      <c r="D192" s="33">
        <f>'Indicador 52'!E138</f>
        <v>6143</v>
      </c>
      <c r="E192" s="33">
        <f>'Indicador 52'!F138</f>
        <v>36858</v>
      </c>
      <c r="F192" s="33">
        <f>'Indicador 52'!G138</f>
        <v>5058</v>
      </c>
      <c r="G192" s="33">
        <f>'Indicador 52'!I138</f>
        <v>5124</v>
      </c>
      <c r="H192" s="33">
        <f>'Indicador 52'!K138</f>
        <v>5275</v>
      </c>
      <c r="I192" s="33">
        <f>'Indicador 52'!M138</f>
        <v>4290</v>
      </c>
      <c r="J192" s="33">
        <f>'Indicador 52'!O138</f>
        <v>3517</v>
      </c>
      <c r="K192" s="33">
        <f>'Indicador 52'!Q138</f>
        <v>4385</v>
      </c>
      <c r="L192" s="23" t="e">
        <f>'Indicador 52'!#REF!</f>
        <v>#REF!</v>
      </c>
      <c r="M192" s="23" t="e">
        <f>'Indicador 52'!#REF!</f>
        <v>#REF!</v>
      </c>
      <c r="N192" s="23" t="e">
        <f>'Indicador 52'!#REF!</f>
        <v>#REF!</v>
      </c>
      <c r="O192" s="23" t="e">
        <f>'Indicador 52'!#REF!</f>
        <v>#REF!</v>
      </c>
      <c r="P192" s="23" t="e">
        <f>'Indicador 52'!#REF!</f>
        <v>#REF!</v>
      </c>
      <c r="Q192" s="23">
        <f>'Indicador 52'!R138</f>
        <v>71.382060882305069</v>
      </c>
      <c r="R192" s="24">
        <f>'Indicador 52'!S138</f>
        <v>3</v>
      </c>
    </row>
    <row r="193" spans="1:21" x14ac:dyDescent="0.25">
      <c r="A193" s="34" t="s">
        <v>188</v>
      </c>
      <c r="B193" s="34">
        <v>210945</v>
      </c>
      <c r="C193" s="35" t="s">
        <v>191</v>
      </c>
      <c r="D193" s="33">
        <f>'Indicador 52'!E164</f>
        <v>2105</v>
      </c>
      <c r="E193" s="33">
        <f>'Indicador 52'!F164</f>
        <v>12630</v>
      </c>
      <c r="F193" s="33">
        <f>'Indicador 52'!G164</f>
        <v>1772</v>
      </c>
      <c r="G193" s="33">
        <f>'Indicador 52'!I164</f>
        <v>1632</v>
      </c>
      <c r="H193" s="33">
        <f>'Indicador 52'!K164</f>
        <v>2582</v>
      </c>
      <c r="I193" s="33">
        <f>'Indicador 52'!M164</f>
        <v>2185</v>
      </c>
      <c r="J193" s="33">
        <f>'Indicador 52'!O164</f>
        <v>1938</v>
      </c>
      <c r="K193" s="33">
        <f>'Indicador 52'!Q164</f>
        <v>1713</v>
      </c>
      <c r="L193" s="23" t="e">
        <f>'Indicador 52'!#REF!</f>
        <v>#REF!</v>
      </c>
      <c r="M193" s="23" t="e">
        <f>'Indicador 52'!#REF!</f>
        <v>#REF!</v>
      </c>
      <c r="N193" s="23" t="e">
        <f>'Indicador 52'!#REF!</f>
        <v>#REF!</v>
      </c>
      <c r="O193" s="23" t="e">
        <f>'Indicador 52'!#REF!</f>
        <v>#REF!</v>
      </c>
      <c r="P193" s="23" t="e">
        <f>'Indicador 52'!#REF!</f>
        <v>#REF!</v>
      </c>
      <c r="Q193" s="23">
        <f>'Indicador 52'!R164</f>
        <v>81.37767220902613</v>
      </c>
      <c r="R193" s="24">
        <f>'Indicador 52'!S164</f>
        <v>5</v>
      </c>
    </row>
    <row r="194" spans="1:21" x14ac:dyDescent="0.25">
      <c r="A194" s="34" t="s">
        <v>188</v>
      </c>
      <c r="B194" s="34">
        <v>211120</v>
      </c>
      <c r="C194" s="35" t="s">
        <v>192</v>
      </c>
      <c r="D194" s="33">
        <f>'Indicador 52'!E192</f>
        <v>2643</v>
      </c>
      <c r="E194" s="33">
        <f>'Indicador 52'!F192</f>
        <v>15858</v>
      </c>
      <c r="F194" s="33">
        <f>'Indicador 52'!G192</f>
        <v>2513</v>
      </c>
      <c r="G194" s="33">
        <f>'Indicador 52'!I192</f>
        <v>2826</v>
      </c>
      <c r="H194" s="33">
        <f>'Indicador 52'!K192</f>
        <v>2730</v>
      </c>
      <c r="I194" s="33">
        <f>'Indicador 52'!M192</f>
        <v>1502</v>
      </c>
      <c r="J194" s="33">
        <f>'Indicador 52'!O192</f>
        <v>2808</v>
      </c>
      <c r="K194" s="33">
        <f>'Indicador 52'!Q192</f>
        <v>1303</v>
      </c>
      <c r="L194" s="23" t="e">
        <f>'Indicador 52'!#REF!</f>
        <v>#REF!</v>
      </c>
      <c r="M194" s="23" t="e">
        <f>'Indicador 52'!#REF!</f>
        <v>#REF!</v>
      </c>
      <c r="N194" s="23" t="e">
        <f>'Indicador 52'!#REF!</f>
        <v>#REF!</v>
      </c>
      <c r="O194" s="23" t="e">
        <f>'Indicador 52'!#REF!</f>
        <v>#REF!</v>
      </c>
      <c r="P194" s="23" t="e">
        <f>'Indicador 52'!#REF!</f>
        <v>#REF!</v>
      </c>
      <c r="Q194" s="23">
        <f>'Indicador 52'!R192</f>
        <v>49.300037835792658</v>
      </c>
      <c r="R194" s="24">
        <f>'Indicador 52'!S192</f>
        <v>4</v>
      </c>
    </row>
    <row r="195" spans="1:21" x14ac:dyDescent="0.25">
      <c r="A195" s="34" t="s">
        <v>188</v>
      </c>
      <c r="B195" s="34">
        <v>211130</v>
      </c>
      <c r="C195" s="35" t="s">
        <v>188</v>
      </c>
      <c r="D195" s="33">
        <f>'Indicador 52'!E194</f>
        <v>108038</v>
      </c>
      <c r="E195" s="33">
        <f>'Indicador 52'!F194</f>
        <v>648228</v>
      </c>
      <c r="F195" s="33">
        <f>'Indicador 52'!G194</f>
        <v>28795</v>
      </c>
      <c r="G195" s="33">
        <f>'Indicador 52'!I194</f>
        <v>20605</v>
      </c>
      <c r="H195" s="33">
        <f>'Indicador 52'!K194</f>
        <v>38018</v>
      </c>
      <c r="I195" s="33">
        <f>'Indicador 52'!M194</f>
        <v>26611</v>
      </c>
      <c r="J195" s="33">
        <f>'Indicador 52'!O194</f>
        <v>23948</v>
      </c>
      <c r="K195" s="33">
        <f>'Indicador 52'!Q194</f>
        <v>23372</v>
      </c>
      <c r="L195" s="23" t="e">
        <f>'Indicador 52'!#REF!</f>
        <v>#REF!</v>
      </c>
      <c r="M195" s="23" t="e">
        <f>'Indicador 52'!#REF!</f>
        <v>#REF!</v>
      </c>
      <c r="N195" s="23" t="e">
        <f>'Indicador 52'!#REF!</f>
        <v>#REF!</v>
      </c>
      <c r="O195" s="23" t="e">
        <f>'Indicador 52'!#REF!</f>
        <v>#REF!</v>
      </c>
      <c r="P195" s="23" t="e">
        <f>'Indicador 52'!#REF!</f>
        <v>#REF!</v>
      </c>
      <c r="Q195" s="23">
        <f>'Indicador 52'!R194</f>
        <v>21.633129084211113</v>
      </c>
      <c r="R195" s="24">
        <f>'Indicador 52'!S194</f>
        <v>0</v>
      </c>
    </row>
    <row r="196" spans="1:21" x14ac:dyDescent="0.25">
      <c r="A196" s="8" t="s">
        <v>193</v>
      </c>
      <c r="B196" s="8">
        <v>210660</v>
      </c>
      <c r="C196" s="9" t="s">
        <v>194</v>
      </c>
      <c r="D196" s="26">
        <f>'Indicador 52'!E123</f>
        <v>3672</v>
      </c>
      <c r="E196" s="26">
        <f>'Indicador 52'!F123</f>
        <v>22032</v>
      </c>
      <c r="F196" s="26">
        <f>'Indicador 52'!G123</f>
        <v>3279</v>
      </c>
      <c r="G196" s="26">
        <f>'Indicador 52'!I123</f>
        <v>3711</v>
      </c>
      <c r="H196" s="26">
        <f>'Indicador 52'!K123</f>
        <v>3715</v>
      </c>
      <c r="I196" s="26">
        <f>'Indicador 52'!M123</f>
        <v>3664</v>
      </c>
      <c r="J196" s="26">
        <f>'Indicador 52'!O123</f>
        <v>1677</v>
      </c>
      <c r="K196" s="26">
        <f>'Indicador 52'!Q123</f>
        <v>1641</v>
      </c>
      <c r="L196" s="20" t="e">
        <f>'Indicador 52'!#REF!</f>
        <v>#REF!</v>
      </c>
      <c r="M196" s="20" t="e">
        <f>'Indicador 52'!#REF!</f>
        <v>#REF!</v>
      </c>
      <c r="N196" s="20" t="e">
        <f>'Indicador 52'!#REF!</f>
        <v>#REF!</v>
      </c>
      <c r="O196" s="20" t="e">
        <f>'Indicador 52'!#REF!</f>
        <v>#REF!</v>
      </c>
      <c r="P196" s="20" t="e">
        <f>'Indicador 52'!#REF!</f>
        <v>#REF!</v>
      </c>
      <c r="Q196" s="20">
        <f>'Indicador 52'!R123</f>
        <v>44.689542483660134</v>
      </c>
      <c r="R196" s="19">
        <f>'Indicador 52'!S123</f>
        <v>4</v>
      </c>
      <c r="S196" s="30">
        <f>COUNTIF(R196:R199,"&gt;=4")</f>
        <v>4</v>
      </c>
      <c r="T196" s="30">
        <f>COUNTIF(A196:A199,"&gt;=Timon")</f>
        <v>4</v>
      </c>
      <c r="U196" s="36">
        <f>S196/T196*100</f>
        <v>100</v>
      </c>
    </row>
    <row r="197" spans="1:21" x14ac:dyDescent="0.25">
      <c r="A197" s="8" t="s">
        <v>193</v>
      </c>
      <c r="B197" s="8">
        <v>210780</v>
      </c>
      <c r="C197" s="9" t="s">
        <v>195</v>
      </c>
      <c r="D197" s="26">
        <f>'Indicador 52'!E141</f>
        <v>1862</v>
      </c>
      <c r="E197" s="26">
        <f>'Indicador 52'!F141</f>
        <v>11172</v>
      </c>
      <c r="F197" s="26">
        <f>'Indicador 52'!G141</f>
        <v>1591</v>
      </c>
      <c r="G197" s="26">
        <f>'Indicador 52'!I141</f>
        <v>1478</v>
      </c>
      <c r="H197" s="26">
        <f>'Indicador 52'!K141</f>
        <v>1703</v>
      </c>
      <c r="I197" s="26">
        <f>'Indicador 52'!M141</f>
        <v>1834</v>
      </c>
      <c r="J197" s="26">
        <f>'Indicador 52'!O141</f>
        <v>1534</v>
      </c>
      <c r="K197" s="26">
        <f>'Indicador 52'!Q141</f>
        <v>1224</v>
      </c>
      <c r="L197" s="20" t="e">
        <f>'Indicador 52'!#REF!</f>
        <v>#REF!</v>
      </c>
      <c r="M197" s="20" t="e">
        <f>'Indicador 52'!#REF!</f>
        <v>#REF!</v>
      </c>
      <c r="N197" s="20" t="e">
        <f>'Indicador 52'!#REF!</f>
        <v>#REF!</v>
      </c>
      <c r="O197" s="20" t="e">
        <f>'Indicador 52'!#REF!</f>
        <v>#REF!</v>
      </c>
      <c r="P197" s="20" t="e">
        <f>'Indicador 52'!#REF!</f>
        <v>#REF!</v>
      </c>
      <c r="Q197" s="20">
        <f>'Indicador 52'!R141</f>
        <v>65.735767991407087</v>
      </c>
      <c r="R197" s="19">
        <f>'Indicador 52'!S141</f>
        <v>4</v>
      </c>
    </row>
    <row r="198" spans="1:21" x14ac:dyDescent="0.25">
      <c r="A198" s="8" t="s">
        <v>193</v>
      </c>
      <c r="B198" s="8">
        <v>211090</v>
      </c>
      <c r="C198" s="9" t="s">
        <v>196</v>
      </c>
      <c r="D198" s="26">
        <f>'Indicador 52'!E186</f>
        <v>2736</v>
      </c>
      <c r="E198" s="26">
        <f>'Indicador 52'!F186</f>
        <v>16416</v>
      </c>
      <c r="F198" s="26">
        <f>'Indicador 52'!G186</f>
        <v>1942</v>
      </c>
      <c r="G198" s="26">
        <f>'Indicador 52'!I186</f>
        <v>1815</v>
      </c>
      <c r="H198" s="26">
        <f>'Indicador 52'!K186</f>
        <v>2279</v>
      </c>
      <c r="I198" s="26">
        <f>'Indicador 52'!M186</f>
        <v>3213</v>
      </c>
      <c r="J198" s="26">
        <f>'Indicador 52'!O186</f>
        <v>2361</v>
      </c>
      <c r="K198" s="26">
        <f>'Indicador 52'!Q186</f>
        <v>3298</v>
      </c>
      <c r="L198" s="20" t="e">
        <f>'Indicador 52'!#REF!</f>
        <v>#REF!</v>
      </c>
      <c r="M198" s="20" t="e">
        <f>'Indicador 52'!#REF!</f>
        <v>#REF!</v>
      </c>
      <c r="N198" s="20" t="e">
        <f>'Indicador 52'!#REF!</f>
        <v>#REF!</v>
      </c>
      <c r="O198" s="20" t="e">
        <f>'Indicador 52'!#REF!</f>
        <v>#REF!</v>
      </c>
      <c r="P198" s="20" t="e">
        <f>'Indicador 52'!#REF!</f>
        <v>#REF!</v>
      </c>
      <c r="Q198" s="20">
        <f>'Indicador 52'!R186</f>
        <v>120.54093567251462</v>
      </c>
      <c r="R198" s="19">
        <f>'Indicador 52'!S186</f>
        <v>4</v>
      </c>
    </row>
    <row r="199" spans="1:21" x14ac:dyDescent="0.25">
      <c r="A199" s="8" t="s">
        <v>193</v>
      </c>
      <c r="B199" s="8">
        <v>211220</v>
      </c>
      <c r="C199" s="9" t="s">
        <v>193</v>
      </c>
      <c r="D199" s="26">
        <f>'Indicador 52'!E212</f>
        <v>2651</v>
      </c>
      <c r="E199" s="26">
        <f>'Indicador 52'!F212</f>
        <v>15906</v>
      </c>
      <c r="F199" s="26">
        <f>'Indicador 52'!G212</f>
        <v>2537</v>
      </c>
      <c r="G199" s="26">
        <f>'Indicador 52'!I212</f>
        <v>2738</v>
      </c>
      <c r="H199" s="26">
        <f>'Indicador 52'!K212</f>
        <v>2622</v>
      </c>
      <c r="I199" s="26">
        <f>'Indicador 52'!M212</f>
        <v>2942</v>
      </c>
      <c r="J199" s="26">
        <f>'Indicador 52'!O212</f>
        <v>3325</v>
      </c>
      <c r="K199" s="26">
        <f>'Indicador 52'!Q212</f>
        <v>3039</v>
      </c>
      <c r="L199" s="20" t="e">
        <f>'Indicador 52'!#REF!</f>
        <v>#REF!</v>
      </c>
      <c r="M199" s="20" t="e">
        <f>'Indicador 52'!#REF!</f>
        <v>#REF!</v>
      </c>
      <c r="N199" s="20" t="e">
        <f>'Indicador 52'!#REF!</f>
        <v>#REF!</v>
      </c>
      <c r="O199" s="20" t="e">
        <f>'Indicador 52'!#REF!</f>
        <v>#REF!</v>
      </c>
      <c r="P199" s="20" t="e">
        <f>'Indicador 52'!#REF!</f>
        <v>#REF!</v>
      </c>
      <c r="Q199" s="20">
        <f>'Indicador 52'!R212</f>
        <v>114.6359864202188</v>
      </c>
      <c r="R199" s="19">
        <f>'Indicador 52'!S212</f>
        <v>6</v>
      </c>
    </row>
    <row r="200" spans="1:21" x14ac:dyDescent="0.25">
      <c r="A200" s="34" t="s">
        <v>197</v>
      </c>
      <c r="B200" s="15">
        <v>210135</v>
      </c>
      <c r="C200" s="14" t="s">
        <v>230</v>
      </c>
      <c r="D200" s="27">
        <f>'Indicador 52'!E32</f>
        <v>3513</v>
      </c>
      <c r="E200" s="27">
        <f>'Indicador 52'!F32</f>
        <v>21078</v>
      </c>
      <c r="F200" s="27">
        <f>'Indicador 52'!G32</f>
        <v>4361</v>
      </c>
      <c r="G200" s="27">
        <f>'Indicador 52'!I32</f>
        <v>3294</v>
      </c>
      <c r="H200" s="27">
        <f>'Indicador 52'!K32</f>
        <v>3398</v>
      </c>
      <c r="I200" s="27">
        <f>'Indicador 52'!M32</f>
        <v>2037</v>
      </c>
      <c r="J200" s="27">
        <f>'Indicador 52'!O32</f>
        <v>4414</v>
      </c>
      <c r="K200" s="27">
        <f>'Indicador 52'!Q32</f>
        <v>3574</v>
      </c>
      <c r="L200" s="22" t="e">
        <f>'Indicador 52'!#REF!</f>
        <v>#REF!</v>
      </c>
      <c r="M200" s="22" t="e">
        <f>'Indicador 52'!#REF!</f>
        <v>#REF!</v>
      </c>
      <c r="N200" s="22" t="e">
        <f>'Indicador 52'!#REF!</f>
        <v>#REF!</v>
      </c>
      <c r="O200" s="22" t="e">
        <f>'Indicador 52'!#REF!</f>
        <v>#REF!</v>
      </c>
      <c r="P200" s="22" t="e">
        <f>'Indicador 52'!#REF!</f>
        <v>#REF!</v>
      </c>
      <c r="Q200" s="22">
        <f>'Indicador 52'!R32</f>
        <v>101.73640762880729</v>
      </c>
      <c r="R200" s="21">
        <f>'Indicador 52'!S32</f>
        <v>5</v>
      </c>
      <c r="S200" s="70">
        <f>COUNTIF(R200:R210,"&gt;=4")</f>
        <v>8</v>
      </c>
      <c r="T200" s="70">
        <v>7</v>
      </c>
      <c r="U200" s="71">
        <f>S200/T200*100</f>
        <v>114.28571428571428</v>
      </c>
    </row>
    <row r="201" spans="1:21" x14ac:dyDescent="0.25">
      <c r="A201" s="34" t="s">
        <v>197</v>
      </c>
      <c r="B201" s="34">
        <v>210240</v>
      </c>
      <c r="C201" s="35" t="s">
        <v>198</v>
      </c>
      <c r="D201" s="33">
        <f>'Indicador 52'!E53</f>
        <v>1826</v>
      </c>
      <c r="E201" s="33">
        <f>'Indicador 52'!F53</f>
        <v>10956</v>
      </c>
      <c r="F201" s="33">
        <f>'Indicador 52'!G53</f>
        <v>1259</v>
      </c>
      <c r="G201" s="33">
        <f>'Indicador 52'!I53</f>
        <v>1560</v>
      </c>
      <c r="H201" s="33">
        <f>'Indicador 52'!K53</f>
        <v>1923</v>
      </c>
      <c r="I201" s="33">
        <f>'Indicador 52'!M53</f>
        <v>1982</v>
      </c>
      <c r="J201" s="33">
        <f>'Indicador 52'!O53</f>
        <v>2007</v>
      </c>
      <c r="K201" s="33">
        <f>'Indicador 52'!Q53</f>
        <v>2112</v>
      </c>
      <c r="L201" s="23" t="e">
        <f>'Indicador 52'!#REF!</f>
        <v>#REF!</v>
      </c>
      <c r="M201" s="23" t="e">
        <f>'Indicador 52'!#REF!</f>
        <v>#REF!</v>
      </c>
      <c r="N201" s="23" t="e">
        <f>'Indicador 52'!#REF!</f>
        <v>#REF!</v>
      </c>
      <c r="O201" s="23" t="e">
        <f>'Indicador 52'!#REF!</f>
        <v>#REF!</v>
      </c>
      <c r="P201" s="23" t="e">
        <f>'Indicador 52'!#REF!</f>
        <v>#REF!</v>
      </c>
      <c r="Q201" s="23">
        <f>'Indicador 52'!R53</f>
        <v>115.66265060240963</v>
      </c>
      <c r="R201" s="24">
        <f>'Indicador 52'!S53</f>
        <v>5</v>
      </c>
    </row>
    <row r="202" spans="1:21" x14ac:dyDescent="0.25">
      <c r="A202" s="34" t="s">
        <v>197</v>
      </c>
      <c r="B202" s="34">
        <v>210250</v>
      </c>
      <c r="C202" s="35" t="s">
        <v>199</v>
      </c>
      <c r="D202" s="33">
        <f>'Indicador 52'!E54</f>
        <v>1827</v>
      </c>
      <c r="E202" s="33">
        <f>'Indicador 52'!F54</f>
        <v>10962</v>
      </c>
      <c r="F202" s="33">
        <f>'Indicador 52'!G54</f>
        <v>0</v>
      </c>
      <c r="G202" s="33">
        <f>'Indicador 52'!I54</f>
        <v>0</v>
      </c>
      <c r="H202" s="33">
        <f>'Indicador 52'!K54</f>
        <v>1795</v>
      </c>
      <c r="I202" s="33">
        <f>'Indicador 52'!M54</f>
        <v>1584</v>
      </c>
      <c r="J202" s="33">
        <f>'Indicador 52'!O54</f>
        <v>1528</v>
      </c>
      <c r="K202" s="33">
        <f>'Indicador 52'!Q54</f>
        <v>1746</v>
      </c>
      <c r="L202" s="23" t="e">
        <f>'Indicador 52'!#REF!</f>
        <v>#REF!</v>
      </c>
      <c r="M202" s="23" t="e">
        <f>'Indicador 52'!#REF!</f>
        <v>#REF!</v>
      </c>
      <c r="N202" s="23" t="e">
        <f>'Indicador 52'!#REF!</f>
        <v>#REF!</v>
      </c>
      <c r="O202" s="23" t="e">
        <f>'Indicador 52'!#REF!</f>
        <v>#REF!</v>
      </c>
      <c r="P202" s="23" t="e">
        <f>'Indicador 52'!#REF!</f>
        <v>#REF!</v>
      </c>
      <c r="Q202" s="23">
        <f>'Indicador 52'!R54</f>
        <v>95.566502463054192</v>
      </c>
      <c r="R202" s="24">
        <f>'Indicador 52'!S54</f>
        <v>4</v>
      </c>
    </row>
    <row r="203" spans="1:21" x14ac:dyDescent="0.25">
      <c r="A203" s="34" t="s">
        <v>197</v>
      </c>
      <c r="B203" s="34">
        <v>210650</v>
      </c>
      <c r="C203" s="35" t="s">
        <v>200</v>
      </c>
      <c r="D203" s="33">
        <f>'Indicador 52'!E122</f>
        <v>2946</v>
      </c>
      <c r="E203" s="33">
        <f>'Indicador 52'!F122</f>
        <v>17676</v>
      </c>
      <c r="F203" s="33">
        <f>'Indicador 52'!G122</f>
        <v>1541</v>
      </c>
      <c r="G203" s="33">
        <f>'Indicador 52'!I122</f>
        <v>2293</v>
      </c>
      <c r="H203" s="33">
        <f>'Indicador 52'!K122</f>
        <v>2766</v>
      </c>
      <c r="I203" s="33">
        <f>'Indicador 52'!M122</f>
        <v>1980</v>
      </c>
      <c r="J203" s="33">
        <f>'Indicador 52'!O122</f>
        <v>1831</v>
      </c>
      <c r="K203" s="33">
        <f>'Indicador 52'!Q122</f>
        <v>1287</v>
      </c>
      <c r="L203" s="23" t="e">
        <f>'Indicador 52'!#REF!</f>
        <v>#REF!</v>
      </c>
      <c r="M203" s="23" t="e">
        <f>'Indicador 52'!#REF!</f>
        <v>#REF!</v>
      </c>
      <c r="N203" s="23" t="e">
        <f>'Indicador 52'!#REF!</f>
        <v>#REF!</v>
      </c>
      <c r="O203" s="23" t="e">
        <f>'Indicador 52'!#REF!</f>
        <v>#REF!</v>
      </c>
      <c r="P203" s="23" t="e">
        <f>'Indicador 52'!#REF!</f>
        <v>#REF!</v>
      </c>
      <c r="Q203" s="23">
        <f>'Indicador 52'!R122</f>
        <v>43.686354378818734</v>
      </c>
      <c r="R203" s="24">
        <f>'Indicador 52'!S122</f>
        <v>1</v>
      </c>
    </row>
    <row r="204" spans="1:21" x14ac:dyDescent="0.25">
      <c r="A204" s="34" t="s">
        <v>197</v>
      </c>
      <c r="B204" s="34">
        <v>210745</v>
      </c>
      <c r="C204" s="35" t="s">
        <v>201</v>
      </c>
      <c r="D204" s="33">
        <f>'Indicador 52'!E137</f>
        <v>5410</v>
      </c>
      <c r="E204" s="33">
        <f>'Indicador 52'!F137</f>
        <v>32460</v>
      </c>
      <c r="F204" s="33">
        <f>'Indicador 52'!G137</f>
        <v>5401</v>
      </c>
      <c r="G204" s="33">
        <f>'Indicador 52'!I137</f>
        <v>5408</v>
      </c>
      <c r="H204" s="33">
        <f>'Indicador 52'!K137</f>
        <v>5403</v>
      </c>
      <c r="I204" s="33">
        <f>'Indicador 52'!M137</f>
        <v>5163</v>
      </c>
      <c r="J204" s="33">
        <f>'Indicador 52'!O137</f>
        <v>4238</v>
      </c>
      <c r="K204" s="33">
        <f>'Indicador 52'!Q137</f>
        <v>4596</v>
      </c>
      <c r="L204" s="23" t="e">
        <f>'Indicador 52'!#REF!</f>
        <v>#REF!</v>
      </c>
      <c r="M204" s="23" t="e">
        <f>'Indicador 52'!#REF!</f>
        <v>#REF!</v>
      </c>
      <c r="N204" s="23" t="e">
        <f>'Indicador 52'!#REF!</f>
        <v>#REF!</v>
      </c>
      <c r="O204" s="23" t="e">
        <f>'Indicador 52'!#REF!</f>
        <v>#REF!</v>
      </c>
      <c r="P204" s="23" t="e">
        <f>'Indicador 52'!#REF!</f>
        <v>#REF!</v>
      </c>
      <c r="Q204" s="23">
        <f>'Indicador 52'!R137</f>
        <v>84.953789279112755</v>
      </c>
      <c r="R204" s="24">
        <f>'Indicador 52'!S137</f>
        <v>5</v>
      </c>
    </row>
    <row r="205" spans="1:21" x14ac:dyDescent="0.25">
      <c r="A205" s="34" t="s">
        <v>197</v>
      </c>
      <c r="B205" s="15">
        <v>210760</v>
      </c>
      <c r="C205" s="14" t="s">
        <v>231</v>
      </c>
      <c r="D205" s="27">
        <f>'Indicador 52'!E139</f>
        <v>3432</v>
      </c>
      <c r="E205" s="27">
        <f>'Indicador 52'!F139</f>
        <v>20592</v>
      </c>
      <c r="F205" s="27">
        <f>'Indicador 52'!G139</f>
        <v>800</v>
      </c>
      <c r="G205" s="27">
        <f>'Indicador 52'!I139</f>
        <v>600</v>
      </c>
      <c r="H205" s="27">
        <f>'Indicador 52'!K139</f>
        <v>550</v>
      </c>
      <c r="I205" s="27">
        <f>'Indicador 52'!M139</f>
        <v>2157</v>
      </c>
      <c r="J205" s="27">
        <f>'Indicador 52'!O139</f>
        <v>1209</v>
      </c>
      <c r="K205" s="27">
        <f>'Indicador 52'!Q139</f>
        <v>197</v>
      </c>
      <c r="L205" s="22" t="e">
        <f>'Indicador 52'!#REF!</f>
        <v>#REF!</v>
      </c>
      <c r="M205" s="22" t="e">
        <f>'Indicador 52'!#REF!</f>
        <v>#REF!</v>
      </c>
      <c r="N205" s="22" t="e">
        <f>'Indicador 52'!#REF!</f>
        <v>#REF!</v>
      </c>
      <c r="O205" s="22" t="e">
        <f>'Indicador 52'!#REF!</f>
        <v>#REF!</v>
      </c>
      <c r="P205" s="22" t="e">
        <f>'Indicador 52'!#REF!</f>
        <v>#REF!</v>
      </c>
      <c r="Q205" s="22">
        <f>'Indicador 52'!R139</f>
        <v>5.7400932400932403</v>
      </c>
      <c r="R205" s="21">
        <f>'Indicador 52'!S139</f>
        <v>0</v>
      </c>
    </row>
    <row r="206" spans="1:21" x14ac:dyDescent="0.25">
      <c r="A206" s="34" t="s">
        <v>197</v>
      </c>
      <c r="B206" s="34">
        <v>210830</v>
      </c>
      <c r="C206" s="35" t="s">
        <v>202</v>
      </c>
      <c r="D206" s="33">
        <f>'Indicador 52'!E148</f>
        <v>14641</v>
      </c>
      <c r="E206" s="33">
        <f>'Indicador 52'!F148</f>
        <v>87846</v>
      </c>
      <c r="F206" s="33">
        <f>'Indicador 52'!G148</f>
        <v>14618</v>
      </c>
      <c r="G206" s="33">
        <f>'Indicador 52'!I148</f>
        <v>14690</v>
      </c>
      <c r="H206" s="33">
        <f>'Indicador 52'!K148</f>
        <v>14658</v>
      </c>
      <c r="I206" s="33">
        <f>'Indicador 52'!M148</f>
        <v>11765</v>
      </c>
      <c r="J206" s="33">
        <f>'Indicador 52'!O148</f>
        <v>14672</v>
      </c>
      <c r="K206" s="33">
        <f>'Indicador 52'!Q148</f>
        <v>14774</v>
      </c>
      <c r="L206" s="23" t="e">
        <f>'Indicador 52'!#REF!</f>
        <v>#REF!</v>
      </c>
      <c r="M206" s="23" t="e">
        <f>'Indicador 52'!#REF!</f>
        <v>#REF!</v>
      </c>
      <c r="N206" s="23" t="e">
        <f>'Indicador 52'!#REF!</f>
        <v>#REF!</v>
      </c>
      <c r="O206" s="23" t="e">
        <f>'Indicador 52'!#REF!</f>
        <v>#REF!</v>
      </c>
      <c r="P206" s="23" t="e">
        <f>'Indicador 52'!#REF!</f>
        <v>#REF!</v>
      </c>
      <c r="Q206" s="23">
        <f>'Indicador 52'!R148</f>
        <v>100.90840789563555</v>
      </c>
      <c r="R206" s="24">
        <f>'Indicador 52'!S148</f>
        <v>6</v>
      </c>
      <c r="S206" s="69"/>
      <c r="T206" s="69"/>
      <c r="U206" s="69"/>
    </row>
    <row r="207" spans="1:21" x14ac:dyDescent="0.25">
      <c r="A207" s="34" t="s">
        <v>197</v>
      </c>
      <c r="B207" s="15">
        <v>211050</v>
      </c>
      <c r="C207" s="14" t="s">
        <v>232</v>
      </c>
      <c r="D207" s="27">
        <f>'Indicador 52'!E180</f>
        <v>4984</v>
      </c>
      <c r="E207" s="27">
        <f>'Indicador 52'!F180</f>
        <v>29904</v>
      </c>
      <c r="F207" s="27">
        <f>'Indicador 52'!G181</f>
        <v>433</v>
      </c>
      <c r="G207" s="27">
        <f>'Indicador 52'!I180</f>
        <v>5348</v>
      </c>
      <c r="H207" s="27">
        <f>'Indicador 52'!K180</f>
        <v>6516</v>
      </c>
      <c r="I207" s="27">
        <f>'Indicador 52'!M180</f>
        <v>6039</v>
      </c>
      <c r="J207" s="27">
        <f>'Indicador 52'!O180</f>
        <v>3357</v>
      </c>
      <c r="K207" s="27">
        <f>'Indicador 52'!Q180</f>
        <v>5917</v>
      </c>
      <c r="L207" s="22" t="e">
        <f>'Indicador 52'!#REF!</f>
        <v>#REF!</v>
      </c>
      <c r="M207" s="22" t="e">
        <f>'Indicador 52'!#REF!</f>
        <v>#REF!</v>
      </c>
      <c r="N207" s="22" t="e">
        <f>'Indicador 52'!#REF!</f>
        <v>#REF!</v>
      </c>
      <c r="O207" s="22" t="e">
        <f>'Indicador 52'!#REF!</f>
        <v>#REF!</v>
      </c>
      <c r="P207" s="22" t="e">
        <f>'Indicador 52'!#REF!</f>
        <v>#REF!</v>
      </c>
      <c r="Q207" s="22">
        <f>'Indicador 52'!R180</f>
        <v>118.7199036918138</v>
      </c>
      <c r="R207" s="21">
        <f>'Indicador 52'!S180</f>
        <v>5</v>
      </c>
    </row>
    <row r="208" spans="1:21" x14ac:dyDescent="0.25">
      <c r="A208" s="34" t="s">
        <v>197</v>
      </c>
      <c r="B208" s="34">
        <v>211100</v>
      </c>
      <c r="C208" s="35" t="s">
        <v>203</v>
      </c>
      <c r="D208" s="33">
        <f>'Indicador 52'!E187</f>
        <v>3218</v>
      </c>
      <c r="E208" s="33">
        <f>'Indicador 52'!F187</f>
        <v>19308</v>
      </c>
      <c r="F208" s="33">
        <f>'Indicador 52'!G187</f>
        <v>3362</v>
      </c>
      <c r="G208" s="33">
        <f>'Indicador 52'!I187</f>
        <v>3489</v>
      </c>
      <c r="H208" s="33">
        <f>'Indicador 52'!K187</f>
        <v>3595</v>
      </c>
      <c r="I208" s="33">
        <f>'Indicador 52'!M187</f>
        <v>3566</v>
      </c>
      <c r="J208" s="33">
        <f>'Indicador 52'!O187</f>
        <v>3548</v>
      </c>
      <c r="K208" s="33">
        <f>'Indicador 52'!Q187</f>
        <v>3657</v>
      </c>
      <c r="L208" s="23" t="e">
        <f>'Indicador 52'!#REF!</f>
        <v>#REF!</v>
      </c>
      <c r="M208" s="23" t="e">
        <f>'Indicador 52'!#REF!</f>
        <v>#REF!</v>
      </c>
      <c r="N208" s="23" t="e">
        <f>'Indicador 52'!#REF!</f>
        <v>#REF!</v>
      </c>
      <c r="O208" s="23" t="e">
        <f>'Indicador 52'!#REF!</f>
        <v>#REF!</v>
      </c>
      <c r="P208" s="23" t="e">
        <f>'Indicador 52'!#REF!</f>
        <v>#REF!</v>
      </c>
      <c r="Q208" s="23">
        <f>'Indicador 52'!R187</f>
        <v>113.64201367308888</v>
      </c>
      <c r="R208" s="24">
        <f>'Indicador 52'!S187</f>
        <v>6</v>
      </c>
    </row>
    <row r="209" spans="1:21" x14ac:dyDescent="0.25">
      <c r="A209" s="34" t="s">
        <v>197</v>
      </c>
      <c r="B209" s="15">
        <v>211170</v>
      </c>
      <c r="C209" s="14" t="s">
        <v>233</v>
      </c>
      <c r="D209" s="27">
        <f>'Indicador 52'!E202</f>
        <v>1806</v>
      </c>
      <c r="E209" s="27">
        <f>'Indicador 52'!F202</f>
        <v>10836</v>
      </c>
      <c r="F209" s="27">
        <f>'Indicador 52'!G202</f>
        <v>707</v>
      </c>
      <c r="G209" s="27">
        <f>'Indicador 52'!I202</f>
        <v>1401</v>
      </c>
      <c r="H209" s="27">
        <f>'Indicador 52'!K202</f>
        <v>1361</v>
      </c>
      <c r="I209" s="27">
        <f>'Indicador 52'!M202</f>
        <v>1495</v>
      </c>
      <c r="J209" s="27">
        <f>'Indicador 52'!O202</f>
        <v>1861</v>
      </c>
      <c r="K209" s="27">
        <f>'Indicador 52'!Q202</f>
        <v>1301</v>
      </c>
      <c r="L209" s="22" t="e">
        <f>'Indicador 52'!#REF!</f>
        <v>#REF!</v>
      </c>
      <c r="M209" s="22" t="e">
        <f>'Indicador 52'!#REF!</f>
        <v>#REF!</v>
      </c>
      <c r="N209" s="22" t="e">
        <f>'Indicador 52'!#REF!</f>
        <v>#REF!</v>
      </c>
      <c r="O209" s="22" t="e">
        <f>'Indicador 52'!#REF!</f>
        <v>#REF!</v>
      </c>
      <c r="P209" s="22" t="e">
        <f>'Indicador 52'!#REF!</f>
        <v>#REF!</v>
      </c>
      <c r="Q209" s="22">
        <f>'Indicador 52'!R202</f>
        <v>72.037652270210401</v>
      </c>
      <c r="R209" s="21">
        <f>'Indicador 52'!S202</f>
        <v>2</v>
      </c>
    </row>
    <row r="210" spans="1:21" x14ac:dyDescent="0.25">
      <c r="A210" s="34" t="s">
        <v>197</v>
      </c>
      <c r="B210" s="34">
        <v>211280</v>
      </c>
      <c r="C210" s="35" t="s">
        <v>197</v>
      </c>
      <c r="D210" s="33">
        <f>'Indicador 52'!E221</f>
        <v>6597</v>
      </c>
      <c r="E210" s="33">
        <f>'Indicador 52'!F221</f>
        <v>39582</v>
      </c>
      <c r="F210" s="33">
        <f>'Indicador 52'!G221</f>
        <v>5008</v>
      </c>
      <c r="G210" s="33">
        <f>'Indicador 52'!I221</f>
        <v>6410</v>
      </c>
      <c r="H210" s="33">
        <f>'Indicador 52'!K221</f>
        <v>6636</v>
      </c>
      <c r="I210" s="33">
        <f>'Indicador 52'!M221</f>
        <v>6542</v>
      </c>
      <c r="J210" s="33">
        <f>'Indicador 52'!O221</f>
        <v>6625</v>
      </c>
      <c r="K210" s="33">
        <f>'Indicador 52'!Q221</f>
        <v>5372</v>
      </c>
      <c r="L210" s="23" t="e">
        <f>'Indicador 52'!#REF!</f>
        <v>#REF!</v>
      </c>
      <c r="M210" s="23" t="e">
        <f>'Indicador 52'!#REF!</f>
        <v>#REF!</v>
      </c>
      <c r="N210" s="23" t="e">
        <f>'Indicador 52'!#REF!</f>
        <v>#REF!</v>
      </c>
      <c r="O210" s="23" t="e">
        <f>'Indicador 52'!#REF!</f>
        <v>#REF!</v>
      </c>
      <c r="P210" s="23" t="e">
        <f>'Indicador 52'!#REF!</f>
        <v>#REF!</v>
      </c>
      <c r="Q210" s="23">
        <f>'Indicador 52'!R221</f>
        <v>81.430953463695616</v>
      </c>
      <c r="R210" s="24">
        <f>'Indicador 52'!S221</f>
        <v>5</v>
      </c>
    </row>
    <row r="211" spans="1:21" x14ac:dyDescent="0.25">
      <c r="A211" s="17" t="s">
        <v>204</v>
      </c>
      <c r="B211" s="17">
        <v>210055</v>
      </c>
      <c r="C211" s="6" t="s">
        <v>205</v>
      </c>
      <c r="D211" s="26">
        <f>'Indicador 52'!E20</f>
        <v>3838</v>
      </c>
      <c r="E211" s="26">
        <f>'Indicador 52'!F20</f>
        <v>23028</v>
      </c>
      <c r="F211" s="26">
        <f>'Indicador 52'!G20</f>
        <v>0</v>
      </c>
      <c r="G211" s="26">
        <f>'Indicador 52'!I20</f>
        <v>0</v>
      </c>
      <c r="H211" s="26">
        <f>'Indicador 52'!K20</f>
        <v>0</v>
      </c>
      <c r="I211" s="26">
        <f>'Indicador 52'!M20</f>
        <v>0</v>
      </c>
      <c r="J211" s="26">
        <f>'Indicador 52'!O20</f>
        <v>0</v>
      </c>
      <c r="K211" s="26">
        <f>'Indicador 52'!Q20</f>
        <v>0</v>
      </c>
      <c r="L211" s="20" t="e">
        <f>'Indicador 52'!#REF!</f>
        <v>#REF!</v>
      </c>
      <c r="M211" s="20" t="e">
        <f>'Indicador 52'!#REF!</f>
        <v>#REF!</v>
      </c>
      <c r="N211" s="20" t="e">
        <f>'Indicador 52'!#REF!</f>
        <v>#REF!</v>
      </c>
      <c r="O211" s="20" t="e">
        <f>'Indicador 52'!#REF!</f>
        <v>#REF!</v>
      </c>
      <c r="P211" s="20" t="e">
        <f>'Indicador 52'!#REF!</f>
        <v>#REF!</v>
      </c>
      <c r="Q211" s="20">
        <f>'Indicador 52'!R20</f>
        <v>0</v>
      </c>
      <c r="R211" s="19">
        <f>'Indicador 52'!S20</f>
        <v>0</v>
      </c>
      <c r="S211" s="30">
        <f>COUNTIF(R211:R227,"&gt;=4")</f>
        <v>12</v>
      </c>
      <c r="T211" s="30">
        <f>COUNTIF(A211:A227,"&gt;=Zé Doca")</f>
        <v>17</v>
      </c>
      <c r="U211" s="36">
        <f>S211/T211*100</f>
        <v>70.588235294117652</v>
      </c>
    </row>
    <row r="212" spans="1:21" x14ac:dyDescent="0.25">
      <c r="A212" s="8" t="s">
        <v>204</v>
      </c>
      <c r="B212" s="8">
        <v>210087</v>
      </c>
      <c r="C212" s="9" t="s">
        <v>206</v>
      </c>
      <c r="D212" s="26">
        <f>'Indicador 52'!E25</f>
        <v>2181</v>
      </c>
      <c r="E212" s="26">
        <f>'Indicador 52'!F25</f>
        <v>13086</v>
      </c>
      <c r="F212" s="26">
        <f>'Indicador 52'!G25</f>
        <v>1786</v>
      </c>
      <c r="G212" s="26">
        <f>'Indicador 52'!I25</f>
        <v>1609</v>
      </c>
      <c r="H212" s="26">
        <f>'Indicador 52'!K25</f>
        <v>2074</v>
      </c>
      <c r="I212" s="26">
        <f>'Indicador 52'!M25</f>
        <v>1979</v>
      </c>
      <c r="J212" s="26">
        <f>'Indicador 52'!O25</f>
        <v>1554</v>
      </c>
      <c r="K212" s="26">
        <f>'Indicador 52'!Q25</f>
        <v>1746</v>
      </c>
      <c r="L212" s="20" t="e">
        <f>'Indicador 52'!#REF!</f>
        <v>#REF!</v>
      </c>
      <c r="M212" s="20" t="e">
        <f>'Indicador 52'!#REF!</f>
        <v>#REF!</v>
      </c>
      <c r="N212" s="20" t="e">
        <f>'Indicador 52'!#REF!</f>
        <v>#REF!</v>
      </c>
      <c r="O212" s="20" t="e">
        <f>'Indicador 52'!#REF!</f>
        <v>#REF!</v>
      </c>
      <c r="P212" s="20" t="e">
        <f>'Indicador 52'!#REF!</f>
        <v>#REF!</v>
      </c>
      <c r="Q212" s="20">
        <f>'Indicador 52'!R25</f>
        <v>80.055020632737268</v>
      </c>
      <c r="R212" s="19">
        <f>'Indicador 52'!S25</f>
        <v>4</v>
      </c>
    </row>
    <row r="213" spans="1:21" x14ac:dyDescent="0.25">
      <c r="A213" s="17" t="s">
        <v>204</v>
      </c>
      <c r="B213" s="17">
        <v>210197</v>
      </c>
      <c r="C213" s="6" t="s">
        <v>207</v>
      </c>
      <c r="D213" s="26">
        <f>'Indicador 52'!E42</f>
        <v>1101</v>
      </c>
      <c r="E213" s="26">
        <f>'Indicador 52'!F42</f>
        <v>6606</v>
      </c>
      <c r="F213" s="26">
        <f>'Indicador 52'!G42</f>
        <v>661</v>
      </c>
      <c r="G213" s="26">
        <f>'Indicador 52'!I42</f>
        <v>1052</v>
      </c>
      <c r="H213" s="26">
        <f>'Indicador 52'!K42</f>
        <v>1052</v>
      </c>
      <c r="I213" s="26">
        <f>'Indicador 52'!M42</f>
        <v>1103</v>
      </c>
      <c r="J213" s="26">
        <f>'Indicador 52'!O42</f>
        <v>686</v>
      </c>
      <c r="K213" s="26">
        <f>'Indicador 52'!Q42</f>
        <v>1118</v>
      </c>
      <c r="L213" s="20" t="e">
        <f>'Indicador 52'!#REF!</f>
        <v>#REF!</v>
      </c>
      <c r="M213" s="20" t="e">
        <f>'Indicador 52'!#REF!</f>
        <v>#REF!</v>
      </c>
      <c r="N213" s="20" t="e">
        <f>'Indicador 52'!#REF!</f>
        <v>#REF!</v>
      </c>
      <c r="O213" s="20" t="e">
        <f>'Indicador 52'!#REF!</f>
        <v>#REF!</v>
      </c>
      <c r="P213" s="20" t="e">
        <f>'Indicador 52'!#REF!</f>
        <v>#REF!</v>
      </c>
      <c r="Q213" s="20">
        <f>'Indicador 52'!R42</f>
        <v>101.54405086285195</v>
      </c>
      <c r="R213" s="19">
        <f>'Indicador 52'!S42</f>
        <v>4</v>
      </c>
    </row>
    <row r="214" spans="1:21" x14ac:dyDescent="0.25">
      <c r="A214" s="17" t="s">
        <v>204</v>
      </c>
      <c r="B214" s="17">
        <v>210260</v>
      </c>
      <c r="C214" s="6" t="s">
        <v>208</v>
      </c>
      <c r="D214" s="26">
        <f>'Indicador 52'!E56</f>
        <v>5193</v>
      </c>
      <c r="E214" s="26">
        <f>'Indicador 52'!F56</f>
        <v>31158</v>
      </c>
      <c r="F214" s="26">
        <f>'Indicador 52'!G56</f>
        <v>4286</v>
      </c>
      <c r="G214" s="26">
        <f>'Indicador 52'!I56</f>
        <v>4416</v>
      </c>
      <c r="H214" s="26">
        <f>'Indicador 52'!K56</f>
        <v>4578</v>
      </c>
      <c r="I214" s="26">
        <f>'Indicador 52'!M56</f>
        <v>3335</v>
      </c>
      <c r="J214" s="26">
        <f>'Indicador 52'!O56</f>
        <v>4635</v>
      </c>
      <c r="K214" s="26">
        <f>'Indicador 52'!Q56</f>
        <v>4347</v>
      </c>
      <c r="L214" s="20" t="e">
        <f>'Indicador 52'!#REF!</f>
        <v>#REF!</v>
      </c>
      <c r="M214" s="20" t="e">
        <f>'Indicador 52'!#REF!</f>
        <v>#REF!</v>
      </c>
      <c r="N214" s="20" t="e">
        <f>'Indicador 52'!#REF!</f>
        <v>#REF!</v>
      </c>
      <c r="O214" s="20" t="e">
        <f>'Indicador 52'!#REF!</f>
        <v>#REF!</v>
      </c>
      <c r="P214" s="20" t="e">
        <f>'Indicador 52'!#REF!</f>
        <v>#REF!</v>
      </c>
      <c r="Q214" s="20">
        <f>'Indicador 52'!R56</f>
        <v>83.708838821490474</v>
      </c>
      <c r="R214" s="19">
        <f>'Indicador 52'!S56</f>
        <v>5</v>
      </c>
      <c r="S214" s="69"/>
      <c r="T214" s="69"/>
      <c r="U214" s="69"/>
    </row>
    <row r="215" spans="1:21" x14ac:dyDescent="0.25">
      <c r="A215" s="17" t="s">
        <v>204</v>
      </c>
      <c r="B215" s="17">
        <v>210290</v>
      </c>
      <c r="C215" s="6" t="s">
        <v>209</v>
      </c>
      <c r="D215" s="26">
        <f>'Indicador 52'!E60</f>
        <v>8381</v>
      </c>
      <c r="E215" s="26">
        <f>'Indicador 52'!F60</f>
        <v>50286</v>
      </c>
      <c r="F215" s="26">
        <f>'Indicador 52'!G60</f>
        <v>6753</v>
      </c>
      <c r="G215" s="26">
        <f>'Indicador 52'!I60</f>
        <v>6850</v>
      </c>
      <c r="H215" s="26">
        <f>'Indicador 52'!K60</f>
        <v>7627</v>
      </c>
      <c r="I215" s="26">
        <f>'Indicador 52'!M60</f>
        <v>7458</v>
      </c>
      <c r="J215" s="26">
        <f>'Indicador 52'!O60</f>
        <v>5504</v>
      </c>
      <c r="K215" s="26">
        <f>'Indicador 52'!Q60</f>
        <v>8194</v>
      </c>
      <c r="L215" s="20" t="e">
        <f>'Indicador 52'!#REF!</f>
        <v>#REF!</v>
      </c>
      <c r="M215" s="20" t="e">
        <f>'Indicador 52'!#REF!</f>
        <v>#REF!</v>
      </c>
      <c r="N215" s="20" t="e">
        <f>'Indicador 52'!#REF!</f>
        <v>#REF!</v>
      </c>
      <c r="O215" s="20" t="e">
        <f>'Indicador 52'!#REF!</f>
        <v>#REF!</v>
      </c>
      <c r="P215" s="20" t="e">
        <f>'Indicador 52'!#REF!</f>
        <v>#REF!</v>
      </c>
      <c r="Q215" s="20">
        <f>'Indicador 52'!R60</f>
        <v>97.768762677484787</v>
      </c>
      <c r="R215" s="19">
        <f>'Indicador 52'!S60</f>
        <v>5</v>
      </c>
    </row>
    <row r="216" spans="1:21" x14ac:dyDescent="0.25">
      <c r="A216" s="17" t="s">
        <v>204</v>
      </c>
      <c r="B216" s="17">
        <v>210315</v>
      </c>
      <c r="C216" s="6" t="s">
        <v>210</v>
      </c>
      <c r="D216" s="26">
        <f>'Indicador 52'!E64</f>
        <v>1845</v>
      </c>
      <c r="E216" s="26">
        <f>'Indicador 52'!F64</f>
        <v>11070</v>
      </c>
      <c r="F216" s="26">
        <f>'Indicador 52'!G64</f>
        <v>0</v>
      </c>
      <c r="G216" s="26">
        <f>'Indicador 52'!I64</f>
        <v>1713</v>
      </c>
      <c r="H216" s="26">
        <f>'Indicador 52'!K64</f>
        <v>2158</v>
      </c>
      <c r="I216" s="26">
        <f>'Indicador 52'!M64</f>
        <v>2164</v>
      </c>
      <c r="J216" s="26">
        <f>'Indicador 52'!O64</f>
        <v>0</v>
      </c>
      <c r="K216" s="26">
        <f>'Indicador 52'!Q64</f>
        <v>0</v>
      </c>
      <c r="L216" s="20" t="e">
        <f>'Indicador 52'!#REF!</f>
        <v>#REF!</v>
      </c>
      <c r="M216" s="20" t="e">
        <f>'Indicador 52'!#REF!</f>
        <v>#REF!</v>
      </c>
      <c r="N216" s="20" t="e">
        <f>'Indicador 52'!#REF!</f>
        <v>#REF!</v>
      </c>
      <c r="O216" s="20" t="e">
        <f>'Indicador 52'!#REF!</f>
        <v>#REF!</v>
      </c>
      <c r="P216" s="20" t="e">
        <f>'Indicador 52'!#REF!</f>
        <v>#REF!</v>
      </c>
      <c r="Q216" s="20">
        <f>'Indicador 52'!R64</f>
        <v>0</v>
      </c>
      <c r="R216" s="19">
        <f>'Indicador 52'!S64</f>
        <v>3</v>
      </c>
    </row>
    <row r="217" spans="1:21" x14ac:dyDescent="0.25">
      <c r="A217" s="17" t="s">
        <v>204</v>
      </c>
      <c r="B217" s="17">
        <v>210317</v>
      </c>
      <c r="C217" s="6" t="s">
        <v>211</v>
      </c>
      <c r="D217" s="26">
        <f>'Indicador 52'!E65</f>
        <v>2554</v>
      </c>
      <c r="E217" s="26">
        <f>'Indicador 52'!F65</f>
        <v>15324</v>
      </c>
      <c r="F217" s="26">
        <f>'Indicador 52'!G65</f>
        <v>222</v>
      </c>
      <c r="G217" s="26">
        <f>'Indicador 52'!I65</f>
        <v>1713</v>
      </c>
      <c r="H217" s="26">
        <f>'Indicador 52'!K65</f>
        <v>1473</v>
      </c>
      <c r="I217" s="26">
        <f>'Indicador 52'!M65</f>
        <v>1693</v>
      </c>
      <c r="J217" s="26">
        <f>'Indicador 52'!O65</f>
        <v>899</v>
      </c>
      <c r="K217" s="26">
        <f>'Indicador 52'!Q65</f>
        <v>0</v>
      </c>
      <c r="L217" s="20" t="e">
        <f>'Indicador 52'!#REF!</f>
        <v>#REF!</v>
      </c>
      <c r="M217" s="20" t="e">
        <f>'Indicador 52'!#REF!</f>
        <v>#REF!</v>
      </c>
      <c r="N217" s="20" t="e">
        <f>'Indicador 52'!#REF!</f>
        <v>#REF!</v>
      </c>
      <c r="O217" s="20" t="e">
        <f>'Indicador 52'!#REF!</f>
        <v>#REF!</v>
      </c>
      <c r="P217" s="20" t="e">
        <f>'Indicador 52'!#REF!</f>
        <v>#REF!</v>
      </c>
      <c r="Q217" s="20">
        <f>'Indicador 52'!R65</f>
        <v>0</v>
      </c>
      <c r="R217" s="19">
        <f>'Indicador 52'!S65</f>
        <v>0</v>
      </c>
    </row>
    <row r="218" spans="1:21" x14ac:dyDescent="0.25">
      <c r="A218" s="8" t="s">
        <v>204</v>
      </c>
      <c r="B218" s="8">
        <v>210430</v>
      </c>
      <c r="C218" s="9" t="s">
        <v>212</v>
      </c>
      <c r="D218" s="26">
        <f>'Indicador 52'!E83</f>
        <v>4850</v>
      </c>
      <c r="E218" s="26">
        <f>'Indicador 52'!F83</f>
        <v>29100</v>
      </c>
      <c r="F218" s="26">
        <f>'Indicador 52'!G83</f>
        <v>4645</v>
      </c>
      <c r="G218" s="26">
        <f>'Indicador 52'!I83</f>
        <v>3588</v>
      </c>
      <c r="H218" s="26">
        <f>'Indicador 52'!K83</f>
        <v>4447</v>
      </c>
      <c r="I218" s="26">
        <f>'Indicador 52'!M83</f>
        <v>3509</v>
      </c>
      <c r="J218" s="26">
        <f>'Indicador 52'!O83</f>
        <v>4905</v>
      </c>
      <c r="K218" s="26">
        <f>'Indicador 52'!Q83</f>
        <v>5005</v>
      </c>
      <c r="L218" s="20" t="e">
        <f>'Indicador 52'!#REF!</f>
        <v>#REF!</v>
      </c>
      <c r="M218" s="20" t="e">
        <f>'Indicador 52'!#REF!</f>
        <v>#REF!</v>
      </c>
      <c r="N218" s="20" t="e">
        <f>'Indicador 52'!#REF!</f>
        <v>#REF!</v>
      </c>
      <c r="O218" s="20" t="e">
        <f>'Indicador 52'!#REF!</f>
        <v>#REF!</v>
      </c>
      <c r="P218" s="20" t="e">
        <f>'Indicador 52'!#REF!</f>
        <v>#REF!</v>
      </c>
      <c r="Q218" s="20">
        <f>'Indicador 52'!R83</f>
        <v>103.1958762886598</v>
      </c>
      <c r="R218" s="19">
        <f>'Indicador 52'!S83</f>
        <v>4</v>
      </c>
    </row>
    <row r="219" spans="1:21" x14ac:dyDescent="0.25">
      <c r="A219" s="17" t="s">
        <v>204</v>
      </c>
      <c r="B219" s="17">
        <v>210467</v>
      </c>
      <c r="C219" s="6" t="s">
        <v>213</v>
      </c>
      <c r="D219" s="26">
        <f>'Indicador 52'!E90</f>
        <v>3760</v>
      </c>
      <c r="E219" s="26">
        <f>'Indicador 52'!F90</f>
        <v>22560</v>
      </c>
      <c r="F219" s="26">
        <f>'Indicador 52'!G90</f>
        <v>3100</v>
      </c>
      <c r="G219" s="26">
        <f>'Indicador 52'!I90</f>
        <v>3200</v>
      </c>
      <c r="H219" s="26">
        <f>'Indicador 52'!K90</f>
        <v>3000</v>
      </c>
      <c r="I219" s="26">
        <f>'Indicador 52'!M90</f>
        <v>3300</v>
      </c>
      <c r="J219" s="26">
        <f>'Indicador 52'!O90</f>
        <v>3499</v>
      </c>
      <c r="K219" s="26">
        <f>'Indicador 52'!Q90</f>
        <v>3400</v>
      </c>
      <c r="L219" s="20" t="e">
        <f>'Indicador 52'!#REF!</f>
        <v>#REF!</v>
      </c>
      <c r="M219" s="20" t="e">
        <f>'Indicador 52'!#REF!</f>
        <v>#REF!</v>
      </c>
      <c r="N219" s="20" t="e">
        <f>'Indicador 52'!#REF!</f>
        <v>#REF!</v>
      </c>
      <c r="O219" s="20" t="e">
        <f>'Indicador 52'!#REF!</f>
        <v>#REF!</v>
      </c>
      <c r="P219" s="20" t="e">
        <f>'Indicador 52'!#REF!</f>
        <v>#REF!</v>
      </c>
      <c r="Q219" s="20">
        <f>'Indicador 52'!R90</f>
        <v>90.425531914893625</v>
      </c>
      <c r="R219" s="19">
        <f>'Indicador 52'!S90</f>
        <v>5</v>
      </c>
    </row>
    <row r="220" spans="1:21" x14ac:dyDescent="0.25">
      <c r="A220" s="8" t="s">
        <v>204</v>
      </c>
      <c r="B220" s="8">
        <v>210565</v>
      </c>
      <c r="C220" s="9" t="s">
        <v>214</v>
      </c>
      <c r="D220" s="26">
        <f>'Indicador 52'!E106</f>
        <v>10573</v>
      </c>
      <c r="E220" s="26">
        <f>'Indicador 52'!F106</f>
        <v>63438</v>
      </c>
      <c r="F220" s="26">
        <f>'Indicador 52'!G106</f>
        <v>7261</v>
      </c>
      <c r="G220" s="26">
        <f>'Indicador 52'!I106</f>
        <v>9572</v>
      </c>
      <c r="H220" s="26">
        <f>'Indicador 52'!K106</f>
        <v>9511</v>
      </c>
      <c r="I220" s="26">
        <f>'Indicador 52'!M106</f>
        <v>8106</v>
      </c>
      <c r="J220" s="26">
        <f>'Indicador 52'!O106</f>
        <v>10406</v>
      </c>
      <c r="K220" s="26">
        <f>'Indicador 52'!Q106</f>
        <v>9950</v>
      </c>
      <c r="L220" s="20" t="e">
        <f>'Indicador 52'!#REF!</f>
        <v>#REF!</v>
      </c>
      <c r="M220" s="20" t="e">
        <f>'Indicador 52'!#REF!</f>
        <v>#REF!</v>
      </c>
      <c r="N220" s="20" t="e">
        <f>'Indicador 52'!#REF!</f>
        <v>#REF!</v>
      </c>
      <c r="O220" s="20" t="e">
        <f>'Indicador 52'!#REF!</f>
        <v>#REF!</v>
      </c>
      <c r="P220" s="20" t="e">
        <f>'Indicador 52'!#REF!</f>
        <v>#REF!</v>
      </c>
      <c r="Q220" s="20">
        <f>'Indicador 52'!R106</f>
        <v>94.107632649200795</v>
      </c>
      <c r="R220" s="19">
        <f>'Indicador 52'!S106</f>
        <v>4</v>
      </c>
    </row>
    <row r="221" spans="1:21" x14ac:dyDescent="0.25">
      <c r="A221" s="8" t="s">
        <v>204</v>
      </c>
      <c r="B221" s="8">
        <v>210620</v>
      </c>
      <c r="C221" s="9" t="s">
        <v>215</v>
      </c>
      <c r="D221" s="26">
        <f>'Indicador 52'!E116</f>
        <v>3583</v>
      </c>
      <c r="E221" s="26">
        <f>'Indicador 52'!F116</f>
        <v>21498</v>
      </c>
      <c r="F221" s="26">
        <f>'Indicador 52'!G116</f>
        <v>3534</v>
      </c>
      <c r="G221" s="26">
        <f>'Indicador 52'!I116</f>
        <v>3603</v>
      </c>
      <c r="H221" s="26">
        <f>'Indicador 52'!K116</f>
        <v>3574</v>
      </c>
      <c r="I221" s="26">
        <f>'Indicador 52'!M116</f>
        <v>3637</v>
      </c>
      <c r="J221" s="26">
        <f>'Indicador 52'!O116</f>
        <v>2798</v>
      </c>
      <c r="K221" s="26">
        <f>'Indicador 52'!Q116</f>
        <v>3594</v>
      </c>
      <c r="L221" s="20" t="e">
        <f>'Indicador 52'!#REF!</f>
        <v>#REF!</v>
      </c>
      <c r="M221" s="20" t="e">
        <f>'Indicador 52'!#REF!</f>
        <v>#REF!</v>
      </c>
      <c r="N221" s="20" t="e">
        <f>'Indicador 52'!#REF!</f>
        <v>#REF!</v>
      </c>
      <c r="O221" s="20" t="e">
        <f>'Indicador 52'!#REF!</f>
        <v>#REF!</v>
      </c>
      <c r="P221" s="20" t="e">
        <f>'Indicador 52'!#REF!</f>
        <v>#REF!</v>
      </c>
      <c r="Q221" s="20">
        <f>'Indicador 52'!R116</f>
        <v>100.30700530281887</v>
      </c>
      <c r="R221" s="19">
        <f>'Indicador 52'!S116</f>
        <v>5</v>
      </c>
    </row>
    <row r="222" spans="1:21" x14ac:dyDescent="0.25">
      <c r="A222" s="8" t="s">
        <v>204</v>
      </c>
      <c r="B222" s="8">
        <v>210632</v>
      </c>
      <c r="C222" s="9" t="s">
        <v>216</v>
      </c>
      <c r="D222" s="26">
        <f>'Indicador 52'!E118</f>
        <v>2867</v>
      </c>
      <c r="E222" s="26">
        <f>'Indicador 52'!F118</f>
        <v>17202</v>
      </c>
      <c r="F222" s="26">
        <f>'Indicador 52'!G118</f>
        <v>1440</v>
      </c>
      <c r="G222" s="26">
        <f>'Indicador 52'!I118</f>
        <v>1435</v>
      </c>
      <c r="H222" s="26">
        <f>'Indicador 52'!K118</f>
        <v>2326</v>
      </c>
      <c r="I222" s="26">
        <f>'Indicador 52'!M118</f>
        <v>2266</v>
      </c>
      <c r="J222" s="26">
        <f>'Indicador 52'!O118</f>
        <v>1575</v>
      </c>
      <c r="K222" s="26">
        <f>'Indicador 52'!Q118</f>
        <v>2999</v>
      </c>
      <c r="L222" s="20" t="e">
        <f>'Indicador 52'!#REF!</f>
        <v>#REF!</v>
      </c>
      <c r="M222" s="20" t="e">
        <f>'Indicador 52'!#REF!</f>
        <v>#REF!</v>
      </c>
      <c r="N222" s="20" t="e">
        <f>'Indicador 52'!#REF!</f>
        <v>#REF!</v>
      </c>
      <c r="O222" s="20" t="e">
        <f>'Indicador 52'!#REF!</f>
        <v>#REF!</v>
      </c>
      <c r="P222" s="20" t="e">
        <f>'Indicador 52'!#REF!</f>
        <v>#REF!</v>
      </c>
      <c r="Q222" s="20">
        <f>'Indicador 52'!R118</f>
        <v>104.60411580048832</v>
      </c>
      <c r="R222" s="19">
        <f>'Indicador 52'!S118</f>
        <v>2</v>
      </c>
    </row>
    <row r="223" spans="1:21" x14ac:dyDescent="0.25">
      <c r="A223" s="8" t="s">
        <v>204</v>
      </c>
      <c r="B223" s="8">
        <v>210637</v>
      </c>
      <c r="C223" s="9" t="s">
        <v>217</v>
      </c>
      <c r="D223" s="26">
        <f>'Indicador 52'!E120</f>
        <v>6736</v>
      </c>
      <c r="E223" s="26">
        <f>'Indicador 52'!F120</f>
        <v>40416</v>
      </c>
      <c r="F223" s="26">
        <f>'Indicador 52'!G120</f>
        <v>2390</v>
      </c>
      <c r="G223" s="26">
        <f>'Indicador 52'!I120</f>
        <v>2605</v>
      </c>
      <c r="H223" s="26">
        <f>'Indicador 52'!K120</f>
        <v>2958</v>
      </c>
      <c r="I223" s="26">
        <f>'Indicador 52'!M120</f>
        <v>3912</v>
      </c>
      <c r="J223" s="26">
        <f>'Indicador 52'!O120</f>
        <v>3589</v>
      </c>
      <c r="K223" s="26">
        <f>'Indicador 52'!Q120</f>
        <v>5272</v>
      </c>
      <c r="L223" s="20" t="e">
        <f>'Indicador 52'!#REF!</f>
        <v>#REF!</v>
      </c>
      <c r="M223" s="20" t="e">
        <f>'Indicador 52'!#REF!</f>
        <v>#REF!</v>
      </c>
      <c r="N223" s="20" t="e">
        <f>'Indicador 52'!#REF!</f>
        <v>#REF!</v>
      </c>
      <c r="O223" s="20" t="e">
        <f>'Indicador 52'!#REF!</f>
        <v>#REF!</v>
      </c>
      <c r="P223" s="20" t="e">
        <f>'Indicador 52'!#REF!</f>
        <v>#REF!</v>
      </c>
      <c r="Q223" s="20">
        <f>'Indicador 52'!R120</f>
        <v>78.266033254156781</v>
      </c>
      <c r="R223" s="19">
        <f>'Indicador 52'!S120</f>
        <v>0</v>
      </c>
    </row>
    <row r="224" spans="1:21" x14ac:dyDescent="0.25">
      <c r="A224" s="8" t="s">
        <v>204</v>
      </c>
      <c r="B224" s="8">
        <v>210735</v>
      </c>
      <c r="C224" s="9" t="s">
        <v>218</v>
      </c>
      <c r="D224" s="26">
        <f>'Indicador 52'!E135</f>
        <v>1179</v>
      </c>
      <c r="E224" s="26">
        <f>'Indicador 52'!F135</f>
        <v>7074</v>
      </c>
      <c r="F224" s="26">
        <f>'Indicador 52'!G135</f>
        <v>1714</v>
      </c>
      <c r="G224" s="26">
        <f>'Indicador 52'!I135</f>
        <v>1771</v>
      </c>
      <c r="H224" s="26">
        <f>'Indicador 52'!K135</f>
        <v>1790</v>
      </c>
      <c r="I224" s="26">
        <f>'Indicador 52'!M135</f>
        <v>940</v>
      </c>
      <c r="J224" s="26">
        <f>'Indicador 52'!O135</f>
        <v>718</v>
      </c>
      <c r="K224" s="26">
        <f>'Indicador 52'!Q135</f>
        <v>1119</v>
      </c>
      <c r="L224" s="20" t="e">
        <f>'Indicador 52'!#REF!</f>
        <v>#REF!</v>
      </c>
      <c r="M224" s="20" t="e">
        <f>'Indicador 52'!#REF!</f>
        <v>#REF!</v>
      </c>
      <c r="N224" s="20" t="e">
        <f>'Indicador 52'!#REF!</f>
        <v>#REF!</v>
      </c>
      <c r="O224" s="20" t="e">
        <f>'Indicador 52'!#REF!</f>
        <v>#REF!</v>
      </c>
      <c r="P224" s="20" t="e">
        <f>'Indicador 52'!#REF!</f>
        <v>#REF!</v>
      </c>
      <c r="Q224" s="20">
        <f>'Indicador 52'!R135</f>
        <v>94.910941475826974</v>
      </c>
      <c r="R224" s="19">
        <f>'Indicador 52'!S135</f>
        <v>4</v>
      </c>
    </row>
    <row r="225" spans="1:21" x14ac:dyDescent="0.25">
      <c r="A225" s="8" t="s">
        <v>204</v>
      </c>
      <c r="B225" s="8">
        <v>210923</v>
      </c>
      <c r="C225" s="9" t="s">
        <v>219</v>
      </c>
      <c r="D225" s="26">
        <f>'Indicador 52'!E160</f>
        <v>17989</v>
      </c>
      <c r="E225" s="26">
        <f>'Indicador 52'!F160</f>
        <v>107934</v>
      </c>
      <c r="F225" s="26">
        <f>'Indicador 52'!G160</f>
        <v>21988</v>
      </c>
      <c r="G225" s="26">
        <f>'Indicador 52'!I160</f>
        <v>22493</v>
      </c>
      <c r="H225" s="26">
        <f>'Indicador 52'!K160</f>
        <v>17989</v>
      </c>
      <c r="I225" s="26">
        <f>'Indicador 52'!M160</f>
        <v>25247</v>
      </c>
      <c r="J225" s="26">
        <f>'Indicador 52'!O160</f>
        <v>17989</v>
      </c>
      <c r="K225" s="26">
        <f>'Indicador 52'!Q160</f>
        <v>19969</v>
      </c>
      <c r="L225" s="20" t="e">
        <f>'Indicador 52'!#REF!</f>
        <v>#REF!</v>
      </c>
      <c r="M225" s="20" t="e">
        <f>'Indicador 52'!#REF!</f>
        <v>#REF!</v>
      </c>
      <c r="N225" s="20" t="e">
        <f>'Indicador 52'!#REF!</f>
        <v>#REF!</v>
      </c>
      <c r="O225" s="20" t="e">
        <f>'Indicador 52'!#REF!</f>
        <v>#REF!</v>
      </c>
      <c r="P225" s="20" t="e">
        <f>'Indicador 52'!#REF!</f>
        <v>#REF!</v>
      </c>
      <c r="Q225" s="20">
        <f>'Indicador 52'!R160</f>
        <v>111.0067263327589</v>
      </c>
      <c r="R225" s="19">
        <f>'Indicador 52'!S160</f>
        <v>6</v>
      </c>
      <c r="S225" s="69"/>
      <c r="T225" s="69"/>
      <c r="U225" s="69"/>
    </row>
    <row r="226" spans="1:21" x14ac:dyDescent="0.25">
      <c r="A226" s="17" t="s">
        <v>204</v>
      </c>
      <c r="B226" s="17">
        <v>211003</v>
      </c>
      <c r="C226" s="6" t="s">
        <v>220</v>
      </c>
      <c r="D226" s="26">
        <f>'Indicador 52'!E173</f>
        <v>37934</v>
      </c>
      <c r="E226" s="26">
        <f>'Indicador 52'!F173</f>
        <v>227604</v>
      </c>
      <c r="F226" s="26">
        <f>'Indicador 52'!G173</f>
        <v>31090</v>
      </c>
      <c r="G226" s="26">
        <f>'Indicador 52'!I173</f>
        <v>39833</v>
      </c>
      <c r="H226" s="26">
        <f>'Indicador 52'!K173</f>
        <v>48730</v>
      </c>
      <c r="I226" s="26">
        <f>'Indicador 52'!M173</f>
        <v>37869</v>
      </c>
      <c r="J226" s="26">
        <f>'Indicador 52'!O173</f>
        <v>24418</v>
      </c>
      <c r="K226" s="26">
        <f>'Indicador 52'!Q173</f>
        <v>38840</v>
      </c>
      <c r="L226" s="20" t="e">
        <f>'Indicador 52'!#REF!</f>
        <v>#REF!</v>
      </c>
      <c r="M226" s="20" t="e">
        <f>'Indicador 52'!#REF!</f>
        <v>#REF!</v>
      </c>
      <c r="N226" s="20" t="e">
        <f>'Indicador 52'!#REF!</f>
        <v>#REF!</v>
      </c>
      <c r="O226" s="20" t="e">
        <f>'Indicador 52'!#REF!</f>
        <v>#REF!</v>
      </c>
      <c r="P226" s="20" t="e">
        <f>'Indicador 52'!#REF!</f>
        <v>#REF!</v>
      </c>
      <c r="Q226" s="20">
        <f>'Indicador 52'!R173</f>
        <v>102.3883587283176</v>
      </c>
      <c r="R226" s="19">
        <f>'Indicador 52'!S173</f>
        <v>5</v>
      </c>
      <c r="S226" s="69"/>
      <c r="T226" s="69"/>
      <c r="U226" s="69"/>
    </row>
    <row r="227" spans="1:21" x14ac:dyDescent="0.25">
      <c r="A227" s="8" t="s">
        <v>204</v>
      </c>
      <c r="B227" s="8">
        <v>211400</v>
      </c>
      <c r="C227" s="9" t="s">
        <v>204</v>
      </c>
      <c r="D227" s="26">
        <f>'Indicador 52'!E225</f>
        <v>10668</v>
      </c>
      <c r="E227" s="26">
        <f>'Indicador 52'!F225</f>
        <v>64008</v>
      </c>
      <c r="F227" s="26">
        <f>'Indicador 52'!G225</f>
        <v>10593</v>
      </c>
      <c r="G227" s="26">
        <f>'Indicador 52'!I225</f>
        <v>10677</v>
      </c>
      <c r="H227" s="26">
        <f>'Indicador 52'!K225</f>
        <v>10720</v>
      </c>
      <c r="I227" s="26">
        <f>'Indicador 52'!M225</f>
        <v>10780</v>
      </c>
      <c r="J227" s="26">
        <f>'Indicador 52'!O225</f>
        <v>10330</v>
      </c>
      <c r="K227" s="26">
        <f>'Indicador 52'!Q225</f>
        <v>8358</v>
      </c>
      <c r="L227" s="20" t="e">
        <f>'Indicador 52'!#REF!</f>
        <v>#REF!</v>
      </c>
      <c r="M227" s="20" t="e">
        <f>'Indicador 52'!#REF!</f>
        <v>#REF!</v>
      </c>
      <c r="N227" s="20" t="e">
        <f>'Indicador 52'!#REF!</f>
        <v>#REF!</v>
      </c>
      <c r="O227" s="20" t="e">
        <f>'Indicador 52'!#REF!</f>
        <v>#REF!</v>
      </c>
      <c r="P227" s="20" t="e">
        <f>'Indicador 52'!#REF!</f>
        <v>#REF!</v>
      </c>
      <c r="Q227" s="20">
        <f>'Indicador 52'!R225</f>
        <v>78.346456692913392</v>
      </c>
      <c r="R227" s="19">
        <f>'Indicador 52'!S225</f>
        <v>5</v>
      </c>
      <c r="S227" s="69"/>
      <c r="T227" s="69"/>
      <c r="U227" s="69"/>
    </row>
    <row r="228" spans="1:21" x14ac:dyDescent="0.25">
      <c r="A228" s="69"/>
      <c r="B228" s="69"/>
      <c r="C228" s="25" t="s">
        <v>0</v>
      </c>
      <c r="D228" s="28">
        <f>'Indicador 52'!E226</f>
        <v>7508</v>
      </c>
      <c r="E228" s="28">
        <f>'Indicador 52'!F226</f>
        <v>45048</v>
      </c>
      <c r="F228" s="28">
        <f>'Indicador 52'!G226</f>
        <v>6952</v>
      </c>
      <c r="G228" s="28">
        <f>'Indicador 52'!I226</f>
        <v>6853</v>
      </c>
      <c r="H228" s="28">
        <f>'Indicador 52'!K226</f>
        <v>7136</v>
      </c>
      <c r="I228" s="28">
        <f>'Indicador 52'!M226</f>
        <v>8135</v>
      </c>
      <c r="J228" s="28">
        <f>'Indicador 52'!O226</f>
        <v>8243</v>
      </c>
      <c r="K228" s="28">
        <f>'Indicador 52'!Q226</f>
        <v>8164</v>
      </c>
      <c r="L228" s="23" t="e">
        <f>'Indicador 52'!#REF!</f>
        <v>#REF!</v>
      </c>
      <c r="M228" s="23" t="e">
        <f>'Indicador 52'!#REF!</f>
        <v>#REF!</v>
      </c>
      <c r="N228" s="23" t="e">
        <f>'Indicador 52'!#REF!</f>
        <v>#REF!</v>
      </c>
      <c r="O228" s="23" t="e">
        <f>'Indicador 52'!#REF!</f>
        <v>#REF!</v>
      </c>
      <c r="P228" s="23" t="e">
        <f>'Indicador 52'!#REF!</f>
        <v>#REF!</v>
      </c>
      <c r="Q228" s="23">
        <f>'Indicador 52'!R226</f>
        <v>108.73734683004794</v>
      </c>
      <c r="R228" s="24">
        <f>'Indicador 52'!S226</f>
        <v>6</v>
      </c>
      <c r="S228" s="70">
        <f>COUNTIF(R150:R227,"&gt;=4")</f>
        <v>62</v>
      </c>
      <c r="T228" s="70">
        <v>211</v>
      </c>
      <c r="U228" s="71">
        <f>S228/T228*100</f>
        <v>29.383886255924168</v>
      </c>
    </row>
  </sheetData>
  <autoFilter ref="A10:U227">
    <sortState ref="A11:U228">
      <sortCondition ref="A10:A227"/>
    </sortState>
  </autoFilter>
  <conditionalFormatting sqref="L11">
    <cfRule type="cellIs" dxfId="125" priority="127" operator="lessThan">
      <formula>80</formula>
    </cfRule>
    <cfRule type="cellIs" dxfId="124" priority="128" operator="greaterThanOrEqual">
      <formula>80</formula>
    </cfRule>
  </conditionalFormatting>
  <conditionalFormatting sqref="R11">
    <cfRule type="cellIs" dxfId="123" priority="125" operator="lessThan">
      <formula>4</formula>
    </cfRule>
    <cfRule type="cellIs" dxfId="122" priority="126" operator="greaterThanOrEqual">
      <formula>4</formula>
    </cfRule>
  </conditionalFormatting>
  <conditionalFormatting sqref="M11:Q11">
    <cfRule type="cellIs" dxfId="121" priority="123" operator="lessThan">
      <formula>80</formula>
    </cfRule>
    <cfRule type="cellIs" dxfId="120" priority="124" operator="greaterThanOrEqual">
      <formula>80</formula>
    </cfRule>
  </conditionalFormatting>
  <conditionalFormatting sqref="L12:Q18">
    <cfRule type="cellIs" dxfId="119" priority="121" operator="lessThan">
      <formula>80</formula>
    </cfRule>
    <cfRule type="cellIs" dxfId="118" priority="122" operator="greaterThanOrEqual">
      <formula>80</formula>
    </cfRule>
  </conditionalFormatting>
  <conditionalFormatting sqref="R12:R18">
    <cfRule type="cellIs" dxfId="117" priority="119" operator="lessThan">
      <formula>4</formula>
    </cfRule>
    <cfRule type="cellIs" dxfId="116" priority="120" operator="greaterThanOrEqual">
      <formula>4</formula>
    </cfRule>
  </conditionalFormatting>
  <conditionalFormatting sqref="L19:Q29">
    <cfRule type="cellIs" dxfId="115" priority="117" operator="lessThan">
      <formula>80</formula>
    </cfRule>
    <cfRule type="cellIs" dxfId="114" priority="118" operator="greaterThanOrEqual">
      <formula>80</formula>
    </cfRule>
  </conditionalFormatting>
  <conditionalFormatting sqref="R19:R29">
    <cfRule type="cellIs" dxfId="113" priority="115" operator="lessThan">
      <formula>4</formula>
    </cfRule>
    <cfRule type="cellIs" dxfId="112" priority="116" operator="greaterThanOrEqual">
      <formula>4</formula>
    </cfRule>
  </conditionalFormatting>
  <conditionalFormatting sqref="L30:Q43">
    <cfRule type="cellIs" dxfId="111" priority="113" operator="lessThan">
      <formula>80</formula>
    </cfRule>
    <cfRule type="cellIs" dxfId="110" priority="114" operator="greaterThanOrEqual">
      <formula>80</formula>
    </cfRule>
  </conditionalFormatting>
  <conditionalFormatting sqref="R30:R43">
    <cfRule type="cellIs" dxfId="109" priority="111" operator="lessThan">
      <formula>4</formula>
    </cfRule>
    <cfRule type="cellIs" dxfId="108" priority="112" operator="greaterThanOrEqual">
      <formula>4</formula>
    </cfRule>
  </conditionalFormatting>
  <conditionalFormatting sqref="L44:Q49">
    <cfRule type="cellIs" dxfId="107" priority="109" operator="lessThan">
      <formula>80</formula>
    </cfRule>
    <cfRule type="cellIs" dxfId="106" priority="110" operator="greaterThanOrEqual">
      <formula>80</formula>
    </cfRule>
  </conditionalFormatting>
  <conditionalFormatting sqref="R44:R49">
    <cfRule type="cellIs" dxfId="105" priority="107" operator="lessThan">
      <formula>4</formula>
    </cfRule>
    <cfRule type="cellIs" dxfId="104" priority="108" operator="greaterThanOrEqual">
      <formula>4</formula>
    </cfRule>
  </conditionalFormatting>
  <conditionalFormatting sqref="L50:Q56">
    <cfRule type="cellIs" dxfId="103" priority="105" operator="lessThan">
      <formula>80</formula>
    </cfRule>
    <cfRule type="cellIs" dxfId="102" priority="106" operator="greaterThanOrEqual">
      <formula>80</formula>
    </cfRule>
  </conditionalFormatting>
  <conditionalFormatting sqref="R50:R56">
    <cfRule type="cellIs" dxfId="101" priority="103" operator="lessThan">
      <formula>4</formula>
    </cfRule>
    <cfRule type="cellIs" dxfId="100" priority="104" operator="greaterThanOrEqual">
      <formula>4</formula>
    </cfRule>
  </conditionalFormatting>
  <conditionalFormatting sqref="L57:Q69">
    <cfRule type="cellIs" dxfId="99" priority="101" operator="lessThan">
      <formula>80</formula>
    </cfRule>
    <cfRule type="cellIs" dxfId="98" priority="102" operator="greaterThanOrEqual">
      <formula>80</formula>
    </cfRule>
  </conditionalFormatting>
  <conditionalFormatting sqref="R57:R69">
    <cfRule type="cellIs" dxfId="97" priority="99" operator="lessThan">
      <formula>4</formula>
    </cfRule>
    <cfRule type="cellIs" dxfId="96" priority="100" operator="greaterThanOrEqual">
      <formula>4</formula>
    </cfRule>
  </conditionalFormatting>
  <conditionalFormatting sqref="L70:Q75">
    <cfRule type="cellIs" dxfId="95" priority="97" operator="lessThan">
      <formula>80</formula>
    </cfRule>
    <cfRule type="cellIs" dxfId="94" priority="98" operator="greaterThanOrEqual">
      <formula>80</formula>
    </cfRule>
  </conditionalFormatting>
  <conditionalFormatting sqref="R70:R75">
    <cfRule type="cellIs" dxfId="93" priority="95" operator="lessThan">
      <formula>4</formula>
    </cfRule>
    <cfRule type="cellIs" dxfId="92" priority="96" operator="greaterThanOrEqual">
      <formula>4</formula>
    </cfRule>
  </conditionalFormatting>
  <conditionalFormatting sqref="L76:Q90">
    <cfRule type="cellIs" dxfId="91" priority="93" operator="lessThan">
      <formula>80</formula>
    </cfRule>
    <cfRule type="cellIs" dxfId="90" priority="94" operator="greaterThanOrEqual">
      <formula>80</formula>
    </cfRule>
  </conditionalFormatting>
  <conditionalFormatting sqref="R76:R90">
    <cfRule type="cellIs" dxfId="89" priority="91" operator="lessThan">
      <formula>4</formula>
    </cfRule>
    <cfRule type="cellIs" dxfId="88" priority="92" operator="greaterThanOrEqual">
      <formula>4</formula>
    </cfRule>
  </conditionalFormatting>
  <conditionalFormatting sqref="L91:Q104">
    <cfRule type="cellIs" dxfId="87" priority="89" operator="lessThan">
      <formula>80</formula>
    </cfRule>
    <cfRule type="cellIs" dxfId="86" priority="90" operator="greaterThanOrEqual">
      <formula>80</formula>
    </cfRule>
  </conditionalFormatting>
  <conditionalFormatting sqref="R91:R104">
    <cfRule type="cellIs" dxfId="85" priority="87" operator="lessThan">
      <formula>4</formula>
    </cfRule>
    <cfRule type="cellIs" dxfId="84" priority="88" operator="greaterThanOrEqual">
      <formula>4</formula>
    </cfRule>
  </conditionalFormatting>
  <conditionalFormatting sqref="L105:Q117">
    <cfRule type="cellIs" dxfId="83" priority="85" operator="lessThan">
      <formula>80</formula>
    </cfRule>
    <cfRule type="cellIs" dxfId="82" priority="86" operator="greaterThanOrEqual">
      <formula>80</formula>
    </cfRule>
  </conditionalFormatting>
  <conditionalFormatting sqref="R105:R117">
    <cfRule type="cellIs" dxfId="81" priority="83" operator="lessThan">
      <formula>4</formula>
    </cfRule>
    <cfRule type="cellIs" dxfId="80" priority="84" operator="greaterThanOrEqual">
      <formula>4</formula>
    </cfRule>
  </conditionalFormatting>
  <conditionalFormatting sqref="L118:Q134">
    <cfRule type="cellIs" dxfId="79" priority="81" operator="lessThan">
      <formula>80</formula>
    </cfRule>
    <cfRule type="cellIs" dxfId="78" priority="82" operator="greaterThanOrEqual">
      <formula>80</formula>
    </cfRule>
  </conditionalFormatting>
  <conditionalFormatting sqref="R118:R134">
    <cfRule type="cellIs" dxfId="77" priority="79" operator="lessThan">
      <formula>4</formula>
    </cfRule>
    <cfRule type="cellIs" dxfId="76" priority="80" operator="greaterThanOrEqual">
      <formula>4</formula>
    </cfRule>
  </conditionalFormatting>
  <conditionalFormatting sqref="L135:Q150">
    <cfRule type="cellIs" dxfId="75" priority="77" operator="lessThan">
      <formula>80</formula>
    </cfRule>
    <cfRule type="cellIs" dxfId="74" priority="78" operator="greaterThanOrEqual">
      <formula>80</formula>
    </cfRule>
  </conditionalFormatting>
  <conditionalFormatting sqref="R135:R150">
    <cfRule type="cellIs" dxfId="73" priority="75" operator="lessThan">
      <formula>4</formula>
    </cfRule>
    <cfRule type="cellIs" dxfId="72" priority="76" operator="greaterThanOrEqual">
      <formula>4</formula>
    </cfRule>
  </conditionalFormatting>
  <conditionalFormatting sqref="L151:Q162">
    <cfRule type="cellIs" dxfId="71" priority="73" operator="lessThan">
      <formula>80</formula>
    </cfRule>
    <cfRule type="cellIs" dxfId="70" priority="74" operator="greaterThanOrEqual">
      <formula>80</formula>
    </cfRule>
  </conditionalFormatting>
  <conditionalFormatting sqref="R151:R162">
    <cfRule type="cellIs" dxfId="69" priority="71" operator="lessThan">
      <formula>4</formula>
    </cfRule>
    <cfRule type="cellIs" dxfId="68" priority="72" operator="greaterThanOrEqual">
      <formula>4</formula>
    </cfRule>
  </conditionalFormatting>
  <conditionalFormatting sqref="L163:Q175">
    <cfRule type="cellIs" dxfId="67" priority="69" operator="lessThan">
      <formula>80</formula>
    </cfRule>
    <cfRule type="cellIs" dxfId="66" priority="70" operator="greaterThanOrEqual">
      <formula>80</formula>
    </cfRule>
  </conditionalFormatting>
  <conditionalFormatting sqref="R163:R175">
    <cfRule type="cellIs" dxfId="65" priority="67" operator="lessThan">
      <formula>4</formula>
    </cfRule>
    <cfRule type="cellIs" dxfId="64" priority="68" operator="greaterThanOrEqual">
      <formula>4</formula>
    </cfRule>
  </conditionalFormatting>
  <conditionalFormatting sqref="L176:Q190">
    <cfRule type="cellIs" dxfId="63" priority="65" operator="lessThan">
      <formula>80</formula>
    </cfRule>
    <cfRule type="cellIs" dxfId="62" priority="66" operator="greaterThanOrEqual">
      <formula>80</formula>
    </cfRule>
  </conditionalFormatting>
  <conditionalFormatting sqref="R176:R190">
    <cfRule type="cellIs" dxfId="61" priority="63" operator="lessThan">
      <formula>4</formula>
    </cfRule>
    <cfRule type="cellIs" dxfId="60" priority="64" operator="greaterThanOrEqual">
      <formula>4</formula>
    </cfRule>
  </conditionalFormatting>
  <conditionalFormatting sqref="L191:Q195">
    <cfRule type="cellIs" dxfId="59" priority="61" operator="lessThan">
      <formula>80</formula>
    </cfRule>
    <cfRule type="cellIs" dxfId="58" priority="62" operator="greaterThanOrEqual">
      <formula>80</formula>
    </cfRule>
  </conditionalFormatting>
  <conditionalFormatting sqref="R191:R195">
    <cfRule type="cellIs" dxfId="57" priority="59" operator="lessThan">
      <formula>4</formula>
    </cfRule>
    <cfRule type="cellIs" dxfId="56" priority="60" operator="greaterThanOrEqual">
      <formula>4</formula>
    </cfRule>
  </conditionalFormatting>
  <conditionalFormatting sqref="L196:Q199">
    <cfRule type="cellIs" dxfId="55" priority="57" operator="lessThan">
      <formula>80</formula>
    </cfRule>
    <cfRule type="cellIs" dxfId="54" priority="58" operator="greaterThanOrEqual">
      <formula>80</formula>
    </cfRule>
  </conditionalFormatting>
  <conditionalFormatting sqref="R196:R199">
    <cfRule type="cellIs" dxfId="53" priority="55" operator="lessThan">
      <formula>4</formula>
    </cfRule>
    <cfRule type="cellIs" dxfId="52" priority="56" operator="greaterThanOrEqual">
      <formula>4</formula>
    </cfRule>
  </conditionalFormatting>
  <conditionalFormatting sqref="L200:Q210">
    <cfRule type="cellIs" dxfId="51" priority="53" operator="lessThan">
      <formula>80</formula>
    </cfRule>
    <cfRule type="cellIs" dxfId="50" priority="54" operator="greaterThanOrEqual">
      <formula>80</formula>
    </cfRule>
  </conditionalFormatting>
  <conditionalFormatting sqref="R200:R210">
    <cfRule type="cellIs" dxfId="49" priority="51" operator="lessThan">
      <formula>4</formula>
    </cfRule>
    <cfRule type="cellIs" dxfId="48" priority="52" operator="greaterThanOrEqual">
      <formula>4</formula>
    </cfRule>
  </conditionalFormatting>
  <conditionalFormatting sqref="L211:Q227">
    <cfRule type="cellIs" dxfId="47" priority="49" operator="lessThan">
      <formula>80</formula>
    </cfRule>
    <cfRule type="cellIs" dxfId="46" priority="50" operator="greaterThanOrEqual">
      <formula>80</formula>
    </cfRule>
  </conditionalFormatting>
  <conditionalFormatting sqref="R211:R227">
    <cfRule type="cellIs" dxfId="45" priority="47" operator="lessThan">
      <formula>4</formula>
    </cfRule>
    <cfRule type="cellIs" dxfId="44" priority="48" operator="greaterThanOrEqual">
      <formula>4</formula>
    </cfRule>
  </conditionalFormatting>
  <conditionalFormatting sqref="L228:Q228">
    <cfRule type="cellIs" dxfId="43" priority="45" operator="lessThan">
      <formula>80</formula>
    </cfRule>
    <cfRule type="cellIs" dxfId="42" priority="46" operator="greaterThanOrEqual">
      <formula>80</formula>
    </cfRule>
  </conditionalFormatting>
  <conditionalFormatting sqref="R228">
    <cfRule type="cellIs" dxfId="41" priority="43" operator="lessThan">
      <formula>4</formula>
    </cfRule>
    <cfRule type="cellIs" dxfId="40" priority="44" operator="greaterThanOrEqual">
      <formula>4</formula>
    </cfRule>
  </conditionalFormatting>
  <conditionalFormatting sqref="U11">
    <cfRule type="cellIs" dxfId="39" priority="41" operator="lessThan">
      <formula>70</formula>
    </cfRule>
    <cfRule type="cellIs" dxfId="38" priority="42" operator="greaterThanOrEqual">
      <formula>70</formula>
    </cfRule>
  </conditionalFormatting>
  <conditionalFormatting sqref="U19">
    <cfRule type="cellIs" dxfId="37" priority="39" operator="lessThan">
      <formula>70</formula>
    </cfRule>
    <cfRule type="cellIs" dxfId="36" priority="40" operator="greaterThanOrEqual">
      <formula>70</formula>
    </cfRule>
  </conditionalFormatting>
  <conditionalFormatting sqref="U30">
    <cfRule type="cellIs" dxfId="35" priority="35" operator="lessThan">
      <formula>70</formula>
    </cfRule>
    <cfRule type="cellIs" dxfId="34" priority="36" operator="greaterThanOrEqual">
      <formula>70</formula>
    </cfRule>
  </conditionalFormatting>
  <conditionalFormatting sqref="U44">
    <cfRule type="cellIs" dxfId="33" priority="33" operator="lessThan">
      <formula>70</formula>
    </cfRule>
    <cfRule type="cellIs" dxfId="32" priority="34" operator="greaterThanOrEqual">
      <formula>70</formula>
    </cfRule>
  </conditionalFormatting>
  <conditionalFormatting sqref="U50">
    <cfRule type="cellIs" dxfId="31" priority="31" operator="lessThan">
      <formula>70</formula>
    </cfRule>
    <cfRule type="cellIs" dxfId="30" priority="32" operator="greaterThanOrEqual">
      <formula>70</formula>
    </cfRule>
  </conditionalFormatting>
  <conditionalFormatting sqref="U57">
    <cfRule type="cellIs" dxfId="29" priority="29" operator="lessThan">
      <formula>70</formula>
    </cfRule>
    <cfRule type="cellIs" dxfId="28" priority="30" operator="greaterThanOrEqual">
      <formula>70</formula>
    </cfRule>
  </conditionalFormatting>
  <conditionalFormatting sqref="U70">
    <cfRule type="cellIs" dxfId="27" priority="27" operator="lessThan">
      <formula>70</formula>
    </cfRule>
    <cfRule type="cellIs" dxfId="26" priority="28" operator="greaterThanOrEqual">
      <formula>70</formula>
    </cfRule>
  </conditionalFormatting>
  <conditionalFormatting sqref="U76">
    <cfRule type="cellIs" dxfId="25" priority="25" operator="lessThan">
      <formula>70</formula>
    </cfRule>
    <cfRule type="cellIs" dxfId="24" priority="26" operator="greaterThanOrEqual">
      <formula>70</formula>
    </cfRule>
  </conditionalFormatting>
  <conditionalFormatting sqref="U91">
    <cfRule type="cellIs" dxfId="23" priority="23" operator="lessThan">
      <formula>70</formula>
    </cfRule>
    <cfRule type="cellIs" dxfId="22" priority="24" operator="greaterThanOrEqual">
      <formula>70</formula>
    </cfRule>
  </conditionalFormatting>
  <conditionalFormatting sqref="U105">
    <cfRule type="cellIs" dxfId="21" priority="21" operator="lessThan">
      <formula>70</formula>
    </cfRule>
    <cfRule type="cellIs" dxfId="20" priority="22" operator="greaterThanOrEqual">
      <formula>70</formula>
    </cfRule>
  </conditionalFormatting>
  <conditionalFormatting sqref="U118">
    <cfRule type="cellIs" dxfId="19" priority="19" operator="lessThan">
      <formula>70</formula>
    </cfRule>
    <cfRule type="cellIs" dxfId="18" priority="20" operator="greaterThanOrEqual">
      <formula>70</formula>
    </cfRule>
  </conditionalFormatting>
  <conditionalFormatting sqref="U135">
    <cfRule type="cellIs" dxfId="17" priority="17" operator="lessThan">
      <formula>70</formula>
    </cfRule>
    <cfRule type="cellIs" dxfId="16" priority="18" operator="greaterThanOrEqual">
      <formula>70</formula>
    </cfRule>
  </conditionalFormatting>
  <conditionalFormatting sqref="U151">
    <cfRule type="cellIs" dxfId="15" priority="15" operator="lessThan">
      <formula>70</formula>
    </cfRule>
    <cfRule type="cellIs" dxfId="14" priority="16" operator="greaterThanOrEqual">
      <formula>70</formula>
    </cfRule>
  </conditionalFormatting>
  <conditionalFormatting sqref="U163">
    <cfRule type="cellIs" dxfId="13" priority="13" operator="lessThan">
      <formula>70</formula>
    </cfRule>
    <cfRule type="cellIs" dxfId="12" priority="14" operator="greaterThanOrEqual">
      <formula>70</formula>
    </cfRule>
  </conditionalFormatting>
  <conditionalFormatting sqref="U176">
    <cfRule type="cellIs" dxfId="11" priority="11" operator="lessThan">
      <formula>70</formula>
    </cfRule>
    <cfRule type="cellIs" dxfId="10" priority="12" operator="greaterThanOrEqual">
      <formula>70</formula>
    </cfRule>
  </conditionalFormatting>
  <conditionalFormatting sqref="U191">
    <cfRule type="cellIs" dxfId="9" priority="9" operator="lessThan">
      <formula>70</formula>
    </cfRule>
    <cfRule type="cellIs" dxfId="8" priority="10" operator="greaterThanOrEqual">
      <formula>70</formula>
    </cfRule>
  </conditionalFormatting>
  <conditionalFormatting sqref="U196">
    <cfRule type="cellIs" dxfId="7" priority="7" operator="lessThan">
      <formula>70</formula>
    </cfRule>
    <cfRule type="cellIs" dxfId="6" priority="8" operator="greaterThanOrEqual">
      <formula>70</formula>
    </cfRule>
  </conditionalFormatting>
  <conditionalFormatting sqref="U200">
    <cfRule type="cellIs" dxfId="5" priority="5" operator="lessThan">
      <formula>70</formula>
    </cfRule>
    <cfRule type="cellIs" dxfId="4" priority="6" operator="greaterThanOrEqual">
      <formula>70</formula>
    </cfRule>
  </conditionalFormatting>
  <conditionalFormatting sqref="U211">
    <cfRule type="cellIs" dxfId="3" priority="3" operator="lessThan">
      <formula>70</formula>
    </cfRule>
    <cfRule type="cellIs" dxfId="2" priority="4" operator="greaterThanOrEqual">
      <formula>70</formula>
    </cfRule>
  </conditionalFormatting>
  <conditionalFormatting sqref="U228">
    <cfRule type="cellIs" dxfId="1" priority="1" operator="lessThan">
      <formula>70</formula>
    </cfRule>
    <cfRule type="cellIs" dxfId="0" priority="2" operator="greaterThanOrEqual">
      <formula>70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Indicador 52</vt:lpstr>
      <vt:lpstr>Indicador 52 - por URS</vt:lpstr>
      <vt:lpstr>'Indicador 52'!Titulos_de_impressao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</dc:creator>
  <cp:lastModifiedBy>User</cp:lastModifiedBy>
  <cp:lastPrinted>2018-03-28T17:34:33Z</cp:lastPrinted>
  <dcterms:created xsi:type="dcterms:W3CDTF">2015-05-15T17:43:22Z</dcterms:created>
  <dcterms:modified xsi:type="dcterms:W3CDTF">2019-12-17T12:18:05Z</dcterms:modified>
</cp:coreProperties>
</file>